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ynch\Desktop\Personal\dataisbeautiful\2021.01.07 - tweet_analysis\"/>
    </mc:Choice>
  </mc:AlternateContent>
  <xr:revisionPtr revIDLastSave="0" documentId="13_ncr:1_{01A3D590-6A69-4AF3-868C-FC679ECF9163}" xr6:coauthVersionLast="45" xr6:coauthVersionMax="45" xr10:uidLastSave="{00000000-0000-0000-0000-000000000000}"/>
  <bookViews>
    <workbookView xWindow="-110" yWindow="-110" windowWidth="19420" windowHeight="10420" xr2:uid="{B50902AC-8CD1-4A50-881A-2BA3EB968A97}"/>
  </bookViews>
  <sheets>
    <sheet name="sentiment_graph" sheetId="2" r:id="rId1"/>
    <sheet name="candlestick_graphs" sheetId="4" r:id="rId2"/>
    <sheet name="line_graph" sheetId="5" r:id="rId3"/>
    <sheet name="tweet_data" sheetId="1" r:id="rId4"/>
    <sheet name="Triangle Dimensions" sheetId="3" r:id="rId5"/>
    <sheet name="line_graph_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6" l="1"/>
  <c r="N2" i="6" s="1"/>
  <c r="M3" i="6"/>
  <c r="N3" i="6" s="1"/>
  <c r="M4" i="6"/>
  <c r="N4" i="6" s="1"/>
  <c r="M5" i="6"/>
  <c r="N5" i="6" s="1"/>
  <c r="M6" i="6"/>
  <c r="N6" i="6" s="1"/>
  <c r="M7" i="6"/>
  <c r="N7" i="6" s="1"/>
  <c r="M8" i="6"/>
  <c r="N8" i="6" s="1"/>
  <c r="M9" i="6"/>
  <c r="N9" i="6" s="1"/>
  <c r="M10" i="6"/>
  <c r="N10" i="6" s="1"/>
  <c r="M11" i="6"/>
  <c r="N11" i="6" s="1"/>
  <c r="M12" i="6"/>
  <c r="N12" i="6" s="1"/>
  <c r="M13" i="6"/>
  <c r="N13" i="6" s="1"/>
  <c r="M14" i="6"/>
  <c r="N14" i="6" s="1"/>
  <c r="M15" i="6"/>
  <c r="N15" i="6" s="1"/>
  <c r="M16" i="6"/>
  <c r="N16" i="6" s="1"/>
  <c r="M17" i="6"/>
  <c r="N17" i="6" s="1"/>
  <c r="M18" i="6"/>
  <c r="N18" i="6" s="1"/>
  <c r="M19" i="6"/>
  <c r="N19" i="6" s="1"/>
  <c r="M20" i="6"/>
  <c r="N20" i="6" s="1"/>
  <c r="M21" i="6"/>
  <c r="N21" i="6" s="1"/>
  <c r="M22" i="6"/>
  <c r="N22" i="6" s="1"/>
  <c r="M23" i="6"/>
  <c r="N23" i="6" s="1"/>
  <c r="M24" i="6"/>
  <c r="N24" i="6" s="1"/>
  <c r="M25" i="6"/>
  <c r="N25" i="6" s="1"/>
  <c r="M26" i="6"/>
  <c r="N26" i="6" s="1"/>
  <c r="M27" i="6"/>
  <c r="N27" i="6" s="1"/>
  <c r="M28" i="6"/>
  <c r="N28" i="6" s="1"/>
  <c r="M29" i="6"/>
  <c r="N29" i="6" s="1"/>
  <c r="M30" i="6"/>
  <c r="N30" i="6" s="1"/>
  <c r="M31" i="6"/>
  <c r="N31" i="6" s="1"/>
  <c r="M32" i="6"/>
  <c r="N32" i="6" s="1"/>
  <c r="M33" i="6"/>
  <c r="N33" i="6" s="1"/>
  <c r="M34" i="6"/>
  <c r="N34" i="6" s="1"/>
  <c r="M35" i="6"/>
  <c r="N35" i="6" s="1"/>
  <c r="M36" i="6"/>
  <c r="N36" i="6" s="1"/>
  <c r="M37" i="6"/>
  <c r="N37" i="6" s="1"/>
  <c r="M38" i="6"/>
  <c r="N38" i="6" s="1"/>
  <c r="M39" i="6"/>
  <c r="N39" i="6" s="1"/>
  <c r="M40" i="6"/>
  <c r="N40" i="6" s="1"/>
  <c r="M41" i="6"/>
  <c r="N41" i="6" s="1"/>
  <c r="M42" i="6"/>
  <c r="N42" i="6" s="1"/>
  <c r="M43" i="6"/>
  <c r="N43" i="6" s="1"/>
  <c r="M44" i="6"/>
  <c r="N44" i="6" s="1"/>
  <c r="M45" i="6"/>
  <c r="N45" i="6" s="1"/>
  <c r="M46" i="6"/>
  <c r="N46" i="6" s="1"/>
  <c r="M47" i="6"/>
  <c r="N47" i="6" s="1"/>
  <c r="M48" i="6"/>
  <c r="N48" i="6" s="1"/>
  <c r="M49" i="6"/>
  <c r="N49" i="6" s="1"/>
  <c r="M50" i="6"/>
  <c r="N50" i="6" s="1"/>
  <c r="M51" i="6"/>
  <c r="N51" i="6" s="1"/>
  <c r="M52" i="6"/>
  <c r="N52" i="6" s="1"/>
  <c r="M53" i="6"/>
  <c r="N53" i="6" s="1"/>
  <c r="M54" i="6"/>
  <c r="N54" i="6" s="1"/>
  <c r="M55" i="6"/>
  <c r="N55" i="6" s="1"/>
  <c r="M56" i="6"/>
  <c r="N56" i="6" s="1"/>
  <c r="M57" i="6"/>
  <c r="N57" i="6" s="1"/>
  <c r="M58" i="6"/>
  <c r="N58" i="6" s="1"/>
  <c r="M59" i="6"/>
  <c r="N59" i="6" s="1"/>
  <c r="M60" i="6"/>
  <c r="N60" i="6" s="1"/>
  <c r="M61" i="6"/>
  <c r="N61" i="6" s="1"/>
  <c r="M62" i="6"/>
  <c r="N62" i="6" s="1"/>
  <c r="M63" i="6"/>
  <c r="N63" i="6" s="1"/>
  <c r="M64" i="6"/>
  <c r="N64" i="6" s="1"/>
  <c r="M65" i="6"/>
  <c r="N65" i="6" s="1"/>
  <c r="M66" i="6"/>
  <c r="N66" i="6" s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H2" i="6" a="1"/>
  <c r="H2" i="6" s="1"/>
  <c r="H3" i="6" a="1"/>
  <c r="H3" i="6" s="1"/>
  <c r="H4" i="6" a="1"/>
  <c r="H4" i="6" s="1"/>
  <c r="H5" i="6" a="1"/>
  <c r="H5" i="6" s="1"/>
  <c r="H6" i="6" a="1"/>
  <c r="H6" i="6" s="1"/>
  <c r="H7" i="6" a="1"/>
  <c r="H7" i="6" s="1"/>
  <c r="H8" i="6" a="1"/>
  <c r="H8" i="6" s="1"/>
  <c r="H9" i="6" a="1"/>
  <c r="H9" i="6" s="1"/>
  <c r="H10" i="6" a="1"/>
  <c r="H10" i="6" s="1"/>
  <c r="H11" i="6" a="1"/>
  <c r="H11" i="6" s="1"/>
  <c r="H12" i="6" a="1"/>
  <c r="H12" i="6" s="1"/>
  <c r="H13" i="6" a="1"/>
  <c r="H13" i="6" s="1"/>
  <c r="H14" i="6" a="1"/>
  <c r="H14" i="6" s="1"/>
  <c r="H15" i="6" a="1"/>
  <c r="H15" i="6" s="1"/>
  <c r="H16" i="6" a="1"/>
  <c r="H16" i="6" s="1"/>
  <c r="H17" i="6" a="1"/>
  <c r="H17" i="6" s="1"/>
  <c r="H18" i="6" a="1"/>
  <c r="H18" i="6" s="1"/>
  <c r="H19" i="6" a="1"/>
  <c r="H19" i="6" s="1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25" i="6" a="1"/>
  <c r="H25" i="6" s="1"/>
  <c r="H26" i="6" a="1"/>
  <c r="H26" i="6" s="1"/>
  <c r="H27" i="6" a="1"/>
  <c r="H27" i="6" s="1"/>
  <c r="H28" i="6" a="1"/>
  <c r="H28" i="6" s="1"/>
  <c r="H29" i="6" a="1"/>
  <c r="H29" i="6" s="1"/>
  <c r="H30" i="6" a="1"/>
  <c r="H30" i="6" s="1"/>
  <c r="H31" i="6" a="1"/>
  <c r="H31" i="6" s="1"/>
  <c r="H32" i="6" a="1"/>
  <c r="H32" i="6" s="1"/>
  <c r="H33" i="6" a="1"/>
  <c r="H33" i="6" s="1"/>
  <c r="H34" i="6" a="1"/>
  <c r="H34" i="6" s="1"/>
  <c r="H35" i="6" a="1"/>
  <c r="H35" i="6" s="1"/>
  <c r="H36" i="6" a="1"/>
  <c r="H36" i="6" s="1"/>
  <c r="H37" i="6" a="1"/>
  <c r="H37" i="6" s="1"/>
  <c r="H38" i="6" a="1"/>
  <c r="H38" i="6" s="1"/>
  <c r="H39" i="6" a="1"/>
  <c r="H39" i="6" s="1"/>
  <c r="H40" i="6" a="1"/>
  <c r="H40" i="6" s="1"/>
  <c r="H41" i="6" a="1"/>
  <c r="H41" i="6" s="1"/>
  <c r="H42" i="6" a="1"/>
  <c r="H42" i="6" s="1"/>
  <c r="H43" i="6" a="1"/>
  <c r="H43" i="6" s="1"/>
  <c r="H44" i="6" a="1"/>
  <c r="H44" i="6" s="1"/>
  <c r="H45" i="6" a="1"/>
  <c r="H45" i="6" s="1"/>
  <c r="H46" i="6" a="1"/>
  <c r="H46" i="6" s="1"/>
  <c r="H47" i="6" a="1"/>
  <c r="H47" i="6" s="1"/>
  <c r="H48" i="6" a="1"/>
  <c r="H48" i="6" s="1"/>
  <c r="H49" i="6" a="1"/>
  <c r="H49" i="6" s="1"/>
  <c r="H50" i="6" a="1"/>
  <c r="H50" i="6" s="1"/>
  <c r="H51" i="6" a="1"/>
  <c r="H51" i="6" s="1"/>
  <c r="H52" i="6" a="1"/>
  <c r="H52" i="6" s="1"/>
  <c r="H53" i="6" a="1"/>
  <c r="H53" i="6" s="1"/>
  <c r="H54" i="6" a="1"/>
  <c r="H54" i="6" s="1"/>
  <c r="H55" i="6" a="1"/>
  <c r="H55" i="6" s="1"/>
  <c r="H56" i="6" a="1"/>
  <c r="H56" i="6" s="1"/>
  <c r="H57" i="6" a="1"/>
  <c r="H57" i="6" s="1"/>
  <c r="H58" i="6" a="1"/>
  <c r="H58" i="6" s="1"/>
  <c r="H59" i="6" a="1"/>
  <c r="H59" i="6" s="1"/>
  <c r="H60" i="6" a="1"/>
  <c r="H60" i="6" s="1"/>
  <c r="H61" i="6" a="1"/>
  <c r="H61" i="6" s="1"/>
  <c r="H62" i="6" a="1"/>
  <c r="H62" i="6" s="1"/>
  <c r="H63" i="6" a="1"/>
  <c r="H63" i="6" s="1"/>
  <c r="H64" i="6" a="1"/>
  <c r="H64" i="6" s="1"/>
  <c r="H65" i="6" a="1"/>
  <c r="H65" i="6" s="1"/>
  <c r="H66" i="6" a="1"/>
  <c r="H66" i="6" s="1"/>
  <c r="G2" i="6" a="1"/>
  <c r="G2" i="6" s="1"/>
  <c r="G3" i="6" a="1"/>
  <c r="G3" i="6" s="1"/>
  <c r="G4" i="6" a="1"/>
  <c r="G4" i="6" s="1"/>
  <c r="G5" i="6" a="1"/>
  <c r="G5" i="6" s="1"/>
  <c r="G6" i="6" a="1"/>
  <c r="G6" i="6" s="1"/>
  <c r="G7" i="6" a="1"/>
  <c r="G7" i="6" s="1"/>
  <c r="G8" i="6" a="1"/>
  <c r="G8" i="6" s="1"/>
  <c r="G9" i="6" a="1"/>
  <c r="G9" i="6" s="1"/>
  <c r="G10" i="6" a="1"/>
  <c r="G10" i="6" s="1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G16" i="6" a="1"/>
  <c r="G16" i="6" s="1"/>
  <c r="G17" i="6" a="1"/>
  <c r="G17" i="6" s="1"/>
  <c r="G18" i="6" a="1"/>
  <c r="G18" i="6" s="1"/>
  <c r="G19" i="6" a="1"/>
  <c r="G19" i="6" s="1"/>
  <c r="G20" i="6" a="1"/>
  <c r="G20" i="6" s="1"/>
  <c r="G21" i="6" a="1"/>
  <c r="G21" i="6" s="1"/>
  <c r="G22" i="6" a="1"/>
  <c r="G22" i="6" s="1"/>
  <c r="G23" i="6" a="1"/>
  <c r="G23" i="6" s="1"/>
  <c r="G24" i="6" a="1"/>
  <c r="G24" i="6" s="1"/>
  <c r="G25" i="6" a="1"/>
  <c r="G25" i="6" s="1"/>
  <c r="G26" i="6" a="1"/>
  <c r="G26" i="6" s="1"/>
  <c r="G27" i="6" a="1"/>
  <c r="G27" i="6" s="1"/>
  <c r="G28" i="6" a="1"/>
  <c r="G28" i="6" s="1"/>
  <c r="G29" i="6" a="1"/>
  <c r="G29" i="6" s="1"/>
  <c r="G30" i="6" a="1"/>
  <c r="G30" i="6" s="1"/>
  <c r="G31" i="6" a="1"/>
  <c r="G31" i="6" s="1"/>
  <c r="G32" i="6" a="1"/>
  <c r="G32" i="6" s="1"/>
  <c r="G33" i="6" a="1"/>
  <c r="G33" i="6" s="1"/>
  <c r="G34" i="6" a="1"/>
  <c r="G34" i="6" s="1"/>
  <c r="G35" i="6" a="1"/>
  <c r="G35" i="6" s="1"/>
  <c r="G36" i="6" a="1"/>
  <c r="G36" i="6" s="1"/>
  <c r="G37" i="6" a="1"/>
  <c r="G37" i="6" s="1"/>
  <c r="G38" i="6" a="1"/>
  <c r="G38" i="6" s="1"/>
  <c r="G39" i="6" a="1"/>
  <c r="G39" i="6" s="1"/>
  <c r="G40" i="6" a="1"/>
  <c r="G40" i="6" s="1"/>
  <c r="G41" i="6" a="1"/>
  <c r="G41" i="6" s="1"/>
  <c r="G42" i="6" a="1"/>
  <c r="G42" i="6" s="1"/>
  <c r="G43" i="6" a="1"/>
  <c r="G43" i="6" s="1"/>
  <c r="G44" i="6" a="1"/>
  <c r="G44" i="6" s="1"/>
  <c r="G45" i="6" a="1"/>
  <c r="G45" i="6" s="1"/>
  <c r="G46" i="6" a="1"/>
  <c r="G46" i="6" s="1"/>
  <c r="G47" i="6" a="1"/>
  <c r="G47" i="6" s="1"/>
  <c r="G48" i="6" a="1"/>
  <c r="G48" i="6" s="1"/>
  <c r="G49" i="6" a="1"/>
  <c r="G49" i="6" s="1"/>
  <c r="G50" i="6" a="1"/>
  <c r="G50" i="6" s="1"/>
  <c r="G51" i="6" a="1"/>
  <c r="G51" i="6" s="1"/>
  <c r="G52" i="6" a="1"/>
  <c r="G52" i="6" s="1"/>
  <c r="G53" i="6" a="1"/>
  <c r="G53" i="6" s="1"/>
  <c r="G54" i="6" a="1"/>
  <c r="G54" i="6" s="1"/>
  <c r="G55" i="6" a="1"/>
  <c r="G55" i="6" s="1"/>
  <c r="G56" i="6" a="1"/>
  <c r="G56" i="6" s="1"/>
  <c r="G57" i="6" a="1"/>
  <c r="G57" i="6" s="1"/>
  <c r="G58" i="6" a="1"/>
  <c r="G58" i="6" s="1"/>
  <c r="G59" i="6" a="1"/>
  <c r="G59" i="6" s="1"/>
  <c r="G60" i="6" a="1"/>
  <c r="G60" i="6" s="1"/>
  <c r="G61" i="6" a="1"/>
  <c r="G61" i="6" s="1"/>
  <c r="G62" i="6" a="1"/>
  <c r="G62" i="6" s="1"/>
  <c r="G63" i="6" a="1"/>
  <c r="G63" i="6" s="1"/>
  <c r="G64" i="6" a="1"/>
  <c r="G64" i="6" s="1"/>
  <c r="G65" i="6" a="1"/>
  <c r="G65" i="6" s="1"/>
  <c r="G66" i="6" a="1"/>
  <c r="G66" i="6" s="1"/>
  <c r="F2" i="6" a="1"/>
  <c r="F2" i="6" s="1"/>
  <c r="F3" i="6" a="1"/>
  <c r="F3" i="6" s="1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 s="1"/>
  <c r="F41" i="6" a="1"/>
  <c r="F41" i="6" s="1"/>
  <c r="F42" i="6" a="1"/>
  <c r="F42" i="6" s="1"/>
  <c r="F43" i="6" a="1"/>
  <c r="F43" i="6" s="1"/>
  <c r="F44" i="6" a="1"/>
  <c r="F44" i="6" s="1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 s="1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 s="1"/>
  <c r="F65" i="6" a="1"/>
  <c r="F65" i="6" s="1"/>
  <c r="F66" i="6" a="1"/>
  <c r="F66" i="6" s="1"/>
  <c r="E2" i="6" a="1"/>
  <c r="E2" i="6" s="1"/>
  <c r="E3" i="6" a="1"/>
  <c r="E3" i="6" s="1"/>
  <c r="E4" i="6" a="1"/>
  <c r="E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D2" i="6" a="1"/>
  <c r="D2" i="6" s="1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C2" i="6" a="1"/>
  <c r="C2" i="6" s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B2" i="6" a="1"/>
  <c r="B2" i="6" s="1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15" i="6" a="1"/>
  <c r="B15" i="6" s="1"/>
  <c r="B16" i="6" a="1"/>
  <c r="B16" i="6" s="1"/>
  <c r="B17" i="6" a="1"/>
  <c r="B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56" i="6" a="1"/>
  <c r="B56" i="6" s="1"/>
  <c r="B57" i="6" a="1"/>
  <c r="B57" i="6" s="1"/>
  <c r="B58" i="6" a="1"/>
  <c r="B58" i="6" s="1"/>
  <c r="B59" i="6" a="1"/>
  <c r="B59" i="6" s="1"/>
  <c r="B60" i="6" a="1"/>
  <c r="B60" i="6" s="1"/>
  <c r="B61" i="6" a="1"/>
  <c r="B61" i="6" s="1"/>
  <c r="B62" i="6" a="1"/>
  <c r="B62" i="6" s="1"/>
  <c r="B63" i="6" a="1"/>
  <c r="B63" i="6" s="1"/>
  <c r="B64" i="6" a="1"/>
  <c r="B64" i="6" s="1"/>
  <c r="B65" i="6" a="1"/>
  <c r="B65" i="6" s="1"/>
  <c r="B66" i="6" a="1"/>
  <c r="B66" i="6" s="1"/>
  <c r="Y4" i="1" l="1"/>
  <c r="Y2" i="1"/>
  <c r="Y3" i="1"/>
  <c r="Y21" i="1"/>
  <c r="Y22" i="1"/>
  <c r="Y24" i="1"/>
  <c r="Y23" i="1"/>
  <c r="Y37" i="1"/>
  <c r="Y32" i="1"/>
  <c r="Y33" i="1"/>
  <c r="Y34" i="1"/>
  <c r="Y35" i="1"/>
  <c r="Y36" i="1"/>
  <c r="Y44" i="1"/>
  <c r="Y45" i="1"/>
  <c r="Y58" i="1"/>
  <c r="Y59" i="1"/>
  <c r="Y60" i="1"/>
  <c r="Y61" i="1"/>
  <c r="Y62" i="1"/>
  <c r="Y63" i="1"/>
  <c r="Y70" i="1"/>
  <c r="Y71" i="1"/>
  <c r="Y67" i="1"/>
  <c r="Y68" i="1"/>
  <c r="Y72" i="1"/>
  <c r="Y73" i="1"/>
  <c r="Y69" i="1"/>
  <c r="Y74" i="1"/>
  <c r="Y75" i="1"/>
  <c r="Y76" i="1"/>
  <c r="Y87" i="1"/>
  <c r="Y88" i="1"/>
  <c r="Y86" i="1"/>
  <c r="Y89" i="1"/>
  <c r="Y90" i="1"/>
  <c r="Y91" i="1"/>
  <c r="Y112" i="1"/>
  <c r="Y113" i="1"/>
  <c r="Y114" i="1"/>
  <c r="Y115" i="1"/>
  <c r="Y116" i="1"/>
  <c r="Y117" i="1"/>
  <c r="Y118" i="1"/>
  <c r="Y137" i="1"/>
  <c r="Y136" i="1"/>
  <c r="Y138" i="1"/>
  <c r="Y139" i="1"/>
  <c r="Y135" i="1"/>
  <c r="Y151" i="1"/>
  <c r="Y152" i="1"/>
  <c r="Y153" i="1"/>
  <c r="Y154" i="1"/>
  <c r="Y155" i="1"/>
  <c r="Y150" i="1"/>
  <c r="Y166" i="1"/>
  <c r="Y167" i="1"/>
  <c r="Y168" i="1"/>
  <c r="Y164" i="1"/>
  <c r="Y165" i="1"/>
  <c r="Y169" i="1"/>
  <c r="Y170" i="1"/>
  <c r="Y182" i="1"/>
  <c r="Y183" i="1"/>
  <c r="Y184" i="1"/>
  <c r="Y185" i="1"/>
  <c r="Y186" i="1"/>
  <c r="Y187" i="1"/>
  <c r="Y188" i="1"/>
  <c r="Y189" i="1"/>
  <c r="Y190" i="1"/>
  <c r="Y211" i="1"/>
  <c r="Y212" i="1"/>
  <c r="Y213" i="1"/>
  <c r="Y214" i="1"/>
  <c r="Y215" i="1"/>
  <c r="Y216" i="1"/>
  <c r="Y217" i="1"/>
  <c r="Y218" i="1"/>
  <c r="Y219" i="1"/>
  <c r="Y210" i="1"/>
  <c r="Y235" i="1"/>
  <c r="Y234" i="1"/>
  <c r="Y236" i="1"/>
  <c r="Y237" i="1"/>
  <c r="Y238" i="1"/>
  <c r="Y239" i="1"/>
  <c r="Y252" i="1"/>
  <c r="Y253" i="1"/>
  <c r="Y254" i="1"/>
  <c r="Y255" i="1"/>
  <c r="Y268" i="1"/>
  <c r="Y269" i="1"/>
  <c r="Y270" i="1"/>
  <c r="Y271" i="1"/>
  <c r="Y272" i="1"/>
  <c r="Y273" i="1"/>
  <c r="Y274" i="1"/>
  <c r="Y275" i="1"/>
  <c r="Y276" i="1"/>
  <c r="Y277" i="1"/>
  <c r="Y284" i="1"/>
  <c r="Y285" i="1"/>
  <c r="Y286" i="1"/>
  <c r="Y287" i="1"/>
  <c r="Y288" i="1"/>
  <c r="Y289" i="1"/>
  <c r="Y301" i="1"/>
  <c r="Y302" i="1"/>
  <c r="Y303" i="1"/>
  <c r="Y304" i="1"/>
  <c r="Y305" i="1"/>
  <c r="Y306" i="1"/>
  <c r="Y307" i="1"/>
  <c r="Y308" i="1"/>
  <c r="Y309" i="1"/>
  <c r="Y317" i="1"/>
  <c r="Y318" i="1"/>
  <c r="Y316" i="1"/>
  <c r="Y319" i="1"/>
  <c r="Y320" i="1"/>
  <c r="Y321" i="1"/>
  <c r="Y322" i="1"/>
  <c r="Y323" i="1"/>
  <c r="Y324" i="1"/>
  <c r="Y325" i="1"/>
  <c r="Y326" i="1"/>
  <c r="Y327" i="1"/>
  <c r="Y328" i="1"/>
  <c r="Y329" i="1"/>
  <c r="Y344" i="1"/>
  <c r="Y345" i="1"/>
  <c r="Y346" i="1"/>
  <c r="Y343" i="1"/>
  <c r="Y352" i="1"/>
  <c r="Y353" i="1"/>
  <c r="Y356" i="1"/>
  <c r="Y357" i="1"/>
  <c r="Y358" i="1"/>
  <c r="Y359" i="1"/>
  <c r="Y360" i="1"/>
  <c r="Y361" i="1"/>
  <c r="Y374" i="1"/>
  <c r="Y375" i="1"/>
  <c r="Y376" i="1"/>
  <c r="Y372" i="1"/>
  <c r="Y377" i="1"/>
  <c r="Y378" i="1"/>
  <c r="Y373" i="1"/>
  <c r="Y390" i="1"/>
  <c r="Y389" i="1"/>
  <c r="Y403" i="1"/>
  <c r="Y404" i="1"/>
  <c r="Y405" i="1"/>
  <c r="Y406" i="1"/>
  <c r="Y407" i="1"/>
  <c r="Y401" i="1"/>
  <c r="Y408" i="1"/>
  <c r="Y409" i="1"/>
  <c r="Y402" i="1"/>
  <c r="Y418" i="1"/>
  <c r="Y419" i="1"/>
  <c r="Y426" i="1"/>
  <c r="Y427" i="1"/>
  <c r="Y425" i="1"/>
  <c r="Y428" i="1"/>
  <c r="Y429" i="1"/>
  <c r="Y430" i="1"/>
  <c r="Y431" i="1"/>
  <c r="Y437" i="1"/>
  <c r="Y438" i="1"/>
  <c r="Y439" i="1"/>
  <c r="Y440" i="1"/>
  <c r="Y441" i="1"/>
  <c r="Y442" i="1"/>
  <c r="Y443" i="1"/>
  <c r="Y454" i="1"/>
  <c r="Y452" i="1"/>
  <c r="Y453" i="1"/>
  <c r="Y455" i="1"/>
  <c r="Y456" i="1"/>
  <c r="Y457" i="1"/>
  <c r="Y458" i="1"/>
  <c r="Y459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3" i="1"/>
  <c r="Y504" i="1"/>
  <c r="Y505" i="1"/>
  <c r="Y506" i="1"/>
  <c r="Y507" i="1"/>
  <c r="Y518" i="1"/>
  <c r="Y519" i="1"/>
  <c r="Y520" i="1"/>
  <c r="Y521" i="1"/>
  <c r="Y522" i="1"/>
  <c r="Y523" i="1"/>
  <c r="Y524" i="1"/>
  <c r="Y525" i="1"/>
  <c r="Y537" i="1"/>
  <c r="Y538" i="1"/>
  <c r="Y539" i="1"/>
  <c r="Y540" i="1"/>
  <c r="Y558" i="1"/>
  <c r="Y559" i="1"/>
  <c r="Y560" i="1"/>
  <c r="Y561" i="1"/>
  <c r="Y562" i="1"/>
  <c r="Y563" i="1"/>
  <c r="Y564" i="1"/>
  <c r="Y565" i="1"/>
  <c r="Y576" i="1"/>
  <c r="Y575" i="1"/>
  <c r="Y577" i="1"/>
  <c r="Y578" i="1"/>
  <c r="Y588" i="1"/>
  <c r="Y599" i="1"/>
  <c r="Y600" i="1"/>
  <c r="Y601" i="1"/>
  <c r="Y602" i="1"/>
  <c r="Y603" i="1"/>
  <c r="Y604" i="1"/>
  <c r="Y605" i="1"/>
  <c r="Y598" i="1"/>
  <c r="Y613" i="1"/>
  <c r="Y614" i="1"/>
  <c r="Y615" i="1"/>
  <c r="Y616" i="1"/>
  <c r="Y617" i="1"/>
  <c r="Y618" i="1"/>
  <c r="Y612" i="1"/>
  <c r="Y619" i="1"/>
  <c r="Y620" i="1"/>
  <c r="Y621" i="1"/>
  <c r="Y637" i="1"/>
  <c r="Y638" i="1"/>
  <c r="Y639" i="1"/>
  <c r="Y640" i="1"/>
  <c r="Y658" i="1"/>
  <c r="Y659" i="1"/>
  <c r="Y660" i="1"/>
  <c r="Y661" i="1"/>
  <c r="Y671" i="1"/>
  <c r="Y672" i="1"/>
  <c r="Y673" i="1"/>
  <c r="Y674" i="1"/>
  <c r="Y675" i="1"/>
  <c r="Y676" i="1"/>
  <c r="Y677" i="1"/>
  <c r="Y678" i="1"/>
  <c r="Y689" i="1"/>
  <c r="Y690" i="1"/>
  <c r="Y691" i="1"/>
  <c r="Y692" i="1"/>
  <c r="Y697" i="1"/>
  <c r="Y698" i="1"/>
  <c r="Y699" i="1"/>
  <c r="Y696" i="1"/>
  <c r="Y700" i="1"/>
  <c r="Y704" i="1"/>
  <c r="Y705" i="1"/>
  <c r="Y706" i="1"/>
  <c r="Y707" i="1"/>
  <c r="Y708" i="1"/>
  <c r="Y709" i="1"/>
  <c r="Y714" i="1"/>
  <c r="Y715" i="1"/>
  <c r="Y713" i="1"/>
  <c r="Y726" i="1"/>
  <c r="Y727" i="1"/>
  <c r="Y739" i="1"/>
  <c r="Y736" i="1"/>
  <c r="Y737" i="1"/>
  <c r="Y740" i="1"/>
  <c r="Y741" i="1"/>
  <c r="Y738" i="1"/>
  <c r="Y742" i="1"/>
  <c r="Y743" i="1"/>
  <c r="Y744" i="1"/>
  <c r="Y745" i="1"/>
  <c r="Y746" i="1"/>
  <c r="Y759" i="1"/>
  <c r="Y764" i="1"/>
  <c r="Y765" i="1"/>
  <c r="Y766" i="1"/>
  <c r="Y767" i="1"/>
  <c r="Y763" i="1"/>
  <c r="Y772" i="1"/>
  <c r="Y773" i="1"/>
  <c r="Y771" i="1"/>
  <c r="Y774" i="1"/>
  <c r="Y778" i="1"/>
  <c r="Y779" i="1"/>
  <c r="Y784" i="1"/>
  <c r="Y785" i="1"/>
  <c r="Y786" i="1"/>
  <c r="Y787" i="1"/>
  <c r="Y788" i="1"/>
  <c r="Y800" i="1"/>
  <c r="Y801" i="1"/>
  <c r="Y802" i="1"/>
  <c r="Y803" i="1"/>
  <c r="Y799" i="1"/>
  <c r="Y804" i="1"/>
  <c r="Y805" i="1"/>
  <c r="Y806" i="1"/>
  <c r="Y807" i="1"/>
  <c r="Y821" i="1"/>
  <c r="Y822" i="1"/>
  <c r="Y825" i="1"/>
  <c r="Y826" i="1"/>
  <c r="Y827" i="1"/>
  <c r="Y823" i="1"/>
  <c r="Y824" i="1"/>
  <c r="Y828" i="1"/>
  <c r="Y829" i="1"/>
  <c r="Y842" i="1"/>
  <c r="Y841" i="1"/>
  <c r="Y843" i="1"/>
  <c r="Y844" i="1"/>
  <c r="Y855" i="1"/>
  <c r="Y860" i="1"/>
  <c r="Y861" i="1"/>
  <c r="Y863" i="1"/>
  <c r="Y864" i="1"/>
  <c r="Y865" i="1"/>
  <c r="Y862" i="1"/>
  <c r="Y883" i="1"/>
  <c r="Y881" i="1"/>
  <c r="Y882" i="1"/>
  <c r="Y884" i="1"/>
  <c r="Y898" i="1"/>
  <c r="Y899" i="1"/>
  <c r="Y900" i="1"/>
  <c r="Y901" i="1"/>
  <c r="Y897" i="1"/>
  <c r="Y902" i="1"/>
  <c r="Y896" i="1"/>
  <c r="Y916" i="1"/>
  <c r="Y917" i="1"/>
  <c r="Y918" i="1"/>
  <c r="Y919" i="1"/>
  <c r="Y928" i="1"/>
  <c r="Y929" i="1"/>
  <c r="Y930" i="1"/>
  <c r="Y931" i="1"/>
  <c r="Y943" i="1"/>
  <c r="Y944" i="1"/>
  <c r="Y945" i="1"/>
  <c r="Y946" i="1"/>
  <c r="Y947" i="1"/>
  <c r="Y948" i="1"/>
  <c r="Y949" i="1"/>
  <c r="X4" i="1"/>
  <c r="X2" i="1"/>
  <c r="X3" i="1"/>
  <c r="X21" i="1"/>
  <c r="X22" i="1"/>
  <c r="X24" i="1"/>
  <c r="X23" i="1"/>
  <c r="X37" i="1"/>
  <c r="X32" i="1"/>
  <c r="X33" i="1"/>
  <c r="X34" i="1"/>
  <c r="X35" i="1"/>
  <c r="X36" i="1"/>
  <c r="X44" i="1"/>
  <c r="X45" i="1"/>
  <c r="X58" i="1"/>
  <c r="X59" i="1"/>
  <c r="X60" i="1"/>
  <c r="X61" i="1"/>
  <c r="X62" i="1"/>
  <c r="X63" i="1"/>
  <c r="X70" i="1"/>
  <c r="X71" i="1"/>
  <c r="X67" i="1"/>
  <c r="X68" i="1"/>
  <c r="X72" i="1"/>
  <c r="X73" i="1"/>
  <c r="X69" i="1"/>
  <c r="X74" i="1"/>
  <c r="X75" i="1"/>
  <c r="X76" i="1"/>
  <c r="X87" i="1"/>
  <c r="X88" i="1"/>
  <c r="X86" i="1"/>
  <c r="X89" i="1"/>
  <c r="X90" i="1"/>
  <c r="X91" i="1"/>
  <c r="X112" i="1"/>
  <c r="X113" i="1"/>
  <c r="X114" i="1"/>
  <c r="X115" i="1"/>
  <c r="X116" i="1"/>
  <c r="X117" i="1"/>
  <c r="X118" i="1"/>
  <c r="X137" i="1"/>
  <c r="X136" i="1"/>
  <c r="X138" i="1"/>
  <c r="X139" i="1"/>
  <c r="X135" i="1"/>
  <c r="X151" i="1"/>
  <c r="X152" i="1"/>
  <c r="X153" i="1"/>
  <c r="X154" i="1"/>
  <c r="X155" i="1"/>
  <c r="X150" i="1"/>
  <c r="X166" i="1"/>
  <c r="X167" i="1"/>
  <c r="X168" i="1"/>
  <c r="X164" i="1"/>
  <c r="X165" i="1"/>
  <c r="X169" i="1"/>
  <c r="X170" i="1"/>
  <c r="X182" i="1"/>
  <c r="X183" i="1"/>
  <c r="X184" i="1"/>
  <c r="X185" i="1"/>
  <c r="X186" i="1"/>
  <c r="X187" i="1"/>
  <c r="X188" i="1"/>
  <c r="X189" i="1"/>
  <c r="X190" i="1"/>
  <c r="X211" i="1"/>
  <c r="X212" i="1"/>
  <c r="X213" i="1"/>
  <c r="X214" i="1"/>
  <c r="X215" i="1"/>
  <c r="X216" i="1"/>
  <c r="X217" i="1"/>
  <c r="X218" i="1"/>
  <c r="X219" i="1"/>
  <c r="X210" i="1"/>
  <c r="X235" i="1"/>
  <c r="X234" i="1"/>
  <c r="X236" i="1"/>
  <c r="X237" i="1"/>
  <c r="X238" i="1"/>
  <c r="X239" i="1"/>
  <c r="X252" i="1"/>
  <c r="X253" i="1"/>
  <c r="X254" i="1"/>
  <c r="X255" i="1"/>
  <c r="X268" i="1"/>
  <c r="X269" i="1"/>
  <c r="X270" i="1"/>
  <c r="X271" i="1"/>
  <c r="X272" i="1"/>
  <c r="X273" i="1"/>
  <c r="X274" i="1"/>
  <c r="X275" i="1"/>
  <c r="X276" i="1"/>
  <c r="X277" i="1"/>
  <c r="X284" i="1"/>
  <c r="X285" i="1"/>
  <c r="X286" i="1"/>
  <c r="X287" i="1"/>
  <c r="X288" i="1"/>
  <c r="X289" i="1"/>
  <c r="X301" i="1"/>
  <c r="X302" i="1"/>
  <c r="X303" i="1"/>
  <c r="X304" i="1"/>
  <c r="X305" i="1"/>
  <c r="X306" i="1"/>
  <c r="X307" i="1"/>
  <c r="X308" i="1"/>
  <c r="X309" i="1"/>
  <c r="X317" i="1"/>
  <c r="X318" i="1"/>
  <c r="X316" i="1"/>
  <c r="X319" i="1"/>
  <c r="X320" i="1"/>
  <c r="X321" i="1"/>
  <c r="X322" i="1"/>
  <c r="X323" i="1"/>
  <c r="X324" i="1"/>
  <c r="X325" i="1"/>
  <c r="X326" i="1"/>
  <c r="X327" i="1"/>
  <c r="X328" i="1"/>
  <c r="X329" i="1"/>
  <c r="X344" i="1"/>
  <c r="X345" i="1"/>
  <c r="X346" i="1"/>
  <c r="X343" i="1"/>
  <c r="X352" i="1"/>
  <c r="X353" i="1"/>
  <c r="X356" i="1"/>
  <c r="X357" i="1"/>
  <c r="X358" i="1"/>
  <c r="X359" i="1"/>
  <c r="X360" i="1"/>
  <c r="X361" i="1"/>
  <c r="X374" i="1"/>
  <c r="X375" i="1"/>
  <c r="X376" i="1"/>
  <c r="X372" i="1"/>
  <c r="X377" i="1"/>
  <c r="X378" i="1"/>
  <c r="X373" i="1"/>
  <c r="X390" i="1"/>
  <c r="X389" i="1"/>
  <c r="X403" i="1"/>
  <c r="X404" i="1"/>
  <c r="X405" i="1"/>
  <c r="X406" i="1"/>
  <c r="X407" i="1"/>
  <c r="X401" i="1"/>
  <c r="X408" i="1"/>
  <c r="X409" i="1"/>
  <c r="X402" i="1"/>
  <c r="X418" i="1"/>
  <c r="X419" i="1"/>
  <c r="X426" i="1"/>
  <c r="X427" i="1"/>
  <c r="X425" i="1"/>
  <c r="X428" i="1"/>
  <c r="X429" i="1"/>
  <c r="X430" i="1"/>
  <c r="X431" i="1"/>
  <c r="X437" i="1"/>
  <c r="X438" i="1"/>
  <c r="X439" i="1"/>
  <c r="X440" i="1"/>
  <c r="X441" i="1"/>
  <c r="X442" i="1"/>
  <c r="X443" i="1"/>
  <c r="X454" i="1"/>
  <c r="X452" i="1"/>
  <c r="X453" i="1"/>
  <c r="X455" i="1"/>
  <c r="X456" i="1"/>
  <c r="X457" i="1"/>
  <c r="X458" i="1"/>
  <c r="X459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3" i="1"/>
  <c r="X504" i="1"/>
  <c r="X505" i="1"/>
  <c r="X506" i="1"/>
  <c r="X507" i="1"/>
  <c r="X518" i="1"/>
  <c r="X519" i="1"/>
  <c r="X520" i="1"/>
  <c r="X521" i="1"/>
  <c r="X522" i="1"/>
  <c r="X523" i="1"/>
  <c r="X524" i="1"/>
  <c r="X525" i="1"/>
  <c r="X537" i="1"/>
  <c r="X538" i="1"/>
  <c r="X539" i="1"/>
  <c r="X540" i="1"/>
  <c r="X558" i="1"/>
  <c r="X559" i="1"/>
  <c r="X560" i="1"/>
  <c r="X561" i="1"/>
  <c r="X562" i="1"/>
  <c r="X563" i="1"/>
  <c r="X564" i="1"/>
  <c r="X565" i="1"/>
  <c r="X576" i="1"/>
  <c r="X575" i="1"/>
  <c r="X577" i="1"/>
  <c r="X578" i="1"/>
  <c r="X588" i="1"/>
  <c r="X599" i="1"/>
  <c r="X600" i="1"/>
  <c r="X601" i="1"/>
  <c r="X602" i="1"/>
  <c r="X603" i="1"/>
  <c r="X604" i="1"/>
  <c r="X605" i="1"/>
  <c r="X598" i="1"/>
  <c r="X613" i="1"/>
  <c r="X614" i="1"/>
  <c r="X615" i="1"/>
  <c r="X616" i="1"/>
  <c r="X617" i="1"/>
  <c r="X618" i="1"/>
  <c r="X612" i="1"/>
  <c r="X619" i="1"/>
  <c r="X620" i="1"/>
  <c r="X621" i="1"/>
  <c r="X637" i="1"/>
  <c r="X638" i="1"/>
  <c r="X639" i="1"/>
  <c r="X640" i="1"/>
  <c r="X658" i="1"/>
  <c r="X659" i="1"/>
  <c r="X660" i="1"/>
  <c r="X661" i="1"/>
  <c r="X671" i="1"/>
  <c r="X672" i="1"/>
  <c r="X673" i="1"/>
  <c r="X674" i="1"/>
  <c r="X675" i="1"/>
  <c r="X676" i="1"/>
  <c r="X677" i="1"/>
  <c r="X678" i="1"/>
  <c r="X689" i="1"/>
  <c r="X690" i="1"/>
  <c r="X691" i="1"/>
  <c r="X692" i="1"/>
  <c r="X697" i="1"/>
  <c r="X698" i="1"/>
  <c r="X699" i="1"/>
  <c r="X696" i="1"/>
  <c r="X700" i="1"/>
  <c r="X704" i="1"/>
  <c r="X705" i="1"/>
  <c r="X706" i="1"/>
  <c r="X707" i="1"/>
  <c r="X708" i="1"/>
  <c r="X709" i="1"/>
  <c r="X714" i="1"/>
  <c r="X715" i="1"/>
  <c r="X713" i="1"/>
  <c r="X726" i="1"/>
  <c r="X727" i="1"/>
  <c r="X739" i="1"/>
  <c r="X736" i="1"/>
  <c r="X737" i="1"/>
  <c r="X740" i="1"/>
  <c r="X741" i="1"/>
  <c r="X738" i="1"/>
  <c r="X742" i="1"/>
  <c r="X743" i="1"/>
  <c r="X744" i="1"/>
  <c r="X745" i="1"/>
  <c r="X746" i="1"/>
  <c r="X759" i="1"/>
  <c r="X764" i="1"/>
  <c r="X765" i="1"/>
  <c r="X766" i="1"/>
  <c r="X767" i="1"/>
  <c r="X763" i="1"/>
  <c r="X772" i="1"/>
  <c r="X773" i="1"/>
  <c r="X771" i="1"/>
  <c r="X774" i="1"/>
  <c r="X778" i="1"/>
  <c r="X779" i="1"/>
  <c r="X784" i="1"/>
  <c r="X785" i="1"/>
  <c r="X786" i="1"/>
  <c r="X787" i="1"/>
  <c r="X788" i="1"/>
  <c r="X800" i="1"/>
  <c r="X801" i="1"/>
  <c r="X802" i="1"/>
  <c r="X803" i="1"/>
  <c r="X799" i="1"/>
  <c r="X804" i="1"/>
  <c r="X805" i="1"/>
  <c r="X806" i="1"/>
  <c r="X807" i="1"/>
  <c r="X821" i="1"/>
  <c r="X822" i="1"/>
  <c r="X825" i="1"/>
  <c r="X826" i="1"/>
  <c r="X827" i="1"/>
  <c r="X823" i="1"/>
  <c r="X824" i="1"/>
  <c r="X828" i="1"/>
  <c r="X829" i="1"/>
  <c r="X842" i="1"/>
  <c r="X841" i="1"/>
  <c r="X843" i="1"/>
  <c r="X844" i="1"/>
  <c r="X855" i="1"/>
  <c r="X860" i="1"/>
  <c r="X861" i="1"/>
  <c r="X863" i="1"/>
  <c r="X864" i="1"/>
  <c r="X865" i="1"/>
  <c r="X862" i="1"/>
  <c r="X883" i="1"/>
  <c r="X881" i="1"/>
  <c r="X882" i="1"/>
  <c r="X884" i="1"/>
  <c r="X898" i="1"/>
  <c r="X899" i="1"/>
  <c r="X900" i="1"/>
  <c r="X901" i="1"/>
  <c r="X897" i="1"/>
  <c r="X902" i="1"/>
  <c r="X896" i="1"/>
  <c r="X916" i="1"/>
  <c r="X917" i="1"/>
  <c r="X918" i="1"/>
  <c r="X919" i="1"/>
  <c r="X928" i="1"/>
  <c r="X929" i="1"/>
  <c r="X930" i="1"/>
  <c r="X931" i="1"/>
  <c r="X943" i="1"/>
  <c r="X944" i="1"/>
  <c r="X945" i="1"/>
  <c r="X946" i="1"/>
  <c r="X947" i="1"/>
  <c r="X948" i="1"/>
  <c r="X949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5" i="1"/>
  <c r="W26" i="1"/>
  <c r="W27" i="1"/>
  <c r="W28" i="1"/>
  <c r="W29" i="1"/>
  <c r="W30" i="1"/>
  <c r="W31" i="1"/>
  <c r="W38" i="1"/>
  <c r="W39" i="1"/>
  <c r="W40" i="1"/>
  <c r="W41" i="1"/>
  <c r="W42" i="1"/>
  <c r="W43" i="1"/>
  <c r="W46" i="1"/>
  <c r="W47" i="1"/>
  <c r="W48" i="1"/>
  <c r="W49" i="1"/>
  <c r="W50" i="1"/>
  <c r="W51" i="1"/>
  <c r="W52" i="1"/>
  <c r="W53" i="1"/>
  <c r="W54" i="1"/>
  <c r="W55" i="1"/>
  <c r="W56" i="1"/>
  <c r="W57" i="1"/>
  <c r="W64" i="1"/>
  <c r="W65" i="1"/>
  <c r="W66" i="1"/>
  <c r="W77" i="1"/>
  <c r="W78" i="1"/>
  <c r="W79" i="1"/>
  <c r="W80" i="1"/>
  <c r="W81" i="1"/>
  <c r="W82" i="1"/>
  <c r="W83" i="1"/>
  <c r="W84" i="1"/>
  <c r="W85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40" i="1"/>
  <c r="W141" i="1"/>
  <c r="W142" i="1"/>
  <c r="W143" i="1"/>
  <c r="W144" i="1"/>
  <c r="W145" i="1"/>
  <c r="W146" i="1"/>
  <c r="W147" i="1"/>
  <c r="W148" i="1"/>
  <c r="W149" i="1"/>
  <c r="W156" i="1"/>
  <c r="W157" i="1"/>
  <c r="W158" i="1"/>
  <c r="W159" i="1"/>
  <c r="W160" i="1"/>
  <c r="W161" i="1"/>
  <c r="W162" i="1"/>
  <c r="W163" i="1"/>
  <c r="W171" i="1"/>
  <c r="W172" i="1"/>
  <c r="W173" i="1"/>
  <c r="W174" i="1"/>
  <c r="W175" i="1"/>
  <c r="W176" i="1"/>
  <c r="W177" i="1"/>
  <c r="W178" i="1"/>
  <c r="W179" i="1"/>
  <c r="W180" i="1"/>
  <c r="W181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78" i="1"/>
  <c r="W279" i="1"/>
  <c r="W280" i="1"/>
  <c r="W281" i="1"/>
  <c r="W282" i="1"/>
  <c r="W283" i="1"/>
  <c r="W290" i="1"/>
  <c r="W291" i="1"/>
  <c r="W292" i="1"/>
  <c r="W293" i="1"/>
  <c r="W294" i="1"/>
  <c r="W295" i="1"/>
  <c r="W296" i="1"/>
  <c r="W297" i="1"/>
  <c r="W298" i="1"/>
  <c r="W299" i="1"/>
  <c r="W300" i="1"/>
  <c r="W310" i="1"/>
  <c r="W311" i="1"/>
  <c r="W312" i="1"/>
  <c r="W313" i="1"/>
  <c r="W314" i="1"/>
  <c r="W315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7" i="1"/>
  <c r="W348" i="1"/>
  <c r="W349" i="1"/>
  <c r="W350" i="1"/>
  <c r="W351" i="1"/>
  <c r="W354" i="1"/>
  <c r="W355" i="1"/>
  <c r="W362" i="1"/>
  <c r="W363" i="1"/>
  <c r="W364" i="1"/>
  <c r="W365" i="1"/>
  <c r="W366" i="1"/>
  <c r="W367" i="1"/>
  <c r="W368" i="1"/>
  <c r="W369" i="1"/>
  <c r="W370" i="1"/>
  <c r="W371" i="1"/>
  <c r="W379" i="1"/>
  <c r="W380" i="1"/>
  <c r="W381" i="1"/>
  <c r="W382" i="1"/>
  <c r="W383" i="1"/>
  <c r="W384" i="1"/>
  <c r="W385" i="1"/>
  <c r="W386" i="1"/>
  <c r="W387" i="1"/>
  <c r="W388" i="1"/>
  <c r="W391" i="1"/>
  <c r="W392" i="1"/>
  <c r="W393" i="1"/>
  <c r="W394" i="1"/>
  <c r="W395" i="1"/>
  <c r="W396" i="1"/>
  <c r="W397" i="1"/>
  <c r="W398" i="1"/>
  <c r="W399" i="1"/>
  <c r="W400" i="1"/>
  <c r="W410" i="1"/>
  <c r="W411" i="1"/>
  <c r="W412" i="1"/>
  <c r="W413" i="1"/>
  <c r="W414" i="1"/>
  <c r="W415" i="1"/>
  <c r="W416" i="1"/>
  <c r="W417" i="1"/>
  <c r="W420" i="1"/>
  <c r="W421" i="1"/>
  <c r="W422" i="1"/>
  <c r="W423" i="1"/>
  <c r="W424" i="1"/>
  <c r="W432" i="1"/>
  <c r="W433" i="1"/>
  <c r="W434" i="1"/>
  <c r="W435" i="1"/>
  <c r="W436" i="1"/>
  <c r="W444" i="1"/>
  <c r="W445" i="1"/>
  <c r="W446" i="1"/>
  <c r="W447" i="1"/>
  <c r="W448" i="1"/>
  <c r="W449" i="1"/>
  <c r="W450" i="1"/>
  <c r="W451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500" i="1"/>
  <c r="W501" i="1"/>
  <c r="W502" i="1"/>
  <c r="W508" i="1"/>
  <c r="W509" i="1"/>
  <c r="W510" i="1"/>
  <c r="W511" i="1"/>
  <c r="W512" i="1"/>
  <c r="W513" i="1"/>
  <c r="W514" i="1"/>
  <c r="W515" i="1"/>
  <c r="W516" i="1"/>
  <c r="W517" i="1"/>
  <c r="W526" i="1"/>
  <c r="W527" i="1"/>
  <c r="W528" i="1"/>
  <c r="W529" i="1"/>
  <c r="W530" i="1"/>
  <c r="W531" i="1"/>
  <c r="W532" i="1"/>
  <c r="W533" i="1"/>
  <c r="W534" i="1"/>
  <c r="W535" i="1"/>
  <c r="W536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66" i="1"/>
  <c r="W567" i="1"/>
  <c r="W568" i="1"/>
  <c r="W569" i="1"/>
  <c r="W570" i="1"/>
  <c r="W571" i="1"/>
  <c r="W572" i="1"/>
  <c r="W573" i="1"/>
  <c r="W574" i="1"/>
  <c r="W579" i="1"/>
  <c r="W580" i="1"/>
  <c r="W581" i="1"/>
  <c r="W582" i="1"/>
  <c r="W583" i="1"/>
  <c r="W584" i="1"/>
  <c r="W585" i="1"/>
  <c r="W586" i="1"/>
  <c r="W587" i="1"/>
  <c r="W589" i="1"/>
  <c r="W590" i="1"/>
  <c r="W591" i="1"/>
  <c r="W592" i="1"/>
  <c r="W593" i="1"/>
  <c r="W594" i="1"/>
  <c r="W595" i="1"/>
  <c r="W596" i="1"/>
  <c r="W597" i="1"/>
  <c r="W606" i="1"/>
  <c r="W607" i="1"/>
  <c r="W608" i="1"/>
  <c r="W609" i="1"/>
  <c r="W610" i="1"/>
  <c r="W61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62" i="1"/>
  <c r="W663" i="1"/>
  <c r="W664" i="1"/>
  <c r="W665" i="1"/>
  <c r="W666" i="1"/>
  <c r="W667" i="1"/>
  <c r="W668" i="1"/>
  <c r="W669" i="1"/>
  <c r="W670" i="1"/>
  <c r="W679" i="1"/>
  <c r="W680" i="1"/>
  <c r="W681" i="1"/>
  <c r="W682" i="1"/>
  <c r="W683" i="1"/>
  <c r="W684" i="1"/>
  <c r="W685" i="1"/>
  <c r="W686" i="1"/>
  <c r="W687" i="1"/>
  <c r="W688" i="1"/>
  <c r="W693" i="1"/>
  <c r="W694" i="1"/>
  <c r="W695" i="1"/>
  <c r="W701" i="1"/>
  <c r="W702" i="1"/>
  <c r="W703" i="1"/>
  <c r="W710" i="1"/>
  <c r="W711" i="1"/>
  <c r="W712" i="1"/>
  <c r="W716" i="1"/>
  <c r="W717" i="1"/>
  <c r="W718" i="1"/>
  <c r="W719" i="1"/>
  <c r="W720" i="1"/>
  <c r="W721" i="1"/>
  <c r="W722" i="1"/>
  <c r="W723" i="1"/>
  <c r="W724" i="1"/>
  <c r="W725" i="1"/>
  <c r="W728" i="1"/>
  <c r="W729" i="1"/>
  <c r="W730" i="1"/>
  <c r="W731" i="1"/>
  <c r="W732" i="1"/>
  <c r="W733" i="1"/>
  <c r="W734" i="1"/>
  <c r="W735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60" i="1"/>
  <c r="W761" i="1"/>
  <c r="W762" i="1"/>
  <c r="W768" i="1"/>
  <c r="W769" i="1"/>
  <c r="W770" i="1"/>
  <c r="W775" i="1"/>
  <c r="W776" i="1"/>
  <c r="W777" i="1"/>
  <c r="W780" i="1"/>
  <c r="W781" i="1"/>
  <c r="W782" i="1"/>
  <c r="W783" i="1"/>
  <c r="W789" i="1"/>
  <c r="W790" i="1"/>
  <c r="W791" i="1"/>
  <c r="W792" i="1"/>
  <c r="W793" i="1"/>
  <c r="W794" i="1"/>
  <c r="W795" i="1"/>
  <c r="W796" i="1"/>
  <c r="W797" i="1"/>
  <c r="W798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30" i="1"/>
  <c r="W831" i="1"/>
  <c r="W832" i="1"/>
  <c r="W833" i="1"/>
  <c r="W834" i="1"/>
  <c r="W835" i="1"/>
  <c r="W836" i="1"/>
  <c r="W837" i="1"/>
  <c r="W838" i="1"/>
  <c r="W839" i="1"/>
  <c r="W840" i="1"/>
  <c r="W487" i="1"/>
  <c r="W845" i="1"/>
  <c r="W846" i="1"/>
  <c r="W847" i="1"/>
  <c r="W848" i="1"/>
  <c r="W849" i="1"/>
  <c r="W850" i="1"/>
  <c r="W851" i="1"/>
  <c r="W852" i="1"/>
  <c r="W853" i="1"/>
  <c r="W854" i="1"/>
  <c r="W856" i="1"/>
  <c r="W857" i="1"/>
  <c r="W858" i="1"/>
  <c r="W859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5" i="1"/>
  <c r="W886" i="1"/>
  <c r="W887" i="1"/>
  <c r="W888" i="1"/>
  <c r="W889" i="1"/>
  <c r="W890" i="1"/>
  <c r="W891" i="1"/>
  <c r="W892" i="1"/>
  <c r="W893" i="1"/>
  <c r="W894" i="1"/>
  <c r="W895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20" i="1"/>
  <c r="W921" i="1"/>
  <c r="W922" i="1"/>
  <c r="W923" i="1"/>
  <c r="W924" i="1"/>
  <c r="W925" i="1"/>
  <c r="W926" i="1"/>
  <c r="W927" i="1"/>
  <c r="W932" i="1"/>
  <c r="W933" i="1"/>
  <c r="W934" i="1"/>
  <c r="W935" i="1"/>
  <c r="W936" i="1"/>
  <c r="W937" i="1"/>
  <c r="W938" i="1"/>
  <c r="W939" i="1"/>
  <c r="W940" i="1"/>
  <c r="W941" i="1"/>
  <c r="W942" i="1"/>
  <c r="W950" i="1"/>
  <c r="W951" i="1"/>
  <c r="W952" i="1"/>
  <c r="W953" i="1"/>
  <c r="W95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5" i="1"/>
  <c r="V26" i="1"/>
  <c r="V27" i="1"/>
  <c r="V28" i="1"/>
  <c r="V29" i="1"/>
  <c r="V30" i="1"/>
  <c r="V31" i="1"/>
  <c r="V38" i="1"/>
  <c r="V39" i="1"/>
  <c r="V40" i="1"/>
  <c r="V41" i="1"/>
  <c r="V42" i="1"/>
  <c r="V43" i="1"/>
  <c r="V46" i="1"/>
  <c r="V47" i="1"/>
  <c r="V48" i="1"/>
  <c r="V49" i="1"/>
  <c r="V50" i="1"/>
  <c r="V51" i="1"/>
  <c r="V52" i="1"/>
  <c r="V53" i="1"/>
  <c r="V54" i="1"/>
  <c r="V55" i="1"/>
  <c r="V56" i="1"/>
  <c r="V57" i="1"/>
  <c r="V64" i="1"/>
  <c r="V65" i="1"/>
  <c r="V66" i="1"/>
  <c r="V77" i="1"/>
  <c r="V78" i="1"/>
  <c r="V79" i="1"/>
  <c r="V80" i="1"/>
  <c r="V81" i="1"/>
  <c r="V82" i="1"/>
  <c r="V83" i="1"/>
  <c r="V84" i="1"/>
  <c r="V85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40" i="1"/>
  <c r="V141" i="1"/>
  <c r="V142" i="1"/>
  <c r="V143" i="1"/>
  <c r="V144" i="1"/>
  <c r="V145" i="1"/>
  <c r="V146" i="1"/>
  <c r="V147" i="1"/>
  <c r="V148" i="1"/>
  <c r="V149" i="1"/>
  <c r="V156" i="1"/>
  <c r="V157" i="1"/>
  <c r="V158" i="1"/>
  <c r="V159" i="1"/>
  <c r="V160" i="1"/>
  <c r="V161" i="1"/>
  <c r="V162" i="1"/>
  <c r="V163" i="1"/>
  <c r="V171" i="1"/>
  <c r="V172" i="1"/>
  <c r="V173" i="1"/>
  <c r="V174" i="1"/>
  <c r="V175" i="1"/>
  <c r="V176" i="1"/>
  <c r="V177" i="1"/>
  <c r="V178" i="1"/>
  <c r="V179" i="1"/>
  <c r="V180" i="1"/>
  <c r="V181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78" i="1"/>
  <c r="V279" i="1"/>
  <c r="V280" i="1"/>
  <c r="V281" i="1"/>
  <c r="V282" i="1"/>
  <c r="V283" i="1"/>
  <c r="V290" i="1"/>
  <c r="V291" i="1"/>
  <c r="V292" i="1"/>
  <c r="V293" i="1"/>
  <c r="V294" i="1"/>
  <c r="V295" i="1"/>
  <c r="V296" i="1"/>
  <c r="V297" i="1"/>
  <c r="V298" i="1"/>
  <c r="V299" i="1"/>
  <c r="V300" i="1"/>
  <c r="V310" i="1"/>
  <c r="V311" i="1"/>
  <c r="V312" i="1"/>
  <c r="V313" i="1"/>
  <c r="V314" i="1"/>
  <c r="V315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7" i="1"/>
  <c r="V348" i="1"/>
  <c r="V349" i="1"/>
  <c r="V350" i="1"/>
  <c r="V351" i="1"/>
  <c r="V354" i="1"/>
  <c r="V355" i="1"/>
  <c r="V362" i="1"/>
  <c r="V363" i="1"/>
  <c r="V364" i="1"/>
  <c r="V365" i="1"/>
  <c r="V366" i="1"/>
  <c r="V367" i="1"/>
  <c r="V368" i="1"/>
  <c r="V369" i="1"/>
  <c r="V370" i="1"/>
  <c r="V371" i="1"/>
  <c r="V379" i="1"/>
  <c r="V380" i="1"/>
  <c r="V381" i="1"/>
  <c r="V382" i="1"/>
  <c r="V383" i="1"/>
  <c r="V384" i="1"/>
  <c r="V385" i="1"/>
  <c r="V386" i="1"/>
  <c r="V387" i="1"/>
  <c r="V388" i="1"/>
  <c r="V391" i="1"/>
  <c r="V392" i="1"/>
  <c r="V393" i="1"/>
  <c r="V394" i="1"/>
  <c r="V395" i="1"/>
  <c r="V396" i="1"/>
  <c r="V397" i="1"/>
  <c r="V398" i="1"/>
  <c r="V399" i="1"/>
  <c r="V400" i="1"/>
  <c r="V410" i="1"/>
  <c r="V411" i="1"/>
  <c r="V412" i="1"/>
  <c r="V413" i="1"/>
  <c r="V414" i="1"/>
  <c r="V415" i="1"/>
  <c r="V416" i="1"/>
  <c r="V417" i="1"/>
  <c r="V420" i="1"/>
  <c r="V421" i="1"/>
  <c r="V422" i="1"/>
  <c r="V423" i="1"/>
  <c r="V424" i="1"/>
  <c r="V432" i="1"/>
  <c r="V433" i="1"/>
  <c r="V434" i="1"/>
  <c r="V435" i="1"/>
  <c r="V436" i="1"/>
  <c r="V444" i="1"/>
  <c r="V445" i="1"/>
  <c r="V446" i="1"/>
  <c r="V447" i="1"/>
  <c r="V448" i="1"/>
  <c r="V449" i="1"/>
  <c r="V450" i="1"/>
  <c r="V451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500" i="1"/>
  <c r="V501" i="1"/>
  <c r="V502" i="1"/>
  <c r="V508" i="1"/>
  <c r="V509" i="1"/>
  <c r="V510" i="1"/>
  <c r="V511" i="1"/>
  <c r="V512" i="1"/>
  <c r="V513" i="1"/>
  <c r="V514" i="1"/>
  <c r="V515" i="1"/>
  <c r="V516" i="1"/>
  <c r="V517" i="1"/>
  <c r="V526" i="1"/>
  <c r="V527" i="1"/>
  <c r="V528" i="1"/>
  <c r="V529" i="1"/>
  <c r="V530" i="1"/>
  <c r="V531" i="1"/>
  <c r="V532" i="1"/>
  <c r="V533" i="1"/>
  <c r="V534" i="1"/>
  <c r="V535" i="1"/>
  <c r="V536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66" i="1"/>
  <c r="V567" i="1"/>
  <c r="V568" i="1"/>
  <c r="V569" i="1"/>
  <c r="V570" i="1"/>
  <c r="V571" i="1"/>
  <c r="V572" i="1"/>
  <c r="V573" i="1"/>
  <c r="V574" i="1"/>
  <c r="V579" i="1"/>
  <c r="V580" i="1"/>
  <c r="V581" i="1"/>
  <c r="V582" i="1"/>
  <c r="V583" i="1"/>
  <c r="V584" i="1"/>
  <c r="V585" i="1"/>
  <c r="V586" i="1"/>
  <c r="V587" i="1"/>
  <c r="V589" i="1"/>
  <c r="V590" i="1"/>
  <c r="V591" i="1"/>
  <c r="V592" i="1"/>
  <c r="V593" i="1"/>
  <c r="V594" i="1"/>
  <c r="V595" i="1"/>
  <c r="V596" i="1"/>
  <c r="V597" i="1"/>
  <c r="V606" i="1"/>
  <c r="V607" i="1"/>
  <c r="V608" i="1"/>
  <c r="V609" i="1"/>
  <c r="V610" i="1"/>
  <c r="V61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62" i="1"/>
  <c r="V663" i="1"/>
  <c r="V664" i="1"/>
  <c r="V665" i="1"/>
  <c r="V666" i="1"/>
  <c r="V667" i="1"/>
  <c r="V668" i="1"/>
  <c r="V669" i="1"/>
  <c r="V670" i="1"/>
  <c r="V679" i="1"/>
  <c r="V680" i="1"/>
  <c r="V681" i="1"/>
  <c r="V682" i="1"/>
  <c r="V683" i="1"/>
  <c r="V684" i="1"/>
  <c r="V685" i="1"/>
  <c r="V686" i="1"/>
  <c r="V687" i="1"/>
  <c r="V688" i="1"/>
  <c r="V693" i="1"/>
  <c r="V694" i="1"/>
  <c r="V695" i="1"/>
  <c r="V701" i="1"/>
  <c r="V702" i="1"/>
  <c r="V703" i="1"/>
  <c r="V710" i="1"/>
  <c r="V711" i="1"/>
  <c r="V712" i="1"/>
  <c r="V716" i="1"/>
  <c r="V717" i="1"/>
  <c r="V718" i="1"/>
  <c r="V719" i="1"/>
  <c r="V720" i="1"/>
  <c r="V721" i="1"/>
  <c r="V722" i="1"/>
  <c r="V723" i="1"/>
  <c r="V724" i="1"/>
  <c r="V725" i="1"/>
  <c r="V728" i="1"/>
  <c r="V729" i="1"/>
  <c r="V730" i="1"/>
  <c r="V731" i="1"/>
  <c r="V732" i="1"/>
  <c r="V733" i="1"/>
  <c r="V734" i="1"/>
  <c r="V735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60" i="1"/>
  <c r="V761" i="1"/>
  <c r="V762" i="1"/>
  <c r="V768" i="1"/>
  <c r="V769" i="1"/>
  <c r="V770" i="1"/>
  <c r="V775" i="1"/>
  <c r="V776" i="1"/>
  <c r="V777" i="1"/>
  <c r="V780" i="1"/>
  <c r="V781" i="1"/>
  <c r="V782" i="1"/>
  <c r="V783" i="1"/>
  <c r="V789" i="1"/>
  <c r="V790" i="1"/>
  <c r="V791" i="1"/>
  <c r="V792" i="1"/>
  <c r="V793" i="1"/>
  <c r="V794" i="1"/>
  <c r="V795" i="1"/>
  <c r="V796" i="1"/>
  <c r="V797" i="1"/>
  <c r="V798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30" i="1"/>
  <c r="V831" i="1"/>
  <c r="V832" i="1"/>
  <c r="V833" i="1"/>
  <c r="V834" i="1"/>
  <c r="V835" i="1"/>
  <c r="V836" i="1"/>
  <c r="V837" i="1"/>
  <c r="V838" i="1"/>
  <c r="V839" i="1"/>
  <c r="V840" i="1"/>
  <c r="V487" i="1"/>
  <c r="V845" i="1"/>
  <c r="V846" i="1"/>
  <c r="V847" i="1"/>
  <c r="V848" i="1"/>
  <c r="V849" i="1"/>
  <c r="V850" i="1"/>
  <c r="V851" i="1"/>
  <c r="V852" i="1"/>
  <c r="V853" i="1"/>
  <c r="V854" i="1"/>
  <c r="V856" i="1"/>
  <c r="V857" i="1"/>
  <c r="V858" i="1"/>
  <c r="V859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5" i="1"/>
  <c r="V886" i="1"/>
  <c r="V887" i="1"/>
  <c r="V888" i="1"/>
  <c r="V889" i="1"/>
  <c r="V890" i="1"/>
  <c r="V891" i="1"/>
  <c r="V892" i="1"/>
  <c r="V893" i="1"/>
  <c r="V894" i="1"/>
  <c r="V895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20" i="1"/>
  <c r="V921" i="1"/>
  <c r="V922" i="1"/>
  <c r="V923" i="1"/>
  <c r="V924" i="1"/>
  <c r="V925" i="1"/>
  <c r="V926" i="1"/>
  <c r="V927" i="1"/>
  <c r="V932" i="1"/>
  <c r="V933" i="1"/>
  <c r="V934" i="1"/>
  <c r="V935" i="1"/>
  <c r="V936" i="1"/>
  <c r="V937" i="1"/>
  <c r="V938" i="1"/>
  <c r="V939" i="1"/>
  <c r="V940" i="1"/>
  <c r="V941" i="1"/>
  <c r="V942" i="1"/>
  <c r="V950" i="1"/>
  <c r="V951" i="1"/>
  <c r="V952" i="1"/>
  <c r="V953" i="1"/>
  <c r="V954" i="1"/>
  <c r="D9" i="3"/>
  <c r="E4" i="3"/>
  <c r="E9" i="3" s="1"/>
  <c r="D4" i="3"/>
  <c r="J5" i="1"/>
  <c r="J6" i="1"/>
  <c r="J7" i="1"/>
  <c r="L7" i="1" s="1"/>
  <c r="N7" i="1" s="1"/>
  <c r="P7" i="1" s="1"/>
  <c r="J8" i="1"/>
  <c r="J9" i="1"/>
  <c r="J10" i="1"/>
  <c r="J11" i="1"/>
  <c r="L11" i="1" s="1"/>
  <c r="N11" i="1" s="1"/>
  <c r="P11" i="1" s="1"/>
  <c r="J12" i="1"/>
  <c r="J4" i="1"/>
  <c r="J13" i="1"/>
  <c r="J14" i="1"/>
  <c r="L14" i="1" s="1"/>
  <c r="N14" i="1" s="1"/>
  <c r="P14" i="1" s="1"/>
  <c r="J15" i="1"/>
  <c r="J16" i="1"/>
  <c r="J17" i="1"/>
  <c r="J18" i="1"/>
  <c r="L18" i="1" s="1"/>
  <c r="N18" i="1" s="1"/>
  <c r="P18" i="1" s="1"/>
  <c r="J19" i="1"/>
  <c r="J20" i="1"/>
  <c r="J2" i="1"/>
  <c r="J3" i="1"/>
  <c r="L3" i="1" s="1"/>
  <c r="N3" i="1" s="1"/>
  <c r="P3" i="1" s="1"/>
  <c r="J25" i="1"/>
  <c r="J21" i="1"/>
  <c r="J26" i="1"/>
  <c r="J22" i="1"/>
  <c r="L22" i="1" s="1"/>
  <c r="N22" i="1" s="1"/>
  <c r="P22" i="1" s="1"/>
  <c r="J27" i="1"/>
  <c r="J28" i="1"/>
  <c r="J24" i="1"/>
  <c r="J23" i="1"/>
  <c r="L23" i="1" s="1"/>
  <c r="N23" i="1" s="1"/>
  <c r="P23" i="1" s="1"/>
  <c r="J29" i="1"/>
  <c r="J30" i="1"/>
  <c r="J31" i="1"/>
  <c r="J38" i="1"/>
  <c r="L38" i="1" s="1"/>
  <c r="N38" i="1" s="1"/>
  <c r="P38" i="1" s="1"/>
  <c r="J37" i="1"/>
  <c r="J39" i="1"/>
  <c r="J40" i="1"/>
  <c r="J41" i="1"/>
  <c r="L41" i="1" s="1"/>
  <c r="N41" i="1" s="1"/>
  <c r="P41" i="1" s="1"/>
  <c r="J32" i="1"/>
  <c r="J33" i="1"/>
  <c r="J42" i="1"/>
  <c r="J34" i="1"/>
  <c r="L34" i="1" s="1"/>
  <c r="N34" i="1" s="1"/>
  <c r="P34" i="1" s="1"/>
  <c r="J43" i="1"/>
  <c r="J35" i="1"/>
  <c r="J36" i="1"/>
  <c r="J46" i="1"/>
  <c r="L46" i="1" s="1"/>
  <c r="N46" i="1" s="1"/>
  <c r="P46" i="1" s="1"/>
  <c r="J44" i="1"/>
  <c r="J47" i="1"/>
  <c r="J48" i="1"/>
  <c r="J49" i="1"/>
  <c r="L49" i="1" s="1"/>
  <c r="N49" i="1" s="1"/>
  <c r="P49" i="1" s="1"/>
  <c r="J50" i="1"/>
  <c r="J51" i="1"/>
  <c r="J52" i="1"/>
  <c r="J53" i="1"/>
  <c r="L53" i="1" s="1"/>
  <c r="N53" i="1" s="1"/>
  <c r="P53" i="1" s="1"/>
  <c r="J54" i="1"/>
  <c r="J55" i="1"/>
  <c r="J56" i="1"/>
  <c r="J57" i="1"/>
  <c r="L57" i="1" s="1"/>
  <c r="N57" i="1" s="1"/>
  <c r="P57" i="1" s="1"/>
  <c r="J45" i="1"/>
  <c r="J58" i="1"/>
  <c r="J59" i="1"/>
  <c r="J60" i="1"/>
  <c r="L60" i="1" s="1"/>
  <c r="N60" i="1" s="1"/>
  <c r="P60" i="1" s="1"/>
  <c r="J61" i="1"/>
  <c r="J64" i="1"/>
  <c r="J65" i="1"/>
  <c r="J62" i="1"/>
  <c r="L62" i="1" s="1"/>
  <c r="N62" i="1" s="1"/>
  <c r="P62" i="1" s="1"/>
  <c r="J63" i="1"/>
  <c r="J66" i="1"/>
  <c r="J70" i="1"/>
  <c r="J71" i="1"/>
  <c r="L71" i="1" s="1"/>
  <c r="N71" i="1" s="1"/>
  <c r="P71" i="1" s="1"/>
  <c r="J67" i="1"/>
  <c r="J68" i="1"/>
  <c r="J72" i="1"/>
  <c r="J73" i="1"/>
  <c r="L73" i="1" s="1"/>
  <c r="N73" i="1" s="1"/>
  <c r="P73" i="1" s="1"/>
  <c r="J77" i="1"/>
  <c r="J78" i="1"/>
  <c r="J69" i="1"/>
  <c r="J79" i="1"/>
  <c r="L79" i="1" s="1"/>
  <c r="N79" i="1" s="1"/>
  <c r="P79" i="1" s="1"/>
  <c r="J74" i="1"/>
  <c r="J75" i="1"/>
  <c r="J76" i="1"/>
  <c r="J80" i="1"/>
  <c r="L80" i="1" s="1"/>
  <c r="N80" i="1" s="1"/>
  <c r="P80" i="1" s="1"/>
  <c r="J81" i="1"/>
  <c r="J82" i="1"/>
  <c r="J83" i="1"/>
  <c r="J84" i="1"/>
  <c r="L84" i="1" s="1"/>
  <c r="N84" i="1" s="1"/>
  <c r="P84" i="1" s="1"/>
  <c r="J85" i="1"/>
  <c r="J92" i="1"/>
  <c r="J93" i="1"/>
  <c r="J94" i="1"/>
  <c r="L94" i="1" s="1"/>
  <c r="N94" i="1" s="1"/>
  <c r="P94" i="1" s="1"/>
  <c r="J95" i="1"/>
  <c r="J87" i="1"/>
  <c r="J96" i="1"/>
  <c r="J88" i="1"/>
  <c r="L88" i="1" s="1"/>
  <c r="N88" i="1" s="1"/>
  <c r="P88" i="1" s="1"/>
  <c r="J97" i="1"/>
  <c r="J98" i="1"/>
  <c r="J99" i="1"/>
  <c r="J100" i="1"/>
  <c r="L100" i="1" s="1"/>
  <c r="N100" i="1" s="1"/>
  <c r="P100" i="1" s="1"/>
  <c r="J86" i="1"/>
  <c r="J101" i="1"/>
  <c r="J102" i="1"/>
  <c r="J103" i="1"/>
  <c r="L103" i="1" s="1"/>
  <c r="N103" i="1" s="1"/>
  <c r="P103" i="1" s="1"/>
  <c r="J104" i="1"/>
  <c r="J105" i="1"/>
  <c r="J106" i="1"/>
  <c r="J107" i="1"/>
  <c r="L107" i="1" s="1"/>
  <c r="N107" i="1" s="1"/>
  <c r="P107" i="1" s="1"/>
  <c r="J89" i="1"/>
  <c r="J90" i="1"/>
  <c r="J91" i="1"/>
  <c r="J108" i="1"/>
  <c r="L108" i="1" s="1"/>
  <c r="N108" i="1" s="1"/>
  <c r="P108" i="1" s="1"/>
  <c r="J109" i="1"/>
  <c r="J110" i="1"/>
  <c r="J111" i="1"/>
  <c r="J119" i="1"/>
  <c r="L119" i="1" s="1"/>
  <c r="N119" i="1" s="1"/>
  <c r="P119" i="1" s="1"/>
  <c r="J120" i="1"/>
  <c r="J121" i="1"/>
  <c r="J112" i="1"/>
  <c r="J113" i="1"/>
  <c r="L113" i="1" s="1"/>
  <c r="N113" i="1" s="1"/>
  <c r="P113" i="1" s="1"/>
  <c r="J122" i="1"/>
  <c r="J123" i="1"/>
  <c r="J124" i="1"/>
  <c r="J125" i="1"/>
  <c r="L125" i="1" s="1"/>
  <c r="N125" i="1" s="1"/>
  <c r="P125" i="1" s="1"/>
  <c r="J126" i="1"/>
  <c r="J127" i="1"/>
  <c r="J128" i="1"/>
  <c r="J114" i="1"/>
  <c r="L114" i="1" s="1"/>
  <c r="N114" i="1" s="1"/>
  <c r="P114" i="1" s="1"/>
  <c r="J129" i="1"/>
  <c r="J115" i="1"/>
  <c r="J130" i="1"/>
  <c r="J131" i="1"/>
  <c r="L131" i="1" s="1"/>
  <c r="N131" i="1" s="1"/>
  <c r="P131" i="1" s="1"/>
  <c r="J132" i="1"/>
  <c r="J133" i="1"/>
  <c r="J116" i="1"/>
  <c r="J117" i="1"/>
  <c r="L117" i="1" s="1"/>
  <c r="N117" i="1" s="1"/>
  <c r="P117" i="1" s="1"/>
  <c r="J118" i="1"/>
  <c r="J134" i="1"/>
  <c r="J140" i="1"/>
  <c r="J141" i="1"/>
  <c r="L141" i="1" s="1"/>
  <c r="N141" i="1" s="1"/>
  <c r="P141" i="1" s="1"/>
  <c r="J137" i="1"/>
  <c r="J142" i="1"/>
  <c r="J143" i="1"/>
  <c r="J144" i="1"/>
  <c r="L144" i="1" s="1"/>
  <c r="N144" i="1" s="1"/>
  <c r="P144" i="1" s="1"/>
  <c r="J145" i="1"/>
  <c r="J136" i="1"/>
  <c r="J146" i="1"/>
  <c r="J147" i="1"/>
  <c r="L147" i="1" s="1"/>
  <c r="N147" i="1" s="1"/>
  <c r="P147" i="1" s="1"/>
  <c r="J148" i="1"/>
  <c r="J138" i="1"/>
  <c r="J139" i="1"/>
  <c r="J149" i="1"/>
  <c r="L149" i="1" s="1"/>
  <c r="N149" i="1" s="1"/>
  <c r="P149" i="1" s="1"/>
  <c r="J135" i="1"/>
  <c r="J151" i="1"/>
  <c r="J156" i="1"/>
  <c r="J157" i="1"/>
  <c r="L157" i="1" s="1"/>
  <c r="N157" i="1" s="1"/>
  <c r="P157" i="1" s="1"/>
  <c r="J158" i="1"/>
  <c r="J152" i="1"/>
  <c r="J159" i="1"/>
  <c r="J153" i="1"/>
  <c r="L153" i="1" s="1"/>
  <c r="N153" i="1" s="1"/>
  <c r="P153" i="1" s="1"/>
  <c r="J160" i="1"/>
  <c r="J161" i="1"/>
  <c r="J162" i="1"/>
  <c r="J154" i="1"/>
  <c r="L154" i="1" s="1"/>
  <c r="N154" i="1" s="1"/>
  <c r="P154" i="1" s="1"/>
  <c r="J155" i="1"/>
  <c r="J163" i="1"/>
  <c r="J150" i="1"/>
  <c r="J171" i="1"/>
  <c r="L171" i="1" s="1"/>
  <c r="N171" i="1" s="1"/>
  <c r="P171" i="1" s="1"/>
  <c r="J172" i="1"/>
  <c r="J166" i="1"/>
  <c r="J167" i="1"/>
  <c r="J168" i="1"/>
  <c r="L168" i="1" s="1"/>
  <c r="N168" i="1" s="1"/>
  <c r="P168" i="1" s="1"/>
  <c r="J173" i="1"/>
  <c r="J174" i="1"/>
  <c r="J175" i="1"/>
  <c r="J176" i="1"/>
  <c r="L176" i="1" s="1"/>
  <c r="N176" i="1" s="1"/>
  <c r="P176" i="1" s="1"/>
  <c r="J177" i="1"/>
  <c r="J178" i="1"/>
  <c r="J179" i="1"/>
  <c r="J164" i="1"/>
  <c r="L164" i="1" s="1"/>
  <c r="N164" i="1" s="1"/>
  <c r="P164" i="1" s="1"/>
  <c r="J165" i="1"/>
  <c r="J180" i="1"/>
  <c r="J169" i="1"/>
  <c r="J170" i="1"/>
  <c r="L170" i="1" s="1"/>
  <c r="N170" i="1" s="1"/>
  <c r="P170" i="1" s="1"/>
  <c r="J181" i="1"/>
  <c r="J191" i="1"/>
  <c r="J182" i="1"/>
  <c r="J183" i="1"/>
  <c r="L183" i="1" s="1"/>
  <c r="N183" i="1" s="1"/>
  <c r="P183" i="1" s="1"/>
  <c r="J192" i="1"/>
  <c r="J193" i="1"/>
  <c r="J194" i="1"/>
  <c r="J195" i="1"/>
  <c r="L195" i="1" s="1"/>
  <c r="N195" i="1" s="1"/>
  <c r="P195" i="1" s="1"/>
  <c r="J196" i="1"/>
  <c r="J184" i="1"/>
  <c r="J197" i="1"/>
  <c r="J185" i="1"/>
  <c r="L185" i="1" s="1"/>
  <c r="N185" i="1" s="1"/>
  <c r="P185" i="1" s="1"/>
  <c r="J186" i="1"/>
  <c r="J187" i="1"/>
  <c r="J188" i="1"/>
  <c r="J189" i="1"/>
  <c r="L189" i="1" s="1"/>
  <c r="N189" i="1" s="1"/>
  <c r="P189" i="1" s="1"/>
  <c r="J198" i="1"/>
  <c r="J199" i="1"/>
  <c r="J200" i="1"/>
  <c r="J201" i="1"/>
  <c r="L201" i="1" s="1"/>
  <c r="N201" i="1" s="1"/>
  <c r="P201" i="1" s="1"/>
  <c r="J190" i="1"/>
  <c r="J202" i="1"/>
  <c r="J203" i="1"/>
  <c r="J204" i="1"/>
  <c r="L204" i="1" s="1"/>
  <c r="N204" i="1" s="1"/>
  <c r="P204" i="1" s="1"/>
  <c r="J205" i="1"/>
  <c r="J206" i="1"/>
  <c r="J207" i="1"/>
  <c r="J208" i="1"/>
  <c r="L208" i="1" s="1"/>
  <c r="N208" i="1" s="1"/>
  <c r="P208" i="1" s="1"/>
  <c r="J209" i="1"/>
  <c r="J220" i="1"/>
  <c r="J211" i="1"/>
  <c r="J212" i="1"/>
  <c r="L212" i="1" s="1"/>
  <c r="N212" i="1" s="1"/>
  <c r="P212" i="1" s="1"/>
  <c r="J213" i="1"/>
  <c r="J214" i="1"/>
  <c r="J215" i="1"/>
  <c r="J216" i="1"/>
  <c r="L216" i="1" s="1"/>
  <c r="N216" i="1" s="1"/>
  <c r="P216" i="1" s="1"/>
  <c r="J221" i="1"/>
  <c r="J222" i="1"/>
  <c r="J223" i="1"/>
  <c r="J224" i="1"/>
  <c r="L224" i="1" s="1"/>
  <c r="N224" i="1" s="1"/>
  <c r="P224" i="1" s="1"/>
  <c r="J225" i="1"/>
  <c r="J226" i="1"/>
  <c r="J227" i="1"/>
  <c r="J228" i="1"/>
  <c r="L228" i="1" s="1"/>
  <c r="N228" i="1" s="1"/>
  <c r="P228" i="1" s="1"/>
  <c r="J217" i="1"/>
  <c r="J229" i="1"/>
  <c r="J230" i="1"/>
  <c r="J231" i="1"/>
  <c r="L231" i="1" s="1"/>
  <c r="N231" i="1" s="1"/>
  <c r="P231" i="1" s="1"/>
  <c r="J232" i="1"/>
  <c r="J233" i="1"/>
  <c r="J218" i="1"/>
  <c r="J219" i="1"/>
  <c r="L219" i="1" s="1"/>
  <c r="N219" i="1" s="1"/>
  <c r="P219" i="1" s="1"/>
  <c r="J210" i="1"/>
  <c r="J240" i="1"/>
  <c r="J241" i="1"/>
  <c r="J235" i="1"/>
  <c r="L235" i="1" s="1"/>
  <c r="N235" i="1" s="1"/>
  <c r="P235" i="1" s="1"/>
  <c r="J242" i="1"/>
  <c r="J234" i="1"/>
  <c r="J236" i="1"/>
  <c r="J243" i="1"/>
  <c r="L243" i="1" s="1"/>
  <c r="N243" i="1" s="1"/>
  <c r="P243" i="1" s="1"/>
  <c r="J244" i="1"/>
  <c r="J245" i="1"/>
  <c r="J246" i="1"/>
  <c r="J237" i="1"/>
  <c r="L237" i="1" s="1"/>
  <c r="N237" i="1" s="1"/>
  <c r="P237" i="1" s="1"/>
  <c r="J247" i="1"/>
  <c r="J248" i="1"/>
  <c r="J249" i="1"/>
  <c r="J238" i="1"/>
  <c r="L238" i="1" s="1"/>
  <c r="N238" i="1" s="1"/>
  <c r="P238" i="1" s="1"/>
  <c r="J239" i="1"/>
  <c r="J250" i="1"/>
  <c r="J251" i="1"/>
  <c r="J256" i="1"/>
  <c r="L256" i="1" s="1"/>
  <c r="N256" i="1" s="1"/>
  <c r="P256" i="1" s="1"/>
  <c r="J257" i="1"/>
  <c r="J258" i="1"/>
  <c r="J259" i="1"/>
  <c r="J252" i="1"/>
  <c r="L252" i="1" s="1"/>
  <c r="N252" i="1" s="1"/>
  <c r="P252" i="1" s="1"/>
  <c r="J253" i="1"/>
  <c r="J254" i="1"/>
  <c r="J260" i="1"/>
  <c r="J255" i="1"/>
  <c r="L255" i="1" s="1"/>
  <c r="N255" i="1" s="1"/>
  <c r="P255" i="1" s="1"/>
  <c r="J261" i="1"/>
  <c r="J262" i="1"/>
  <c r="J263" i="1"/>
  <c r="J264" i="1"/>
  <c r="L264" i="1" s="1"/>
  <c r="N264" i="1" s="1"/>
  <c r="P264" i="1" s="1"/>
  <c r="J265" i="1"/>
  <c r="J266" i="1"/>
  <c r="J267" i="1"/>
  <c r="J278" i="1"/>
  <c r="L278" i="1" s="1"/>
  <c r="N278" i="1" s="1"/>
  <c r="P278" i="1" s="1"/>
  <c r="J268" i="1"/>
  <c r="J269" i="1"/>
  <c r="J270" i="1"/>
  <c r="J271" i="1"/>
  <c r="L271" i="1" s="1"/>
  <c r="N271" i="1" s="1"/>
  <c r="P271" i="1" s="1"/>
  <c r="J272" i="1"/>
  <c r="J273" i="1"/>
  <c r="J274" i="1"/>
  <c r="J275" i="1"/>
  <c r="L275" i="1" s="1"/>
  <c r="N275" i="1" s="1"/>
  <c r="P275" i="1" s="1"/>
  <c r="J276" i="1"/>
  <c r="J279" i="1"/>
  <c r="J280" i="1"/>
  <c r="J281" i="1"/>
  <c r="L281" i="1" s="1"/>
  <c r="N281" i="1" s="1"/>
  <c r="P281" i="1" s="1"/>
  <c r="J282" i="1"/>
  <c r="J283" i="1"/>
  <c r="J277" i="1"/>
  <c r="J290" i="1"/>
  <c r="L290" i="1" s="1"/>
  <c r="N290" i="1" s="1"/>
  <c r="P290" i="1" s="1"/>
  <c r="J291" i="1"/>
  <c r="J284" i="1"/>
  <c r="J292" i="1"/>
  <c r="J293" i="1"/>
  <c r="L293" i="1" s="1"/>
  <c r="N293" i="1" s="1"/>
  <c r="P293" i="1" s="1"/>
  <c r="J285" i="1"/>
  <c r="J294" i="1"/>
  <c r="J295" i="1"/>
  <c r="J286" i="1"/>
  <c r="L286" i="1" s="1"/>
  <c r="N286" i="1" s="1"/>
  <c r="P286" i="1" s="1"/>
  <c r="J287" i="1"/>
  <c r="J296" i="1"/>
  <c r="J288" i="1"/>
  <c r="J289" i="1"/>
  <c r="L289" i="1" s="1"/>
  <c r="N289" i="1" s="1"/>
  <c r="P289" i="1" s="1"/>
  <c r="J297" i="1"/>
  <c r="J298" i="1"/>
  <c r="J299" i="1"/>
  <c r="J300" i="1"/>
  <c r="L300" i="1" s="1"/>
  <c r="N300" i="1" s="1"/>
  <c r="P300" i="1" s="1"/>
  <c r="J310" i="1"/>
  <c r="J301" i="1"/>
  <c r="J302" i="1"/>
  <c r="J311" i="1"/>
  <c r="L311" i="1" s="1"/>
  <c r="N311" i="1" s="1"/>
  <c r="P311" i="1" s="1"/>
  <c r="J312" i="1"/>
  <c r="J313" i="1"/>
  <c r="J314" i="1"/>
  <c r="J303" i="1"/>
  <c r="L303" i="1" s="1"/>
  <c r="N303" i="1" s="1"/>
  <c r="P303" i="1" s="1"/>
  <c r="J304" i="1"/>
  <c r="J315" i="1"/>
  <c r="J305" i="1"/>
  <c r="J306" i="1"/>
  <c r="L306" i="1" s="1"/>
  <c r="N306" i="1" s="1"/>
  <c r="P306" i="1" s="1"/>
  <c r="J307" i="1"/>
  <c r="J308" i="1"/>
  <c r="J309" i="1"/>
  <c r="J330" i="1"/>
  <c r="L330" i="1" s="1"/>
  <c r="N330" i="1" s="1"/>
  <c r="P330" i="1" s="1"/>
  <c r="J317" i="1"/>
  <c r="J318" i="1"/>
  <c r="J331" i="1"/>
  <c r="J332" i="1"/>
  <c r="L332" i="1" s="1"/>
  <c r="N332" i="1" s="1"/>
  <c r="P332" i="1" s="1"/>
  <c r="J333" i="1"/>
  <c r="J334" i="1"/>
  <c r="J316" i="1"/>
  <c r="J319" i="1"/>
  <c r="L319" i="1" s="1"/>
  <c r="N319" i="1" s="1"/>
  <c r="P319" i="1" s="1"/>
  <c r="J335" i="1"/>
  <c r="J336" i="1"/>
  <c r="J337" i="1"/>
  <c r="J338" i="1"/>
  <c r="L338" i="1" s="1"/>
  <c r="N338" i="1" s="1"/>
  <c r="P338" i="1" s="1"/>
  <c r="J320" i="1"/>
  <c r="J339" i="1"/>
  <c r="J321" i="1"/>
  <c r="J322" i="1"/>
  <c r="L322" i="1" s="1"/>
  <c r="N322" i="1" s="1"/>
  <c r="P322" i="1" s="1"/>
  <c r="J323" i="1"/>
  <c r="J324" i="1"/>
  <c r="J325" i="1"/>
  <c r="J340" i="1"/>
  <c r="L340" i="1" s="1"/>
  <c r="N340" i="1" s="1"/>
  <c r="P340" i="1" s="1"/>
  <c r="J341" i="1"/>
  <c r="J326" i="1"/>
  <c r="J327" i="1"/>
  <c r="J328" i="1"/>
  <c r="L328" i="1" s="1"/>
  <c r="N328" i="1" s="1"/>
  <c r="P328" i="1" s="1"/>
  <c r="J329" i="1"/>
  <c r="J342" i="1"/>
  <c r="J347" i="1"/>
  <c r="J344" i="1"/>
  <c r="L344" i="1" s="1"/>
  <c r="N344" i="1" s="1"/>
  <c r="P344" i="1" s="1"/>
  <c r="J348" i="1"/>
  <c r="J349" i="1"/>
  <c r="J345" i="1"/>
  <c r="J350" i="1"/>
  <c r="L350" i="1" s="1"/>
  <c r="N350" i="1" s="1"/>
  <c r="P350" i="1" s="1"/>
  <c r="J351" i="1"/>
  <c r="J346" i="1"/>
  <c r="J343" i="1"/>
  <c r="J354" i="1"/>
  <c r="L354" i="1" s="1"/>
  <c r="N354" i="1" s="1"/>
  <c r="P354" i="1" s="1"/>
  <c r="J355" i="1"/>
  <c r="J352" i="1"/>
  <c r="J353" i="1"/>
  <c r="J356" i="1"/>
  <c r="L356" i="1" s="1"/>
  <c r="N356" i="1" s="1"/>
  <c r="P356" i="1" s="1"/>
  <c r="J357" i="1"/>
  <c r="J358" i="1"/>
  <c r="J359" i="1"/>
  <c r="J360" i="1"/>
  <c r="L360" i="1" s="1"/>
  <c r="N360" i="1" s="1"/>
  <c r="P360" i="1" s="1"/>
  <c r="J362" i="1"/>
  <c r="J363" i="1"/>
  <c r="J364" i="1"/>
  <c r="J365" i="1"/>
  <c r="L365" i="1" s="1"/>
  <c r="N365" i="1" s="1"/>
  <c r="P365" i="1" s="1"/>
  <c r="J366" i="1"/>
  <c r="J361" i="1"/>
  <c r="J367" i="1"/>
  <c r="J368" i="1"/>
  <c r="L368" i="1" s="1"/>
  <c r="N368" i="1" s="1"/>
  <c r="P368" i="1" s="1"/>
  <c r="J369" i="1"/>
  <c r="J370" i="1"/>
  <c r="J371" i="1"/>
  <c r="J379" i="1"/>
  <c r="L379" i="1" s="1"/>
  <c r="N379" i="1" s="1"/>
  <c r="P379" i="1" s="1"/>
  <c r="J380" i="1"/>
  <c r="J381" i="1"/>
  <c r="J374" i="1"/>
  <c r="J382" i="1"/>
  <c r="L382" i="1" s="1"/>
  <c r="N382" i="1" s="1"/>
  <c r="P382" i="1" s="1"/>
  <c r="J375" i="1"/>
  <c r="J376" i="1"/>
  <c r="J383" i="1"/>
  <c r="J372" i="1"/>
  <c r="L372" i="1" s="1"/>
  <c r="N372" i="1" s="1"/>
  <c r="P372" i="1" s="1"/>
  <c r="J384" i="1"/>
  <c r="J385" i="1"/>
  <c r="J377" i="1"/>
  <c r="J378" i="1"/>
  <c r="L378" i="1" s="1"/>
  <c r="N378" i="1" s="1"/>
  <c r="P378" i="1" s="1"/>
  <c r="J386" i="1"/>
  <c r="J387" i="1"/>
  <c r="J388" i="1"/>
  <c r="J373" i="1"/>
  <c r="L373" i="1" s="1"/>
  <c r="N373" i="1" s="1"/>
  <c r="P373" i="1" s="1"/>
  <c r="J390" i="1"/>
  <c r="J391" i="1"/>
  <c r="J392" i="1"/>
  <c r="J393" i="1"/>
  <c r="L393" i="1" s="1"/>
  <c r="N393" i="1" s="1"/>
  <c r="P393" i="1" s="1"/>
  <c r="J394" i="1"/>
  <c r="J395" i="1"/>
  <c r="J396" i="1"/>
  <c r="J397" i="1"/>
  <c r="L397" i="1" s="1"/>
  <c r="N397" i="1" s="1"/>
  <c r="P397" i="1" s="1"/>
  <c r="J398" i="1"/>
  <c r="J389" i="1"/>
  <c r="J399" i="1"/>
  <c r="J400" i="1"/>
  <c r="L400" i="1" s="1"/>
  <c r="N400" i="1" s="1"/>
  <c r="P400" i="1" s="1"/>
  <c r="J410" i="1"/>
  <c r="J411" i="1"/>
  <c r="J403" i="1"/>
  <c r="J404" i="1"/>
  <c r="L404" i="1" s="1"/>
  <c r="N404" i="1" s="1"/>
  <c r="P404" i="1" s="1"/>
  <c r="J412" i="1"/>
  <c r="J405" i="1"/>
  <c r="J413" i="1"/>
  <c r="J414" i="1"/>
  <c r="L414" i="1" s="1"/>
  <c r="N414" i="1" s="1"/>
  <c r="P414" i="1" s="1"/>
  <c r="J415" i="1"/>
  <c r="J406" i="1"/>
  <c r="J407" i="1"/>
  <c r="J401" i="1"/>
  <c r="L401" i="1" s="1"/>
  <c r="N401" i="1" s="1"/>
  <c r="P401" i="1" s="1"/>
  <c r="J408" i="1"/>
  <c r="J416" i="1"/>
  <c r="J417" i="1"/>
  <c r="J409" i="1"/>
  <c r="L409" i="1" s="1"/>
  <c r="N409" i="1" s="1"/>
  <c r="P409" i="1" s="1"/>
  <c r="J402" i="1"/>
  <c r="J420" i="1"/>
  <c r="J421" i="1"/>
  <c r="J422" i="1"/>
  <c r="L422" i="1" s="1"/>
  <c r="N422" i="1" s="1"/>
  <c r="P422" i="1" s="1"/>
  <c r="J418" i="1"/>
  <c r="J419" i="1"/>
  <c r="J423" i="1"/>
  <c r="J424" i="1"/>
  <c r="L424" i="1" s="1"/>
  <c r="N424" i="1" s="1"/>
  <c r="P424" i="1" s="1"/>
  <c r="J432" i="1"/>
  <c r="J426" i="1"/>
  <c r="J427" i="1"/>
  <c r="J425" i="1"/>
  <c r="L425" i="1" s="1"/>
  <c r="N425" i="1" s="1"/>
  <c r="P425" i="1" s="1"/>
  <c r="J433" i="1"/>
  <c r="J428" i="1"/>
  <c r="J429" i="1"/>
  <c r="J434" i="1"/>
  <c r="L434" i="1" s="1"/>
  <c r="N434" i="1" s="1"/>
  <c r="P434" i="1" s="1"/>
  <c r="J435" i="1"/>
  <c r="J430" i="1"/>
  <c r="J431" i="1"/>
  <c r="J436" i="1"/>
  <c r="L436" i="1" s="1"/>
  <c r="N436" i="1" s="1"/>
  <c r="P436" i="1" s="1"/>
  <c r="J444" i="1"/>
  <c r="J437" i="1"/>
  <c r="J438" i="1"/>
  <c r="J445" i="1"/>
  <c r="L445" i="1" s="1"/>
  <c r="N445" i="1" s="1"/>
  <c r="P445" i="1" s="1"/>
  <c r="J446" i="1"/>
  <c r="J439" i="1"/>
  <c r="J447" i="1"/>
  <c r="J448" i="1"/>
  <c r="L448" i="1" s="1"/>
  <c r="N448" i="1" s="1"/>
  <c r="P448" i="1" s="1"/>
  <c r="J440" i="1"/>
  <c r="J441" i="1"/>
  <c r="J449" i="1"/>
  <c r="J450" i="1"/>
  <c r="L450" i="1" s="1"/>
  <c r="N450" i="1" s="1"/>
  <c r="P450" i="1" s="1"/>
  <c r="J442" i="1"/>
  <c r="J443" i="1"/>
  <c r="J451" i="1"/>
  <c r="J454" i="1"/>
  <c r="L454" i="1" s="1"/>
  <c r="N454" i="1" s="1"/>
  <c r="P454" i="1" s="1"/>
  <c r="J452" i="1"/>
  <c r="J453" i="1"/>
  <c r="J460" i="1"/>
  <c r="J461" i="1"/>
  <c r="L461" i="1" s="1"/>
  <c r="N461" i="1" s="1"/>
  <c r="P461" i="1" s="1"/>
  <c r="J462" i="1"/>
  <c r="J463" i="1"/>
  <c r="J464" i="1"/>
  <c r="J465" i="1"/>
  <c r="L465" i="1" s="1"/>
  <c r="N465" i="1" s="1"/>
  <c r="P465" i="1" s="1"/>
  <c r="J466" i="1"/>
  <c r="J467" i="1"/>
  <c r="J468" i="1"/>
  <c r="J469" i="1"/>
  <c r="L469" i="1" s="1"/>
  <c r="N469" i="1" s="1"/>
  <c r="P469" i="1" s="1"/>
  <c r="J470" i="1"/>
  <c r="J471" i="1"/>
  <c r="J472" i="1"/>
  <c r="J455" i="1"/>
  <c r="L455" i="1" s="1"/>
  <c r="N455" i="1" s="1"/>
  <c r="P455" i="1" s="1"/>
  <c r="J473" i="1"/>
  <c r="J474" i="1"/>
  <c r="J475" i="1"/>
  <c r="J476" i="1"/>
  <c r="L476" i="1" s="1"/>
  <c r="N476" i="1" s="1"/>
  <c r="P476" i="1" s="1"/>
  <c r="J477" i="1"/>
  <c r="J478" i="1"/>
  <c r="J456" i="1"/>
  <c r="J479" i="1"/>
  <c r="L479" i="1" s="1"/>
  <c r="N479" i="1" s="1"/>
  <c r="P479" i="1" s="1"/>
  <c r="J480" i="1"/>
  <c r="J481" i="1"/>
  <c r="J482" i="1"/>
  <c r="J457" i="1"/>
  <c r="L457" i="1" s="1"/>
  <c r="N457" i="1" s="1"/>
  <c r="P457" i="1" s="1"/>
  <c r="J483" i="1"/>
  <c r="J484" i="1"/>
  <c r="J458" i="1"/>
  <c r="J485" i="1"/>
  <c r="L485" i="1" s="1"/>
  <c r="N485" i="1" s="1"/>
  <c r="P485" i="1" s="1"/>
  <c r="J486" i="1"/>
  <c r="J459" i="1"/>
  <c r="J488" i="1"/>
  <c r="J500" i="1"/>
  <c r="L500" i="1" s="1"/>
  <c r="N500" i="1" s="1"/>
  <c r="P500" i="1" s="1"/>
  <c r="J489" i="1"/>
  <c r="J490" i="1"/>
  <c r="J501" i="1"/>
  <c r="J491" i="1"/>
  <c r="L491" i="1" s="1"/>
  <c r="N491" i="1" s="1"/>
  <c r="P491" i="1" s="1"/>
  <c r="J502" i="1"/>
  <c r="J492" i="1"/>
  <c r="J493" i="1"/>
  <c r="J494" i="1"/>
  <c r="L494" i="1" s="1"/>
  <c r="N494" i="1" s="1"/>
  <c r="P494" i="1" s="1"/>
  <c r="J495" i="1"/>
  <c r="J496" i="1"/>
  <c r="J497" i="1"/>
  <c r="J498" i="1"/>
  <c r="L498" i="1" s="1"/>
  <c r="N498" i="1" s="1"/>
  <c r="P498" i="1" s="1"/>
  <c r="J499" i="1"/>
  <c r="J508" i="1"/>
  <c r="J509" i="1"/>
  <c r="J510" i="1"/>
  <c r="L510" i="1" s="1"/>
  <c r="N510" i="1" s="1"/>
  <c r="P510" i="1" s="1"/>
  <c r="J511" i="1"/>
  <c r="J503" i="1"/>
  <c r="J512" i="1"/>
  <c r="J513" i="1"/>
  <c r="L513" i="1" s="1"/>
  <c r="N513" i="1" s="1"/>
  <c r="P513" i="1" s="1"/>
  <c r="J504" i="1"/>
  <c r="J505" i="1"/>
  <c r="J506" i="1"/>
  <c r="J514" i="1"/>
  <c r="L514" i="1" s="1"/>
  <c r="N514" i="1" s="1"/>
  <c r="P514" i="1" s="1"/>
  <c r="J507" i="1"/>
  <c r="J515" i="1"/>
  <c r="J516" i="1"/>
  <c r="J517" i="1"/>
  <c r="L517" i="1" s="1"/>
  <c r="N517" i="1" s="1"/>
  <c r="P517" i="1" s="1"/>
  <c r="J526" i="1"/>
  <c r="J527" i="1"/>
  <c r="J528" i="1"/>
  <c r="J518" i="1"/>
  <c r="L518" i="1" s="1"/>
  <c r="N518" i="1" s="1"/>
  <c r="P518" i="1" s="1"/>
  <c r="J529" i="1"/>
  <c r="J530" i="1"/>
  <c r="J519" i="1"/>
  <c r="J531" i="1"/>
  <c r="L531" i="1" s="1"/>
  <c r="N531" i="1" s="1"/>
  <c r="P531" i="1" s="1"/>
  <c r="J520" i="1"/>
  <c r="J532" i="1"/>
  <c r="J533" i="1"/>
  <c r="J534" i="1"/>
  <c r="L534" i="1" s="1"/>
  <c r="N534" i="1" s="1"/>
  <c r="P534" i="1" s="1"/>
  <c r="J521" i="1"/>
  <c r="J535" i="1"/>
  <c r="J522" i="1"/>
  <c r="J523" i="1"/>
  <c r="L523" i="1" s="1"/>
  <c r="N523" i="1" s="1"/>
  <c r="P523" i="1" s="1"/>
  <c r="J536" i="1"/>
  <c r="J524" i="1"/>
  <c r="J525" i="1"/>
  <c r="J541" i="1"/>
  <c r="L541" i="1" s="1"/>
  <c r="N541" i="1" s="1"/>
  <c r="P541" i="1" s="1"/>
  <c r="J542" i="1"/>
  <c r="J543" i="1"/>
  <c r="J544" i="1"/>
  <c r="J545" i="1"/>
  <c r="L545" i="1" s="1"/>
  <c r="N545" i="1" s="1"/>
  <c r="P545" i="1" s="1"/>
  <c r="J546" i="1"/>
  <c r="J547" i="1"/>
  <c r="J537" i="1"/>
  <c r="J548" i="1"/>
  <c r="L548" i="1" s="1"/>
  <c r="N548" i="1" s="1"/>
  <c r="P548" i="1" s="1"/>
  <c r="J549" i="1"/>
  <c r="J550" i="1"/>
  <c r="J551" i="1"/>
  <c r="J552" i="1"/>
  <c r="L552" i="1" s="1"/>
  <c r="N552" i="1" s="1"/>
  <c r="P552" i="1" s="1"/>
  <c r="J553" i="1"/>
  <c r="J554" i="1"/>
  <c r="J538" i="1"/>
  <c r="J555" i="1"/>
  <c r="L555" i="1" s="1"/>
  <c r="N555" i="1" s="1"/>
  <c r="P555" i="1" s="1"/>
  <c r="J539" i="1"/>
  <c r="J556" i="1"/>
  <c r="J540" i="1"/>
  <c r="J557" i="1"/>
  <c r="L557" i="1" s="1"/>
  <c r="N557" i="1" s="1"/>
  <c r="P557" i="1" s="1"/>
  <c r="J566" i="1"/>
  <c r="J567" i="1"/>
  <c r="J568" i="1"/>
  <c r="J569" i="1"/>
  <c r="L569" i="1" s="1"/>
  <c r="N569" i="1" s="1"/>
  <c r="P569" i="1" s="1"/>
  <c r="J570" i="1"/>
  <c r="J558" i="1"/>
  <c r="J571" i="1"/>
  <c r="J572" i="1"/>
  <c r="L572" i="1" s="1"/>
  <c r="N572" i="1" s="1"/>
  <c r="P572" i="1" s="1"/>
  <c r="J573" i="1"/>
  <c r="J559" i="1"/>
  <c r="J560" i="1"/>
  <c r="J561" i="1"/>
  <c r="L561" i="1" s="1"/>
  <c r="N561" i="1" s="1"/>
  <c r="P561" i="1" s="1"/>
  <c r="J562" i="1"/>
  <c r="J574" i="1"/>
  <c r="J563" i="1"/>
  <c r="J564" i="1"/>
  <c r="L564" i="1" s="1"/>
  <c r="N564" i="1" s="1"/>
  <c r="P564" i="1" s="1"/>
  <c r="J565" i="1"/>
  <c r="J576" i="1"/>
  <c r="J579" i="1"/>
  <c r="J580" i="1"/>
  <c r="L580" i="1" s="1"/>
  <c r="N580" i="1" s="1"/>
  <c r="P580" i="1" s="1"/>
  <c r="J581" i="1"/>
  <c r="J582" i="1"/>
  <c r="J583" i="1"/>
  <c r="J584" i="1"/>
  <c r="L584" i="1" s="1"/>
  <c r="N584" i="1" s="1"/>
  <c r="P584" i="1" s="1"/>
  <c r="J575" i="1"/>
  <c r="J585" i="1"/>
  <c r="J577" i="1"/>
  <c r="J586" i="1"/>
  <c r="L586" i="1" s="1"/>
  <c r="N586" i="1" s="1"/>
  <c r="P586" i="1" s="1"/>
  <c r="J587" i="1"/>
  <c r="J578" i="1"/>
  <c r="J589" i="1"/>
  <c r="J590" i="1"/>
  <c r="L590" i="1" s="1"/>
  <c r="N590" i="1" s="1"/>
  <c r="P590" i="1" s="1"/>
  <c r="J588" i="1"/>
  <c r="J591" i="1"/>
  <c r="J592" i="1"/>
  <c r="J593" i="1"/>
  <c r="L593" i="1" s="1"/>
  <c r="N593" i="1" s="1"/>
  <c r="P593" i="1" s="1"/>
  <c r="J594" i="1"/>
  <c r="J595" i="1"/>
  <c r="J596" i="1"/>
  <c r="J597" i="1"/>
  <c r="L597" i="1" s="1"/>
  <c r="N597" i="1" s="1"/>
  <c r="P597" i="1" s="1"/>
  <c r="J599" i="1"/>
  <c r="J606" i="1"/>
  <c r="J607" i="1"/>
  <c r="J600" i="1"/>
  <c r="L600" i="1" s="1"/>
  <c r="N600" i="1" s="1"/>
  <c r="P600" i="1" s="1"/>
  <c r="J601" i="1"/>
  <c r="J608" i="1"/>
  <c r="J602" i="1"/>
  <c r="J609" i="1"/>
  <c r="L609" i="1" s="1"/>
  <c r="N609" i="1" s="1"/>
  <c r="P609" i="1" s="1"/>
  <c r="J610" i="1"/>
  <c r="J603" i="1"/>
  <c r="J611" i="1"/>
  <c r="J604" i="1"/>
  <c r="L604" i="1" s="1"/>
  <c r="N604" i="1" s="1"/>
  <c r="P604" i="1" s="1"/>
  <c r="J605" i="1"/>
  <c r="J598" i="1"/>
  <c r="J622" i="1"/>
  <c r="J613" i="1"/>
  <c r="L613" i="1" s="1"/>
  <c r="N613" i="1" s="1"/>
  <c r="P613" i="1" s="1"/>
  <c r="J614" i="1"/>
  <c r="J615" i="1"/>
  <c r="J616" i="1"/>
  <c r="J623" i="1"/>
  <c r="L623" i="1" s="1"/>
  <c r="N623" i="1" s="1"/>
  <c r="P623" i="1" s="1"/>
  <c r="J624" i="1"/>
  <c r="J617" i="1"/>
  <c r="J618" i="1"/>
  <c r="J625" i="1"/>
  <c r="L625" i="1" s="1"/>
  <c r="N625" i="1" s="1"/>
  <c r="P625" i="1" s="1"/>
  <c r="J626" i="1"/>
  <c r="J627" i="1"/>
  <c r="J628" i="1"/>
  <c r="J629" i="1"/>
  <c r="L629" i="1" s="1"/>
  <c r="N629" i="1" s="1"/>
  <c r="P629" i="1" s="1"/>
  <c r="J630" i="1"/>
  <c r="J631" i="1"/>
  <c r="J632" i="1"/>
  <c r="J633" i="1"/>
  <c r="L633" i="1" s="1"/>
  <c r="N633" i="1" s="1"/>
  <c r="P633" i="1" s="1"/>
  <c r="J612" i="1"/>
  <c r="J619" i="1"/>
  <c r="J634" i="1"/>
  <c r="J620" i="1"/>
  <c r="L620" i="1" s="1"/>
  <c r="N620" i="1" s="1"/>
  <c r="P620" i="1" s="1"/>
  <c r="J635" i="1"/>
  <c r="J636" i="1"/>
  <c r="J621" i="1"/>
  <c r="J641" i="1"/>
  <c r="L641" i="1" s="1"/>
  <c r="N641" i="1" s="1"/>
  <c r="P641" i="1" s="1"/>
  <c r="J642" i="1"/>
  <c r="J643" i="1"/>
  <c r="J644" i="1"/>
  <c r="J645" i="1"/>
  <c r="L645" i="1" s="1"/>
  <c r="N645" i="1" s="1"/>
  <c r="P645" i="1" s="1"/>
  <c r="J646" i="1"/>
  <c r="J647" i="1"/>
  <c r="J648" i="1"/>
  <c r="J649" i="1"/>
  <c r="L649" i="1" s="1"/>
  <c r="N649" i="1" s="1"/>
  <c r="P649" i="1" s="1"/>
  <c r="J650" i="1"/>
  <c r="J651" i="1"/>
  <c r="J637" i="1"/>
  <c r="J638" i="1"/>
  <c r="L638" i="1" s="1"/>
  <c r="N638" i="1" s="1"/>
  <c r="P638" i="1" s="1"/>
  <c r="J652" i="1"/>
  <c r="J653" i="1"/>
  <c r="J654" i="1"/>
  <c r="J655" i="1"/>
  <c r="L655" i="1" s="1"/>
  <c r="N655" i="1" s="1"/>
  <c r="P655" i="1" s="1"/>
  <c r="J639" i="1"/>
  <c r="J640" i="1"/>
  <c r="J656" i="1"/>
  <c r="J657" i="1"/>
  <c r="L657" i="1" s="1"/>
  <c r="N657" i="1" s="1"/>
  <c r="P657" i="1" s="1"/>
  <c r="J662" i="1"/>
  <c r="J658" i="1"/>
  <c r="J659" i="1"/>
  <c r="J660" i="1"/>
  <c r="L660" i="1" s="1"/>
  <c r="N660" i="1" s="1"/>
  <c r="P660" i="1" s="1"/>
  <c r="J663" i="1"/>
  <c r="J664" i="1"/>
  <c r="J665" i="1"/>
  <c r="J666" i="1"/>
  <c r="L666" i="1" s="1"/>
  <c r="N666" i="1" s="1"/>
  <c r="P666" i="1" s="1"/>
  <c r="J667" i="1"/>
  <c r="J668" i="1"/>
  <c r="J661" i="1"/>
  <c r="J669" i="1"/>
  <c r="L669" i="1" s="1"/>
  <c r="N669" i="1" s="1"/>
  <c r="P669" i="1" s="1"/>
  <c r="J670" i="1"/>
  <c r="J679" i="1"/>
  <c r="J680" i="1"/>
  <c r="J671" i="1"/>
  <c r="L671" i="1" s="1"/>
  <c r="N671" i="1" s="1"/>
  <c r="P671" i="1" s="1"/>
  <c r="J681" i="1"/>
  <c r="J672" i="1"/>
  <c r="J673" i="1"/>
  <c r="J682" i="1"/>
  <c r="L682" i="1" s="1"/>
  <c r="N682" i="1" s="1"/>
  <c r="P682" i="1" s="1"/>
  <c r="J683" i="1"/>
  <c r="J674" i="1"/>
  <c r="J675" i="1"/>
  <c r="J676" i="1"/>
  <c r="L676" i="1" s="1"/>
  <c r="N676" i="1" s="1"/>
  <c r="P676" i="1" s="1"/>
  <c r="J684" i="1"/>
  <c r="J677" i="1"/>
  <c r="J685" i="1"/>
  <c r="J686" i="1"/>
  <c r="L686" i="1" s="1"/>
  <c r="N686" i="1" s="1"/>
  <c r="P686" i="1" s="1"/>
  <c r="J678" i="1"/>
  <c r="J687" i="1"/>
  <c r="J688" i="1"/>
  <c r="J689" i="1"/>
  <c r="L689" i="1" s="1"/>
  <c r="N689" i="1" s="1"/>
  <c r="P689" i="1" s="1"/>
  <c r="J693" i="1"/>
  <c r="J690" i="1"/>
  <c r="J694" i="1"/>
  <c r="J695" i="1"/>
  <c r="L695" i="1" s="1"/>
  <c r="N695" i="1" s="1"/>
  <c r="P695" i="1" s="1"/>
  <c r="J691" i="1"/>
  <c r="J692" i="1"/>
  <c r="J697" i="1"/>
  <c r="J698" i="1"/>
  <c r="L698" i="1" s="1"/>
  <c r="N698" i="1" s="1"/>
  <c r="P698" i="1" s="1"/>
  <c r="J699" i="1"/>
  <c r="J696" i="1"/>
  <c r="J700" i="1"/>
  <c r="J701" i="1"/>
  <c r="L701" i="1" s="1"/>
  <c r="N701" i="1" s="1"/>
  <c r="P701" i="1" s="1"/>
  <c r="J702" i="1"/>
  <c r="J703" i="1"/>
  <c r="J704" i="1"/>
  <c r="J710" i="1"/>
  <c r="L710" i="1" s="1"/>
  <c r="N710" i="1" s="1"/>
  <c r="P710" i="1" s="1"/>
  <c r="J711" i="1"/>
  <c r="J705" i="1"/>
  <c r="J706" i="1"/>
  <c r="J712" i="1"/>
  <c r="L712" i="1" s="1"/>
  <c r="N712" i="1" s="1"/>
  <c r="P712" i="1" s="1"/>
  <c r="J707" i="1"/>
  <c r="J708" i="1"/>
  <c r="J709" i="1"/>
  <c r="J714" i="1"/>
  <c r="L714" i="1" s="1"/>
  <c r="N714" i="1" s="1"/>
  <c r="P714" i="1" s="1"/>
  <c r="J716" i="1"/>
  <c r="J717" i="1"/>
  <c r="J718" i="1"/>
  <c r="J719" i="1"/>
  <c r="L719" i="1" s="1"/>
  <c r="N719" i="1" s="1"/>
  <c r="P719" i="1" s="1"/>
  <c r="J715" i="1"/>
  <c r="J720" i="1"/>
  <c r="J721" i="1"/>
  <c r="J722" i="1"/>
  <c r="L722" i="1" s="1"/>
  <c r="N722" i="1" s="1"/>
  <c r="P722" i="1" s="1"/>
  <c r="J723" i="1"/>
  <c r="J713" i="1"/>
  <c r="J724" i="1"/>
  <c r="J725" i="1"/>
  <c r="L725" i="1" s="1"/>
  <c r="N725" i="1" s="1"/>
  <c r="P725" i="1" s="1"/>
  <c r="J728" i="1"/>
  <c r="J729" i="1"/>
  <c r="J730" i="1"/>
  <c r="J726" i="1"/>
  <c r="L726" i="1" s="1"/>
  <c r="N726" i="1" s="1"/>
  <c r="P726" i="1" s="1"/>
  <c r="J731" i="1"/>
  <c r="J732" i="1"/>
  <c r="J727" i="1"/>
  <c r="J733" i="1"/>
  <c r="L733" i="1" s="1"/>
  <c r="N733" i="1" s="1"/>
  <c r="P733" i="1" s="1"/>
  <c r="J734" i="1"/>
  <c r="J735" i="1"/>
  <c r="J739" i="1"/>
  <c r="J747" i="1"/>
  <c r="L747" i="1" s="1"/>
  <c r="N747" i="1" s="1"/>
  <c r="P747" i="1" s="1"/>
  <c r="J736" i="1"/>
  <c r="J748" i="1"/>
  <c r="J737" i="1"/>
  <c r="J749" i="1"/>
  <c r="L749" i="1" s="1"/>
  <c r="N749" i="1" s="1"/>
  <c r="P749" i="1" s="1"/>
  <c r="J740" i="1"/>
  <c r="J750" i="1"/>
  <c r="J751" i="1"/>
  <c r="J752" i="1"/>
  <c r="L752" i="1" s="1"/>
  <c r="N752" i="1" s="1"/>
  <c r="P752" i="1" s="1"/>
  <c r="J741" i="1"/>
  <c r="J738" i="1"/>
  <c r="J742" i="1"/>
  <c r="J753" i="1"/>
  <c r="L753" i="1" s="1"/>
  <c r="N753" i="1" s="1"/>
  <c r="P753" i="1" s="1"/>
  <c r="J754" i="1"/>
  <c r="J743" i="1"/>
  <c r="J744" i="1"/>
  <c r="J745" i="1"/>
  <c r="L745" i="1" s="1"/>
  <c r="N745" i="1" s="1"/>
  <c r="P745" i="1" s="1"/>
  <c r="J755" i="1"/>
  <c r="J756" i="1"/>
  <c r="J757" i="1"/>
  <c r="J758" i="1"/>
  <c r="L758" i="1" s="1"/>
  <c r="N758" i="1" s="1"/>
  <c r="P758" i="1" s="1"/>
  <c r="J746" i="1"/>
  <c r="J760" i="1"/>
  <c r="J761" i="1"/>
  <c r="J759" i="1"/>
  <c r="L759" i="1" s="1"/>
  <c r="N759" i="1" s="1"/>
  <c r="P759" i="1" s="1"/>
  <c r="J762" i="1"/>
  <c r="J768" i="1"/>
  <c r="J764" i="1"/>
  <c r="J765" i="1"/>
  <c r="L765" i="1" s="1"/>
  <c r="N765" i="1" s="1"/>
  <c r="P765" i="1" s="1"/>
  <c r="J766" i="1"/>
  <c r="J769" i="1"/>
  <c r="J767" i="1"/>
  <c r="J763" i="1"/>
  <c r="L763" i="1" s="1"/>
  <c r="N763" i="1" s="1"/>
  <c r="P763" i="1" s="1"/>
  <c r="J770" i="1"/>
  <c r="J775" i="1"/>
  <c r="J772" i="1"/>
  <c r="J776" i="1"/>
  <c r="L776" i="1" s="1"/>
  <c r="N776" i="1" s="1"/>
  <c r="P776" i="1" s="1"/>
  <c r="J777" i="1"/>
  <c r="J773" i="1"/>
  <c r="J771" i="1"/>
  <c r="J774" i="1"/>
  <c r="L774" i="1" s="1"/>
  <c r="N774" i="1" s="1"/>
  <c r="P774" i="1" s="1"/>
  <c r="J780" i="1"/>
  <c r="J781" i="1"/>
  <c r="J782" i="1"/>
  <c r="J778" i="1"/>
  <c r="L778" i="1" s="1"/>
  <c r="N778" i="1" s="1"/>
  <c r="P778" i="1" s="1"/>
  <c r="J779" i="1"/>
  <c r="J783" i="1"/>
  <c r="J789" i="1"/>
  <c r="J784" i="1"/>
  <c r="L784" i="1" s="1"/>
  <c r="N784" i="1" s="1"/>
  <c r="P784" i="1" s="1"/>
  <c r="J790" i="1"/>
  <c r="J791" i="1"/>
  <c r="J792" i="1"/>
  <c r="J785" i="1"/>
  <c r="L785" i="1" s="1"/>
  <c r="N785" i="1" s="1"/>
  <c r="P785" i="1" s="1"/>
  <c r="J786" i="1"/>
  <c r="J787" i="1"/>
  <c r="J793" i="1"/>
  <c r="J788" i="1"/>
  <c r="L788" i="1" s="1"/>
  <c r="N788" i="1" s="1"/>
  <c r="P788" i="1" s="1"/>
  <c r="J794" i="1"/>
  <c r="J795" i="1"/>
  <c r="J796" i="1"/>
  <c r="J797" i="1"/>
  <c r="L797" i="1" s="1"/>
  <c r="N797" i="1" s="1"/>
  <c r="P797" i="1" s="1"/>
  <c r="J798" i="1"/>
  <c r="J808" i="1"/>
  <c r="J809" i="1"/>
  <c r="J800" i="1"/>
  <c r="L800" i="1" s="1"/>
  <c r="N800" i="1" s="1"/>
  <c r="P800" i="1" s="1"/>
  <c r="J801" i="1"/>
  <c r="J802" i="1"/>
  <c r="J803" i="1"/>
  <c r="J799" i="1"/>
  <c r="L799" i="1" s="1"/>
  <c r="N799" i="1" s="1"/>
  <c r="P799" i="1" s="1"/>
  <c r="J810" i="1"/>
  <c r="J811" i="1"/>
  <c r="J812" i="1"/>
  <c r="J804" i="1"/>
  <c r="L804" i="1" s="1"/>
  <c r="N804" i="1" s="1"/>
  <c r="P804" i="1" s="1"/>
  <c r="J805" i="1"/>
  <c r="J813" i="1"/>
  <c r="J814" i="1"/>
  <c r="J815" i="1"/>
  <c r="L815" i="1" s="1"/>
  <c r="N815" i="1" s="1"/>
  <c r="P815" i="1" s="1"/>
  <c r="J816" i="1"/>
  <c r="J806" i="1"/>
  <c r="J817" i="1"/>
  <c r="J807" i="1"/>
  <c r="L807" i="1" s="1"/>
  <c r="N807" i="1" s="1"/>
  <c r="P807" i="1" s="1"/>
  <c r="J818" i="1"/>
  <c r="J819" i="1"/>
  <c r="J820" i="1"/>
  <c r="J821" i="1"/>
  <c r="L821" i="1" s="1"/>
  <c r="N821" i="1" s="1"/>
  <c r="P821" i="1" s="1"/>
  <c r="J822" i="1"/>
  <c r="J830" i="1"/>
  <c r="J831" i="1"/>
  <c r="J832" i="1"/>
  <c r="L832" i="1" s="1"/>
  <c r="N832" i="1" s="1"/>
  <c r="P832" i="1" s="1"/>
  <c r="J833" i="1"/>
  <c r="J825" i="1"/>
  <c r="J826" i="1"/>
  <c r="J827" i="1"/>
  <c r="L827" i="1" s="1"/>
  <c r="N827" i="1" s="1"/>
  <c r="P827" i="1" s="1"/>
  <c r="J834" i="1"/>
  <c r="J835" i="1"/>
  <c r="J823" i="1"/>
  <c r="J836" i="1"/>
  <c r="L836" i="1" s="1"/>
  <c r="N836" i="1" s="1"/>
  <c r="P836" i="1" s="1"/>
  <c r="J824" i="1"/>
  <c r="J837" i="1"/>
  <c r="J838" i="1"/>
  <c r="J839" i="1"/>
  <c r="L839" i="1" s="1"/>
  <c r="N839" i="1" s="1"/>
  <c r="P839" i="1" s="1"/>
  <c r="J840" i="1"/>
  <c r="J828" i="1"/>
  <c r="J829" i="1"/>
  <c r="J487" i="1"/>
  <c r="L487" i="1" s="1"/>
  <c r="N487" i="1" s="1"/>
  <c r="P487" i="1" s="1"/>
  <c r="J845" i="1"/>
  <c r="J842" i="1"/>
  <c r="J846" i="1"/>
  <c r="J847" i="1"/>
  <c r="L847" i="1" s="1"/>
  <c r="N847" i="1" s="1"/>
  <c r="P847" i="1" s="1"/>
  <c r="J841" i="1"/>
  <c r="J848" i="1"/>
  <c r="J849" i="1"/>
  <c r="J850" i="1"/>
  <c r="L850" i="1" s="1"/>
  <c r="N850" i="1" s="1"/>
  <c r="P850" i="1" s="1"/>
  <c r="J851" i="1"/>
  <c r="J843" i="1"/>
  <c r="J852" i="1"/>
  <c r="J853" i="1"/>
  <c r="L853" i="1" s="1"/>
  <c r="N853" i="1" s="1"/>
  <c r="P853" i="1" s="1"/>
  <c r="J844" i="1"/>
  <c r="J854" i="1"/>
  <c r="J856" i="1"/>
  <c r="J857" i="1"/>
  <c r="L857" i="1" s="1"/>
  <c r="N857" i="1" s="1"/>
  <c r="P857" i="1" s="1"/>
  <c r="J855" i="1"/>
  <c r="J858" i="1"/>
  <c r="J859" i="1"/>
  <c r="J866" i="1"/>
  <c r="L866" i="1" s="1"/>
  <c r="N866" i="1" s="1"/>
  <c r="P866" i="1" s="1"/>
  <c r="J867" i="1"/>
  <c r="J868" i="1"/>
  <c r="J869" i="1"/>
  <c r="J860" i="1"/>
  <c r="L860" i="1" s="1"/>
  <c r="N860" i="1" s="1"/>
  <c r="P860" i="1" s="1"/>
  <c r="J870" i="1"/>
  <c r="J871" i="1"/>
  <c r="J872" i="1"/>
  <c r="J873" i="1"/>
  <c r="L873" i="1" s="1"/>
  <c r="N873" i="1" s="1"/>
  <c r="P873" i="1" s="1"/>
  <c r="J861" i="1"/>
  <c r="J863" i="1"/>
  <c r="J864" i="1"/>
  <c r="J874" i="1"/>
  <c r="L874" i="1" s="1"/>
  <c r="N874" i="1" s="1"/>
  <c r="P874" i="1" s="1"/>
  <c r="J875" i="1"/>
  <c r="J876" i="1"/>
  <c r="J865" i="1"/>
  <c r="J862" i="1"/>
  <c r="L862" i="1" s="1"/>
  <c r="N862" i="1" s="1"/>
  <c r="P862" i="1" s="1"/>
  <c r="J877" i="1"/>
  <c r="J878" i="1"/>
  <c r="J879" i="1"/>
  <c r="J880" i="1"/>
  <c r="L880" i="1" s="1"/>
  <c r="N880" i="1" s="1"/>
  <c r="P880" i="1" s="1"/>
  <c r="J885" i="1"/>
  <c r="J886" i="1"/>
  <c r="J887" i="1"/>
  <c r="J888" i="1"/>
  <c r="L888" i="1" s="1"/>
  <c r="N888" i="1" s="1"/>
  <c r="P888" i="1" s="1"/>
  <c r="J883" i="1"/>
  <c r="J881" i="1"/>
  <c r="J889" i="1"/>
  <c r="J890" i="1"/>
  <c r="L890" i="1" s="1"/>
  <c r="N890" i="1" s="1"/>
  <c r="P890" i="1" s="1"/>
  <c r="J891" i="1"/>
  <c r="J892" i="1"/>
  <c r="J882" i="1"/>
  <c r="J893" i="1"/>
  <c r="L893" i="1" s="1"/>
  <c r="N893" i="1" s="1"/>
  <c r="P893" i="1" s="1"/>
  <c r="J894" i="1"/>
  <c r="J895" i="1"/>
  <c r="J884" i="1"/>
  <c r="J903" i="1"/>
  <c r="L903" i="1" s="1"/>
  <c r="N903" i="1" s="1"/>
  <c r="P903" i="1" s="1"/>
  <c r="J904" i="1"/>
  <c r="J905" i="1"/>
  <c r="J906" i="1"/>
  <c r="J898" i="1"/>
  <c r="L898" i="1" s="1"/>
  <c r="N898" i="1" s="1"/>
  <c r="P898" i="1" s="1"/>
  <c r="J899" i="1"/>
  <c r="J907" i="1"/>
  <c r="J908" i="1"/>
  <c r="J909" i="1"/>
  <c r="L909" i="1" s="1"/>
  <c r="N909" i="1" s="1"/>
  <c r="P909" i="1" s="1"/>
  <c r="J910" i="1"/>
  <c r="J911" i="1"/>
  <c r="J900" i="1"/>
  <c r="J912" i="1"/>
  <c r="L912" i="1" s="1"/>
  <c r="N912" i="1" s="1"/>
  <c r="P912" i="1" s="1"/>
  <c r="J901" i="1"/>
  <c r="J913" i="1"/>
  <c r="J897" i="1"/>
  <c r="J914" i="1"/>
  <c r="L914" i="1" s="1"/>
  <c r="N914" i="1" s="1"/>
  <c r="P914" i="1" s="1"/>
  <c r="J902" i="1"/>
  <c r="J896" i="1"/>
  <c r="J915" i="1"/>
  <c r="J916" i="1"/>
  <c r="L916" i="1" s="1"/>
  <c r="N916" i="1" s="1"/>
  <c r="P916" i="1" s="1"/>
  <c r="J917" i="1"/>
  <c r="J920" i="1"/>
  <c r="J918" i="1"/>
  <c r="J921" i="1"/>
  <c r="L921" i="1" s="1"/>
  <c r="N921" i="1" s="1"/>
  <c r="P921" i="1" s="1"/>
  <c r="J922" i="1"/>
  <c r="J923" i="1"/>
  <c r="J919" i="1"/>
  <c r="J924" i="1"/>
  <c r="L924" i="1" s="1"/>
  <c r="N924" i="1" s="1"/>
  <c r="P924" i="1" s="1"/>
  <c r="J925" i="1"/>
  <c r="J926" i="1"/>
  <c r="J927" i="1"/>
  <c r="J928" i="1"/>
  <c r="L928" i="1" s="1"/>
  <c r="N928" i="1" s="1"/>
  <c r="P928" i="1" s="1"/>
  <c r="J932" i="1"/>
  <c r="J933" i="1"/>
  <c r="J934" i="1"/>
  <c r="J935" i="1"/>
  <c r="L935" i="1" s="1"/>
  <c r="N935" i="1" s="1"/>
  <c r="P935" i="1" s="1"/>
  <c r="J936" i="1"/>
  <c r="J937" i="1"/>
  <c r="J938" i="1"/>
  <c r="J939" i="1"/>
  <c r="L939" i="1" s="1"/>
  <c r="N939" i="1" s="1"/>
  <c r="P939" i="1" s="1"/>
  <c r="J940" i="1"/>
  <c r="J941" i="1"/>
  <c r="J929" i="1"/>
  <c r="J930" i="1"/>
  <c r="L930" i="1" s="1"/>
  <c r="N930" i="1" s="1"/>
  <c r="P930" i="1" s="1"/>
  <c r="J942" i="1"/>
  <c r="J931" i="1"/>
  <c r="J943" i="1"/>
  <c r="J944" i="1"/>
  <c r="L944" i="1" s="1"/>
  <c r="N944" i="1" s="1"/>
  <c r="P944" i="1" s="1"/>
  <c r="J950" i="1"/>
  <c r="J945" i="1"/>
  <c r="J946" i="1"/>
  <c r="J951" i="1"/>
  <c r="L951" i="1" s="1"/>
  <c r="N951" i="1" s="1"/>
  <c r="P951" i="1" s="1"/>
  <c r="J947" i="1"/>
  <c r="J952" i="1"/>
  <c r="J953" i="1"/>
  <c r="J954" i="1"/>
  <c r="L954" i="1" s="1"/>
  <c r="N954" i="1" s="1"/>
  <c r="P954" i="1" s="1"/>
  <c r="J948" i="1"/>
  <c r="J949" i="1"/>
  <c r="I5" i="1"/>
  <c r="I6" i="1"/>
  <c r="I7" i="1"/>
  <c r="I8" i="1"/>
  <c r="I9" i="1"/>
  <c r="I10" i="1"/>
  <c r="I11" i="1"/>
  <c r="I12" i="1"/>
  <c r="I4" i="1"/>
  <c r="I13" i="1"/>
  <c r="I14" i="1"/>
  <c r="I15" i="1"/>
  <c r="I16" i="1"/>
  <c r="I17" i="1"/>
  <c r="I18" i="1"/>
  <c r="I19" i="1"/>
  <c r="I20" i="1"/>
  <c r="I2" i="1"/>
  <c r="I3" i="1"/>
  <c r="I25" i="1"/>
  <c r="I21" i="1"/>
  <c r="I26" i="1"/>
  <c r="I22" i="1"/>
  <c r="I27" i="1"/>
  <c r="I28" i="1"/>
  <c r="I24" i="1"/>
  <c r="I23" i="1"/>
  <c r="I29" i="1"/>
  <c r="I30" i="1"/>
  <c r="I31" i="1"/>
  <c r="I38" i="1"/>
  <c r="I37" i="1"/>
  <c r="I39" i="1"/>
  <c r="I40" i="1"/>
  <c r="I41" i="1"/>
  <c r="I32" i="1"/>
  <c r="I33" i="1"/>
  <c r="I42" i="1"/>
  <c r="I34" i="1"/>
  <c r="I43" i="1"/>
  <c r="I35" i="1"/>
  <c r="I36" i="1"/>
  <c r="I46" i="1"/>
  <c r="I44" i="1"/>
  <c r="I47" i="1"/>
  <c r="I48" i="1"/>
  <c r="I49" i="1"/>
  <c r="I50" i="1"/>
  <c r="I51" i="1"/>
  <c r="I52" i="1"/>
  <c r="I53" i="1"/>
  <c r="I54" i="1"/>
  <c r="I55" i="1"/>
  <c r="I56" i="1"/>
  <c r="I57" i="1"/>
  <c r="I45" i="1"/>
  <c r="I58" i="1"/>
  <c r="I59" i="1"/>
  <c r="I60" i="1"/>
  <c r="I61" i="1"/>
  <c r="I64" i="1"/>
  <c r="I65" i="1"/>
  <c r="I62" i="1"/>
  <c r="I63" i="1"/>
  <c r="I66" i="1"/>
  <c r="I70" i="1"/>
  <c r="I71" i="1"/>
  <c r="I67" i="1"/>
  <c r="I68" i="1"/>
  <c r="I72" i="1"/>
  <c r="I73" i="1"/>
  <c r="I77" i="1"/>
  <c r="I78" i="1"/>
  <c r="I69" i="1"/>
  <c r="I79" i="1"/>
  <c r="I74" i="1"/>
  <c r="I75" i="1"/>
  <c r="I76" i="1"/>
  <c r="I80" i="1"/>
  <c r="I81" i="1"/>
  <c r="I82" i="1"/>
  <c r="I83" i="1"/>
  <c r="I84" i="1"/>
  <c r="I85" i="1"/>
  <c r="I92" i="1"/>
  <c r="I93" i="1"/>
  <c r="I94" i="1"/>
  <c r="I95" i="1"/>
  <c r="I87" i="1"/>
  <c r="I96" i="1"/>
  <c r="I88" i="1"/>
  <c r="I97" i="1"/>
  <c r="I98" i="1"/>
  <c r="I99" i="1"/>
  <c r="I100" i="1"/>
  <c r="I86" i="1"/>
  <c r="I101" i="1"/>
  <c r="I102" i="1"/>
  <c r="I103" i="1"/>
  <c r="I104" i="1"/>
  <c r="I105" i="1"/>
  <c r="I106" i="1"/>
  <c r="I107" i="1"/>
  <c r="I89" i="1"/>
  <c r="I90" i="1"/>
  <c r="I91" i="1"/>
  <c r="I108" i="1"/>
  <c r="I109" i="1"/>
  <c r="I110" i="1"/>
  <c r="I111" i="1"/>
  <c r="I119" i="1"/>
  <c r="I120" i="1"/>
  <c r="I121" i="1"/>
  <c r="I112" i="1"/>
  <c r="I113" i="1"/>
  <c r="I122" i="1"/>
  <c r="I123" i="1"/>
  <c r="I124" i="1"/>
  <c r="I125" i="1"/>
  <c r="I126" i="1"/>
  <c r="I127" i="1"/>
  <c r="I128" i="1"/>
  <c r="I114" i="1"/>
  <c r="I129" i="1"/>
  <c r="I115" i="1"/>
  <c r="I130" i="1"/>
  <c r="I131" i="1"/>
  <c r="I132" i="1"/>
  <c r="I133" i="1"/>
  <c r="I116" i="1"/>
  <c r="I117" i="1"/>
  <c r="I118" i="1"/>
  <c r="I134" i="1"/>
  <c r="I140" i="1"/>
  <c r="I141" i="1"/>
  <c r="I137" i="1"/>
  <c r="I142" i="1"/>
  <c r="I143" i="1"/>
  <c r="I144" i="1"/>
  <c r="I145" i="1"/>
  <c r="I136" i="1"/>
  <c r="I146" i="1"/>
  <c r="I147" i="1"/>
  <c r="I148" i="1"/>
  <c r="I138" i="1"/>
  <c r="I139" i="1"/>
  <c r="I149" i="1"/>
  <c r="I135" i="1"/>
  <c r="I151" i="1"/>
  <c r="I156" i="1"/>
  <c r="I157" i="1"/>
  <c r="I158" i="1"/>
  <c r="I152" i="1"/>
  <c r="I159" i="1"/>
  <c r="I153" i="1"/>
  <c r="I160" i="1"/>
  <c r="I161" i="1"/>
  <c r="I162" i="1"/>
  <c r="I154" i="1"/>
  <c r="I155" i="1"/>
  <c r="I163" i="1"/>
  <c r="I150" i="1"/>
  <c r="I171" i="1"/>
  <c r="I172" i="1"/>
  <c r="I166" i="1"/>
  <c r="I167" i="1"/>
  <c r="I168" i="1"/>
  <c r="I173" i="1"/>
  <c r="I174" i="1"/>
  <c r="I175" i="1"/>
  <c r="I176" i="1"/>
  <c r="I177" i="1"/>
  <c r="I178" i="1"/>
  <c r="I179" i="1"/>
  <c r="I164" i="1"/>
  <c r="I165" i="1"/>
  <c r="I180" i="1"/>
  <c r="I169" i="1"/>
  <c r="I170" i="1"/>
  <c r="I181" i="1"/>
  <c r="I191" i="1"/>
  <c r="I182" i="1"/>
  <c r="I183" i="1"/>
  <c r="I192" i="1"/>
  <c r="I193" i="1"/>
  <c r="I194" i="1"/>
  <c r="I195" i="1"/>
  <c r="I196" i="1"/>
  <c r="I184" i="1"/>
  <c r="I197" i="1"/>
  <c r="I185" i="1"/>
  <c r="I186" i="1"/>
  <c r="I187" i="1"/>
  <c r="I188" i="1"/>
  <c r="I189" i="1"/>
  <c r="I198" i="1"/>
  <c r="I199" i="1"/>
  <c r="I200" i="1"/>
  <c r="I201" i="1"/>
  <c r="I190" i="1"/>
  <c r="I202" i="1"/>
  <c r="I203" i="1"/>
  <c r="I204" i="1"/>
  <c r="I205" i="1"/>
  <c r="I206" i="1"/>
  <c r="I207" i="1"/>
  <c r="I208" i="1"/>
  <c r="I209" i="1"/>
  <c r="I220" i="1"/>
  <c r="I211" i="1"/>
  <c r="I212" i="1"/>
  <c r="I213" i="1"/>
  <c r="I214" i="1"/>
  <c r="I215" i="1"/>
  <c r="I216" i="1"/>
  <c r="I221" i="1"/>
  <c r="I222" i="1"/>
  <c r="I223" i="1"/>
  <c r="I224" i="1"/>
  <c r="I225" i="1"/>
  <c r="I226" i="1"/>
  <c r="I227" i="1"/>
  <c r="I228" i="1"/>
  <c r="I217" i="1"/>
  <c r="I229" i="1"/>
  <c r="I230" i="1"/>
  <c r="I231" i="1"/>
  <c r="I232" i="1"/>
  <c r="I233" i="1"/>
  <c r="I218" i="1"/>
  <c r="I219" i="1"/>
  <c r="I210" i="1"/>
  <c r="I240" i="1"/>
  <c r="I241" i="1"/>
  <c r="I235" i="1"/>
  <c r="I242" i="1"/>
  <c r="I234" i="1"/>
  <c r="I236" i="1"/>
  <c r="I243" i="1"/>
  <c r="I244" i="1"/>
  <c r="I245" i="1"/>
  <c r="I246" i="1"/>
  <c r="I237" i="1"/>
  <c r="I247" i="1"/>
  <c r="I248" i="1"/>
  <c r="I249" i="1"/>
  <c r="I238" i="1"/>
  <c r="I239" i="1"/>
  <c r="I250" i="1"/>
  <c r="I251" i="1"/>
  <c r="I256" i="1"/>
  <c r="I257" i="1"/>
  <c r="I258" i="1"/>
  <c r="I259" i="1"/>
  <c r="I252" i="1"/>
  <c r="I253" i="1"/>
  <c r="I254" i="1"/>
  <c r="I260" i="1"/>
  <c r="I255" i="1"/>
  <c r="I261" i="1"/>
  <c r="I262" i="1"/>
  <c r="I263" i="1"/>
  <c r="I264" i="1"/>
  <c r="I265" i="1"/>
  <c r="I266" i="1"/>
  <c r="I267" i="1"/>
  <c r="I278" i="1"/>
  <c r="I268" i="1"/>
  <c r="I269" i="1"/>
  <c r="I270" i="1"/>
  <c r="I271" i="1"/>
  <c r="I272" i="1"/>
  <c r="I273" i="1"/>
  <c r="I274" i="1"/>
  <c r="I275" i="1"/>
  <c r="I276" i="1"/>
  <c r="I279" i="1"/>
  <c r="I280" i="1"/>
  <c r="I281" i="1"/>
  <c r="I282" i="1"/>
  <c r="I283" i="1"/>
  <c r="I277" i="1"/>
  <c r="I290" i="1"/>
  <c r="I291" i="1"/>
  <c r="I284" i="1"/>
  <c r="I292" i="1"/>
  <c r="I293" i="1"/>
  <c r="I285" i="1"/>
  <c r="I294" i="1"/>
  <c r="I295" i="1"/>
  <c r="I286" i="1"/>
  <c r="I287" i="1"/>
  <c r="I296" i="1"/>
  <c r="I288" i="1"/>
  <c r="I289" i="1"/>
  <c r="I297" i="1"/>
  <c r="I298" i="1"/>
  <c r="I299" i="1"/>
  <c r="I300" i="1"/>
  <c r="I310" i="1"/>
  <c r="I301" i="1"/>
  <c r="I302" i="1"/>
  <c r="I311" i="1"/>
  <c r="I312" i="1"/>
  <c r="I313" i="1"/>
  <c r="I314" i="1"/>
  <c r="I303" i="1"/>
  <c r="I304" i="1"/>
  <c r="I315" i="1"/>
  <c r="I305" i="1"/>
  <c r="I306" i="1"/>
  <c r="I307" i="1"/>
  <c r="I308" i="1"/>
  <c r="I309" i="1"/>
  <c r="I330" i="1"/>
  <c r="I317" i="1"/>
  <c r="I318" i="1"/>
  <c r="I331" i="1"/>
  <c r="I332" i="1"/>
  <c r="I333" i="1"/>
  <c r="I334" i="1"/>
  <c r="I316" i="1"/>
  <c r="I319" i="1"/>
  <c r="I335" i="1"/>
  <c r="I336" i="1"/>
  <c r="I337" i="1"/>
  <c r="I338" i="1"/>
  <c r="I320" i="1"/>
  <c r="I339" i="1"/>
  <c r="I321" i="1"/>
  <c r="I322" i="1"/>
  <c r="I323" i="1"/>
  <c r="I324" i="1"/>
  <c r="I325" i="1"/>
  <c r="I340" i="1"/>
  <c r="I341" i="1"/>
  <c r="I326" i="1"/>
  <c r="I327" i="1"/>
  <c r="I328" i="1"/>
  <c r="I329" i="1"/>
  <c r="I342" i="1"/>
  <c r="I347" i="1"/>
  <c r="I344" i="1"/>
  <c r="I348" i="1"/>
  <c r="I349" i="1"/>
  <c r="I345" i="1"/>
  <c r="I350" i="1"/>
  <c r="I351" i="1"/>
  <c r="I346" i="1"/>
  <c r="I343" i="1"/>
  <c r="I354" i="1"/>
  <c r="I355" i="1"/>
  <c r="I352" i="1"/>
  <c r="I353" i="1"/>
  <c r="I356" i="1"/>
  <c r="I357" i="1"/>
  <c r="I358" i="1"/>
  <c r="I359" i="1"/>
  <c r="I360" i="1"/>
  <c r="I362" i="1"/>
  <c r="I363" i="1"/>
  <c r="I364" i="1"/>
  <c r="I365" i="1"/>
  <c r="I366" i="1"/>
  <c r="I361" i="1"/>
  <c r="I367" i="1"/>
  <c r="I368" i="1"/>
  <c r="I369" i="1"/>
  <c r="I370" i="1"/>
  <c r="I371" i="1"/>
  <c r="I379" i="1"/>
  <c r="I380" i="1"/>
  <c r="I381" i="1"/>
  <c r="I374" i="1"/>
  <c r="I382" i="1"/>
  <c r="I375" i="1"/>
  <c r="I376" i="1"/>
  <c r="I383" i="1"/>
  <c r="I372" i="1"/>
  <c r="I384" i="1"/>
  <c r="I385" i="1"/>
  <c r="I377" i="1"/>
  <c r="I378" i="1"/>
  <c r="I386" i="1"/>
  <c r="I387" i="1"/>
  <c r="I388" i="1"/>
  <c r="I373" i="1"/>
  <c r="I390" i="1"/>
  <c r="I391" i="1"/>
  <c r="I392" i="1"/>
  <c r="I393" i="1"/>
  <c r="I394" i="1"/>
  <c r="I395" i="1"/>
  <c r="I396" i="1"/>
  <c r="I397" i="1"/>
  <c r="I398" i="1"/>
  <c r="I389" i="1"/>
  <c r="I399" i="1"/>
  <c r="I400" i="1"/>
  <c r="I410" i="1"/>
  <c r="I411" i="1"/>
  <c r="I403" i="1"/>
  <c r="I404" i="1"/>
  <c r="I412" i="1"/>
  <c r="I405" i="1"/>
  <c r="I413" i="1"/>
  <c r="I414" i="1"/>
  <c r="I415" i="1"/>
  <c r="I406" i="1"/>
  <c r="I407" i="1"/>
  <c r="I401" i="1"/>
  <c r="I408" i="1"/>
  <c r="I416" i="1"/>
  <c r="I417" i="1"/>
  <c r="I409" i="1"/>
  <c r="I402" i="1"/>
  <c r="I420" i="1"/>
  <c r="I421" i="1"/>
  <c r="I422" i="1"/>
  <c r="I418" i="1"/>
  <c r="I419" i="1"/>
  <c r="K419" i="1" s="1"/>
  <c r="I423" i="1"/>
  <c r="K423" i="1" s="1"/>
  <c r="I424" i="1"/>
  <c r="I432" i="1"/>
  <c r="I426" i="1"/>
  <c r="I427" i="1"/>
  <c r="K427" i="1" s="1"/>
  <c r="I425" i="1"/>
  <c r="I433" i="1"/>
  <c r="I428" i="1"/>
  <c r="I429" i="1"/>
  <c r="K429" i="1" s="1"/>
  <c r="I434" i="1"/>
  <c r="I435" i="1"/>
  <c r="I430" i="1"/>
  <c r="I431" i="1"/>
  <c r="K431" i="1" s="1"/>
  <c r="I436" i="1"/>
  <c r="I444" i="1"/>
  <c r="I437" i="1"/>
  <c r="I438" i="1"/>
  <c r="K438" i="1" s="1"/>
  <c r="I445" i="1"/>
  <c r="I446" i="1"/>
  <c r="I439" i="1"/>
  <c r="I447" i="1"/>
  <c r="K447" i="1" s="1"/>
  <c r="I448" i="1"/>
  <c r="I440" i="1"/>
  <c r="I441" i="1"/>
  <c r="I449" i="1"/>
  <c r="K449" i="1" s="1"/>
  <c r="I450" i="1"/>
  <c r="I442" i="1"/>
  <c r="I443" i="1"/>
  <c r="I451" i="1"/>
  <c r="K451" i="1" s="1"/>
  <c r="I454" i="1"/>
  <c r="I452" i="1"/>
  <c r="I453" i="1"/>
  <c r="I460" i="1"/>
  <c r="K460" i="1" s="1"/>
  <c r="I461" i="1"/>
  <c r="I462" i="1"/>
  <c r="I463" i="1"/>
  <c r="I464" i="1"/>
  <c r="K464" i="1" s="1"/>
  <c r="I465" i="1"/>
  <c r="I466" i="1"/>
  <c r="I467" i="1"/>
  <c r="I468" i="1"/>
  <c r="K468" i="1" s="1"/>
  <c r="I469" i="1"/>
  <c r="I470" i="1"/>
  <c r="I471" i="1"/>
  <c r="I472" i="1"/>
  <c r="K472" i="1" s="1"/>
  <c r="I455" i="1"/>
  <c r="I473" i="1"/>
  <c r="I474" i="1"/>
  <c r="I475" i="1"/>
  <c r="K475" i="1" s="1"/>
  <c r="I476" i="1"/>
  <c r="I477" i="1"/>
  <c r="I478" i="1"/>
  <c r="I456" i="1"/>
  <c r="K456" i="1" s="1"/>
  <c r="I479" i="1"/>
  <c r="I480" i="1"/>
  <c r="I481" i="1"/>
  <c r="I482" i="1"/>
  <c r="K482" i="1" s="1"/>
  <c r="I457" i="1"/>
  <c r="I483" i="1"/>
  <c r="I484" i="1"/>
  <c r="I458" i="1"/>
  <c r="K458" i="1" s="1"/>
  <c r="I485" i="1"/>
  <c r="I486" i="1"/>
  <c r="I459" i="1"/>
  <c r="I488" i="1"/>
  <c r="K488" i="1" s="1"/>
  <c r="I500" i="1"/>
  <c r="I489" i="1"/>
  <c r="I490" i="1"/>
  <c r="I501" i="1"/>
  <c r="K501" i="1" s="1"/>
  <c r="I491" i="1"/>
  <c r="I502" i="1"/>
  <c r="I492" i="1"/>
  <c r="I493" i="1"/>
  <c r="K493" i="1" s="1"/>
  <c r="I494" i="1"/>
  <c r="I495" i="1"/>
  <c r="I496" i="1"/>
  <c r="I497" i="1"/>
  <c r="K497" i="1" s="1"/>
  <c r="I498" i="1"/>
  <c r="I499" i="1"/>
  <c r="I508" i="1"/>
  <c r="I509" i="1"/>
  <c r="K509" i="1" s="1"/>
  <c r="I510" i="1"/>
  <c r="I511" i="1"/>
  <c r="I503" i="1"/>
  <c r="I512" i="1"/>
  <c r="K512" i="1" s="1"/>
  <c r="I513" i="1"/>
  <c r="I504" i="1"/>
  <c r="I505" i="1"/>
  <c r="I506" i="1"/>
  <c r="K506" i="1" s="1"/>
  <c r="I514" i="1"/>
  <c r="I507" i="1"/>
  <c r="I515" i="1"/>
  <c r="I516" i="1"/>
  <c r="K516" i="1" s="1"/>
  <c r="I517" i="1"/>
  <c r="I526" i="1"/>
  <c r="I527" i="1"/>
  <c r="I528" i="1"/>
  <c r="K528" i="1" s="1"/>
  <c r="I518" i="1"/>
  <c r="I529" i="1"/>
  <c r="I530" i="1"/>
  <c r="I519" i="1"/>
  <c r="K519" i="1" s="1"/>
  <c r="I531" i="1"/>
  <c r="I520" i="1"/>
  <c r="I532" i="1"/>
  <c r="I533" i="1"/>
  <c r="K533" i="1" s="1"/>
  <c r="I534" i="1"/>
  <c r="I521" i="1"/>
  <c r="I535" i="1"/>
  <c r="I522" i="1"/>
  <c r="K522" i="1" s="1"/>
  <c r="I523" i="1"/>
  <c r="I536" i="1"/>
  <c r="I524" i="1"/>
  <c r="I525" i="1"/>
  <c r="K525" i="1" s="1"/>
  <c r="I541" i="1"/>
  <c r="I542" i="1"/>
  <c r="I543" i="1"/>
  <c r="K543" i="1" s="1"/>
  <c r="I544" i="1"/>
  <c r="K544" i="1" s="1"/>
  <c r="I545" i="1"/>
  <c r="I546" i="1"/>
  <c r="I547" i="1"/>
  <c r="I537" i="1"/>
  <c r="K537" i="1" s="1"/>
  <c r="I548" i="1"/>
  <c r="I549" i="1"/>
  <c r="I550" i="1"/>
  <c r="I551" i="1"/>
  <c r="K551" i="1" s="1"/>
  <c r="I552" i="1"/>
  <c r="I553" i="1"/>
  <c r="I554" i="1"/>
  <c r="I538" i="1"/>
  <c r="K538" i="1" s="1"/>
  <c r="I555" i="1"/>
  <c r="I539" i="1"/>
  <c r="I556" i="1"/>
  <c r="K556" i="1" s="1"/>
  <c r="I540" i="1"/>
  <c r="K540" i="1" s="1"/>
  <c r="I557" i="1"/>
  <c r="I566" i="1"/>
  <c r="I567" i="1"/>
  <c r="I568" i="1"/>
  <c r="K568" i="1" s="1"/>
  <c r="I569" i="1"/>
  <c r="I570" i="1"/>
  <c r="I558" i="1"/>
  <c r="I571" i="1"/>
  <c r="K571" i="1" s="1"/>
  <c r="I572" i="1"/>
  <c r="I573" i="1"/>
  <c r="I559" i="1"/>
  <c r="I560" i="1"/>
  <c r="K560" i="1" s="1"/>
  <c r="I561" i="1"/>
  <c r="I562" i="1"/>
  <c r="I574" i="1"/>
  <c r="K574" i="1" s="1"/>
  <c r="I563" i="1"/>
  <c r="K563" i="1" s="1"/>
  <c r="I564" i="1"/>
  <c r="I565" i="1"/>
  <c r="I576" i="1"/>
  <c r="I579" i="1"/>
  <c r="K579" i="1" s="1"/>
  <c r="I580" i="1"/>
  <c r="I581" i="1"/>
  <c r="I582" i="1"/>
  <c r="I583" i="1"/>
  <c r="K583" i="1" s="1"/>
  <c r="I584" i="1"/>
  <c r="I575" i="1"/>
  <c r="I585" i="1"/>
  <c r="I577" i="1"/>
  <c r="K577" i="1" s="1"/>
  <c r="I586" i="1"/>
  <c r="I587" i="1"/>
  <c r="I578" i="1"/>
  <c r="K578" i="1" s="1"/>
  <c r="I589" i="1"/>
  <c r="K589" i="1" s="1"/>
  <c r="I590" i="1"/>
  <c r="I588" i="1"/>
  <c r="I591" i="1"/>
  <c r="I592" i="1"/>
  <c r="K592" i="1" s="1"/>
  <c r="I593" i="1"/>
  <c r="I594" i="1"/>
  <c r="I595" i="1"/>
  <c r="I596" i="1"/>
  <c r="K596" i="1" s="1"/>
  <c r="I597" i="1"/>
  <c r="I599" i="1"/>
  <c r="I606" i="1"/>
  <c r="I607" i="1"/>
  <c r="K607" i="1" s="1"/>
  <c r="I600" i="1"/>
  <c r="I601" i="1"/>
  <c r="I608" i="1"/>
  <c r="K608" i="1" s="1"/>
  <c r="I602" i="1"/>
  <c r="K602" i="1" s="1"/>
  <c r="I609" i="1"/>
  <c r="I610" i="1"/>
  <c r="I603" i="1"/>
  <c r="I611" i="1"/>
  <c r="K611" i="1" s="1"/>
  <c r="I604" i="1"/>
  <c r="I605" i="1"/>
  <c r="I598" i="1"/>
  <c r="I622" i="1"/>
  <c r="K622" i="1" s="1"/>
  <c r="I613" i="1"/>
  <c r="I614" i="1"/>
  <c r="I615" i="1"/>
  <c r="I616" i="1"/>
  <c r="K616" i="1" s="1"/>
  <c r="I623" i="1"/>
  <c r="I624" i="1"/>
  <c r="I617" i="1"/>
  <c r="K617" i="1" s="1"/>
  <c r="I618" i="1"/>
  <c r="K618" i="1" s="1"/>
  <c r="I625" i="1"/>
  <c r="I626" i="1"/>
  <c r="I627" i="1"/>
  <c r="I628" i="1"/>
  <c r="K628" i="1" s="1"/>
  <c r="I629" i="1"/>
  <c r="I630" i="1"/>
  <c r="I631" i="1"/>
  <c r="I632" i="1"/>
  <c r="K632" i="1" s="1"/>
  <c r="I633" i="1"/>
  <c r="I612" i="1"/>
  <c r="I619" i="1"/>
  <c r="I634" i="1"/>
  <c r="K634" i="1" s="1"/>
  <c r="I620" i="1"/>
  <c r="I635" i="1"/>
  <c r="I636" i="1"/>
  <c r="K636" i="1" s="1"/>
  <c r="I621" i="1"/>
  <c r="K621" i="1" s="1"/>
  <c r="I641" i="1"/>
  <c r="I642" i="1"/>
  <c r="I643" i="1"/>
  <c r="I644" i="1"/>
  <c r="K644" i="1" s="1"/>
  <c r="I645" i="1"/>
  <c r="I646" i="1"/>
  <c r="I647" i="1"/>
  <c r="I648" i="1"/>
  <c r="K648" i="1" s="1"/>
  <c r="I649" i="1"/>
  <c r="I650" i="1"/>
  <c r="I651" i="1"/>
  <c r="I637" i="1"/>
  <c r="K637" i="1" s="1"/>
  <c r="I638" i="1"/>
  <c r="I652" i="1"/>
  <c r="I653" i="1"/>
  <c r="K653" i="1" s="1"/>
  <c r="I654" i="1"/>
  <c r="K654" i="1" s="1"/>
  <c r="I655" i="1"/>
  <c r="I639" i="1"/>
  <c r="I640" i="1"/>
  <c r="I656" i="1"/>
  <c r="K656" i="1" s="1"/>
  <c r="I657" i="1"/>
  <c r="I662" i="1"/>
  <c r="I658" i="1"/>
  <c r="I659" i="1"/>
  <c r="K659" i="1" s="1"/>
  <c r="I660" i="1"/>
  <c r="I663" i="1"/>
  <c r="I664" i="1"/>
  <c r="I665" i="1"/>
  <c r="K665" i="1" s="1"/>
  <c r="I666" i="1"/>
  <c r="I667" i="1"/>
  <c r="I668" i="1"/>
  <c r="K668" i="1" s="1"/>
  <c r="I661" i="1"/>
  <c r="K661" i="1" s="1"/>
  <c r="I669" i="1"/>
  <c r="I670" i="1"/>
  <c r="I679" i="1"/>
  <c r="I680" i="1"/>
  <c r="K680" i="1" s="1"/>
  <c r="I671" i="1"/>
  <c r="I681" i="1"/>
  <c r="I672" i="1"/>
  <c r="I673" i="1"/>
  <c r="K673" i="1" s="1"/>
  <c r="I682" i="1"/>
  <c r="I683" i="1"/>
  <c r="I674" i="1"/>
  <c r="I675" i="1"/>
  <c r="K675" i="1" s="1"/>
  <c r="I676" i="1"/>
  <c r="I684" i="1"/>
  <c r="I677" i="1"/>
  <c r="K677" i="1" s="1"/>
  <c r="I685" i="1"/>
  <c r="K685" i="1" s="1"/>
  <c r="I686" i="1"/>
  <c r="I678" i="1"/>
  <c r="I687" i="1"/>
  <c r="I688" i="1"/>
  <c r="K688" i="1" s="1"/>
  <c r="I689" i="1"/>
  <c r="I693" i="1"/>
  <c r="I690" i="1"/>
  <c r="I694" i="1"/>
  <c r="K694" i="1" s="1"/>
  <c r="I695" i="1"/>
  <c r="I691" i="1"/>
  <c r="I692" i="1"/>
  <c r="I697" i="1"/>
  <c r="K697" i="1" s="1"/>
  <c r="I698" i="1"/>
  <c r="I699" i="1"/>
  <c r="I696" i="1"/>
  <c r="K696" i="1" s="1"/>
  <c r="I700" i="1"/>
  <c r="K700" i="1" s="1"/>
  <c r="I701" i="1"/>
  <c r="I702" i="1"/>
  <c r="I703" i="1"/>
  <c r="I704" i="1"/>
  <c r="K704" i="1" s="1"/>
  <c r="I710" i="1"/>
  <c r="I711" i="1"/>
  <c r="I705" i="1"/>
  <c r="I706" i="1"/>
  <c r="K706" i="1" s="1"/>
  <c r="I712" i="1"/>
  <c r="I707" i="1"/>
  <c r="I708" i="1"/>
  <c r="I709" i="1"/>
  <c r="K709" i="1" s="1"/>
  <c r="I714" i="1"/>
  <c r="I716" i="1"/>
  <c r="I717" i="1"/>
  <c r="K717" i="1" s="1"/>
  <c r="I718" i="1"/>
  <c r="K718" i="1" s="1"/>
  <c r="I719" i="1"/>
  <c r="I715" i="1"/>
  <c r="I720" i="1"/>
  <c r="I721" i="1"/>
  <c r="K721" i="1" s="1"/>
  <c r="I722" i="1"/>
  <c r="I723" i="1"/>
  <c r="I713" i="1"/>
  <c r="I724" i="1"/>
  <c r="K724" i="1" s="1"/>
  <c r="I725" i="1"/>
  <c r="I728" i="1"/>
  <c r="I729" i="1"/>
  <c r="I730" i="1"/>
  <c r="K730" i="1" s="1"/>
  <c r="I726" i="1"/>
  <c r="I731" i="1"/>
  <c r="I732" i="1"/>
  <c r="K732" i="1" s="1"/>
  <c r="I727" i="1"/>
  <c r="K727" i="1" s="1"/>
  <c r="I733" i="1"/>
  <c r="I734" i="1"/>
  <c r="I735" i="1"/>
  <c r="I739" i="1"/>
  <c r="K739" i="1" s="1"/>
  <c r="I747" i="1"/>
  <c r="I736" i="1"/>
  <c r="I748" i="1"/>
  <c r="I737" i="1"/>
  <c r="K737" i="1" s="1"/>
  <c r="I749" i="1"/>
  <c r="I740" i="1"/>
  <c r="I750" i="1"/>
  <c r="I751" i="1"/>
  <c r="K751" i="1" s="1"/>
  <c r="I752" i="1"/>
  <c r="I741" i="1"/>
  <c r="I738" i="1"/>
  <c r="K738" i="1" s="1"/>
  <c r="I742" i="1"/>
  <c r="K742" i="1" s="1"/>
  <c r="I753" i="1"/>
  <c r="I754" i="1"/>
  <c r="I743" i="1"/>
  <c r="I744" i="1"/>
  <c r="K744" i="1" s="1"/>
  <c r="I745" i="1"/>
  <c r="I755" i="1"/>
  <c r="I756" i="1"/>
  <c r="I757" i="1"/>
  <c r="K757" i="1" s="1"/>
  <c r="I758" i="1"/>
  <c r="I746" i="1"/>
  <c r="I760" i="1"/>
  <c r="I761" i="1"/>
  <c r="K761" i="1" s="1"/>
  <c r="I759" i="1"/>
  <c r="I762" i="1"/>
  <c r="I768" i="1"/>
  <c r="K768" i="1" s="1"/>
  <c r="I764" i="1"/>
  <c r="K764" i="1" s="1"/>
  <c r="I765" i="1"/>
  <c r="I766" i="1"/>
  <c r="I769" i="1"/>
  <c r="I767" i="1"/>
  <c r="K767" i="1" s="1"/>
  <c r="I763" i="1"/>
  <c r="I770" i="1"/>
  <c r="I775" i="1"/>
  <c r="I772" i="1"/>
  <c r="K772" i="1" s="1"/>
  <c r="I776" i="1"/>
  <c r="I777" i="1"/>
  <c r="I773" i="1"/>
  <c r="I771" i="1"/>
  <c r="K771" i="1" s="1"/>
  <c r="I774" i="1"/>
  <c r="I780" i="1"/>
  <c r="I781" i="1"/>
  <c r="K781" i="1" s="1"/>
  <c r="I782" i="1"/>
  <c r="K782" i="1" s="1"/>
  <c r="I778" i="1"/>
  <c r="I779" i="1"/>
  <c r="I783" i="1"/>
  <c r="I789" i="1"/>
  <c r="K789" i="1" s="1"/>
  <c r="I784" i="1"/>
  <c r="I790" i="1"/>
  <c r="I791" i="1"/>
  <c r="I792" i="1"/>
  <c r="K792" i="1" s="1"/>
  <c r="I785" i="1"/>
  <c r="I786" i="1"/>
  <c r="I787" i="1"/>
  <c r="I793" i="1"/>
  <c r="K793" i="1" s="1"/>
  <c r="I788" i="1"/>
  <c r="I794" i="1"/>
  <c r="I795" i="1"/>
  <c r="K795" i="1" s="1"/>
  <c r="I796" i="1"/>
  <c r="K796" i="1" s="1"/>
  <c r="I797" i="1"/>
  <c r="I798" i="1"/>
  <c r="I808" i="1"/>
  <c r="I809" i="1"/>
  <c r="K809" i="1" s="1"/>
  <c r="I800" i="1"/>
  <c r="I801" i="1"/>
  <c r="I802" i="1"/>
  <c r="I803" i="1"/>
  <c r="K803" i="1" s="1"/>
  <c r="I799" i="1"/>
  <c r="I810" i="1"/>
  <c r="I811" i="1"/>
  <c r="I812" i="1"/>
  <c r="K812" i="1" s="1"/>
  <c r="I804" i="1"/>
  <c r="I805" i="1"/>
  <c r="I813" i="1"/>
  <c r="K813" i="1" s="1"/>
  <c r="I814" i="1"/>
  <c r="K814" i="1" s="1"/>
  <c r="I815" i="1"/>
  <c r="I816" i="1"/>
  <c r="I806" i="1"/>
  <c r="I817" i="1"/>
  <c r="K817" i="1" s="1"/>
  <c r="I807" i="1"/>
  <c r="I818" i="1"/>
  <c r="I819" i="1"/>
  <c r="I820" i="1"/>
  <c r="K820" i="1" s="1"/>
  <c r="I821" i="1"/>
  <c r="I822" i="1"/>
  <c r="I830" i="1"/>
  <c r="I831" i="1"/>
  <c r="K831" i="1" s="1"/>
  <c r="I832" i="1"/>
  <c r="I833" i="1"/>
  <c r="I825" i="1"/>
  <c r="K825" i="1" s="1"/>
  <c r="I826" i="1"/>
  <c r="K826" i="1" s="1"/>
  <c r="I827" i="1"/>
  <c r="I834" i="1"/>
  <c r="I835" i="1"/>
  <c r="I823" i="1"/>
  <c r="K823" i="1" s="1"/>
  <c r="I836" i="1"/>
  <c r="I824" i="1"/>
  <c r="I837" i="1"/>
  <c r="I838" i="1"/>
  <c r="K838" i="1" s="1"/>
  <c r="I839" i="1"/>
  <c r="I840" i="1"/>
  <c r="I828" i="1"/>
  <c r="I829" i="1"/>
  <c r="K829" i="1" s="1"/>
  <c r="I487" i="1"/>
  <c r="I845" i="1"/>
  <c r="I842" i="1"/>
  <c r="K842" i="1" s="1"/>
  <c r="I846" i="1"/>
  <c r="K846" i="1" s="1"/>
  <c r="I847" i="1"/>
  <c r="I841" i="1"/>
  <c r="I848" i="1"/>
  <c r="I849" i="1"/>
  <c r="K849" i="1" s="1"/>
  <c r="I850" i="1"/>
  <c r="I851" i="1"/>
  <c r="I843" i="1"/>
  <c r="I852" i="1"/>
  <c r="K852" i="1" s="1"/>
  <c r="I853" i="1"/>
  <c r="I844" i="1"/>
  <c r="I854" i="1"/>
  <c r="I856" i="1"/>
  <c r="K856" i="1" s="1"/>
  <c r="I857" i="1"/>
  <c r="I855" i="1"/>
  <c r="I858" i="1"/>
  <c r="K858" i="1" s="1"/>
  <c r="I859" i="1"/>
  <c r="K859" i="1" s="1"/>
  <c r="I866" i="1"/>
  <c r="I867" i="1"/>
  <c r="I868" i="1"/>
  <c r="I869" i="1"/>
  <c r="K869" i="1" s="1"/>
  <c r="I860" i="1"/>
  <c r="I870" i="1"/>
  <c r="I871" i="1"/>
  <c r="I872" i="1"/>
  <c r="K872" i="1" s="1"/>
  <c r="I873" i="1"/>
  <c r="I861" i="1"/>
  <c r="I863" i="1"/>
  <c r="I864" i="1"/>
  <c r="K864" i="1" s="1"/>
  <c r="I874" i="1"/>
  <c r="I875" i="1"/>
  <c r="I876" i="1"/>
  <c r="K876" i="1" s="1"/>
  <c r="I865" i="1"/>
  <c r="K865" i="1" s="1"/>
  <c r="I862" i="1"/>
  <c r="I877" i="1"/>
  <c r="I878" i="1"/>
  <c r="I879" i="1"/>
  <c r="K879" i="1" s="1"/>
  <c r="I880" i="1"/>
  <c r="I885" i="1"/>
  <c r="I886" i="1"/>
  <c r="I887" i="1"/>
  <c r="K887" i="1" s="1"/>
  <c r="I888" i="1"/>
  <c r="I883" i="1"/>
  <c r="I881" i="1"/>
  <c r="K881" i="1" s="1"/>
  <c r="I889" i="1"/>
  <c r="K889" i="1" s="1"/>
  <c r="I890" i="1"/>
  <c r="I891" i="1"/>
  <c r="I892" i="1"/>
  <c r="K892" i="1" s="1"/>
  <c r="I882" i="1"/>
  <c r="K882" i="1" s="1"/>
  <c r="I893" i="1"/>
  <c r="I894" i="1"/>
  <c r="I895" i="1"/>
  <c r="I884" i="1"/>
  <c r="K884" i="1" s="1"/>
  <c r="I903" i="1"/>
  <c r="I904" i="1"/>
  <c r="I905" i="1"/>
  <c r="I906" i="1"/>
  <c r="K906" i="1" s="1"/>
  <c r="I898" i="1"/>
  <c r="I899" i="1"/>
  <c r="I907" i="1"/>
  <c r="K907" i="1" s="1"/>
  <c r="I908" i="1"/>
  <c r="K908" i="1" s="1"/>
  <c r="I909" i="1"/>
  <c r="I910" i="1"/>
  <c r="I911" i="1"/>
  <c r="K911" i="1" s="1"/>
  <c r="I900" i="1"/>
  <c r="K900" i="1" s="1"/>
  <c r="I912" i="1"/>
  <c r="I901" i="1"/>
  <c r="I913" i="1"/>
  <c r="I897" i="1"/>
  <c r="K897" i="1" s="1"/>
  <c r="I914" i="1"/>
  <c r="I902" i="1"/>
  <c r="I896" i="1"/>
  <c r="I915" i="1"/>
  <c r="K915" i="1" s="1"/>
  <c r="I916" i="1"/>
  <c r="I917" i="1"/>
  <c r="I920" i="1"/>
  <c r="K920" i="1" s="1"/>
  <c r="I918" i="1"/>
  <c r="K918" i="1" s="1"/>
  <c r="I921" i="1"/>
  <c r="I922" i="1"/>
  <c r="I923" i="1"/>
  <c r="K923" i="1" s="1"/>
  <c r="I919" i="1"/>
  <c r="K919" i="1" s="1"/>
  <c r="I924" i="1"/>
  <c r="I925" i="1"/>
  <c r="I926" i="1"/>
  <c r="I927" i="1"/>
  <c r="K927" i="1" s="1"/>
  <c r="I928" i="1"/>
  <c r="I932" i="1"/>
  <c r="I933" i="1"/>
  <c r="I934" i="1"/>
  <c r="K934" i="1" s="1"/>
  <c r="I935" i="1"/>
  <c r="I936" i="1"/>
  <c r="I937" i="1"/>
  <c r="K937" i="1" s="1"/>
  <c r="I938" i="1"/>
  <c r="K938" i="1" s="1"/>
  <c r="I939" i="1"/>
  <c r="I940" i="1"/>
  <c r="I941" i="1"/>
  <c r="K941" i="1" s="1"/>
  <c r="I929" i="1"/>
  <c r="K929" i="1" s="1"/>
  <c r="I930" i="1"/>
  <c r="I942" i="1"/>
  <c r="I931" i="1"/>
  <c r="I943" i="1"/>
  <c r="K943" i="1" s="1"/>
  <c r="I944" i="1"/>
  <c r="I950" i="1"/>
  <c r="I945" i="1"/>
  <c r="I946" i="1"/>
  <c r="K946" i="1" s="1"/>
  <c r="I951" i="1"/>
  <c r="I947" i="1"/>
  <c r="I952" i="1"/>
  <c r="K952" i="1" s="1"/>
  <c r="I953" i="1"/>
  <c r="K953" i="1" s="1"/>
  <c r="I954" i="1"/>
  <c r="I948" i="1"/>
  <c r="I949" i="1"/>
  <c r="K949" i="1" s="1"/>
  <c r="B5" i="3"/>
  <c r="E6" i="3" s="1"/>
  <c r="A5" i="3"/>
  <c r="L6" i="1"/>
  <c r="N6" i="1" s="1"/>
  <c r="P6" i="1" s="1"/>
  <c r="L8" i="1"/>
  <c r="N8" i="1" s="1"/>
  <c r="P8" i="1" s="1"/>
  <c r="L9" i="1"/>
  <c r="N9" i="1" s="1"/>
  <c r="P9" i="1" s="1"/>
  <c r="L10" i="1"/>
  <c r="N10" i="1" s="1"/>
  <c r="P10" i="1" s="1"/>
  <c r="L12" i="1"/>
  <c r="N12" i="1" s="1"/>
  <c r="P12" i="1" s="1"/>
  <c r="L4" i="1"/>
  <c r="N4" i="1" s="1"/>
  <c r="P4" i="1" s="1"/>
  <c r="L13" i="1"/>
  <c r="N13" i="1" s="1"/>
  <c r="P13" i="1" s="1"/>
  <c r="L15" i="1"/>
  <c r="N15" i="1" s="1"/>
  <c r="P15" i="1" s="1"/>
  <c r="L16" i="1"/>
  <c r="N16" i="1" s="1"/>
  <c r="P16" i="1" s="1"/>
  <c r="L17" i="1"/>
  <c r="N17" i="1" s="1"/>
  <c r="P17" i="1" s="1"/>
  <c r="L19" i="1"/>
  <c r="N19" i="1" s="1"/>
  <c r="P19" i="1" s="1"/>
  <c r="L20" i="1"/>
  <c r="N20" i="1" s="1"/>
  <c r="P20" i="1" s="1"/>
  <c r="L2" i="1"/>
  <c r="N2" i="1" s="1"/>
  <c r="P2" i="1" s="1"/>
  <c r="L25" i="1"/>
  <c r="N25" i="1" s="1"/>
  <c r="P25" i="1" s="1"/>
  <c r="L21" i="1"/>
  <c r="N21" i="1" s="1"/>
  <c r="P21" i="1" s="1"/>
  <c r="L26" i="1"/>
  <c r="N26" i="1" s="1"/>
  <c r="P26" i="1" s="1"/>
  <c r="L27" i="1"/>
  <c r="N27" i="1" s="1"/>
  <c r="P27" i="1" s="1"/>
  <c r="L28" i="1"/>
  <c r="N28" i="1" s="1"/>
  <c r="P28" i="1" s="1"/>
  <c r="L24" i="1"/>
  <c r="N24" i="1" s="1"/>
  <c r="P24" i="1" s="1"/>
  <c r="L29" i="1"/>
  <c r="N29" i="1" s="1"/>
  <c r="P29" i="1" s="1"/>
  <c r="L30" i="1"/>
  <c r="N30" i="1" s="1"/>
  <c r="P30" i="1" s="1"/>
  <c r="L31" i="1"/>
  <c r="N31" i="1" s="1"/>
  <c r="P31" i="1" s="1"/>
  <c r="L37" i="1"/>
  <c r="N37" i="1" s="1"/>
  <c r="P37" i="1" s="1"/>
  <c r="L39" i="1"/>
  <c r="N39" i="1" s="1"/>
  <c r="P39" i="1" s="1"/>
  <c r="L40" i="1"/>
  <c r="N40" i="1" s="1"/>
  <c r="P40" i="1" s="1"/>
  <c r="L32" i="1"/>
  <c r="N32" i="1" s="1"/>
  <c r="P32" i="1" s="1"/>
  <c r="L33" i="1"/>
  <c r="N33" i="1" s="1"/>
  <c r="P33" i="1" s="1"/>
  <c r="L42" i="1"/>
  <c r="N42" i="1" s="1"/>
  <c r="P42" i="1" s="1"/>
  <c r="L43" i="1"/>
  <c r="N43" i="1" s="1"/>
  <c r="P43" i="1" s="1"/>
  <c r="L35" i="1"/>
  <c r="N35" i="1" s="1"/>
  <c r="P35" i="1" s="1"/>
  <c r="L36" i="1"/>
  <c r="N36" i="1" s="1"/>
  <c r="P36" i="1" s="1"/>
  <c r="L44" i="1"/>
  <c r="N44" i="1" s="1"/>
  <c r="P44" i="1" s="1"/>
  <c r="L47" i="1"/>
  <c r="N47" i="1" s="1"/>
  <c r="P47" i="1" s="1"/>
  <c r="L48" i="1"/>
  <c r="N48" i="1" s="1"/>
  <c r="P48" i="1" s="1"/>
  <c r="L50" i="1"/>
  <c r="N50" i="1" s="1"/>
  <c r="P50" i="1" s="1"/>
  <c r="L51" i="1"/>
  <c r="N51" i="1" s="1"/>
  <c r="P51" i="1" s="1"/>
  <c r="L52" i="1"/>
  <c r="N52" i="1" s="1"/>
  <c r="P52" i="1" s="1"/>
  <c r="L54" i="1"/>
  <c r="N54" i="1" s="1"/>
  <c r="P54" i="1" s="1"/>
  <c r="L55" i="1"/>
  <c r="N55" i="1" s="1"/>
  <c r="P55" i="1" s="1"/>
  <c r="L56" i="1"/>
  <c r="N56" i="1" s="1"/>
  <c r="P56" i="1" s="1"/>
  <c r="L45" i="1"/>
  <c r="N45" i="1" s="1"/>
  <c r="P45" i="1" s="1"/>
  <c r="L58" i="1"/>
  <c r="N58" i="1" s="1"/>
  <c r="P58" i="1" s="1"/>
  <c r="L59" i="1"/>
  <c r="N59" i="1" s="1"/>
  <c r="P59" i="1" s="1"/>
  <c r="L61" i="1"/>
  <c r="N61" i="1" s="1"/>
  <c r="P61" i="1" s="1"/>
  <c r="L64" i="1"/>
  <c r="N64" i="1" s="1"/>
  <c r="P64" i="1" s="1"/>
  <c r="L65" i="1"/>
  <c r="N65" i="1" s="1"/>
  <c r="P65" i="1" s="1"/>
  <c r="L63" i="1"/>
  <c r="N63" i="1" s="1"/>
  <c r="P63" i="1" s="1"/>
  <c r="L66" i="1"/>
  <c r="N66" i="1" s="1"/>
  <c r="P66" i="1" s="1"/>
  <c r="L70" i="1"/>
  <c r="N70" i="1" s="1"/>
  <c r="P70" i="1" s="1"/>
  <c r="L67" i="1"/>
  <c r="N67" i="1" s="1"/>
  <c r="P67" i="1" s="1"/>
  <c r="L68" i="1"/>
  <c r="N68" i="1" s="1"/>
  <c r="P68" i="1" s="1"/>
  <c r="L72" i="1"/>
  <c r="N72" i="1" s="1"/>
  <c r="P72" i="1" s="1"/>
  <c r="L77" i="1"/>
  <c r="N77" i="1" s="1"/>
  <c r="P77" i="1" s="1"/>
  <c r="L78" i="1"/>
  <c r="N78" i="1" s="1"/>
  <c r="P78" i="1" s="1"/>
  <c r="L69" i="1"/>
  <c r="N69" i="1" s="1"/>
  <c r="P69" i="1" s="1"/>
  <c r="L74" i="1"/>
  <c r="N74" i="1" s="1"/>
  <c r="P74" i="1" s="1"/>
  <c r="L75" i="1"/>
  <c r="N75" i="1" s="1"/>
  <c r="P75" i="1" s="1"/>
  <c r="L76" i="1"/>
  <c r="N76" i="1" s="1"/>
  <c r="P76" i="1" s="1"/>
  <c r="L81" i="1"/>
  <c r="N81" i="1" s="1"/>
  <c r="P81" i="1" s="1"/>
  <c r="L82" i="1"/>
  <c r="N82" i="1" s="1"/>
  <c r="P82" i="1" s="1"/>
  <c r="L83" i="1"/>
  <c r="N83" i="1" s="1"/>
  <c r="P83" i="1" s="1"/>
  <c r="L85" i="1"/>
  <c r="N85" i="1" s="1"/>
  <c r="P85" i="1" s="1"/>
  <c r="L92" i="1"/>
  <c r="N92" i="1" s="1"/>
  <c r="P92" i="1" s="1"/>
  <c r="L93" i="1"/>
  <c r="N93" i="1" s="1"/>
  <c r="P93" i="1" s="1"/>
  <c r="L95" i="1"/>
  <c r="N95" i="1" s="1"/>
  <c r="P95" i="1" s="1"/>
  <c r="L87" i="1"/>
  <c r="N87" i="1" s="1"/>
  <c r="P87" i="1" s="1"/>
  <c r="L96" i="1"/>
  <c r="N96" i="1" s="1"/>
  <c r="P96" i="1" s="1"/>
  <c r="L97" i="1"/>
  <c r="N97" i="1" s="1"/>
  <c r="P97" i="1" s="1"/>
  <c r="L98" i="1"/>
  <c r="N98" i="1" s="1"/>
  <c r="P98" i="1" s="1"/>
  <c r="L99" i="1"/>
  <c r="N99" i="1" s="1"/>
  <c r="P99" i="1" s="1"/>
  <c r="L86" i="1"/>
  <c r="N86" i="1" s="1"/>
  <c r="P86" i="1" s="1"/>
  <c r="L101" i="1"/>
  <c r="N101" i="1" s="1"/>
  <c r="P101" i="1" s="1"/>
  <c r="L102" i="1"/>
  <c r="N102" i="1" s="1"/>
  <c r="P102" i="1" s="1"/>
  <c r="L104" i="1"/>
  <c r="N104" i="1" s="1"/>
  <c r="P104" i="1" s="1"/>
  <c r="L105" i="1"/>
  <c r="N105" i="1" s="1"/>
  <c r="P105" i="1" s="1"/>
  <c r="L106" i="1"/>
  <c r="N106" i="1" s="1"/>
  <c r="P106" i="1" s="1"/>
  <c r="L89" i="1"/>
  <c r="N89" i="1" s="1"/>
  <c r="P89" i="1" s="1"/>
  <c r="L90" i="1"/>
  <c r="N90" i="1" s="1"/>
  <c r="P90" i="1" s="1"/>
  <c r="L91" i="1"/>
  <c r="N91" i="1" s="1"/>
  <c r="P91" i="1" s="1"/>
  <c r="L109" i="1"/>
  <c r="N109" i="1" s="1"/>
  <c r="P109" i="1" s="1"/>
  <c r="L110" i="1"/>
  <c r="N110" i="1" s="1"/>
  <c r="P110" i="1" s="1"/>
  <c r="L111" i="1"/>
  <c r="N111" i="1" s="1"/>
  <c r="P111" i="1" s="1"/>
  <c r="L120" i="1"/>
  <c r="N120" i="1" s="1"/>
  <c r="P120" i="1" s="1"/>
  <c r="L121" i="1"/>
  <c r="N121" i="1" s="1"/>
  <c r="P121" i="1" s="1"/>
  <c r="L112" i="1"/>
  <c r="N112" i="1" s="1"/>
  <c r="P112" i="1" s="1"/>
  <c r="L122" i="1"/>
  <c r="N122" i="1" s="1"/>
  <c r="P122" i="1" s="1"/>
  <c r="L123" i="1"/>
  <c r="N123" i="1" s="1"/>
  <c r="P123" i="1" s="1"/>
  <c r="L124" i="1"/>
  <c r="N124" i="1" s="1"/>
  <c r="P124" i="1" s="1"/>
  <c r="L126" i="1"/>
  <c r="N126" i="1" s="1"/>
  <c r="P126" i="1" s="1"/>
  <c r="L127" i="1"/>
  <c r="N127" i="1" s="1"/>
  <c r="P127" i="1" s="1"/>
  <c r="L128" i="1"/>
  <c r="N128" i="1" s="1"/>
  <c r="P128" i="1" s="1"/>
  <c r="L129" i="1"/>
  <c r="N129" i="1" s="1"/>
  <c r="P129" i="1" s="1"/>
  <c r="L115" i="1"/>
  <c r="N115" i="1" s="1"/>
  <c r="P115" i="1" s="1"/>
  <c r="L130" i="1"/>
  <c r="N130" i="1" s="1"/>
  <c r="P130" i="1" s="1"/>
  <c r="L132" i="1"/>
  <c r="N132" i="1" s="1"/>
  <c r="P132" i="1" s="1"/>
  <c r="L133" i="1"/>
  <c r="N133" i="1" s="1"/>
  <c r="P133" i="1" s="1"/>
  <c r="L116" i="1"/>
  <c r="N116" i="1" s="1"/>
  <c r="P116" i="1" s="1"/>
  <c r="L118" i="1"/>
  <c r="N118" i="1" s="1"/>
  <c r="P118" i="1" s="1"/>
  <c r="L134" i="1"/>
  <c r="N134" i="1" s="1"/>
  <c r="P134" i="1" s="1"/>
  <c r="L140" i="1"/>
  <c r="N140" i="1" s="1"/>
  <c r="P140" i="1" s="1"/>
  <c r="L137" i="1"/>
  <c r="N137" i="1" s="1"/>
  <c r="P137" i="1" s="1"/>
  <c r="L142" i="1"/>
  <c r="N142" i="1" s="1"/>
  <c r="P142" i="1" s="1"/>
  <c r="L143" i="1"/>
  <c r="N143" i="1" s="1"/>
  <c r="P143" i="1" s="1"/>
  <c r="L145" i="1"/>
  <c r="N145" i="1" s="1"/>
  <c r="P145" i="1" s="1"/>
  <c r="L136" i="1"/>
  <c r="N136" i="1" s="1"/>
  <c r="P136" i="1" s="1"/>
  <c r="L146" i="1"/>
  <c r="N146" i="1" s="1"/>
  <c r="P146" i="1" s="1"/>
  <c r="L148" i="1"/>
  <c r="N148" i="1" s="1"/>
  <c r="P148" i="1" s="1"/>
  <c r="L138" i="1"/>
  <c r="N138" i="1" s="1"/>
  <c r="P138" i="1" s="1"/>
  <c r="L139" i="1"/>
  <c r="N139" i="1" s="1"/>
  <c r="P139" i="1" s="1"/>
  <c r="L135" i="1"/>
  <c r="N135" i="1" s="1"/>
  <c r="P135" i="1" s="1"/>
  <c r="L151" i="1"/>
  <c r="N151" i="1" s="1"/>
  <c r="P151" i="1" s="1"/>
  <c r="L156" i="1"/>
  <c r="N156" i="1" s="1"/>
  <c r="P156" i="1" s="1"/>
  <c r="L158" i="1"/>
  <c r="N158" i="1" s="1"/>
  <c r="P158" i="1" s="1"/>
  <c r="L152" i="1"/>
  <c r="N152" i="1" s="1"/>
  <c r="P152" i="1" s="1"/>
  <c r="L159" i="1"/>
  <c r="N159" i="1" s="1"/>
  <c r="P159" i="1" s="1"/>
  <c r="L160" i="1"/>
  <c r="N160" i="1" s="1"/>
  <c r="P160" i="1" s="1"/>
  <c r="L161" i="1"/>
  <c r="N161" i="1" s="1"/>
  <c r="P161" i="1" s="1"/>
  <c r="L162" i="1"/>
  <c r="N162" i="1" s="1"/>
  <c r="P162" i="1" s="1"/>
  <c r="L155" i="1"/>
  <c r="N155" i="1" s="1"/>
  <c r="P155" i="1" s="1"/>
  <c r="L163" i="1"/>
  <c r="N163" i="1" s="1"/>
  <c r="P163" i="1" s="1"/>
  <c r="L150" i="1"/>
  <c r="N150" i="1" s="1"/>
  <c r="P150" i="1" s="1"/>
  <c r="L172" i="1"/>
  <c r="N172" i="1" s="1"/>
  <c r="P172" i="1" s="1"/>
  <c r="L166" i="1"/>
  <c r="N166" i="1" s="1"/>
  <c r="P166" i="1" s="1"/>
  <c r="L167" i="1"/>
  <c r="N167" i="1" s="1"/>
  <c r="P167" i="1" s="1"/>
  <c r="L173" i="1"/>
  <c r="N173" i="1" s="1"/>
  <c r="P173" i="1" s="1"/>
  <c r="L174" i="1"/>
  <c r="N174" i="1" s="1"/>
  <c r="P174" i="1" s="1"/>
  <c r="L175" i="1"/>
  <c r="N175" i="1" s="1"/>
  <c r="P175" i="1" s="1"/>
  <c r="L177" i="1"/>
  <c r="N177" i="1" s="1"/>
  <c r="P177" i="1" s="1"/>
  <c r="L178" i="1"/>
  <c r="N178" i="1" s="1"/>
  <c r="P178" i="1" s="1"/>
  <c r="L179" i="1"/>
  <c r="N179" i="1" s="1"/>
  <c r="P179" i="1" s="1"/>
  <c r="L165" i="1"/>
  <c r="N165" i="1" s="1"/>
  <c r="P165" i="1" s="1"/>
  <c r="L180" i="1"/>
  <c r="N180" i="1" s="1"/>
  <c r="P180" i="1" s="1"/>
  <c r="L169" i="1"/>
  <c r="N169" i="1" s="1"/>
  <c r="P169" i="1" s="1"/>
  <c r="L181" i="1"/>
  <c r="N181" i="1" s="1"/>
  <c r="P181" i="1" s="1"/>
  <c r="L191" i="1"/>
  <c r="N191" i="1" s="1"/>
  <c r="P191" i="1" s="1"/>
  <c r="L182" i="1"/>
  <c r="N182" i="1" s="1"/>
  <c r="P182" i="1" s="1"/>
  <c r="L192" i="1"/>
  <c r="N192" i="1" s="1"/>
  <c r="P192" i="1" s="1"/>
  <c r="L193" i="1"/>
  <c r="N193" i="1" s="1"/>
  <c r="P193" i="1" s="1"/>
  <c r="L194" i="1"/>
  <c r="N194" i="1" s="1"/>
  <c r="P194" i="1" s="1"/>
  <c r="L196" i="1"/>
  <c r="N196" i="1" s="1"/>
  <c r="P196" i="1" s="1"/>
  <c r="L184" i="1"/>
  <c r="N184" i="1" s="1"/>
  <c r="P184" i="1" s="1"/>
  <c r="L197" i="1"/>
  <c r="N197" i="1" s="1"/>
  <c r="P197" i="1" s="1"/>
  <c r="L186" i="1"/>
  <c r="N186" i="1" s="1"/>
  <c r="P186" i="1" s="1"/>
  <c r="L187" i="1"/>
  <c r="N187" i="1" s="1"/>
  <c r="P187" i="1" s="1"/>
  <c r="L188" i="1"/>
  <c r="N188" i="1" s="1"/>
  <c r="P188" i="1" s="1"/>
  <c r="L198" i="1"/>
  <c r="N198" i="1" s="1"/>
  <c r="P198" i="1" s="1"/>
  <c r="L199" i="1"/>
  <c r="N199" i="1" s="1"/>
  <c r="P199" i="1" s="1"/>
  <c r="L200" i="1"/>
  <c r="N200" i="1" s="1"/>
  <c r="P200" i="1" s="1"/>
  <c r="L190" i="1"/>
  <c r="N190" i="1" s="1"/>
  <c r="P190" i="1" s="1"/>
  <c r="L202" i="1"/>
  <c r="N202" i="1" s="1"/>
  <c r="P202" i="1" s="1"/>
  <c r="L203" i="1"/>
  <c r="N203" i="1" s="1"/>
  <c r="P203" i="1" s="1"/>
  <c r="L205" i="1"/>
  <c r="N205" i="1" s="1"/>
  <c r="P205" i="1" s="1"/>
  <c r="L206" i="1"/>
  <c r="N206" i="1" s="1"/>
  <c r="P206" i="1" s="1"/>
  <c r="L207" i="1"/>
  <c r="N207" i="1" s="1"/>
  <c r="P207" i="1" s="1"/>
  <c r="L209" i="1"/>
  <c r="N209" i="1" s="1"/>
  <c r="P209" i="1" s="1"/>
  <c r="L220" i="1"/>
  <c r="N220" i="1" s="1"/>
  <c r="P220" i="1" s="1"/>
  <c r="L211" i="1"/>
  <c r="N211" i="1" s="1"/>
  <c r="P211" i="1" s="1"/>
  <c r="L213" i="1"/>
  <c r="N213" i="1" s="1"/>
  <c r="P213" i="1" s="1"/>
  <c r="L214" i="1"/>
  <c r="N214" i="1" s="1"/>
  <c r="P214" i="1" s="1"/>
  <c r="L215" i="1"/>
  <c r="N215" i="1" s="1"/>
  <c r="P215" i="1" s="1"/>
  <c r="L221" i="1"/>
  <c r="N221" i="1" s="1"/>
  <c r="P221" i="1" s="1"/>
  <c r="L222" i="1"/>
  <c r="N222" i="1" s="1"/>
  <c r="P222" i="1" s="1"/>
  <c r="L223" i="1"/>
  <c r="N223" i="1" s="1"/>
  <c r="P223" i="1" s="1"/>
  <c r="L225" i="1"/>
  <c r="N225" i="1" s="1"/>
  <c r="P225" i="1" s="1"/>
  <c r="L226" i="1"/>
  <c r="N226" i="1" s="1"/>
  <c r="P226" i="1" s="1"/>
  <c r="L227" i="1"/>
  <c r="N227" i="1" s="1"/>
  <c r="P227" i="1" s="1"/>
  <c r="L217" i="1"/>
  <c r="N217" i="1" s="1"/>
  <c r="P217" i="1" s="1"/>
  <c r="L229" i="1"/>
  <c r="N229" i="1" s="1"/>
  <c r="P229" i="1" s="1"/>
  <c r="L230" i="1"/>
  <c r="N230" i="1" s="1"/>
  <c r="P230" i="1" s="1"/>
  <c r="L232" i="1"/>
  <c r="N232" i="1" s="1"/>
  <c r="P232" i="1" s="1"/>
  <c r="L233" i="1"/>
  <c r="N233" i="1" s="1"/>
  <c r="P233" i="1" s="1"/>
  <c r="L218" i="1"/>
  <c r="N218" i="1" s="1"/>
  <c r="P218" i="1" s="1"/>
  <c r="L210" i="1"/>
  <c r="N210" i="1" s="1"/>
  <c r="P210" i="1" s="1"/>
  <c r="L240" i="1"/>
  <c r="N240" i="1" s="1"/>
  <c r="P240" i="1" s="1"/>
  <c r="L241" i="1"/>
  <c r="N241" i="1" s="1"/>
  <c r="P241" i="1" s="1"/>
  <c r="L242" i="1"/>
  <c r="N242" i="1" s="1"/>
  <c r="P242" i="1" s="1"/>
  <c r="L234" i="1"/>
  <c r="N234" i="1" s="1"/>
  <c r="P234" i="1" s="1"/>
  <c r="L236" i="1"/>
  <c r="N236" i="1" s="1"/>
  <c r="P236" i="1" s="1"/>
  <c r="L244" i="1"/>
  <c r="N244" i="1" s="1"/>
  <c r="P244" i="1" s="1"/>
  <c r="L245" i="1"/>
  <c r="N245" i="1" s="1"/>
  <c r="P245" i="1" s="1"/>
  <c r="L246" i="1"/>
  <c r="N246" i="1" s="1"/>
  <c r="P246" i="1" s="1"/>
  <c r="L247" i="1"/>
  <c r="N247" i="1" s="1"/>
  <c r="P247" i="1" s="1"/>
  <c r="L248" i="1"/>
  <c r="N248" i="1" s="1"/>
  <c r="P248" i="1" s="1"/>
  <c r="L249" i="1"/>
  <c r="N249" i="1" s="1"/>
  <c r="P249" i="1" s="1"/>
  <c r="L239" i="1"/>
  <c r="N239" i="1" s="1"/>
  <c r="P239" i="1" s="1"/>
  <c r="L250" i="1"/>
  <c r="N250" i="1" s="1"/>
  <c r="P250" i="1" s="1"/>
  <c r="L251" i="1"/>
  <c r="N251" i="1" s="1"/>
  <c r="P251" i="1" s="1"/>
  <c r="L257" i="1"/>
  <c r="N257" i="1" s="1"/>
  <c r="P257" i="1" s="1"/>
  <c r="L258" i="1"/>
  <c r="N258" i="1" s="1"/>
  <c r="P258" i="1" s="1"/>
  <c r="L259" i="1"/>
  <c r="N259" i="1" s="1"/>
  <c r="P259" i="1" s="1"/>
  <c r="L253" i="1"/>
  <c r="N253" i="1" s="1"/>
  <c r="P253" i="1" s="1"/>
  <c r="L254" i="1"/>
  <c r="N254" i="1" s="1"/>
  <c r="P254" i="1" s="1"/>
  <c r="L260" i="1"/>
  <c r="N260" i="1" s="1"/>
  <c r="P260" i="1" s="1"/>
  <c r="L261" i="1"/>
  <c r="N261" i="1" s="1"/>
  <c r="P261" i="1" s="1"/>
  <c r="L262" i="1"/>
  <c r="N262" i="1" s="1"/>
  <c r="P262" i="1" s="1"/>
  <c r="L263" i="1"/>
  <c r="N263" i="1" s="1"/>
  <c r="P263" i="1" s="1"/>
  <c r="L265" i="1"/>
  <c r="N265" i="1" s="1"/>
  <c r="P265" i="1" s="1"/>
  <c r="L266" i="1"/>
  <c r="N266" i="1" s="1"/>
  <c r="P266" i="1" s="1"/>
  <c r="L267" i="1"/>
  <c r="N267" i="1" s="1"/>
  <c r="P267" i="1" s="1"/>
  <c r="L268" i="1"/>
  <c r="N268" i="1" s="1"/>
  <c r="P268" i="1" s="1"/>
  <c r="L269" i="1"/>
  <c r="N269" i="1" s="1"/>
  <c r="P269" i="1" s="1"/>
  <c r="L270" i="1"/>
  <c r="N270" i="1" s="1"/>
  <c r="P270" i="1" s="1"/>
  <c r="L272" i="1"/>
  <c r="N272" i="1" s="1"/>
  <c r="P272" i="1" s="1"/>
  <c r="L273" i="1"/>
  <c r="N273" i="1" s="1"/>
  <c r="P273" i="1" s="1"/>
  <c r="L274" i="1"/>
  <c r="N274" i="1" s="1"/>
  <c r="P274" i="1" s="1"/>
  <c r="L276" i="1"/>
  <c r="N276" i="1" s="1"/>
  <c r="P276" i="1" s="1"/>
  <c r="L279" i="1"/>
  <c r="N279" i="1" s="1"/>
  <c r="P279" i="1" s="1"/>
  <c r="L280" i="1"/>
  <c r="N280" i="1" s="1"/>
  <c r="P280" i="1" s="1"/>
  <c r="L282" i="1"/>
  <c r="N282" i="1" s="1"/>
  <c r="P282" i="1" s="1"/>
  <c r="L283" i="1"/>
  <c r="N283" i="1" s="1"/>
  <c r="P283" i="1" s="1"/>
  <c r="L277" i="1"/>
  <c r="N277" i="1" s="1"/>
  <c r="P277" i="1" s="1"/>
  <c r="L291" i="1"/>
  <c r="N291" i="1" s="1"/>
  <c r="P291" i="1" s="1"/>
  <c r="L284" i="1"/>
  <c r="N284" i="1" s="1"/>
  <c r="P284" i="1" s="1"/>
  <c r="L292" i="1"/>
  <c r="N292" i="1" s="1"/>
  <c r="P292" i="1" s="1"/>
  <c r="L285" i="1"/>
  <c r="N285" i="1" s="1"/>
  <c r="P285" i="1" s="1"/>
  <c r="L294" i="1"/>
  <c r="N294" i="1" s="1"/>
  <c r="P294" i="1" s="1"/>
  <c r="L295" i="1"/>
  <c r="N295" i="1" s="1"/>
  <c r="P295" i="1" s="1"/>
  <c r="L287" i="1"/>
  <c r="N287" i="1" s="1"/>
  <c r="P287" i="1" s="1"/>
  <c r="L296" i="1"/>
  <c r="N296" i="1" s="1"/>
  <c r="P296" i="1" s="1"/>
  <c r="L288" i="1"/>
  <c r="N288" i="1" s="1"/>
  <c r="P288" i="1" s="1"/>
  <c r="L297" i="1"/>
  <c r="N297" i="1" s="1"/>
  <c r="P297" i="1" s="1"/>
  <c r="L298" i="1"/>
  <c r="N298" i="1" s="1"/>
  <c r="P298" i="1" s="1"/>
  <c r="L299" i="1"/>
  <c r="N299" i="1" s="1"/>
  <c r="P299" i="1" s="1"/>
  <c r="L310" i="1"/>
  <c r="N310" i="1" s="1"/>
  <c r="P310" i="1" s="1"/>
  <c r="L301" i="1"/>
  <c r="N301" i="1" s="1"/>
  <c r="P301" i="1" s="1"/>
  <c r="L302" i="1"/>
  <c r="N302" i="1" s="1"/>
  <c r="P302" i="1" s="1"/>
  <c r="L312" i="1"/>
  <c r="N312" i="1" s="1"/>
  <c r="P312" i="1" s="1"/>
  <c r="L313" i="1"/>
  <c r="N313" i="1" s="1"/>
  <c r="P313" i="1" s="1"/>
  <c r="L314" i="1"/>
  <c r="N314" i="1" s="1"/>
  <c r="P314" i="1" s="1"/>
  <c r="L304" i="1"/>
  <c r="N304" i="1" s="1"/>
  <c r="P304" i="1" s="1"/>
  <c r="L315" i="1"/>
  <c r="N315" i="1" s="1"/>
  <c r="P315" i="1" s="1"/>
  <c r="L305" i="1"/>
  <c r="N305" i="1" s="1"/>
  <c r="P305" i="1" s="1"/>
  <c r="L307" i="1"/>
  <c r="N307" i="1" s="1"/>
  <c r="P307" i="1" s="1"/>
  <c r="L308" i="1"/>
  <c r="N308" i="1" s="1"/>
  <c r="P308" i="1" s="1"/>
  <c r="L309" i="1"/>
  <c r="N309" i="1" s="1"/>
  <c r="P309" i="1" s="1"/>
  <c r="L317" i="1"/>
  <c r="N317" i="1" s="1"/>
  <c r="P317" i="1" s="1"/>
  <c r="L318" i="1"/>
  <c r="N318" i="1" s="1"/>
  <c r="P318" i="1" s="1"/>
  <c r="L331" i="1"/>
  <c r="N331" i="1" s="1"/>
  <c r="P331" i="1" s="1"/>
  <c r="L333" i="1"/>
  <c r="N333" i="1" s="1"/>
  <c r="P333" i="1" s="1"/>
  <c r="L334" i="1"/>
  <c r="N334" i="1" s="1"/>
  <c r="P334" i="1" s="1"/>
  <c r="L316" i="1"/>
  <c r="N316" i="1" s="1"/>
  <c r="P316" i="1" s="1"/>
  <c r="L335" i="1"/>
  <c r="N335" i="1" s="1"/>
  <c r="P335" i="1" s="1"/>
  <c r="L336" i="1"/>
  <c r="N336" i="1" s="1"/>
  <c r="P336" i="1" s="1"/>
  <c r="L337" i="1"/>
  <c r="N337" i="1" s="1"/>
  <c r="P337" i="1" s="1"/>
  <c r="L320" i="1"/>
  <c r="N320" i="1" s="1"/>
  <c r="P320" i="1" s="1"/>
  <c r="L339" i="1"/>
  <c r="N339" i="1" s="1"/>
  <c r="P339" i="1" s="1"/>
  <c r="L321" i="1"/>
  <c r="N321" i="1" s="1"/>
  <c r="P321" i="1" s="1"/>
  <c r="L323" i="1"/>
  <c r="N323" i="1" s="1"/>
  <c r="P323" i="1" s="1"/>
  <c r="L324" i="1"/>
  <c r="N324" i="1" s="1"/>
  <c r="P324" i="1" s="1"/>
  <c r="L325" i="1"/>
  <c r="N325" i="1" s="1"/>
  <c r="P325" i="1" s="1"/>
  <c r="L341" i="1"/>
  <c r="N341" i="1" s="1"/>
  <c r="P341" i="1" s="1"/>
  <c r="L326" i="1"/>
  <c r="N326" i="1" s="1"/>
  <c r="P326" i="1" s="1"/>
  <c r="L327" i="1"/>
  <c r="N327" i="1" s="1"/>
  <c r="P327" i="1" s="1"/>
  <c r="L329" i="1"/>
  <c r="N329" i="1" s="1"/>
  <c r="P329" i="1" s="1"/>
  <c r="L342" i="1"/>
  <c r="N342" i="1" s="1"/>
  <c r="P342" i="1" s="1"/>
  <c r="L347" i="1"/>
  <c r="N347" i="1" s="1"/>
  <c r="P347" i="1" s="1"/>
  <c r="L348" i="1"/>
  <c r="N348" i="1" s="1"/>
  <c r="P348" i="1" s="1"/>
  <c r="L349" i="1"/>
  <c r="N349" i="1" s="1"/>
  <c r="P349" i="1" s="1"/>
  <c r="L345" i="1"/>
  <c r="N345" i="1" s="1"/>
  <c r="P345" i="1" s="1"/>
  <c r="L351" i="1"/>
  <c r="N351" i="1" s="1"/>
  <c r="P351" i="1" s="1"/>
  <c r="L346" i="1"/>
  <c r="N346" i="1" s="1"/>
  <c r="P346" i="1" s="1"/>
  <c r="L343" i="1"/>
  <c r="N343" i="1" s="1"/>
  <c r="P343" i="1" s="1"/>
  <c r="L355" i="1"/>
  <c r="N355" i="1" s="1"/>
  <c r="P355" i="1" s="1"/>
  <c r="L352" i="1"/>
  <c r="N352" i="1" s="1"/>
  <c r="P352" i="1" s="1"/>
  <c r="L353" i="1"/>
  <c r="N353" i="1" s="1"/>
  <c r="P353" i="1" s="1"/>
  <c r="L357" i="1"/>
  <c r="N357" i="1" s="1"/>
  <c r="P357" i="1" s="1"/>
  <c r="L358" i="1"/>
  <c r="N358" i="1" s="1"/>
  <c r="P358" i="1" s="1"/>
  <c r="L359" i="1"/>
  <c r="N359" i="1" s="1"/>
  <c r="P359" i="1" s="1"/>
  <c r="L362" i="1"/>
  <c r="N362" i="1" s="1"/>
  <c r="P362" i="1" s="1"/>
  <c r="L363" i="1"/>
  <c r="N363" i="1" s="1"/>
  <c r="P363" i="1" s="1"/>
  <c r="L364" i="1"/>
  <c r="N364" i="1" s="1"/>
  <c r="P364" i="1" s="1"/>
  <c r="L366" i="1"/>
  <c r="N366" i="1" s="1"/>
  <c r="P366" i="1" s="1"/>
  <c r="L361" i="1"/>
  <c r="N361" i="1" s="1"/>
  <c r="P361" i="1" s="1"/>
  <c r="L367" i="1"/>
  <c r="N367" i="1" s="1"/>
  <c r="P367" i="1" s="1"/>
  <c r="L369" i="1"/>
  <c r="N369" i="1" s="1"/>
  <c r="P369" i="1" s="1"/>
  <c r="L370" i="1"/>
  <c r="N370" i="1" s="1"/>
  <c r="P370" i="1" s="1"/>
  <c r="L371" i="1"/>
  <c r="N371" i="1" s="1"/>
  <c r="P371" i="1" s="1"/>
  <c r="L380" i="1"/>
  <c r="N380" i="1" s="1"/>
  <c r="P380" i="1" s="1"/>
  <c r="L381" i="1"/>
  <c r="N381" i="1" s="1"/>
  <c r="P381" i="1" s="1"/>
  <c r="L374" i="1"/>
  <c r="N374" i="1" s="1"/>
  <c r="P374" i="1" s="1"/>
  <c r="L375" i="1"/>
  <c r="N375" i="1" s="1"/>
  <c r="P375" i="1" s="1"/>
  <c r="L376" i="1"/>
  <c r="N376" i="1" s="1"/>
  <c r="P376" i="1" s="1"/>
  <c r="L383" i="1"/>
  <c r="N383" i="1" s="1"/>
  <c r="P383" i="1" s="1"/>
  <c r="L384" i="1"/>
  <c r="N384" i="1" s="1"/>
  <c r="P384" i="1" s="1"/>
  <c r="L385" i="1"/>
  <c r="N385" i="1" s="1"/>
  <c r="P385" i="1" s="1"/>
  <c r="L377" i="1"/>
  <c r="N377" i="1" s="1"/>
  <c r="P377" i="1" s="1"/>
  <c r="L386" i="1"/>
  <c r="N386" i="1" s="1"/>
  <c r="P386" i="1" s="1"/>
  <c r="L387" i="1"/>
  <c r="N387" i="1" s="1"/>
  <c r="P387" i="1" s="1"/>
  <c r="L388" i="1"/>
  <c r="N388" i="1" s="1"/>
  <c r="P388" i="1" s="1"/>
  <c r="L390" i="1"/>
  <c r="N390" i="1" s="1"/>
  <c r="P390" i="1" s="1"/>
  <c r="L391" i="1"/>
  <c r="N391" i="1" s="1"/>
  <c r="P391" i="1" s="1"/>
  <c r="L392" i="1"/>
  <c r="N392" i="1" s="1"/>
  <c r="P392" i="1" s="1"/>
  <c r="L394" i="1"/>
  <c r="N394" i="1" s="1"/>
  <c r="P394" i="1" s="1"/>
  <c r="L395" i="1"/>
  <c r="N395" i="1" s="1"/>
  <c r="P395" i="1" s="1"/>
  <c r="L396" i="1"/>
  <c r="N396" i="1" s="1"/>
  <c r="P396" i="1" s="1"/>
  <c r="L398" i="1"/>
  <c r="N398" i="1" s="1"/>
  <c r="P398" i="1" s="1"/>
  <c r="L389" i="1"/>
  <c r="N389" i="1" s="1"/>
  <c r="P389" i="1" s="1"/>
  <c r="L399" i="1"/>
  <c r="N399" i="1" s="1"/>
  <c r="P399" i="1" s="1"/>
  <c r="L410" i="1"/>
  <c r="N410" i="1" s="1"/>
  <c r="P410" i="1" s="1"/>
  <c r="L411" i="1"/>
  <c r="N411" i="1" s="1"/>
  <c r="P411" i="1" s="1"/>
  <c r="L403" i="1"/>
  <c r="N403" i="1" s="1"/>
  <c r="P403" i="1" s="1"/>
  <c r="L412" i="1"/>
  <c r="N412" i="1" s="1"/>
  <c r="P412" i="1" s="1"/>
  <c r="L405" i="1"/>
  <c r="N405" i="1" s="1"/>
  <c r="P405" i="1" s="1"/>
  <c r="L413" i="1"/>
  <c r="N413" i="1" s="1"/>
  <c r="P413" i="1" s="1"/>
  <c r="L415" i="1"/>
  <c r="N415" i="1" s="1"/>
  <c r="P415" i="1" s="1"/>
  <c r="L406" i="1"/>
  <c r="N406" i="1" s="1"/>
  <c r="P406" i="1" s="1"/>
  <c r="L407" i="1"/>
  <c r="N407" i="1" s="1"/>
  <c r="P407" i="1" s="1"/>
  <c r="L408" i="1"/>
  <c r="N408" i="1" s="1"/>
  <c r="P408" i="1" s="1"/>
  <c r="L416" i="1"/>
  <c r="N416" i="1" s="1"/>
  <c r="P416" i="1" s="1"/>
  <c r="L417" i="1"/>
  <c r="N417" i="1" s="1"/>
  <c r="P417" i="1" s="1"/>
  <c r="L402" i="1"/>
  <c r="N402" i="1" s="1"/>
  <c r="P402" i="1" s="1"/>
  <c r="L420" i="1"/>
  <c r="N420" i="1" s="1"/>
  <c r="P420" i="1" s="1"/>
  <c r="L421" i="1"/>
  <c r="N421" i="1" s="1"/>
  <c r="P421" i="1" s="1"/>
  <c r="L418" i="1"/>
  <c r="N418" i="1" s="1"/>
  <c r="P418" i="1" s="1"/>
  <c r="L419" i="1"/>
  <c r="N419" i="1" s="1"/>
  <c r="P419" i="1" s="1"/>
  <c r="L423" i="1"/>
  <c r="N423" i="1" s="1"/>
  <c r="P423" i="1" s="1"/>
  <c r="L432" i="1"/>
  <c r="N432" i="1" s="1"/>
  <c r="P432" i="1" s="1"/>
  <c r="L426" i="1"/>
  <c r="N426" i="1" s="1"/>
  <c r="P426" i="1" s="1"/>
  <c r="L427" i="1"/>
  <c r="N427" i="1" s="1"/>
  <c r="P427" i="1" s="1"/>
  <c r="L433" i="1"/>
  <c r="N433" i="1" s="1"/>
  <c r="P433" i="1" s="1"/>
  <c r="L428" i="1"/>
  <c r="N428" i="1" s="1"/>
  <c r="P428" i="1" s="1"/>
  <c r="L429" i="1"/>
  <c r="N429" i="1" s="1"/>
  <c r="P429" i="1" s="1"/>
  <c r="L435" i="1"/>
  <c r="N435" i="1" s="1"/>
  <c r="P435" i="1" s="1"/>
  <c r="L430" i="1"/>
  <c r="N430" i="1" s="1"/>
  <c r="P430" i="1" s="1"/>
  <c r="L431" i="1"/>
  <c r="N431" i="1" s="1"/>
  <c r="P431" i="1" s="1"/>
  <c r="L444" i="1"/>
  <c r="N444" i="1" s="1"/>
  <c r="P444" i="1" s="1"/>
  <c r="L437" i="1"/>
  <c r="N437" i="1" s="1"/>
  <c r="P437" i="1" s="1"/>
  <c r="L438" i="1"/>
  <c r="N438" i="1" s="1"/>
  <c r="P438" i="1" s="1"/>
  <c r="L446" i="1"/>
  <c r="N446" i="1" s="1"/>
  <c r="P446" i="1" s="1"/>
  <c r="L439" i="1"/>
  <c r="N439" i="1" s="1"/>
  <c r="P439" i="1" s="1"/>
  <c r="L447" i="1"/>
  <c r="N447" i="1" s="1"/>
  <c r="P447" i="1" s="1"/>
  <c r="L440" i="1"/>
  <c r="N440" i="1" s="1"/>
  <c r="P440" i="1" s="1"/>
  <c r="L441" i="1"/>
  <c r="N441" i="1" s="1"/>
  <c r="P441" i="1" s="1"/>
  <c r="L449" i="1"/>
  <c r="N449" i="1" s="1"/>
  <c r="P449" i="1" s="1"/>
  <c r="L442" i="1"/>
  <c r="N442" i="1" s="1"/>
  <c r="P442" i="1" s="1"/>
  <c r="L443" i="1"/>
  <c r="N443" i="1" s="1"/>
  <c r="P443" i="1" s="1"/>
  <c r="L451" i="1"/>
  <c r="N451" i="1" s="1"/>
  <c r="P451" i="1" s="1"/>
  <c r="L452" i="1"/>
  <c r="N452" i="1" s="1"/>
  <c r="P452" i="1" s="1"/>
  <c r="L453" i="1"/>
  <c r="N453" i="1" s="1"/>
  <c r="P453" i="1" s="1"/>
  <c r="L460" i="1"/>
  <c r="N460" i="1" s="1"/>
  <c r="P460" i="1" s="1"/>
  <c r="L462" i="1"/>
  <c r="N462" i="1" s="1"/>
  <c r="P462" i="1" s="1"/>
  <c r="L463" i="1"/>
  <c r="N463" i="1" s="1"/>
  <c r="P463" i="1" s="1"/>
  <c r="L464" i="1"/>
  <c r="N464" i="1" s="1"/>
  <c r="P464" i="1" s="1"/>
  <c r="L466" i="1"/>
  <c r="N466" i="1" s="1"/>
  <c r="P466" i="1" s="1"/>
  <c r="L467" i="1"/>
  <c r="N467" i="1" s="1"/>
  <c r="P467" i="1" s="1"/>
  <c r="L468" i="1"/>
  <c r="N468" i="1" s="1"/>
  <c r="P468" i="1" s="1"/>
  <c r="L470" i="1"/>
  <c r="N470" i="1" s="1"/>
  <c r="P470" i="1" s="1"/>
  <c r="L471" i="1"/>
  <c r="N471" i="1" s="1"/>
  <c r="P471" i="1" s="1"/>
  <c r="L472" i="1"/>
  <c r="N472" i="1" s="1"/>
  <c r="P472" i="1" s="1"/>
  <c r="L473" i="1"/>
  <c r="N473" i="1" s="1"/>
  <c r="P473" i="1" s="1"/>
  <c r="L474" i="1"/>
  <c r="N474" i="1" s="1"/>
  <c r="P474" i="1" s="1"/>
  <c r="L475" i="1"/>
  <c r="N475" i="1" s="1"/>
  <c r="P475" i="1" s="1"/>
  <c r="L477" i="1"/>
  <c r="N477" i="1" s="1"/>
  <c r="P477" i="1" s="1"/>
  <c r="L478" i="1"/>
  <c r="N478" i="1" s="1"/>
  <c r="P478" i="1" s="1"/>
  <c r="L456" i="1"/>
  <c r="N456" i="1" s="1"/>
  <c r="P456" i="1" s="1"/>
  <c r="L480" i="1"/>
  <c r="N480" i="1" s="1"/>
  <c r="P480" i="1" s="1"/>
  <c r="L481" i="1"/>
  <c r="N481" i="1" s="1"/>
  <c r="P481" i="1" s="1"/>
  <c r="L482" i="1"/>
  <c r="N482" i="1" s="1"/>
  <c r="P482" i="1" s="1"/>
  <c r="L483" i="1"/>
  <c r="N483" i="1" s="1"/>
  <c r="P483" i="1" s="1"/>
  <c r="L484" i="1"/>
  <c r="N484" i="1" s="1"/>
  <c r="P484" i="1" s="1"/>
  <c r="L458" i="1"/>
  <c r="N458" i="1" s="1"/>
  <c r="P458" i="1" s="1"/>
  <c r="L486" i="1"/>
  <c r="N486" i="1" s="1"/>
  <c r="P486" i="1" s="1"/>
  <c r="L459" i="1"/>
  <c r="N459" i="1" s="1"/>
  <c r="P459" i="1" s="1"/>
  <c r="L488" i="1"/>
  <c r="N488" i="1" s="1"/>
  <c r="P488" i="1" s="1"/>
  <c r="L489" i="1"/>
  <c r="N489" i="1" s="1"/>
  <c r="P489" i="1" s="1"/>
  <c r="L490" i="1"/>
  <c r="N490" i="1" s="1"/>
  <c r="P490" i="1" s="1"/>
  <c r="L501" i="1"/>
  <c r="N501" i="1" s="1"/>
  <c r="P501" i="1" s="1"/>
  <c r="L502" i="1"/>
  <c r="N502" i="1" s="1"/>
  <c r="P502" i="1" s="1"/>
  <c r="L492" i="1"/>
  <c r="N492" i="1" s="1"/>
  <c r="P492" i="1" s="1"/>
  <c r="L493" i="1"/>
  <c r="N493" i="1" s="1"/>
  <c r="P493" i="1" s="1"/>
  <c r="L495" i="1"/>
  <c r="N495" i="1" s="1"/>
  <c r="P495" i="1" s="1"/>
  <c r="L496" i="1"/>
  <c r="N496" i="1" s="1"/>
  <c r="P496" i="1" s="1"/>
  <c r="L497" i="1"/>
  <c r="N497" i="1" s="1"/>
  <c r="P497" i="1" s="1"/>
  <c r="L499" i="1"/>
  <c r="N499" i="1" s="1"/>
  <c r="P499" i="1" s="1"/>
  <c r="L508" i="1"/>
  <c r="N508" i="1" s="1"/>
  <c r="P508" i="1" s="1"/>
  <c r="L509" i="1"/>
  <c r="N509" i="1" s="1"/>
  <c r="P509" i="1" s="1"/>
  <c r="L511" i="1"/>
  <c r="N511" i="1" s="1"/>
  <c r="P511" i="1" s="1"/>
  <c r="L503" i="1"/>
  <c r="N503" i="1" s="1"/>
  <c r="P503" i="1" s="1"/>
  <c r="L512" i="1"/>
  <c r="N512" i="1" s="1"/>
  <c r="P512" i="1" s="1"/>
  <c r="L504" i="1"/>
  <c r="N504" i="1" s="1"/>
  <c r="P504" i="1" s="1"/>
  <c r="L505" i="1"/>
  <c r="N505" i="1" s="1"/>
  <c r="P505" i="1" s="1"/>
  <c r="L506" i="1"/>
  <c r="N506" i="1" s="1"/>
  <c r="P506" i="1" s="1"/>
  <c r="L507" i="1"/>
  <c r="N507" i="1" s="1"/>
  <c r="P507" i="1" s="1"/>
  <c r="L515" i="1"/>
  <c r="N515" i="1" s="1"/>
  <c r="P515" i="1" s="1"/>
  <c r="L516" i="1"/>
  <c r="N516" i="1" s="1"/>
  <c r="P516" i="1" s="1"/>
  <c r="L526" i="1"/>
  <c r="N526" i="1" s="1"/>
  <c r="P526" i="1" s="1"/>
  <c r="L527" i="1"/>
  <c r="N527" i="1" s="1"/>
  <c r="P527" i="1" s="1"/>
  <c r="L528" i="1"/>
  <c r="N528" i="1" s="1"/>
  <c r="P528" i="1" s="1"/>
  <c r="L529" i="1"/>
  <c r="N529" i="1" s="1"/>
  <c r="P529" i="1" s="1"/>
  <c r="L530" i="1"/>
  <c r="N530" i="1" s="1"/>
  <c r="P530" i="1" s="1"/>
  <c r="L519" i="1"/>
  <c r="N519" i="1" s="1"/>
  <c r="P519" i="1" s="1"/>
  <c r="L520" i="1"/>
  <c r="N520" i="1" s="1"/>
  <c r="P520" i="1" s="1"/>
  <c r="L532" i="1"/>
  <c r="N532" i="1" s="1"/>
  <c r="P532" i="1" s="1"/>
  <c r="L533" i="1"/>
  <c r="N533" i="1" s="1"/>
  <c r="P533" i="1" s="1"/>
  <c r="L521" i="1"/>
  <c r="N521" i="1" s="1"/>
  <c r="P521" i="1" s="1"/>
  <c r="L535" i="1"/>
  <c r="N535" i="1" s="1"/>
  <c r="P535" i="1" s="1"/>
  <c r="L522" i="1"/>
  <c r="N522" i="1" s="1"/>
  <c r="P522" i="1" s="1"/>
  <c r="L536" i="1"/>
  <c r="N536" i="1" s="1"/>
  <c r="P536" i="1" s="1"/>
  <c r="L524" i="1"/>
  <c r="N524" i="1" s="1"/>
  <c r="P524" i="1" s="1"/>
  <c r="L525" i="1"/>
  <c r="N525" i="1" s="1"/>
  <c r="P525" i="1" s="1"/>
  <c r="L542" i="1"/>
  <c r="N542" i="1" s="1"/>
  <c r="P542" i="1" s="1"/>
  <c r="L543" i="1"/>
  <c r="N543" i="1" s="1"/>
  <c r="P543" i="1" s="1"/>
  <c r="L544" i="1"/>
  <c r="N544" i="1" s="1"/>
  <c r="P544" i="1" s="1"/>
  <c r="L546" i="1"/>
  <c r="N546" i="1" s="1"/>
  <c r="P546" i="1" s="1"/>
  <c r="L547" i="1"/>
  <c r="N547" i="1" s="1"/>
  <c r="P547" i="1" s="1"/>
  <c r="L537" i="1"/>
  <c r="N537" i="1" s="1"/>
  <c r="P537" i="1" s="1"/>
  <c r="L549" i="1"/>
  <c r="N549" i="1" s="1"/>
  <c r="P549" i="1" s="1"/>
  <c r="L550" i="1"/>
  <c r="N550" i="1" s="1"/>
  <c r="P550" i="1" s="1"/>
  <c r="L551" i="1"/>
  <c r="N551" i="1" s="1"/>
  <c r="P551" i="1" s="1"/>
  <c r="L553" i="1"/>
  <c r="N553" i="1" s="1"/>
  <c r="P553" i="1" s="1"/>
  <c r="L554" i="1"/>
  <c r="N554" i="1" s="1"/>
  <c r="P554" i="1" s="1"/>
  <c r="L538" i="1"/>
  <c r="N538" i="1" s="1"/>
  <c r="P538" i="1" s="1"/>
  <c r="L539" i="1"/>
  <c r="N539" i="1" s="1"/>
  <c r="P539" i="1" s="1"/>
  <c r="L556" i="1"/>
  <c r="N556" i="1" s="1"/>
  <c r="P556" i="1" s="1"/>
  <c r="L540" i="1"/>
  <c r="N540" i="1" s="1"/>
  <c r="P540" i="1" s="1"/>
  <c r="L566" i="1"/>
  <c r="N566" i="1" s="1"/>
  <c r="P566" i="1" s="1"/>
  <c r="L567" i="1"/>
  <c r="N567" i="1" s="1"/>
  <c r="P567" i="1" s="1"/>
  <c r="L568" i="1"/>
  <c r="N568" i="1" s="1"/>
  <c r="P568" i="1" s="1"/>
  <c r="L570" i="1"/>
  <c r="N570" i="1" s="1"/>
  <c r="P570" i="1" s="1"/>
  <c r="L558" i="1"/>
  <c r="N558" i="1" s="1"/>
  <c r="P558" i="1" s="1"/>
  <c r="L571" i="1"/>
  <c r="N571" i="1" s="1"/>
  <c r="P571" i="1" s="1"/>
  <c r="L573" i="1"/>
  <c r="N573" i="1" s="1"/>
  <c r="P573" i="1" s="1"/>
  <c r="L559" i="1"/>
  <c r="N559" i="1" s="1"/>
  <c r="P559" i="1" s="1"/>
  <c r="L560" i="1"/>
  <c r="N560" i="1" s="1"/>
  <c r="P560" i="1" s="1"/>
  <c r="L562" i="1"/>
  <c r="N562" i="1" s="1"/>
  <c r="P562" i="1" s="1"/>
  <c r="L574" i="1"/>
  <c r="N574" i="1" s="1"/>
  <c r="P574" i="1" s="1"/>
  <c r="L563" i="1"/>
  <c r="N563" i="1" s="1"/>
  <c r="P563" i="1" s="1"/>
  <c r="L565" i="1"/>
  <c r="N565" i="1" s="1"/>
  <c r="P565" i="1" s="1"/>
  <c r="L576" i="1"/>
  <c r="N576" i="1" s="1"/>
  <c r="P576" i="1" s="1"/>
  <c r="L579" i="1"/>
  <c r="N579" i="1" s="1"/>
  <c r="P579" i="1" s="1"/>
  <c r="L581" i="1"/>
  <c r="N581" i="1" s="1"/>
  <c r="P581" i="1" s="1"/>
  <c r="L582" i="1"/>
  <c r="N582" i="1" s="1"/>
  <c r="P582" i="1" s="1"/>
  <c r="L583" i="1"/>
  <c r="N583" i="1" s="1"/>
  <c r="P583" i="1" s="1"/>
  <c r="L575" i="1"/>
  <c r="N575" i="1" s="1"/>
  <c r="P575" i="1" s="1"/>
  <c r="L585" i="1"/>
  <c r="N585" i="1" s="1"/>
  <c r="P585" i="1" s="1"/>
  <c r="L577" i="1"/>
  <c r="N577" i="1" s="1"/>
  <c r="P577" i="1" s="1"/>
  <c r="L587" i="1"/>
  <c r="N587" i="1" s="1"/>
  <c r="P587" i="1" s="1"/>
  <c r="L578" i="1"/>
  <c r="N578" i="1" s="1"/>
  <c r="P578" i="1" s="1"/>
  <c r="L589" i="1"/>
  <c r="N589" i="1" s="1"/>
  <c r="P589" i="1" s="1"/>
  <c r="L588" i="1"/>
  <c r="N588" i="1" s="1"/>
  <c r="P588" i="1" s="1"/>
  <c r="L591" i="1"/>
  <c r="N591" i="1" s="1"/>
  <c r="P591" i="1" s="1"/>
  <c r="L592" i="1"/>
  <c r="N592" i="1" s="1"/>
  <c r="P592" i="1" s="1"/>
  <c r="L594" i="1"/>
  <c r="N594" i="1" s="1"/>
  <c r="P594" i="1" s="1"/>
  <c r="L595" i="1"/>
  <c r="N595" i="1" s="1"/>
  <c r="P595" i="1" s="1"/>
  <c r="L596" i="1"/>
  <c r="N596" i="1" s="1"/>
  <c r="P596" i="1" s="1"/>
  <c r="L599" i="1"/>
  <c r="N599" i="1" s="1"/>
  <c r="P599" i="1" s="1"/>
  <c r="L606" i="1"/>
  <c r="N606" i="1" s="1"/>
  <c r="P606" i="1" s="1"/>
  <c r="L607" i="1"/>
  <c r="N607" i="1" s="1"/>
  <c r="P607" i="1" s="1"/>
  <c r="L601" i="1"/>
  <c r="N601" i="1" s="1"/>
  <c r="P601" i="1" s="1"/>
  <c r="L608" i="1"/>
  <c r="N608" i="1" s="1"/>
  <c r="P608" i="1" s="1"/>
  <c r="L602" i="1"/>
  <c r="N602" i="1" s="1"/>
  <c r="P602" i="1" s="1"/>
  <c r="L610" i="1"/>
  <c r="N610" i="1" s="1"/>
  <c r="P610" i="1" s="1"/>
  <c r="L603" i="1"/>
  <c r="N603" i="1" s="1"/>
  <c r="P603" i="1" s="1"/>
  <c r="L611" i="1"/>
  <c r="N611" i="1" s="1"/>
  <c r="P611" i="1" s="1"/>
  <c r="L605" i="1"/>
  <c r="N605" i="1" s="1"/>
  <c r="P605" i="1" s="1"/>
  <c r="L598" i="1"/>
  <c r="N598" i="1" s="1"/>
  <c r="P598" i="1" s="1"/>
  <c r="L622" i="1"/>
  <c r="N622" i="1" s="1"/>
  <c r="P622" i="1" s="1"/>
  <c r="L614" i="1"/>
  <c r="N614" i="1" s="1"/>
  <c r="P614" i="1" s="1"/>
  <c r="L615" i="1"/>
  <c r="N615" i="1" s="1"/>
  <c r="P615" i="1" s="1"/>
  <c r="L616" i="1"/>
  <c r="N616" i="1" s="1"/>
  <c r="P616" i="1" s="1"/>
  <c r="L624" i="1"/>
  <c r="N624" i="1" s="1"/>
  <c r="P624" i="1" s="1"/>
  <c r="L617" i="1"/>
  <c r="N617" i="1" s="1"/>
  <c r="P617" i="1" s="1"/>
  <c r="L618" i="1"/>
  <c r="N618" i="1" s="1"/>
  <c r="P618" i="1" s="1"/>
  <c r="L626" i="1"/>
  <c r="N626" i="1" s="1"/>
  <c r="P626" i="1" s="1"/>
  <c r="L627" i="1"/>
  <c r="N627" i="1" s="1"/>
  <c r="P627" i="1" s="1"/>
  <c r="L628" i="1"/>
  <c r="N628" i="1" s="1"/>
  <c r="P628" i="1" s="1"/>
  <c r="L630" i="1"/>
  <c r="N630" i="1" s="1"/>
  <c r="P630" i="1" s="1"/>
  <c r="L631" i="1"/>
  <c r="N631" i="1" s="1"/>
  <c r="P631" i="1" s="1"/>
  <c r="L632" i="1"/>
  <c r="N632" i="1" s="1"/>
  <c r="P632" i="1" s="1"/>
  <c r="L612" i="1"/>
  <c r="N612" i="1" s="1"/>
  <c r="P612" i="1" s="1"/>
  <c r="L619" i="1"/>
  <c r="N619" i="1" s="1"/>
  <c r="P619" i="1" s="1"/>
  <c r="L634" i="1"/>
  <c r="N634" i="1" s="1"/>
  <c r="P634" i="1" s="1"/>
  <c r="L635" i="1"/>
  <c r="N635" i="1" s="1"/>
  <c r="P635" i="1" s="1"/>
  <c r="L636" i="1"/>
  <c r="N636" i="1" s="1"/>
  <c r="P636" i="1" s="1"/>
  <c r="L621" i="1"/>
  <c r="N621" i="1" s="1"/>
  <c r="P621" i="1" s="1"/>
  <c r="L642" i="1"/>
  <c r="N642" i="1" s="1"/>
  <c r="P642" i="1" s="1"/>
  <c r="L643" i="1"/>
  <c r="N643" i="1" s="1"/>
  <c r="P643" i="1" s="1"/>
  <c r="L644" i="1"/>
  <c r="N644" i="1" s="1"/>
  <c r="P644" i="1" s="1"/>
  <c r="L646" i="1"/>
  <c r="N646" i="1" s="1"/>
  <c r="P646" i="1" s="1"/>
  <c r="L647" i="1"/>
  <c r="N647" i="1" s="1"/>
  <c r="P647" i="1" s="1"/>
  <c r="L648" i="1"/>
  <c r="N648" i="1" s="1"/>
  <c r="P648" i="1" s="1"/>
  <c r="L650" i="1"/>
  <c r="N650" i="1" s="1"/>
  <c r="P650" i="1" s="1"/>
  <c r="L651" i="1"/>
  <c r="N651" i="1" s="1"/>
  <c r="P651" i="1" s="1"/>
  <c r="L637" i="1"/>
  <c r="N637" i="1" s="1"/>
  <c r="P637" i="1" s="1"/>
  <c r="L652" i="1"/>
  <c r="N652" i="1" s="1"/>
  <c r="P652" i="1" s="1"/>
  <c r="L653" i="1"/>
  <c r="N653" i="1" s="1"/>
  <c r="P653" i="1" s="1"/>
  <c r="L654" i="1"/>
  <c r="N654" i="1" s="1"/>
  <c r="P654" i="1" s="1"/>
  <c r="L639" i="1"/>
  <c r="N639" i="1" s="1"/>
  <c r="P639" i="1" s="1"/>
  <c r="L640" i="1"/>
  <c r="N640" i="1" s="1"/>
  <c r="P640" i="1" s="1"/>
  <c r="L656" i="1"/>
  <c r="N656" i="1" s="1"/>
  <c r="P656" i="1" s="1"/>
  <c r="L662" i="1"/>
  <c r="N662" i="1" s="1"/>
  <c r="P662" i="1" s="1"/>
  <c r="L658" i="1"/>
  <c r="N658" i="1" s="1"/>
  <c r="P658" i="1" s="1"/>
  <c r="L659" i="1"/>
  <c r="N659" i="1" s="1"/>
  <c r="P659" i="1" s="1"/>
  <c r="L663" i="1"/>
  <c r="N663" i="1" s="1"/>
  <c r="P663" i="1" s="1"/>
  <c r="L664" i="1"/>
  <c r="N664" i="1" s="1"/>
  <c r="P664" i="1" s="1"/>
  <c r="L665" i="1"/>
  <c r="N665" i="1" s="1"/>
  <c r="P665" i="1" s="1"/>
  <c r="L667" i="1"/>
  <c r="N667" i="1" s="1"/>
  <c r="P667" i="1" s="1"/>
  <c r="L668" i="1"/>
  <c r="N668" i="1" s="1"/>
  <c r="P668" i="1" s="1"/>
  <c r="L661" i="1"/>
  <c r="N661" i="1" s="1"/>
  <c r="P661" i="1" s="1"/>
  <c r="L670" i="1"/>
  <c r="N670" i="1" s="1"/>
  <c r="P670" i="1" s="1"/>
  <c r="L679" i="1"/>
  <c r="N679" i="1" s="1"/>
  <c r="P679" i="1" s="1"/>
  <c r="L680" i="1"/>
  <c r="N680" i="1" s="1"/>
  <c r="P680" i="1" s="1"/>
  <c r="L681" i="1"/>
  <c r="N681" i="1" s="1"/>
  <c r="P681" i="1" s="1"/>
  <c r="L672" i="1"/>
  <c r="N672" i="1" s="1"/>
  <c r="P672" i="1" s="1"/>
  <c r="L673" i="1"/>
  <c r="N673" i="1" s="1"/>
  <c r="P673" i="1" s="1"/>
  <c r="L683" i="1"/>
  <c r="N683" i="1" s="1"/>
  <c r="P683" i="1" s="1"/>
  <c r="L674" i="1"/>
  <c r="N674" i="1" s="1"/>
  <c r="P674" i="1" s="1"/>
  <c r="L675" i="1"/>
  <c r="N675" i="1" s="1"/>
  <c r="P675" i="1" s="1"/>
  <c r="L684" i="1"/>
  <c r="N684" i="1" s="1"/>
  <c r="P684" i="1" s="1"/>
  <c r="L677" i="1"/>
  <c r="N677" i="1" s="1"/>
  <c r="P677" i="1" s="1"/>
  <c r="L685" i="1"/>
  <c r="N685" i="1" s="1"/>
  <c r="P685" i="1" s="1"/>
  <c r="L678" i="1"/>
  <c r="N678" i="1" s="1"/>
  <c r="P678" i="1" s="1"/>
  <c r="L687" i="1"/>
  <c r="N687" i="1" s="1"/>
  <c r="P687" i="1" s="1"/>
  <c r="L688" i="1"/>
  <c r="N688" i="1" s="1"/>
  <c r="P688" i="1" s="1"/>
  <c r="L693" i="1"/>
  <c r="N693" i="1" s="1"/>
  <c r="P693" i="1" s="1"/>
  <c r="L690" i="1"/>
  <c r="N690" i="1" s="1"/>
  <c r="P690" i="1" s="1"/>
  <c r="L694" i="1"/>
  <c r="N694" i="1" s="1"/>
  <c r="P694" i="1" s="1"/>
  <c r="L691" i="1"/>
  <c r="N691" i="1" s="1"/>
  <c r="P691" i="1" s="1"/>
  <c r="L692" i="1"/>
  <c r="N692" i="1" s="1"/>
  <c r="P692" i="1" s="1"/>
  <c r="L697" i="1"/>
  <c r="N697" i="1" s="1"/>
  <c r="P697" i="1" s="1"/>
  <c r="L699" i="1"/>
  <c r="N699" i="1" s="1"/>
  <c r="P699" i="1" s="1"/>
  <c r="L696" i="1"/>
  <c r="N696" i="1" s="1"/>
  <c r="P696" i="1" s="1"/>
  <c r="L700" i="1"/>
  <c r="N700" i="1" s="1"/>
  <c r="P700" i="1" s="1"/>
  <c r="L702" i="1"/>
  <c r="N702" i="1" s="1"/>
  <c r="P702" i="1" s="1"/>
  <c r="L703" i="1"/>
  <c r="N703" i="1" s="1"/>
  <c r="P703" i="1" s="1"/>
  <c r="L704" i="1"/>
  <c r="N704" i="1" s="1"/>
  <c r="P704" i="1" s="1"/>
  <c r="L711" i="1"/>
  <c r="N711" i="1" s="1"/>
  <c r="P711" i="1" s="1"/>
  <c r="L705" i="1"/>
  <c r="N705" i="1" s="1"/>
  <c r="P705" i="1" s="1"/>
  <c r="L706" i="1"/>
  <c r="N706" i="1" s="1"/>
  <c r="P706" i="1" s="1"/>
  <c r="L707" i="1"/>
  <c r="N707" i="1" s="1"/>
  <c r="P707" i="1" s="1"/>
  <c r="L708" i="1"/>
  <c r="N708" i="1" s="1"/>
  <c r="P708" i="1" s="1"/>
  <c r="L709" i="1"/>
  <c r="N709" i="1" s="1"/>
  <c r="P709" i="1" s="1"/>
  <c r="L716" i="1"/>
  <c r="N716" i="1" s="1"/>
  <c r="P716" i="1" s="1"/>
  <c r="L717" i="1"/>
  <c r="N717" i="1" s="1"/>
  <c r="P717" i="1" s="1"/>
  <c r="L718" i="1"/>
  <c r="N718" i="1" s="1"/>
  <c r="P718" i="1" s="1"/>
  <c r="L715" i="1"/>
  <c r="N715" i="1" s="1"/>
  <c r="P715" i="1" s="1"/>
  <c r="L720" i="1"/>
  <c r="N720" i="1" s="1"/>
  <c r="P720" i="1" s="1"/>
  <c r="L721" i="1"/>
  <c r="N721" i="1" s="1"/>
  <c r="P721" i="1" s="1"/>
  <c r="L723" i="1"/>
  <c r="N723" i="1" s="1"/>
  <c r="P723" i="1" s="1"/>
  <c r="L713" i="1"/>
  <c r="N713" i="1" s="1"/>
  <c r="P713" i="1" s="1"/>
  <c r="L724" i="1"/>
  <c r="N724" i="1" s="1"/>
  <c r="P724" i="1" s="1"/>
  <c r="L728" i="1"/>
  <c r="N728" i="1" s="1"/>
  <c r="P728" i="1" s="1"/>
  <c r="L729" i="1"/>
  <c r="N729" i="1" s="1"/>
  <c r="P729" i="1" s="1"/>
  <c r="L730" i="1"/>
  <c r="N730" i="1" s="1"/>
  <c r="P730" i="1" s="1"/>
  <c r="L731" i="1"/>
  <c r="N731" i="1" s="1"/>
  <c r="P731" i="1" s="1"/>
  <c r="L732" i="1"/>
  <c r="N732" i="1" s="1"/>
  <c r="P732" i="1" s="1"/>
  <c r="L727" i="1"/>
  <c r="N727" i="1" s="1"/>
  <c r="P727" i="1" s="1"/>
  <c r="L734" i="1"/>
  <c r="N734" i="1" s="1"/>
  <c r="P734" i="1" s="1"/>
  <c r="L735" i="1"/>
  <c r="N735" i="1" s="1"/>
  <c r="P735" i="1" s="1"/>
  <c r="L739" i="1"/>
  <c r="N739" i="1" s="1"/>
  <c r="P739" i="1" s="1"/>
  <c r="L736" i="1"/>
  <c r="N736" i="1" s="1"/>
  <c r="P736" i="1" s="1"/>
  <c r="L748" i="1"/>
  <c r="N748" i="1" s="1"/>
  <c r="P748" i="1" s="1"/>
  <c r="L737" i="1"/>
  <c r="N737" i="1" s="1"/>
  <c r="P737" i="1" s="1"/>
  <c r="L740" i="1"/>
  <c r="N740" i="1" s="1"/>
  <c r="P740" i="1" s="1"/>
  <c r="L750" i="1"/>
  <c r="N750" i="1" s="1"/>
  <c r="P750" i="1" s="1"/>
  <c r="L751" i="1"/>
  <c r="N751" i="1" s="1"/>
  <c r="P751" i="1" s="1"/>
  <c r="L741" i="1"/>
  <c r="N741" i="1" s="1"/>
  <c r="P741" i="1" s="1"/>
  <c r="L738" i="1"/>
  <c r="N738" i="1" s="1"/>
  <c r="P738" i="1" s="1"/>
  <c r="L742" i="1"/>
  <c r="N742" i="1" s="1"/>
  <c r="P742" i="1" s="1"/>
  <c r="L754" i="1"/>
  <c r="N754" i="1" s="1"/>
  <c r="P754" i="1" s="1"/>
  <c r="L743" i="1"/>
  <c r="N743" i="1" s="1"/>
  <c r="P743" i="1" s="1"/>
  <c r="L744" i="1"/>
  <c r="N744" i="1" s="1"/>
  <c r="P744" i="1" s="1"/>
  <c r="L755" i="1"/>
  <c r="N755" i="1" s="1"/>
  <c r="P755" i="1" s="1"/>
  <c r="L756" i="1"/>
  <c r="N756" i="1" s="1"/>
  <c r="P756" i="1" s="1"/>
  <c r="L757" i="1"/>
  <c r="N757" i="1" s="1"/>
  <c r="P757" i="1" s="1"/>
  <c r="L746" i="1"/>
  <c r="N746" i="1" s="1"/>
  <c r="P746" i="1" s="1"/>
  <c r="L760" i="1"/>
  <c r="N760" i="1" s="1"/>
  <c r="P760" i="1" s="1"/>
  <c r="L761" i="1"/>
  <c r="N761" i="1" s="1"/>
  <c r="P761" i="1" s="1"/>
  <c r="L762" i="1"/>
  <c r="N762" i="1" s="1"/>
  <c r="P762" i="1" s="1"/>
  <c r="L768" i="1"/>
  <c r="N768" i="1" s="1"/>
  <c r="P768" i="1" s="1"/>
  <c r="L764" i="1"/>
  <c r="N764" i="1" s="1"/>
  <c r="P764" i="1" s="1"/>
  <c r="L766" i="1"/>
  <c r="N766" i="1" s="1"/>
  <c r="P766" i="1" s="1"/>
  <c r="L769" i="1"/>
  <c r="N769" i="1" s="1"/>
  <c r="P769" i="1" s="1"/>
  <c r="L767" i="1"/>
  <c r="N767" i="1" s="1"/>
  <c r="P767" i="1" s="1"/>
  <c r="L770" i="1"/>
  <c r="N770" i="1" s="1"/>
  <c r="P770" i="1" s="1"/>
  <c r="L775" i="1"/>
  <c r="N775" i="1" s="1"/>
  <c r="P775" i="1" s="1"/>
  <c r="L772" i="1"/>
  <c r="N772" i="1" s="1"/>
  <c r="P772" i="1" s="1"/>
  <c r="L777" i="1"/>
  <c r="N777" i="1" s="1"/>
  <c r="P777" i="1" s="1"/>
  <c r="L773" i="1"/>
  <c r="N773" i="1" s="1"/>
  <c r="P773" i="1" s="1"/>
  <c r="L771" i="1"/>
  <c r="N771" i="1" s="1"/>
  <c r="P771" i="1" s="1"/>
  <c r="L780" i="1"/>
  <c r="N780" i="1" s="1"/>
  <c r="P780" i="1" s="1"/>
  <c r="L781" i="1"/>
  <c r="N781" i="1" s="1"/>
  <c r="P781" i="1" s="1"/>
  <c r="L782" i="1"/>
  <c r="N782" i="1" s="1"/>
  <c r="P782" i="1" s="1"/>
  <c r="L779" i="1"/>
  <c r="N779" i="1" s="1"/>
  <c r="P779" i="1" s="1"/>
  <c r="L783" i="1"/>
  <c r="N783" i="1" s="1"/>
  <c r="P783" i="1" s="1"/>
  <c r="L789" i="1"/>
  <c r="N789" i="1" s="1"/>
  <c r="P789" i="1" s="1"/>
  <c r="L790" i="1"/>
  <c r="N790" i="1" s="1"/>
  <c r="P790" i="1" s="1"/>
  <c r="L791" i="1"/>
  <c r="N791" i="1" s="1"/>
  <c r="P791" i="1" s="1"/>
  <c r="L792" i="1"/>
  <c r="N792" i="1" s="1"/>
  <c r="P792" i="1" s="1"/>
  <c r="L786" i="1"/>
  <c r="N786" i="1" s="1"/>
  <c r="P786" i="1" s="1"/>
  <c r="L787" i="1"/>
  <c r="N787" i="1" s="1"/>
  <c r="P787" i="1" s="1"/>
  <c r="L793" i="1"/>
  <c r="N793" i="1" s="1"/>
  <c r="P793" i="1" s="1"/>
  <c r="L794" i="1"/>
  <c r="N794" i="1" s="1"/>
  <c r="P794" i="1" s="1"/>
  <c r="L795" i="1"/>
  <c r="N795" i="1" s="1"/>
  <c r="P795" i="1" s="1"/>
  <c r="L796" i="1"/>
  <c r="N796" i="1" s="1"/>
  <c r="P796" i="1" s="1"/>
  <c r="L798" i="1"/>
  <c r="N798" i="1" s="1"/>
  <c r="P798" i="1" s="1"/>
  <c r="L808" i="1"/>
  <c r="N808" i="1" s="1"/>
  <c r="P808" i="1" s="1"/>
  <c r="L809" i="1"/>
  <c r="N809" i="1" s="1"/>
  <c r="P809" i="1" s="1"/>
  <c r="L801" i="1"/>
  <c r="N801" i="1" s="1"/>
  <c r="P801" i="1" s="1"/>
  <c r="L802" i="1"/>
  <c r="N802" i="1" s="1"/>
  <c r="P802" i="1" s="1"/>
  <c r="L803" i="1"/>
  <c r="N803" i="1" s="1"/>
  <c r="P803" i="1" s="1"/>
  <c r="L810" i="1"/>
  <c r="N810" i="1" s="1"/>
  <c r="P810" i="1" s="1"/>
  <c r="L811" i="1"/>
  <c r="N811" i="1" s="1"/>
  <c r="P811" i="1" s="1"/>
  <c r="L812" i="1"/>
  <c r="N812" i="1" s="1"/>
  <c r="P812" i="1" s="1"/>
  <c r="L805" i="1"/>
  <c r="N805" i="1" s="1"/>
  <c r="P805" i="1" s="1"/>
  <c r="L813" i="1"/>
  <c r="N813" i="1" s="1"/>
  <c r="P813" i="1" s="1"/>
  <c r="L814" i="1"/>
  <c r="N814" i="1" s="1"/>
  <c r="P814" i="1" s="1"/>
  <c r="L816" i="1"/>
  <c r="N816" i="1" s="1"/>
  <c r="P816" i="1" s="1"/>
  <c r="L806" i="1"/>
  <c r="N806" i="1" s="1"/>
  <c r="P806" i="1" s="1"/>
  <c r="L817" i="1"/>
  <c r="N817" i="1" s="1"/>
  <c r="P817" i="1" s="1"/>
  <c r="L818" i="1"/>
  <c r="N818" i="1" s="1"/>
  <c r="P818" i="1" s="1"/>
  <c r="L819" i="1"/>
  <c r="N819" i="1" s="1"/>
  <c r="P819" i="1" s="1"/>
  <c r="L820" i="1"/>
  <c r="N820" i="1" s="1"/>
  <c r="P820" i="1" s="1"/>
  <c r="L822" i="1"/>
  <c r="N822" i="1" s="1"/>
  <c r="P822" i="1" s="1"/>
  <c r="L830" i="1"/>
  <c r="N830" i="1" s="1"/>
  <c r="P830" i="1" s="1"/>
  <c r="L831" i="1"/>
  <c r="N831" i="1" s="1"/>
  <c r="P831" i="1" s="1"/>
  <c r="L833" i="1"/>
  <c r="N833" i="1" s="1"/>
  <c r="P833" i="1" s="1"/>
  <c r="L825" i="1"/>
  <c r="N825" i="1" s="1"/>
  <c r="P825" i="1" s="1"/>
  <c r="L826" i="1"/>
  <c r="N826" i="1" s="1"/>
  <c r="P826" i="1" s="1"/>
  <c r="L834" i="1"/>
  <c r="N834" i="1" s="1"/>
  <c r="P834" i="1" s="1"/>
  <c r="L835" i="1"/>
  <c r="N835" i="1" s="1"/>
  <c r="P835" i="1" s="1"/>
  <c r="L823" i="1"/>
  <c r="N823" i="1" s="1"/>
  <c r="P823" i="1" s="1"/>
  <c r="L824" i="1"/>
  <c r="N824" i="1" s="1"/>
  <c r="P824" i="1" s="1"/>
  <c r="L837" i="1"/>
  <c r="N837" i="1" s="1"/>
  <c r="P837" i="1" s="1"/>
  <c r="L838" i="1"/>
  <c r="N838" i="1" s="1"/>
  <c r="P838" i="1" s="1"/>
  <c r="L840" i="1"/>
  <c r="N840" i="1" s="1"/>
  <c r="P840" i="1" s="1"/>
  <c r="L828" i="1"/>
  <c r="N828" i="1" s="1"/>
  <c r="P828" i="1" s="1"/>
  <c r="L829" i="1"/>
  <c r="N829" i="1" s="1"/>
  <c r="P829" i="1" s="1"/>
  <c r="L845" i="1"/>
  <c r="N845" i="1" s="1"/>
  <c r="P845" i="1" s="1"/>
  <c r="L842" i="1"/>
  <c r="N842" i="1" s="1"/>
  <c r="P842" i="1" s="1"/>
  <c r="L846" i="1"/>
  <c r="N846" i="1" s="1"/>
  <c r="P846" i="1" s="1"/>
  <c r="L841" i="1"/>
  <c r="N841" i="1" s="1"/>
  <c r="P841" i="1" s="1"/>
  <c r="L848" i="1"/>
  <c r="N848" i="1" s="1"/>
  <c r="P848" i="1" s="1"/>
  <c r="L849" i="1"/>
  <c r="N849" i="1" s="1"/>
  <c r="P849" i="1" s="1"/>
  <c r="L851" i="1"/>
  <c r="N851" i="1" s="1"/>
  <c r="P851" i="1" s="1"/>
  <c r="L843" i="1"/>
  <c r="N843" i="1" s="1"/>
  <c r="P843" i="1" s="1"/>
  <c r="L852" i="1"/>
  <c r="N852" i="1" s="1"/>
  <c r="P852" i="1" s="1"/>
  <c r="L844" i="1"/>
  <c r="N844" i="1" s="1"/>
  <c r="P844" i="1" s="1"/>
  <c r="L854" i="1"/>
  <c r="N854" i="1" s="1"/>
  <c r="P854" i="1" s="1"/>
  <c r="L856" i="1"/>
  <c r="N856" i="1" s="1"/>
  <c r="P856" i="1" s="1"/>
  <c r="L855" i="1"/>
  <c r="N855" i="1" s="1"/>
  <c r="P855" i="1" s="1"/>
  <c r="L858" i="1"/>
  <c r="N858" i="1" s="1"/>
  <c r="P858" i="1" s="1"/>
  <c r="L859" i="1"/>
  <c r="N859" i="1" s="1"/>
  <c r="P859" i="1" s="1"/>
  <c r="L867" i="1"/>
  <c r="N867" i="1" s="1"/>
  <c r="P867" i="1" s="1"/>
  <c r="L868" i="1"/>
  <c r="N868" i="1" s="1"/>
  <c r="P868" i="1" s="1"/>
  <c r="L869" i="1"/>
  <c r="N869" i="1" s="1"/>
  <c r="P869" i="1" s="1"/>
  <c r="L870" i="1"/>
  <c r="N870" i="1" s="1"/>
  <c r="P870" i="1" s="1"/>
  <c r="L871" i="1"/>
  <c r="N871" i="1" s="1"/>
  <c r="P871" i="1" s="1"/>
  <c r="L872" i="1"/>
  <c r="N872" i="1" s="1"/>
  <c r="P872" i="1" s="1"/>
  <c r="L861" i="1"/>
  <c r="N861" i="1" s="1"/>
  <c r="P861" i="1" s="1"/>
  <c r="L863" i="1"/>
  <c r="N863" i="1" s="1"/>
  <c r="P863" i="1" s="1"/>
  <c r="L864" i="1"/>
  <c r="N864" i="1" s="1"/>
  <c r="P864" i="1" s="1"/>
  <c r="L875" i="1"/>
  <c r="N875" i="1" s="1"/>
  <c r="P875" i="1" s="1"/>
  <c r="L876" i="1"/>
  <c r="N876" i="1" s="1"/>
  <c r="P876" i="1" s="1"/>
  <c r="L865" i="1"/>
  <c r="N865" i="1" s="1"/>
  <c r="P865" i="1" s="1"/>
  <c r="L877" i="1"/>
  <c r="N877" i="1" s="1"/>
  <c r="P877" i="1" s="1"/>
  <c r="L878" i="1"/>
  <c r="N878" i="1" s="1"/>
  <c r="P878" i="1" s="1"/>
  <c r="L879" i="1"/>
  <c r="N879" i="1" s="1"/>
  <c r="P879" i="1" s="1"/>
  <c r="L885" i="1"/>
  <c r="N885" i="1" s="1"/>
  <c r="P885" i="1" s="1"/>
  <c r="L886" i="1"/>
  <c r="N886" i="1" s="1"/>
  <c r="P886" i="1" s="1"/>
  <c r="L887" i="1"/>
  <c r="N887" i="1" s="1"/>
  <c r="P887" i="1" s="1"/>
  <c r="L883" i="1"/>
  <c r="N883" i="1" s="1"/>
  <c r="P883" i="1" s="1"/>
  <c r="L881" i="1"/>
  <c r="N881" i="1" s="1"/>
  <c r="P881" i="1" s="1"/>
  <c r="L889" i="1"/>
  <c r="N889" i="1" s="1"/>
  <c r="P889" i="1" s="1"/>
  <c r="L891" i="1"/>
  <c r="N891" i="1" s="1"/>
  <c r="P891" i="1" s="1"/>
  <c r="L892" i="1"/>
  <c r="N892" i="1" s="1"/>
  <c r="P892" i="1" s="1"/>
  <c r="L882" i="1"/>
  <c r="N882" i="1" s="1"/>
  <c r="P882" i="1" s="1"/>
  <c r="L894" i="1"/>
  <c r="N894" i="1" s="1"/>
  <c r="P894" i="1" s="1"/>
  <c r="L895" i="1"/>
  <c r="N895" i="1" s="1"/>
  <c r="P895" i="1" s="1"/>
  <c r="L884" i="1"/>
  <c r="N884" i="1" s="1"/>
  <c r="P884" i="1" s="1"/>
  <c r="L904" i="1"/>
  <c r="N904" i="1" s="1"/>
  <c r="P904" i="1" s="1"/>
  <c r="L905" i="1"/>
  <c r="N905" i="1" s="1"/>
  <c r="P905" i="1" s="1"/>
  <c r="L906" i="1"/>
  <c r="N906" i="1" s="1"/>
  <c r="P906" i="1" s="1"/>
  <c r="L899" i="1"/>
  <c r="N899" i="1" s="1"/>
  <c r="P899" i="1" s="1"/>
  <c r="L907" i="1"/>
  <c r="N907" i="1" s="1"/>
  <c r="P907" i="1" s="1"/>
  <c r="L908" i="1"/>
  <c r="N908" i="1" s="1"/>
  <c r="P908" i="1" s="1"/>
  <c r="L910" i="1"/>
  <c r="N910" i="1" s="1"/>
  <c r="P910" i="1" s="1"/>
  <c r="L911" i="1"/>
  <c r="N911" i="1" s="1"/>
  <c r="P911" i="1" s="1"/>
  <c r="L900" i="1"/>
  <c r="N900" i="1" s="1"/>
  <c r="P900" i="1" s="1"/>
  <c r="L901" i="1"/>
  <c r="N901" i="1" s="1"/>
  <c r="P901" i="1" s="1"/>
  <c r="L913" i="1"/>
  <c r="N913" i="1" s="1"/>
  <c r="P913" i="1" s="1"/>
  <c r="L897" i="1"/>
  <c r="N897" i="1" s="1"/>
  <c r="P897" i="1" s="1"/>
  <c r="L902" i="1"/>
  <c r="N902" i="1" s="1"/>
  <c r="P902" i="1" s="1"/>
  <c r="L896" i="1"/>
  <c r="N896" i="1" s="1"/>
  <c r="P896" i="1" s="1"/>
  <c r="L915" i="1"/>
  <c r="N915" i="1" s="1"/>
  <c r="P915" i="1" s="1"/>
  <c r="L917" i="1"/>
  <c r="N917" i="1" s="1"/>
  <c r="P917" i="1" s="1"/>
  <c r="L920" i="1"/>
  <c r="N920" i="1" s="1"/>
  <c r="P920" i="1" s="1"/>
  <c r="L918" i="1"/>
  <c r="N918" i="1" s="1"/>
  <c r="P918" i="1" s="1"/>
  <c r="L922" i="1"/>
  <c r="N922" i="1" s="1"/>
  <c r="P922" i="1" s="1"/>
  <c r="L923" i="1"/>
  <c r="N923" i="1" s="1"/>
  <c r="P923" i="1" s="1"/>
  <c r="L919" i="1"/>
  <c r="N919" i="1" s="1"/>
  <c r="P919" i="1" s="1"/>
  <c r="L925" i="1"/>
  <c r="N925" i="1" s="1"/>
  <c r="P925" i="1" s="1"/>
  <c r="L926" i="1"/>
  <c r="N926" i="1" s="1"/>
  <c r="P926" i="1" s="1"/>
  <c r="L927" i="1"/>
  <c r="N927" i="1" s="1"/>
  <c r="P927" i="1" s="1"/>
  <c r="L932" i="1"/>
  <c r="N932" i="1" s="1"/>
  <c r="P932" i="1" s="1"/>
  <c r="L933" i="1"/>
  <c r="N933" i="1" s="1"/>
  <c r="P933" i="1" s="1"/>
  <c r="L934" i="1"/>
  <c r="N934" i="1" s="1"/>
  <c r="P934" i="1" s="1"/>
  <c r="L936" i="1"/>
  <c r="N936" i="1" s="1"/>
  <c r="P936" i="1" s="1"/>
  <c r="L937" i="1"/>
  <c r="N937" i="1" s="1"/>
  <c r="P937" i="1" s="1"/>
  <c r="L938" i="1"/>
  <c r="N938" i="1" s="1"/>
  <c r="P938" i="1" s="1"/>
  <c r="L940" i="1"/>
  <c r="N940" i="1" s="1"/>
  <c r="P940" i="1" s="1"/>
  <c r="L941" i="1"/>
  <c r="N941" i="1" s="1"/>
  <c r="P941" i="1" s="1"/>
  <c r="L929" i="1"/>
  <c r="N929" i="1" s="1"/>
  <c r="P929" i="1" s="1"/>
  <c r="L942" i="1"/>
  <c r="N942" i="1" s="1"/>
  <c r="P942" i="1" s="1"/>
  <c r="L931" i="1"/>
  <c r="N931" i="1" s="1"/>
  <c r="P931" i="1" s="1"/>
  <c r="L943" i="1"/>
  <c r="N943" i="1" s="1"/>
  <c r="P943" i="1" s="1"/>
  <c r="L950" i="1"/>
  <c r="N950" i="1" s="1"/>
  <c r="P950" i="1" s="1"/>
  <c r="L945" i="1"/>
  <c r="N945" i="1" s="1"/>
  <c r="P945" i="1" s="1"/>
  <c r="L946" i="1"/>
  <c r="N946" i="1" s="1"/>
  <c r="P946" i="1" s="1"/>
  <c r="L947" i="1"/>
  <c r="N947" i="1" s="1"/>
  <c r="P947" i="1" s="1"/>
  <c r="L952" i="1"/>
  <c r="N952" i="1" s="1"/>
  <c r="P952" i="1" s="1"/>
  <c r="L953" i="1"/>
  <c r="N953" i="1" s="1"/>
  <c r="P953" i="1" s="1"/>
  <c r="L948" i="1"/>
  <c r="N948" i="1" s="1"/>
  <c r="P948" i="1" s="1"/>
  <c r="L949" i="1"/>
  <c r="N949" i="1" s="1"/>
  <c r="P949" i="1" s="1"/>
  <c r="K5" i="1"/>
  <c r="S5" i="1" s="1"/>
  <c r="K7" i="1"/>
  <c r="K8" i="1"/>
  <c r="S8" i="1" s="1"/>
  <c r="K9" i="1"/>
  <c r="K11" i="1"/>
  <c r="S11" i="1" s="1"/>
  <c r="K12" i="1"/>
  <c r="S12" i="1" s="1"/>
  <c r="K4" i="1"/>
  <c r="K14" i="1"/>
  <c r="S14" i="1" s="1"/>
  <c r="K15" i="1"/>
  <c r="S15" i="1" s="1"/>
  <c r="K16" i="1"/>
  <c r="K18" i="1"/>
  <c r="S18" i="1" s="1"/>
  <c r="K19" i="1"/>
  <c r="S19" i="1" s="1"/>
  <c r="K20" i="1"/>
  <c r="K3" i="1"/>
  <c r="S3" i="1" s="1"/>
  <c r="K25" i="1"/>
  <c r="S25" i="1" s="1"/>
  <c r="K21" i="1"/>
  <c r="K22" i="1"/>
  <c r="S22" i="1" s="1"/>
  <c r="K27" i="1"/>
  <c r="S27" i="1" s="1"/>
  <c r="K28" i="1"/>
  <c r="K23" i="1"/>
  <c r="S23" i="1" s="1"/>
  <c r="K29" i="1"/>
  <c r="S29" i="1" s="1"/>
  <c r="K30" i="1"/>
  <c r="K38" i="1"/>
  <c r="S38" i="1" s="1"/>
  <c r="K37" i="1"/>
  <c r="S37" i="1" s="1"/>
  <c r="K39" i="1"/>
  <c r="K41" i="1"/>
  <c r="S41" i="1" s="1"/>
  <c r="K32" i="1"/>
  <c r="S32" i="1" s="1"/>
  <c r="K33" i="1"/>
  <c r="K34" i="1"/>
  <c r="S34" i="1" s="1"/>
  <c r="K43" i="1"/>
  <c r="S43" i="1" s="1"/>
  <c r="K35" i="1"/>
  <c r="K46" i="1"/>
  <c r="S46" i="1" s="1"/>
  <c r="K44" i="1"/>
  <c r="S44" i="1" s="1"/>
  <c r="K47" i="1"/>
  <c r="K49" i="1"/>
  <c r="S49" i="1" s="1"/>
  <c r="K50" i="1"/>
  <c r="S50" i="1" s="1"/>
  <c r="K51" i="1"/>
  <c r="K53" i="1"/>
  <c r="S53" i="1" s="1"/>
  <c r="K54" i="1"/>
  <c r="S54" i="1" s="1"/>
  <c r="K55" i="1"/>
  <c r="K57" i="1"/>
  <c r="S57" i="1" s="1"/>
  <c r="K45" i="1"/>
  <c r="S45" i="1" s="1"/>
  <c r="K58" i="1"/>
  <c r="K60" i="1"/>
  <c r="S60" i="1" s="1"/>
  <c r="K61" i="1"/>
  <c r="S61" i="1" s="1"/>
  <c r="K64" i="1"/>
  <c r="K62" i="1"/>
  <c r="S62" i="1" s="1"/>
  <c r="K63" i="1"/>
  <c r="S63" i="1" s="1"/>
  <c r="K66" i="1"/>
  <c r="K71" i="1"/>
  <c r="S71" i="1" s="1"/>
  <c r="K67" i="1"/>
  <c r="S67" i="1" s="1"/>
  <c r="K68" i="1"/>
  <c r="K72" i="1"/>
  <c r="K73" i="1"/>
  <c r="S73" i="1" s="1"/>
  <c r="K77" i="1"/>
  <c r="S77" i="1" s="1"/>
  <c r="K78" i="1"/>
  <c r="K69" i="1"/>
  <c r="K79" i="1"/>
  <c r="S79" i="1" s="1"/>
  <c r="K74" i="1"/>
  <c r="S74" i="1" s="1"/>
  <c r="K75" i="1"/>
  <c r="K76" i="1"/>
  <c r="K80" i="1"/>
  <c r="S80" i="1" s="1"/>
  <c r="K81" i="1"/>
  <c r="S81" i="1" s="1"/>
  <c r="K82" i="1"/>
  <c r="K83" i="1"/>
  <c r="K84" i="1"/>
  <c r="S84" i="1" s="1"/>
  <c r="K85" i="1"/>
  <c r="S85" i="1" s="1"/>
  <c r="K92" i="1"/>
  <c r="K93" i="1"/>
  <c r="K94" i="1"/>
  <c r="S94" i="1" s="1"/>
  <c r="K95" i="1"/>
  <c r="S95" i="1" s="1"/>
  <c r="K87" i="1"/>
  <c r="K96" i="1"/>
  <c r="K88" i="1"/>
  <c r="S88" i="1" s="1"/>
  <c r="K97" i="1"/>
  <c r="S97" i="1" s="1"/>
  <c r="K98" i="1"/>
  <c r="K99" i="1"/>
  <c r="K100" i="1"/>
  <c r="S100" i="1" s="1"/>
  <c r="K86" i="1"/>
  <c r="S86" i="1" s="1"/>
  <c r="K101" i="1"/>
  <c r="K102" i="1"/>
  <c r="K103" i="1"/>
  <c r="S103" i="1" s="1"/>
  <c r="K104" i="1"/>
  <c r="S104" i="1" s="1"/>
  <c r="K105" i="1"/>
  <c r="K106" i="1"/>
  <c r="K107" i="1"/>
  <c r="S107" i="1" s="1"/>
  <c r="K89" i="1"/>
  <c r="S89" i="1" s="1"/>
  <c r="K90" i="1"/>
  <c r="K91" i="1"/>
  <c r="K108" i="1"/>
  <c r="S108" i="1" s="1"/>
  <c r="K109" i="1"/>
  <c r="S109" i="1" s="1"/>
  <c r="K110" i="1"/>
  <c r="K111" i="1"/>
  <c r="K119" i="1"/>
  <c r="S119" i="1" s="1"/>
  <c r="K120" i="1"/>
  <c r="S120" i="1" s="1"/>
  <c r="K121" i="1"/>
  <c r="K112" i="1"/>
  <c r="K113" i="1"/>
  <c r="S113" i="1" s="1"/>
  <c r="K122" i="1"/>
  <c r="S122" i="1" s="1"/>
  <c r="K123" i="1"/>
  <c r="K124" i="1"/>
  <c r="K125" i="1"/>
  <c r="S125" i="1" s="1"/>
  <c r="K126" i="1"/>
  <c r="S126" i="1" s="1"/>
  <c r="K127" i="1"/>
  <c r="K128" i="1"/>
  <c r="K114" i="1"/>
  <c r="S114" i="1" s="1"/>
  <c r="K129" i="1"/>
  <c r="S129" i="1" s="1"/>
  <c r="K115" i="1"/>
  <c r="K130" i="1"/>
  <c r="K131" i="1"/>
  <c r="S131" i="1" s="1"/>
  <c r="K132" i="1"/>
  <c r="S132" i="1" s="1"/>
  <c r="K133" i="1"/>
  <c r="K116" i="1"/>
  <c r="K117" i="1"/>
  <c r="S117" i="1" s="1"/>
  <c r="K118" i="1"/>
  <c r="S118" i="1" s="1"/>
  <c r="K134" i="1"/>
  <c r="K140" i="1"/>
  <c r="K141" i="1"/>
  <c r="S141" i="1" s="1"/>
  <c r="K137" i="1"/>
  <c r="S137" i="1" s="1"/>
  <c r="K142" i="1"/>
  <c r="K143" i="1"/>
  <c r="K144" i="1"/>
  <c r="S144" i="1" s="1"/>
  <c r="K145" i="1"/>
  <c r="S145" i="1" s="1"/>
  <c r="K136" i="1"/>
  <c r="K146" i="1"/>
  <c r="K147" i="1"/>
  <c r="S147" i="1" s="1"/>
  <c r="K148" i="1"/>
  <c r="S148" i="1" s="1"/>
  <c r="K138" i="1"/>
  <c r="K139" i="1"/>
  <c r="K149" i="1"/>
  <c r="S149" i="1" s="1"/>
  <c r="K135" i="1"/>
  <c r="S135" i="1" s="1"/>
  <c r="K151" i="1"/>
  <c r="K156" i="1"/>
  <c r="K157" i="1"/>
  <c r="S157" i="1" s="1"/>
  <c r="K158" i="1"/>
  <c r="S158" i="1" s="1"/>
  <c r="K152" i="1"/>
  <c r="K159" i="1"/>
  <c r="K153" i="1"/>
  <c r="S153" i="1" s="1"/>
  <c r="K160" i="1"/>
  <c r="S160" i="1" s="1"/>
  <c r="K161" i="1"/>
  <c r="K162" i="1"/>
  <c r="K154" i="1"/>
  <c r="S154" i="1" s="1"/>
  <c r="K155" i="1"/>
  <c r="S155" i="1" s="1"/>
  <c r="K163" i="1"/>
  <c r="K150" i="1"/>
  <c r="K171" i="1"/>
  <c r="S171" i="1" s="1"/>
  <c r="K172" i="1"/>
  <c r="S172" i="1" s="1"/>
  <c r="K166" i="1"/>
  <c r="K167" i="1"/>
  <c r="K168" i="1"/>
  <c r="S168" i="1" s="1"/>
  <c r="K173" i="1"/>
  <c r="S173" i="1" s="1"/>
  <c r="K174" i="1"/>
  <c r="K175" i="1"/>
  <c r="K176" i="1"/>
  <c r="S176" i="1" s="1"/>
  <c r="K177" i="1"/>
  <c r="S177" i="1" s="1"/>
  <c r="K178" i="1"/>
  <c r="K179" i="1"/>
  <c r="K164" i="1"/>
  <c r="S164" i="1" s="1"/>
  <c r="K165" i="1"/>
  <c r="S165" i="1" s="1"/>
  <c r="K180" i="1"/>
  <c r="K169" i="1"/>
  <c r="K170" i="1"/>
  <c r="S170" i="1" s="1"/>
  <c r="K181" i="1"/>
  <c r="S181" i="1" s="1"/>
  <c r="K191" i="1"/>
  <c r="K182" i="1"/>
  <c r="K183" i="1"/>
  <c r="S183" i="1" s="1"/>
  <c r="K192" i="1"/>
  <c r="S192" i="1" s="1"/>
  <c r="K193" i="1"/>
  <c r="K194" i="1"/>
  <c r="K195" i="1"/>
  <c r="S195" i="1" s="1"/>
  <c r="K196" i="1"/>
  <c r="S196" i="1" s="1"/>
  <c r="K184" i="1"/>
  <c r="K197" i="1"/>
  <c r="K185" i="1"/>
  <c r="S185" i="1" s="1"/>
  <c r="K186" i="1"/>
  <c r="S186" i="1" s="1"/>
  <c r="K187" i="1"/>
  <c r="K188" i="1"/>
  <c r="K189" i="1"/>
  <c r="S189" i="1" s="1"/>
  <c r="K198" i="1"/>
  <c r="S198" i="1" s="1"/>
  <c r="K199" i="1"/>
  <c r="K200" i="1"/>
  <c r="K201" i="1"/>
  <c r="S201" i="1" s="1"/>
  <c r="K190" i="1"/>
  <c r="S190" i="1" s="1"/>
  <c r="K202" i="1"/>
  <c r="K203" i="1"/>
  <c r="K204" i="1"/>
  <c r="S204" i="1" s="1"/>
  <c r="K205" i="1"/>
  <c r="S205" i="1" s="1"/>
  <c r="K206" i="1"/>
  <c r="K207" i="1"/>
  <c r="K208" i="1"/>
  <c r="S208" i="1" s="1"/>
  <c r="K209" i="1"/>
  <c r="S209" i="1" s="1"/>
  <c r="K220" i="1"/>
  <c r="K211" i="1"/>
  <c r="K212" i="1"/>
  <c r="S212" i="1" s="1"/>
  <c r="K213" i="1"/>
  <c r="S213" i="1" s="1"/>
  <c r="K214" i="1"/>
  <c r="K215" i="1"/>
  <c r="K216" i="1"/>
  <c r="S216" i="1" s="1"/>
  <c r="K221" i="1"/>
  <c r="S221" i="1" s="1"/>
  <c r="K222" i="1"/>
  <c r="K223" i="1"/>
  <c r="K224" i="1"/>
  <c r="S224" i="1" s="1"/>
  <c r="K225" i="1"/>
  <c r="S225" i="1" s="1"/>
  <c r="K226" i="1"/>
  <c r="K227" i="1"/>
  <c r="K228" i="1"/>
  <c r="S228" i="1" s="1"/>
  <c r="K217" i="1"/>
  <c r="S217" i="1" s="1"/>
  <c r="K229" i="1"/>
  <c r="K230" i="1"/>
  <c r="K231" i="1"/>
  <c r="S231" i="1" s="1"/>
  <c r="K232" i="1"/>
  <c r="S232" i="1" s="1"/>
  <c r="K233" i="1"/>
  <c r="K218" i="1"/>
  <c r="K219" i="1"/>
  <c r="S219" i="1" s="1"/>
  <c r="K210" i="1"/>
  <c r="S210" i="1" s="1"/>
  <c r="K240" i="1"/>
  <c r="K241" i="1"/>
  <c r="K235" i="1"/>
  <c r="S235" i="1" s="1"/>
  <c r="K242" i="1"/>
  <c r="S242" i="1" s="1"/>
  <c r="K234" i="1"/>
  <c r="K236" i="1"/>
  <c r="K243" i="1"/>
  <c r="S243" i="1" s="1"/>
  <c r="K244" i="1"/>
  <c r="S244" i="1" s="1"/>
  <c r="K245" i="1"/>
  <c r="K246" i="1"/>
  <c r="K237" i="1"/>
  <c r="S237" i="1" s="1"/>
  <c r="K247" i="1"/>
  <c r="S247" i="1" s="1"/>
  <c r="K248" i="1"/>
  <c r="K249" i="1"/>
  <c r="K238" i="1"/>
  <c r="S238" i="1" s="1"/>
  <c r="K239" i="1"/>
  <c r="S239" i="1" s="1"/>
  <c r="K250" i="1"/>
  <c r="K251" i="1"/>
  <c r="K256" i="1"/>
  <c r="S256" i="1" s="1"/>
  <c r="K257" i="1"/>
  <c r="S257" i="1" s="1"/>
  <c r="K258" i="1"/>
  <c r="K259" i="1"/>
  <c r="K252" i="1"/>
  <c r="S252" i="1" s="1"/>
  <c r="K253" i="1"/>
  <c r="S253" i="1" s="1"/>
  <c r="K254" i="1"/>
  <c r="K260" i="1"/>
  <c r="K255" i="1"/>
  <c r="S255" i="1" s="1"/>
  <c r="K261" i="1"/>
  <c r="S261" i="1" s="1"/>
  <c r="K262" i="1"/>
  <c r="K263" i="1"/>
  <c r="K264" i="1"/>
  <c r="S264" i="1" s="1"/>
  <c r="K265" i="1"/>
  <c r="S265" i="1" s="1"/>
  <c r="K266" i="1"/>
  <c r="K267" i="1"/>
  <c r="K278" i="1"/>
  <c r="S278" i="1" s="1"/>
  <c r="K268" i="1"/>
  <c r="S268" i="1" s="1"/>
  <c r="K269" i="1"/>
  <c r="K270" i="1"/>
  <c r="K271" i="1"/>
  <c r="S271" i="1" s="1"/>
  <c r="K272" i="1"/>
  <c r="S272" i="1" s="1"/>
  <c r="K273" i="1"/>
  <c r="K274" i="1"/>
  <c r="K275" i="1"/>
  <c r="S275" i="1" s="1"/>
  <c r="K276" i="1"/>
  <c r="S276" i="1" s="1"/>
  <c r="K279" i="1"/>
  <c r="K280" i="1"/>
  <c r="K281" i="1"/>
  <c r="S281" i="1" s="1"/>
  <c r="K282" i="1"/>
  <c r="S282" i="1" s="1"/>
  <c r="K283" i="1"/>
  <c r="K277" i="1"/>
  <c r="K290" i="1"/>
  <c r="S290" i="1" s="1"/>
  <c r="K291" i="1"/>
  <c r="S291" i="1" s="1"/>
  <c r="K284" i="1"/>
  <c r="K292" i="1"/>
  <c r="K293" i="1"/>
  <c r="S293" i="1" s="1"/>
  <c r="K285" i="1"/>
  <c r="S285" i="1" s="1"/>
  <c r="K294" i="1"/>
  <c r="K295" i="1"/>
  <c r="K286" i="1"/>
  <c r="S286" i="1" s="1"/>
  <c r="K287" i="1"/>
  <c r="S287" i="1" s="1"/>
  <c r="K296" i="1"/>
  <c r="K288" i="1"/>
  <c r="K289" i="1"/>
  <c r="S289" i="1" s="1"/>
  <c r="K297" i="1"/>
  <c r="S297" i="1" s="1"/>
  <c r="K298" i="1"/>
  <c r="K299" i="1"/>
  <c r="K300" i="1"/>
  <c r="S300" i="1" s="1"/>
  <c r="K310" i="1"/>
  <c r="S310" i="1" s="1"/>
  <c r="K301" i="1"/>
  <c r="K302" i="1"/>
  <c r="K311" i="1"/>
  <c r="S311" i="1" s="1"/>
  <c r="K312" i="1"/>
  <c r="S312" i="1" s="1"/>
  <c r="K313" i="1"/>
  <c r="K314" i="1"/>
  <c r="K303" i="1"/>
  <c r="S303" i="1" s="1"/>
  <c r="K304" i="1"/>
  <c r="S304" i="1" s="1"/>
  <c r="K315" i="1"/>
  <c r="K305" i="1"/>
  <c r="K306" i="1"/>
  <c r="S306" i="1" s="1"/>
  <c r="K307" i="1"/>
  <c r="S307" i="1" s="1"/>
  <c r="K308" i="1"/>
  <c r="K309" i="1"/>
  <c r="K330" i="1"/>
  <c r="S330" i="1" s="1"/>
  <c r="K317" i="1"/>
  <c r="S317" i="1" s="1"/>
  <c r="K318" i="1"/>
  <c r="K331" i="1"/>
  <c r="K332" i="1"/>
  <c r="S332" i="1" s="1"/>
  <c r="K333" i="1"/>
  <c r="S333" i="1" s="1"/>
  <c r="K334" i="1"/>
  <c r="K316" i="1"/>
  <c r="K319" i="1"/>
  <c r="S319" i="1" s="1"/>
  <c r="K335" i="1"/>
  <c r="S335" i="1" s="1"/>
  <c r="K336" i="1"/>
  <c r="K337" i="1"/>
  <c r="K338" i="1"/>
  <c r="S338" i="1" s="1"/>
  <c r="K320" i="1"/>
  <c r="S320" i="1" s="1"/>
  <c r="K339" i="1"/>
  <c r="K321" i="1"/>
  <c r="K322" i="1"/>
  <c r="S322" i="1" s="1"/>
  <c r="K323" i="1"/>
  <c r="S323" i="1" s="1"/>
  <c r="K324" i="1"/>
  <c r="K325" i="1"/>
  <c r="K340" i="1"/>
  <c r="S340" i="1" s="1"/>
  <c r="K341" i="1"/>
  <c r="S341" i="1" s="1"/>
  <c r="K326" i="1"/>
  <c r="K327" i="1"/>
  <c r="K328" i="1"/>
  <c r="S328" i="1" s="1"/>
  <c r="K329" i="1"/>
  <c r="S329" i="1" s="1"/>
  <c r="K342" i="1"/>
  <c r="K347" i="1"/>
  <c r="K344" i="1"/>
  <c r="S344" i="1" s="1"/>
  <c r="K348" i="1"/>
  <c r="S348" i="1" s="1"/>
  <c r="K349" i="1"/>
  <c r="K345" i="1"/>
  <c r="K350" i="1"/>
  <c r="S350" i="1" s="1"/>
  <c r="K351" i="1"/>
  <c r="S351" i="1" s="1"/>
  <c r="K346" i="1"/>
  <c r="K343" i="1"/>
  <c r="K354" i="1"/>
  <c r="S354" i="1" s="1"/>
  <c r="K355" i="1"/>
  <c r="S355" i="1" s="1"/>
  <c r="K352" i="1"/>
  <c r="K353" i="1"/>
  <c r="K356" i="1"/>
  <c r="S356" i="1" s="1"/>
  <c r="K357" i="1"/>
  <c r="S357" i="1" s="1"/>
  <c r="K358" i="1"/>
  <c r="K359" i="1"/>
  <c r="K360" i="1"/>
  <c r="S360" i="1" s="1"/>
  <c r="K362" i="1"/>
  <c r="S362" i="1" s="1"/>
  <c r="K363" i="1"/>
  <c r="K364" i="1"/>
  <c r="K365" i="1"/>
  <c r="S365" i="1" s="1"/>
  <c r="K366" i="1"/>
  <c r="S366" i="1" s="1"/>
  <c r="K361" i="1"/>
  <c r="K367" i="1"/>
  <c r="K368" i="1"/>
  <c r="S368" i="1" s="1"/>
  <c r="K369" i="1"/>
  <c r="S369" i="1" s="1"/>
  <c r="K370" i="1"/>
  <c r="K371" i="1"/>
  <c r="K379" i="1"/>
  <c r="S379" i="1" s="1"/>
  <c r="K380" i="1"/>
  <c r="S380" i="1" s="1"/>
  <c r="K381" i="1"/>
  <c r="K374" i="1"/>
  <c r="K382" i="1"/>
  <c r="S382" i="1" s="1"/>
  <c r="K375" i="1"/>
  <c r="S375" i="1" s="1"/>
  <c r="K376" i="1"/>
  <c r="K383" i="1"/>
  <c r="K372" i="1"/>
  <c r="S372" i="1" s="1"/>
  <c r="K384" i="1"/>
  <c r="S384" i="1" s="1"/>
  <c r="K385" i="1"/>
  <c r="K377" i="1"/>
  <c r="K378" i="1"/>
  <c r="S378" i="1" s="1"/>
  <c r="K386" i="1"/>
  <c r="S386" i="1" s="1"/>
  <c r="K387" i="1"/>
  <c r="K388" i="1"/>
  <c r="K373" i="1"/>
  <c r="S373" i="1" s="1"/>
  <c r="K390" i="1"/>
  <c r="S390" i="1" s="1"/>
  <c r="K391" i="1"/>
  <c r="K392" i="1"/>
  <c r="K393" i="1"/>
  <c r="S393" i="1" s="1"/>
  <c r="K394" i="1"/>
  <c r="S394" i="1" s="1"/>
  <c r="K395" i="1"/>
  <c r="K396" i="1"/>
  <c r="K397" i="1"/>
  <c r="S397" i="1" s="1"/>
  <c r="K398" i="1"/>
  <c r="S398" i="1" s="1"/>
  <c r="K389" i="1"/>
  <c r="K399" i="1"/>
  <c r="K400" i="1"/>
  <c r="S400" i="1" s="1"/>
  <c r="K410" i="1"/>
  <c r="S410" i="1" s="1"/>
  <c r="K411" i="1"/>
  <c r="K403" i="1"/>
  <c r="K404" i="1"/>
  <c r="S404" i="1" s="1"/>
  <c r="K412" i="1"/>
  <c r="S412" i="1" s="1"/>
  <c r="K405" i="1"/>
  <c r="K413" i="1"/>
  <c r="K414" i="1"/>
  <c r="S414" i="1" s="1"/>
  <c r="K415" i="1"/>
  <c r="S415" i="1" s="1"/>
  <c r="K406" i="1"/>
  <c r="K407" i="1"/>
  <c r="K401" i="1"/>
  <c r="S401" i="1" s="1"/>
  <c r="K408" i="1"/>
  <c r="S408" i="1" s="1"/>
  <c r="K416" i="1"/>
  <c r="K417" i="1"/>
  <c r="K409" i="1"/>
  <c r="S409" i="1" s="1"/>
  <c r="K402" i="1"/>
  <c r="S402" i="1" s="1"/>
  <c r="K420" i="1"/>
  <c r="K421" i="1"/>
  <c r="K422" i="1"/>
  <c r="S422" i="1" s="1"/>
  <c r="K418" i="1"/>
  <c r="S418" i="1" s="1"/>
  <c r="K424" i="1"/>
  <c r="S424" i="1" s="1"/>
  <c r="K432" i="1"/>
  <c r="S432" i="1" s="1"/>
  <c r="K426" i="1"/>
  <c r="K425" i="1"/>
  <c r="S425" i="1" s="1"/>
  <c r="K433" i="1"/>
  <c r="S433" i="1" s="1"/>
  <c r="K428" i="1"/>
  <c r="K434" i="1"/>
  <c r="S434" i="1" s="1"/>
  <c r="K435" i="1"/>
  <c r="S435" i="1" s="1"/>
  <c r="K430" i="1"/>
  <c r="K436" i="1"/>
  <c r="S436" i="1" s="1"/>
  <c r="K444" i="1"/>
  <c r="S444" i="1" s="1"/>
  <c r="K437" i="1"/>
  <c r="K445" i="1"/>
  <c r="S445" i="1" s="1"/>
  <c r="K446" i="1"/>
  <c r="S446" i="1" s="1"/>
  <c r="K439" i="1"/>
  <c r="K448" i="1"/>
  <c r="S448" i="1" s="1"/>
  <c r="K440" i="1"/>
  <c r="S440" i="1" s="1"/>
  <c r="K441" i="1"/>
  <c r="K450" i="1"/>
  <c r="S450" i="1" s="1"/>
  <c r="K442" i="1"/>
  <c r="S442" i="1" s="1"/>
  <c r="K443" i="1"/>
  <c r="K454" i="1"/>
  <c r="S454" i="1" s="1"/>
  <c r="K452" i="1"/>
  <c r="S452" i="1" s="1"/>
  <c r="K453" i="1"/>
  <c r="K461" i="1"/>
  <c r="S461" i="1" s="1"/>
  <c r="K462" i="1"/>
  <c r="S462" i="1" s="1"/>
  <c r="K463" i="1"/>
  <c r="K465" i="1"/>
  <c r="S465" i="1" s="1"/>
  <c r="K466" i="1"/>
  <c r="S466" i="1" s="1"/>
  <c r="K467" i="1"/>
  <c r="K469" i="1"/>
  <c r="S469" i="1" s="1"/>
  <c r="K470" i="1"/>
  <c r="S470" i="1" s="1"/>
  <c r="K471" i="1"/>
  <c r="K455" i="1"/>
  <c r="S455" i="1" s="1"/>
  <c r="K473" i="1"/>
  <c r="S473" i="1" s="1"/>
  <c r="K474" i="1"/>
  <c r="K476" i="1"/>
  <c r="S476" i="1" s="1"/>
  <c r="K477" i="1"/>
  <c r="S477" i="1" s="1"/>
  <c r="K478" i="1"/>
  <c r="K479" i="1"/>
  <c r="S479" i="1" s="1"/>
  <c r="K480" i="1"/>
  <c r="S480" i="1" s="1"/>
  <c r="K481" i="1"/>
  <c r="K457" i="1"/>
  <c r="S457" i="1" s="1"/>
  <c r="K483" i="1"/>
  <c r="S483" i="1" s="1"/>
  <c r="K484" i="1"/>
  <c r="K485" i="1"/>
  <c r="S485" i="1" s="1"/>
  <c r="K486" i="1"/>
  <c r="S486" i="1" s="1"/>
  <c r="K459" i="1"/>
  <c r="K500" i="1"/>
  <c r="S500" i="1" s="1"/>
  <c r="K489" i="1"/>
  <c r="S489" i="1" s="1"/>
  <c r="K490" i="1"/>
  <c r="K491" i="1"/>
  <c r="S491" i="1" s="1"/>
  <c r="K502" i="1"/>
  <c r="S502" i="1" s="1"/>
  <c r="K492" i="1"/>
  <c r="K494" i="1"/>
  <c r="S494" i="1" s="1"/>
  <c r="K495" i="1"/>
  <c r="S495" i="1" s="1"/>
  <c r="K496" i="1"/>
  <c r="K498" i="1"/>
  <c r="S498" i="1" s="1"/>
  <c r="K499" i="1"/>
  <c r="S499" i="1" s="1"/>
  <c r="K508" i="1"/>
  <c r="K510" i="1"/>
  <c r="S510" i="1" s="1"/>
  <c r="K511" i="1"/>
  <c r="S511" i="1" s="1"/>
  <c r="K503" i="1"/>
  <c r="K513" i="1"/>
  <c r="S513" i="1" s="1"/>
  <c r="K504" i="1"/>
  <c r="S504" i="1" s="1"/>
  <c r="K505" i="1"/>
  <c r="K514" i="1"/>
  <c r="S514" i="1" s="1"/>
  <c r="K507" i="1"/>
  <c r="S507" i="1" s="1"/>
  <c r="K515" i="1"/>
  <c r="K517" i="1"/>
  <c r="S517" i="1" s="1"/>
  <c r="K526" i="1"/>
  <c r="S526" i="1" s="1"/>
  <c r="K527" i="1"/>
  <c r="K518" i="1"/>
  <c r="S518" i="1" s="1"/>
  <c r="K529" i="1"/>
  <c r="S529" i="1" s="1"/>
  <c r="K530" i="1"/>
  <c r="K531" i="1"/>
  <c r="S531" i="1" s="1"/>
  <c r="K520" i="1"/>
  <c r="S520" i="1" s="1"/>
  <c r="K532" i="1"/>
  <c r="K534" i="1"/>
  <c r="S534" i="1" s="1"/>
  <c r="K521" i="1"/>
  <c r="S521" i="1" s="1"/>
  <c r="K535" i="1"/>
  <c r="K523" i="1"/>
  <c r="S523" i="1" s="1"/>
  <c r="K536" i="1"/>
  <c r="S536" i="1" s="1"/>
  <c r="K524" i="1"/>
  <c r="K541" i="1"/>
  <c r="S541" i="1" s="1"/>
  <c r="K542" i="1"/>
  <c r="S542" i="1" s="1"/>
  <c r="K545" i="1"/>
  <c r="S545" i="1" s="1"/>
  <c r="K546" i="1"/>
  <c r="S546" i="1" s="1"/>
  <c r="K547" i="1"/>
  <c r="K548" i="1"/>
  <c r="S548" i="1" s="1"/>
  <c r="K549" i="1"/>
  <c r="S549" i="1" s="1"/>
  <c r="K550" i="1"/>
  <c r="K552" i="1"/>
  <c r="S552" i="1" s="1"/>
  <c r="K553" i="1"/>
  <c r="S553" i="1" s="1"/>
  <c r="K554" i="1"/>
  <c r="K555" i="1"/>
  <c r="S555" i="1" s="1"/>
  <c r="K539" i="1"/>
  <c r="S539" i="1" s="1"/>
  <c r="K557" i="1"/>
  <c r="S557" i="1" s="1"/>
  <c r="K566" i="1"/>
  <c r="S566" i="1" s="1"/>
  <c r="K567" i="1"/>
  <c r="K569" i="1"/>
  <c r="S569" i="1" s="1"/>
  <c r="K570" i="1"/>
  <c r="S570" i="1" s="1"/>
  <c r="K558" i="1"/>
  <c r="K572" i="1"/>
  <c r="S572" i="1" s="1"/>
  <c r="K573" i="1"/>
  <c r="S573" i="1" s="1"/>
  <c r="K559" i="1"/>
  <c r="K561" i="1"/>
  <c r="S561" i="1" s="1"/>
  <c r="K562" i="1"/>
  <c r="S562" i="1" s="1"/>
  <c r="K564" i="1"/>
  <c r="S564" i="1" s="1"/>
  <c r="K565" i="1"/>
  <c r="S565" i="1" s="1"/>
  <c r="K576" i="1"/>
  <c r="K580" i="1"/>
  <c r="S580" i="1" s="1"/>
  <c r="K581" i="1"/>
  <c r="S581" i="1" s="1"/>
  <c r="K582" i="1"/>
  <c r="K584" i="1"/>
  <c r="S584" i="1" s="1"/>
  <c r="K575" i="1"/>
  <c r="S575" i="1" s="1"/>
  <c r="K585" i="1"/>
  <c r="K586" i="1"/>
  <c r="S586" i="1" s="1"/>
  <c r="K587" i="1"/>
  <c r="S587" i="1" s="1"/>
  <c r="K590" i="1"/>
  <c r="S590" i="1" s="1"/>
  <c r="K588" i="1"/>
  <c r="S588" i="1" s="1"/>
  <c r="K591" i="1"/>
  <c r="K593" i="1"/>
  <c r="S593" i="1" s="1"/>
  <c r="K594" i="1"/>
  <c r="S594" i="1" s="1"/>
  <c r="K595" i="1"/>
  <c r="K597" i="1"/>
  <c r="S597" i="1" s="1"/>
  <c r="K599" i="1"/>
  <c r="S599" i="1" s="1"/>
  <c r="K606" i="1"/>
  <c r="K600" i="1"/>
  <c r="S600" i="1" s="1"/>
  <c r="K601" i="1"/>
  <c r="S601" i="1" s="1"/>
  <c r="K609" i="1"/>
  <c r="S609" i="1" s="1"/>
  <c r="K610" i="1"/>
  <c r="S610" i="1" s="1"/>
  <c r="K603" i="1"/>
  <c r="K604" i="1"/>
  <c r="S604" i="1" s="1"/>
  <c r="K605" i="1"/>
  <c r="S605" i="1" s="1"/>
  <c r="K598" i="1"/>
  <c r="K613" i="1"/>
  <c r="S613" i="1" s="1"/>
  <c r="K614" i="1"/>
  <c r="S614" i="1" s="1"/>
  <c r="K615" i="1"/>
  <c r="K623" i="1"/>
  <c r="S623" i="1" s="1"/>
  <c r="K624" i="1"/>
  <c r="S624" i="1" s="1"/>
  <c r="K625" i="1"/>
  <c r="S625" i="1" s="1"/>
  <c r="K626" i="1"/>
  <c r="S626" i="1" s="1"/>
  <c r="K627" i="1"/>
  <c r="K629" i="1"/>
  <c r="S629" i="1" s="1"/>
  <c r="K630" i="1"/>
  <c r="S630" i="1" s="1"/>
  <c r="K631" i="1"/>
  <c r="K633" i="1"/>
  <c r="S633" i="1" s="1"/>
  <c r="K612" i="1"/>
  <c r="S612" i="1" s="1"/>
  <c r="K619" i="1"/>
  <c r="K620" i="1"/>
  <c r="S620" i="1" s="1"/>
  <c r="K635" i="1"/>
  <c r="S635" i="1" s="1"/>
  <c r="K641" i="1"/>
  <c r="S641" i="1" s="1"/>
  <c r="K642" i="1"/>
  <c r="S642" i="1" s="1"/>
  <c r="K643" i="1"/>
  <c r="K645" i="1"/>
  <c r="S645" i="1" s="1"/>
  <c r="K646" i="1"/>
  <c r="S646" i="1" s="1"/>
  <c r="K647" i="1"/>
  <c r="K649" i="1"/>
  <c r="S649" i="1" s="1"/>
  <c r="K650" i="1"/>
  <c r="S650" i="1" s="1"/>
  <c r="K651" i="1"/>
  <c r="K638" i="1"/>
  <c r="S638" i="1" s="1"/>
  <c r="K652" i="1"/>
  <c r="S652" i="1" s="1"/>
  <c r="K655" i="1"/>
  <c r="S655" i="1" s="1"/>
  <c r="K639" i="1"/>
  <c r="S639" i="1" s="1"/>
  <c r="K640" i="1"/>
  <c r="K657" i="1"/>
  <c r="S657" i="1" s="1"/>
  <c r="K662" i="1"/>
  <c r="S662" i="1" s="1"/>
  <c r="K658" i="1"/>
  <c r="K660" i="1"/>
  <c r="S660" i="1" s="1"/>
  <c r="K663" i="1"/>
  <c r="S663" i="1" s="1"/>
  <c r="K664" i="1"/>
  <c r="K666" i="1"/>
  <c r="S666" i="1" s="1"/>
  <c r="K667" i="1"/>
  <c r="S667" i="1" s="1"/>
  <c r="K669" i="1"/>
  <c r="S669" i="1" s="1"/>
  <c r="K670" i="1"/>
  <c r="S670" i="1" s="1"/>
  <c r="K679" i="1"/>
  <c r="K671" i="1"/>
  <c r="S671" i="1" s="1"/>
  <c r="K681" i="1"/>
  <c r="S681" i="1" s="1"/>
  <c r="K672" i="1"/>
  <c r="K682" i="1"/>
  <c r="S682" i="1" s="1"/>
  <c r="K683" i="1"/>
  <c r="S683" i="1" s="1"/>
  <c r="K674" i="1"/>
  <c r="K676" i="1"/>
  <c r="S676" i="1" s="1"/>
  <c r="K684" i="1"/>
  <c r="S684" i="1" s="1"/>
  <c r="K686" i="1"/>
  <c r="K678" i="1"/>
  <c r="S678" i="1" s="1"/>
  <c r="K687" i="1"/>
  <c r="K689" i="1"/>
  <c r="K693" i="1"/>
  <c r="S693" i="1" s="1"/>
  <c r="K690" i="1"/>
  <c r="K695" i="1"/>
  <c r="K691" i="1"/>
  <c r="S691" i="1" s="1"/>
  <c r="K692" i="1"/>
  <c r="K698" i="1"/>
  <c r="K699" i="1"/>
  <c r="S699" i="1" s="1"/>
  <c r="K701" i="1"/>
  <c r="K702" i="1"/>
  <c r="S702" i="1" s="1"/>
  <c r="K703" i="1"/>
  <c r="K710" i="1"/>
  <c r="K711" i="1"/>
  <c r="S711" i="1" s="1"/>
  <c r="K705" i="1"/>
  <c r="K712" i="1"/>
  <c r="K707" i="1"/>
  <c r="S707" i="1" s="1"/>
  <c r="K708" i="1"/>
  <c r="K714" i="1"/>
  <c r="K716" i="1"/>
  <c r="S716" i="1" s="1"/>
  <c r="K719" i="1"/>
  <c r="K715" i="1"/>
  <c r="S715" i="1" s="1"/>
  <c r="K720" i="1"/>
  <c r="K722" i="1"/>
  <c r="K723" i="1"/>
  <c r="S723" i="1" s="1"/>
  <c r="K713" i="1"/>
  <c r="K725" i="1"/>
  <c r="K728" i="1"/>
  <c r="S728" i="1" s="1"/>
  <c r="K729" i="1"/>
  <c r="K726" i="1"/>
  <c r="K731" i="1"/>
  <c r="S731" i="1" s="1"/>
  <c r="K733" i="1"/>
  <c r="K734" i="1"/>
  <c r="S734" i="1" s="1"/>
  <c r="K735" i="1"/>
  <c r="K747" i="1"/>
  <c r="K736" i="1"/>
  <c r="S736" i="1" s="1"/>
  <c r="K748" i="1"/>
  <c r="K749" i="1"/>
  <c r="K740" i="1"/>
  <c r="S740" i="1" s="1"/>
  <c r="K750" i="1"/>
  <c r="K752" i="1"/>
  <c r="K741" i="1"/>
  <c r="S741" i="1" s="1"/>
  <c r="K753" i="1"/>
  <c r="K754" i="1"/>
  <c r="S754" i="1" s="1"/>
  <c r="K743" i="1"/>
  <c r="K745" i="1"/>
  <c r="K755" i="1"/>
  <c r="S755" i="1" s="1"/>
  <c r="K756" i="1"/>
  <c r="K758" i="1"/>
  <c r="K746" i="1"/>
  <c r="S746" i="1" s="1"/>
  <c r="K760" i="1"/>
  <c r="K759" i="1"/>
  <c r="K762" i="1"/>
  <c r="S762" i="1" s="1"/>
  <c r="K765" i="1"/>
  <c r="K766" i="1"/>
  <c r="S766" i="1" s="1"/>
  <c r="K769" i="1"/>
  <c r="K763" i="1"/>
  <c r="K770" i="1"/>
  <c r="S770" i="1" s="1"/>
  <c r="K775" i="1"/>
  <c r="K776" i="1"/>
  <c r="K777" i="1"/>
  <c r="S777" i="1" s="1"/>
  <c r="K773" i="1"/>
  <c r="K774" i="1"/>
  <c r="K780" i="1"/>
  <c r="S780" i="1" s="1"/>
  <c r="K778" i="1"/>
  <c r="K779" i="1"/>
  <c r="S779" i="1" s="1"/>
  <c r="K783" i="1"/>
  <c r="K784" i="1"/>
  <c r="K790" i="1"/>
  <c r="S790" i="1" s="1"/>
  <c r="K791" i="1"/>
  <c r="K785" i="1"/>
  <c r="K786" i="1"/>
  <c r="S786" i="1" s="1"/>
  <c r="K787" i="1"/>
  <c r="K788" i="1"/>
  <c r="K794" i="1"/>
  <c r="S794" i="1" s="1"/>
  <c r="K797" i="1"/>
  <c r="K798" i="1"/>
  <c r="S798" i="1" s="1"/>
  <c r="K808" i="1"/>
  <c r="K800" i="1"/>
  <c r="K801" i="1"/>
  <c r="S801" i="1" s="1"/>
  <c r="K802" i="1"/>
  <c r="K799" i="1"/>
  <c r="K810" i="1"/>
  <c r="S810" i="1" s="1"/>
  <c r="K811" i="1"/>
  <c r="K804" i="1"/>
  <c r="K805" i="1"/>
  <c r="S805" i="1" s="1"/>
  <c r="K815" i="1"/>
  <c r="K816" i="1"/>
  <c r="S816" i="1" s="1"/>
  <c r="K806" i="1"/>
  <c r="K807" i="1"/>
  <c r="K818" i="1"/>
  <c r="S818" i="1" s="1"/>
  <c r="K819" i="1"/>
  <c r="K821" i="1"/>
  <c r="K822" i="1"/>
  <c r="S822" i="1" s="1"/>
  <c r="K830" i="1"/>
  <c r="K832" i="1"/>
  <c r="K833" i="1"/>
  <c r="S833" i="1" s="1"/>
  <c r="K827" i="1"/>
  <c r="K834" i="1"/>
  <c r="S834" i="1" s="1"/>
  <c r="K835" i="1"/>
  <c r="K836" i="1"/>
  <c r="K824" i="1"/>
  <c r="S824" i="1" s="1"/>
  <c r="K837" i="1"/>
  <c r="K839" i="1"/>
  <c r="K840" i="1"/>
  <c r="S840" i="1" s="1"/>
  <c r="K828" i="1"/>
  <c r="K487" i="1"/>
  <c r="K845" i="1"/>
  <c r="S845" i="1" s="1"/>
  <c r="K847" i="1"/>
  <c r="K841" i="1"/>
  <c r="S841" i="1" s="1"/>
  <c r="K848" i="1"/>
  <c r="K850" i="1"/>
  <c r="K851" i="1"/>
  <c r="S851" i="1" s="1"/>
  <c r="K843" i="1"/>
  <c r="K853" i="1"/>
  <c r="K844" i="1"/>
  <c r="S844" i="1" s="1"/>
  <c r="K854" i="1"/>
  <c r="K857" i="1"/>
  <c r="K855" i="1"/>
  <c r="S855" i="1" s="1"/>
  <c r="K866" i="1"/>
  <c r="K867" i="1"/>
  <c r="S867" i="1" s="1"/>
  <c r="K868" i="1"/>
  <c r="K860" i="1"/>
  <c r="K870" i="1"/>
  <c r="S870" i="1" s="1"/>
  <c r="K871" i="1"/>
  <c r="K873" i="1"/>
  <c r="K861" i="1"/>
  <c r="S861" i="1" s="1"/>
  <c r="K863" i="1"/>
  <c r="K874" i="1"/>
  <c r="K875" i="1"/>
  <c r="S875" i="1" s="1"/>
  <c r="K862" i="1"/>
  <c r="K877" i="1"/>
  <c r="S877" i="1" s="1"/>
  <c r="K878" i="1"/>
  <c r="K880" i="1"/>
  <c r="K885" i="1"/>
  <c r="S885" i="1" s="1"/>
  <c r="K886" i="1"/>
  <c r="K888" i="1"/>
  <c r="K883" i="1"/>
  <c r="S883" i="1" s="1"/>
  <c r="K890" i="1"/>
  <c r="K891" i="1"/>
  <c r="S891" i="1" s="1"/>
  <c r="K893" i="1"/>
  <c r="K894" i="1"/>
  <c r="S894" i="1" s="1"/>
  <c r="K895" i="1"/>
  <c r="K903" i="1"/>
  <c r="K904" i="1"/>
  <c r="S904" i="1" s="1"/>
  <c r="K905" i="1"/>
  <c r="K898" i="1"/>
  <c r="K899" i="1"/>
  <c r="S899" i="1" s="1"/>
  <c r="K909" i="1"/>
  <c r="K910" i="1"/>
  <c r="S910" i="1" s="1"/>
  <c r="K912" i="1"/>
  <c r="K901" i="1"/>
  <c r="S901" i="1" s="1"/>
  <c r="K913" i="1"/>
  <c r="K914" i="1"/>
  <c r="K902" i="1"/>
  <c r="S902" i="1" s="1"/>
  <c r="K896" i="1"/>
  <c r="K916" i="1"/>
  <c r="K917" i="1"/>
  <c r="S917" i="1" s="1"/>
  <c r="K921" i="1"/>
  <c r="K922" i="1"/>
  <c r="S922" i="1" s="1"/>
  <c r="K924" i="1"/>
  <c r="K925" i="1"/>
  <c r="S925" i="1" s="1"/>
  <c r="K926" i="1"/>
  <c r="K928" i="1"/>
  <c r="K932" i="1"/>
  <c r="S932" i="1" s="1"/>
  <c r="K933" i="1"/>
  <c r="K935" i="1"/>
  <c r="K936" i="1"/>
  <c r="S936" i="1" s="1"/>
  <c r="K939" i="1"/>
  <c r="K940" i="1"/>
  <c r="S940" i="1" s="1"/>
  <c r="K930" i="1"/>
  <c r="K942" i="1"/>
  <c r="S942" i="1" s="1"/>
  <c r="K931" i="1"/>
  <c r="K944" i="1"/>
  <c r="K950" i="1"/>
  <c r="S950" i="1" s="1"/>
  <c r="K945" i="1"/>
  <c r="K951" i="1"/>
  <c r="K947" i="1"/>
  <c r="S947" i="1" s="1"/>
  <c r="K954" i="1"/>
  <c r="K948" i="1"/>
  <c r="S948" i="1" s="1"/>
  <c r="K48" i="1" l="1"/>
  <c r="K42" i="1"/>
  <c r="K31" i="1"/>
  <c r="S31" i="1" s="1"/>
  <c r="K26" i="1"/>
  <c r="S26" i="1" s="1"/>
  <c r="K13" i="1"/>
  <c r="K65" i="1"/>
  <c r="K56" i="1"/>
  <c r="M56" i="1" s="1"/>
  <c r="O56" i="1" s="1"/>
  <c r="Q56" i="1" s="1"/>
  <c r="R56" i="1" s="1"/>
  <c r="K52" i="1"/>
  <c r="M52" i="1" s="1"/>
  <c r="O52" i="1" s="1"/>
  <c r="Q52" i="1" s="1"/>
  <c r="R52" i="1" s="1"/>
  <c r="K40" i="1"/>
  <c r="K17" i="1"/>
  <c r="K10" i="1"/>
  <c r="M10" i="1" s="1"/>
  <c r="O10" i="1" s="1"/>
  <c r="Q10" i="1" s="1"/>
  <c r="R10" i="1" s="1"/>
  <c r="K6" i="1"/>
  <c r="S6" i="1" s="1"/>
  <c r="K36" i="1"/>
  <c r="K24" i="1"/>
  <c r="M24" i="1" s="1"/>
  <c r="O24" i="1" s="1"/>
  <c r="Q24" i="1" s="1"/>
  <c r="R24" i="1" s="1"/>
  <c r="K70" i="1"/>
  <c r="M70" i="1" s="1"/>
  <c r="O70" i="1" s="1"/>
  <c r="Q70" i="1" s="1"/>
  <c r="R70" i="1" s="1"/>
  <c r="K59" i="1"/>
  <c r="M59" i="1" s="1"/>
  <c r="O59" i="1" s="1"/>
  <c r="Q59" i="1" s="1"/>
  <c r="R59" i="1" s="1"/>
  <c r="K2" i="1"/>
  <c r="M954" i="1"/>
  <c r="O954" i="1" s="1"/>
  <c r="Q954" i="1" s="1"/>
  <c r="M951" i="1"/>
  <c r="O951" i="1" s="1"/>
  <c r="Q951" i="1" s="1"/>
  <c r="R951" i="1" s="1"/>
  <c r="M944" i="1"/>
  <c r="O944" i="1" s="1"/>
  <c r="Q944" i="1" s="1"/>
  <c r="R944" i="1" s="1"/>
  <c r="M930" i="1"/>
  <c r="O930" i="1" s="1"/>
  <c r="Q930" i="1" s="1"/>
  <c r="M939" i="1"/>
  <c r="O939" i="1" s="1"/>
  <c r="Q939" i="1" s="1"/>
  <c r="M935" i="1"/>
  <c r="O935" i="1" s="1"/>
  <c r="Q935" i="1" s="1"/>
  <c r="R935" i="1" s="1"/>
  <c r="M928" i="1"/>
  <c r="O928" i="1" s="1"/>
  <c r="Q928" i="1" s="1"/>
  <c r="R928" i="1" s="1"/>
  <c r="M924" i="1"/>
  <c r="O924" i="1" s="1"/>
  <c r="Q924" i="1" s="1"/>
  <c r="M921" i="1"/>
  <c r="O921" i="1" s="1"/>
  <c r="Q921" i="1" s="1"/>
  <c r="M916" i="1"/>
  <c r="O916" i="1" s="1"/>
  <c r="Q916" i="1" s="1"/>
  <c r="R916" i="1" s="1"/>
  <c r="M914" i="1"/>
  <c r="O914" i="1" s="1"/>
  <c r="Q914" i="1" s="1"/>
  <c r="R914" i="1" s="1"/>
  <c r="M912" i="1"/>
  <c r="O912" i="1" s="1"/>
  <c r="Q912" i="1" s="1"/>
  <c r="M909" i="1"/>
  <c r="O909" i="1" s="1"/>
  <c r="Q909" i="1" s="1"/>
  <c r="M898" i="1"/>
  <c r="O898" i="1" s="1"/>
  <c r="Q898" i="1" s="1"/>
  <c r="R898" i="1" s="1"/>
  <c r="M903" i="1"/>
  <c r="O903" i="1" s="1"/>
  <c r="Q903" i="1" s="1"/>
  <c r="R903" i="1" s="1"/>
  <c r="M893" i="1"/>
  <c r="O893" i="1" s="1"/>
  <c r="Q893" i="1" s="1"/>
  <c r="M890" i="1"/>
  <c r="O890" i="1" s="1"/>
  <c r="Q890" i="1" s="1"/>
  <c r="M888" i="1"/>
  <c r="O888" i="1" s="1"/>
  <c r="Q888" i="1" s="1"/>
  <c r="R888" i="1" s="1"/>
  <c r="M880" i="1"/>
  <c r="O880" i="1" s="1"/>
  <c r="Q880" i="1" s="1"/>
  <c r="R880" i="1" s="1"/>
  <c r="M862" i="1"/>
  <c r="O862" i="1" s="1"/>
  <c r="Q862" i="1" s="1"/>
  <c r="M874" i="1"/>
  <c r="O874" i="1" s="1"/>
  <c r="Q874" i="1" s="1"/>
  <c r="M873" i="1"/>
  <c r="O873" i="1" s="1"/>
  <c r="Q873" i="1" s="1"/>
  <c r="R873" i="1" s="1"/>
  <c r="M860" i="1"/>
  <c r="O860" i="1" s="1"/>
  <c r="Q860" i="1" s="1"/>
  <c r="R860" i="1" s="1"/>
  <c r="M866" i="1"/>
  <c r="O866" i="1" s="1"/>
  <c r="Q866" i="1" s="1"/>
  <c r="M857" i="1"/>
  <c r="O857" i="1" s="1"/>
  <c r="Q857" i="1" s="1"/>
  <c r="M853" i="1"/>
  <c r="O853" i="1" s="1"/>
  <c r="Q853" i="1" s="1"/>
  <c r="R853" i="1" s="1"/>
  <c r="M850" i="1"/>
  <c r="O850" i="1" s="1"/>
  <c r="Q850" i="1" s="1"/>
  <c r="R850" i="1" s="1"/>
  <c r="M847" i="1"/>
  <c r="O847" i="1" s="1"/>
  <c r="Q847" i="1" s="1"/>
  <c r="M487" i="1"/>
  <c r="O487" i="1" s="1"/>
  <c r="Q487" i="1" s="1"/>
  <c r="M839" i="1"/>
  <c r="O839" i="1" s="1"/>
  <c r="Q839" i="1" s="1"/>
  <c r="R839" i="1" s="1"/>
  <c r="M836" i="1"/>
  <c r="O836" i="1" s="1"/>
  <c r="Q836" i="1" s="1"/>
  <c r="R836" i="1" s="1"/>
  <c r="M827" i="1"/>
  <c r="O827" i="1" s="1"/>
  <c r="Q827" i="1" s="1"/>
  <c r="M832" i="1"/>
  <c r="O832" i="1" s="1"/>
  <c r="Q832" i="1" s="1"/>
  <c r="M821" i="1"/>
  <c r="O821" i="1" s="1"/>
  <c r="Q821" i="1" s="1"/>
  <c r="R821" i="1" s="1"/>
  <c r="M807" i="1"/>
  <c r="O807" i="1" s="1"/>
  <c r="Q807" i="1" s="1"/>
  <c r="R807" i="1" s="1"/>
  <c r="M815" i="1"/>
  <c r="O815" i="1" s="1"/>
  <c r="Q815" i="1" s="1"/>
  <c r="M804" i="1"/>
  <c r="O804" i="1" s="1"/>
  <c r="Q804" i="1" s="1"/>
  <c r="M799" i="1"/>
  <c r="O799" i="1" s="1"/>
  <c r="Q799" i="1" s="1"/>
  <c r="R799" i="1" s="1"/>
  <c r="M800" i="1"/>
  <c r="O800" i="1" s="1"/>
  <c r="Q800" i="1" s="1"/>
  <c r="R800" i="1" s="1"/>
  <c r="M797" i="1"/>
  <c r="O797" i="1" s="1"/>
  <c r="Q797" i="1" s="1"/>
  <c r="M788" i="1"/>
  <c r="O788" i="1" s="1"/>
  <c r="Q788" i="1" s="1"/>
  <c r="M785" i="1"/>
  <c r="O785" i="1" s="1"/>
  <c r="Q785" i="1" s="1"/>
  <c r="R785" i="1" s="1"/>
  <c r="M784" i="1"/>
  <c r="O784" i="1" s="1"/>
  <c r="Q784" i="1" s="1"/>
  <c r="R784" i="1" s="1"/>
  <c r="M778" i="1"/>
  <c r="O778" i="1" s="1"/>
  <c r="Q778" i="1" s="1"/>
  <c r="M774" i="1"/>
  <c r="O774" i="1" s="1"/>
  <c r="Q774" i="1" s="1"/>
  <c r="M776" i="1"/>
  <c r="O776" i="1" s="1"/>
  <c r="Q776" i="1" s="1"/>
  <c r="R776" i="1" s="1"/>
  <c r="M763" i="1"/>
  <c r="O763" i="1" s="1"/>
  <c r="Q763" i="1" s="1"/>
  <c r="R763" i="1" s="1"/>
  <c r="M765" i="1"/>
  <c r="O765" i="1" s="1"/>
  <c r="Q765" i="1" s="1"/>
  <c r="M758" i="1"/>
  <c r="O758" i="1" s="1"/>
  <c r="Q758" i="1" s="1"/>
  <c r="M753" i="1"/>
  <c r="O753" i="1" s="1"/>
  <c r="Q753" i="1" s="1"/>
  <c r="R753" i="1" s="1"/>
  <c r="M749" i="1"/>
  <c r="O749" i="1" s="1"/>
  <c r="Q749" i="1" s="1"/>
  <c r="R749" i="1" s="1"/>
  <c r="M733" i="1"/>
  <c r="O733" i="1" s="1"/>
  <c r="Q733" i="1" s="1"/>
  <c r="M725" i="1"/>
  <c r="O725" i="1" s="1"/>
  <c r="Q725" i="1" s="1"/>
  <c r="M719" i="1"/>
  <c r="O719" i="1" s="1"/>
  <c r="Q719" i="1" s="1"/>
  <c r="R719" i="1" s="1"/>
  <c r="M712" i="1"/>
  <c r="O712" i="1" s="1"/>
  <c r="Q712" i="1" s="1"/>
  <c r="R712" i="1" s="1"/>
  <c r="M701" i="1"/>
  <c r="O701" i="1" s="1"/>
  <c r="Q701" i="1" s="1"/>
  <c r="M695" i="1"/>
  <c r="O695" i="1" s="1"/>
  <c r="Q695" i="1" s="1"/>
  <c r="M686" i="1"/>
  <c r="O686" i="1" s="1"/>
  <c r="Q686" i="1" s="1"/>
  <c r="R686" i="1" s="1"/>
  <c r="M524" i="1"/>
  <c r="O524" i="1" s="1"/>
  <c r="Q524" i="1" s="1"/>
  <c r="R524" i="1" s="1"/>
  <c r="M321" i="1"/>
  <c r="O321" i="1" s="1"/>
  <c r="Q321" i="1" s="1"/>
  <c r="M267" i="1"/>
  <c r="O267" i="1" s="1"/>
  <c r="Q267" i="1" s="1"/>
  <c r="M203" i="1"/>
  <c r="O203" i="1" s="1"/>
  <c r="Q203" i="1" s="1"/>
  <c r="R203" i="1" s="1"/>
  <c r="M143" i="1"/>
  <c r="O143" i="1" s="1"/>
  <c r="Q143" i="1" s="1"/>
  <c r="R143" i="1" s="1"/>
  <c r="M949" i="1"/>
  <c r="O949" i="1" s="1"/>
  <c r="Q949" i="1" s="1"/>
  <c r="M952" i="1"/>
  <c r="O952" i="1" s="1"/>
  <c r="Q952" i="1" s="1"/>
  <c r="M945" i="1"/>
  <c r="O945" i="1" s="1"/>
  <c r="Q945" i="1" s="1"/>
  <c r="R945" i="1" s="1"/>
  <c r="M931" i="1"/>
  <c r="O931" i="1" s="1"/>
  <c r="Q931" i="1" s="1"/>
  <c r="R931" i="1" s="1"/>
  <c r="M941" i="1"/>
  <c r="O941" i="1" s="1"/>
  <c r="Q941" i="1" s="1"/>
  <c r="M759" i="1"/>
  <c r="O759" i="1" s="1"/>
  <c r="Q759" i="1" s="1"/>
  <c r="S759" i="1"/>
  <c r="M752" i="1"/>
  <c r="O752" i="1" s="1"/>
  <c r="Q752" i="1" s="1"/>
  <c r="R752" i="1" s="1"/>
  <c r="S752" i="1"/>
  <c r="M726" i="1"/>
  <c r="O726" i="1" s="1"/>
  <c r="Q726" i="1" s="1"/>
  <c r="S726" i="1"/>
  <c r="M710" i="1"/>
  <c r="O710" i="1" s="1"/>
  <c r="Q710" i="1" s="1"/>
  <c r="R710" i="1" s="1"/>
  <c r="S710" i="1"/>
  <c r="M698" i="1"/>
  <c r="O698" i="1" s="1"/>
  <c r="Q698" i="1" s="1"/>
  <c r="S698" i="1"/>
  <c r="M953" i="1"/>
  <c r="O953" i="1" s="1"/>
  <c r="Q953" i="1" s="1"/>
  <c r="R953" i="1" s="1"/>
  <c r="S953" i="1"/>
  <c r="M946" i="1"/>
  <c r="O946" i="1" s="1"/>
  <c r="Q946" i="1" s="1"/>
  <c r="S946" i="1"/>
  <c r="M943" i="1"/>
  <c r="O943" i="1" s="1"/>
  <c r="Q943" i="1" s="1"/>
  <c r="R943" i="1" s="1"/>
  <c r="S943" i="1"/>
  <c r="M929" i="1"/>
  <c r="O929" i="1" s="1"/>
  <c r="Q929" i="1" s="1"/>
  <c r="S929" i="1"/>
  <c r="M938" i="1"/>
  <c r="O938" i="1" s="1"/>
  <c r="Q938" i="1" s="1"/>
  <c r="R938" i="1" s="1"/>
  <c r="S938" i="1"/>
  <c r="M934" i="1"/>
  <c r="O934" i="1" s="1"/>
  <c r="Q934" i="1" s="1"/>
  <c r="S934" i="1"/>
  <c r="M927" i="1"/>
  <c r="O927" i="1" s="1"/>
  <c r="Q927" i="1" s="1"/>
  <c r="R927" i="1" s="1"/>
  <c r="S927" i="1"/>
  <c r="M919" i="1"/>
  <c r="O919" i="1" s="1"/>
  <c r="Q919" i="1" s="1"/>
  <c r="S919" i="1"/>
  <c r="M918" i="1"/>
  <c r="O918" i="1" s="1"/>
  <c r="Q918" i="1" s="1"/>
  <c r="R918" i="1" s="1"/>
  <c r="S918" i="1"/>
  <c r="M915" i="1"/>
  <c r="O915" i="1" s="1"/>
  <c r="Q915" i="1" s="1"/>
  <c r="S915" i="1"/>
  <c r="M897" i="1"/>
  <c r="O897" i="1" s="1"/>
  <c r="Q897" i="1" s="1"/>
  <c r="R897" i="1" s="1"/>
  <c r="S897" i="1"/>
  <c r="M900" i="1"/>
  <c r="O900" i="1" s="1"/>
  <c r="Q900" i="1" s="1"/>
  <c r="S900" i="1"/>
  <c r="M908" i="1"/>
  <c r="O908" i="1" s="1"/>
  <c r="Q908" i="1" s="1"/>
  <c r="R908" i="1" s="1"/>
  <c r="S908" i="1"/>
  <c r="M906" i="1"/>
  <c r="O906" i="1" s="1"/>
  <c r="Q906" i="1" s="1"/>
  <c r="S906" i="1"/>
  <c r="M884" i="1"/>
  <c r="O884" i="1" s="1"/>
  <c r="Q884" i="1" s="1"/>
  <c r="R884" i="1" s="1"/>
  <c r="S884" i="1"/>
  <c r="M882" i="1"/>
  <c r="O882" i="1" s="1"/>
  <c r="Q882" i="1" s="1"/>
  <c r="S882" i="1"/>
  <c r="M889" i="1"/>
  <c r="O889" i="1" s="1"/>
  <c r="Q889" i="1" s="1"/>
  <c r="R889" i="1" s="1"/>
  <c r="S889" i="1"/>
  <c r="M887" i="1"/>
  <c r="O887" i="1" s="1"/>
  <c r="Q887" i="1" s="1"/>
  <c r="S887" i="1"/>
  <c r="M879" i="1"/>
  <c r="O879" i="1" s="1"/>
  <c r="Q879" i="1" s="1"/>
  <c r="R879" i="1" s="1"/>
  <c r="S879" i="1"/>
  <c r="M865" i="1"/>
  <c r="O865" i="1" s="1"/>
  <c r="Q865" i="1" s="1"/>
  <c r="S865" i="1"/>
  <c r="M864" i="1"/>
  <c r="O864" i="1" s="1"/>
  <c r="Q864" i="1" s="1"/>
  <c r="R864" i="1" s="1"/>
  <c r="S864" i="1"/>
  <c r="M872" i="1"/>
  <c r="O872" i="1" s="1"/>
  <c r="Q872" i="1" s="1"/>
  <c r="S872" i="1"/>
  <c r="M869" i="1"/>
  <c r="O869" i="1" s="1"/>
  <c r="Q869" i="1" s="1"/>
  <c r="R869" i="1" s="1"/>
  <c r="S869" i="1"/>
  <c r="M859" i="1"/>
  <c r="O859" i="1" s="1"/>
  <c r="Q859" i="1" s="1"/>
  <c r="S859" i="1"/>
  <c r="M856" i="1"/>
  <c r="O856" i="1" s="1"/>
  <c r="Q856" i="1" s="1"/>
  <c r="R856" i="1" s="1"/>
  <c r="S856" i="1"/>
  <c r="M852" i="1"/>
  <c r="O852" i="1" s="1"/>
  <c r="Q852" i="1" s="1"/>
  <c r="S852" i="1"/>
  <c r="M849" i="1"/>
  <c r="O849" i="1" s="1"/>
  <c r="Q849" i="1" s="1"/>
  <c r="R849" i="1" s="1"/>
  <c r="S849" i="1"/>
  <c r="M846" i="1"/>
  <c r="O846" i="1" s="1"/>
  <c r="Q846" i="1" s="1"/>
  <c r="S846" i="1"/>
  <c r="M829" i="1"/>
  <c r="O829" i="1" s="1"/>
  <c r="Q829" i="1" s="1"/>
  <c r="R829" i="1" s="1"/>
  <c r="S829" i="1"/>
  <c r="M838" i="1"/>
  <c r="O838" i="1" s="1"/>
  <c r="Q838" i="1" s="1"/>
  <c r="S838" i="1"/>
  <c r="M823" i="1"/>
  <c r="O823" i="1" s="1"/>
  <c r="Q823" i="1" s="1"/>
  <c r="R823" i="1" s="1"/>
  <c r="S823" i="1"/>
  <c r="M826" i="1"/>
  <c r="O826" i="1" s="1"/>
  <c r="Q826" i="1" s="1"/>
  <c r="S826" i="1"/>
  <c r="M831" i="1"/>
  <c r="O831" i="1" s="1"/>
  <c r="Q831" i="1" s="1"/>
  <c r="R831" i="1" s="1"/>
  <c r="S831" i="1"/>
  <c r="M820" i="1"/>
  <c r="O820" i="1" s="1"/>
  <c r="Q820" i="1" s="1"/>
  <c r="S820" i="1"/>
  <c r="M817" i="1"/>
  <c r="O817" i="1" s="1"/>
  <c r="Q817" i="1" s="1"/>
  <c r="R817" i="1" s="1"/>
  <c r="S817" i="1"/>
  <c r="M814" i="1"/>
  <c r="O814" i="1" s="1"/>
  <c r="Q814" i="1" s="1"/>
  <c r="S814" i="1"/>
  <c r="M812" i="1"/>
  <c r="O812" i="1" s="1"/>
  <c r="Q812" i="1" s="1"/>
  <c r="R812" i="1" s="1"/>
  <c r="S812" i="1"/>
  <c r="M803" i="1"/>
  <c r="O803" i="1" s="1"/>
  <c r="Q803" i="1" s="1"/>
  <c r="S803" i="1"/>
  <c r="M809" i="1"/>
  <c r="O809" i="1" s="1"/>
  <c r="Q809" i="1" s="1"/>
  <c r="R809" i="1" s="1"/>
  <c r="S809" i="1"/>
  <c r="M796" i="1"/>
  <c r="O796" i="1" s="1"/>
  <c r="Q796" i="1" s="1"/>
  <c r="S796" i="1"/>
  <c r="M793" i="1"/>
  <c r="O793" i="1" s="1"/>
  <c r="Q793" i="1" s="1"/>
  <c r="R793" i="1" s="1"/>
  <c r="S793" i="1"/>
  <c r="M792" i="1"/>
  <c r="O792" i="1" s="1"/>
  <c r="Q792" i="1" s="1"/>
  <c r="S792" i="1"/>
  <c r="M789" i="1"/>
  <c r="O789" i="1" s="1"/>
  <c r="Q789" i="1" s="1"/>
  <c r="R789" i="1" s="1"/>
  <c r="S789" i="1"/>
  <c r="M782" i="1"/>
  <c r="O782" i="1" s="1"/>
  <c r="Q782" i="1" s="1"/>
  <c r="S782" i="1"/>
  <c r="M771" i="1"/>
  <c r="O771" i="1" s="1"/>
  <c r="Q771" i="1" s="1"/>
  <c r="R771" i="1" s="1"/>
  <c r="S771" i="1"/>
  <c r="M772" i="1"/>
  <c r="O772" i="1" s="1"/>
  <c r="Q772" i="1" s="1"/>
  <c r="S772" i="1"/>
  <c r="M767" i="1"/>
  <c r="O767" i="1" s="1"/>
  <c r="Q767" i="1" s="1"/>
  <c r="R767" i="1" s="1"/>
  <c r="S767" i="1"/>
  <c r="M764" i="1"/>
  <c r="O764" i="1" s="1"/>
  <c r="Q764" i="1" s="1"/>
  <c r="S764" i="1"/>
  <c r="M761" i="1"/>
  <c r="O761" i="1" s="1"/>
  <c r="Q761" i="1" s="1"/>
  <c r="R761" i="1" s="1"/>
  <c r="S761" i="1"/>
  <c r="M757" i="1"/>
  <c r="O757" i="1" s="1"/>
  <c r="Q757" i="1" s="1"/>
  <c r="S757" i="1"/>
  <c r="M744" i="1"/>
  <c r="O744" i="1" s="1"/>
  <c r="Q744" i="1" s="1"/>
  <c r="R744" i="1" s="1"/>
  <c r="S744" i="1"/>
  <c r="M742" i="1"/>
  <c r="O742" i="1" s="1"/>
  <c r="Q742" i="1" s="1"/>
  <c r="S742" i="1"/>
  <c r="M751" i="1"/>
  <c r="O751" i="1" s="1"/>
  <c r="Q751" i="1" s="1"/>
  <c r="R751" i="1" s="1"/>
  <c r="S751" i="1"/>
  <c r="M737" i="1"/>
  <c r="O737" i="1" s="1"/>
  <c r="Q737" i="1" s="1"/>
  <c r="S737" i="1"/>
  <c r="M739" i="1"/>
  <c r="O739" i="1" s="1"/>
  <c r="Q739" i="1" s="1"/>
  <c r="R739" i="1" s="1"/>
  <c r="S739" i="1"/>
  <c r="M727" i="1"/>
  <c r="O727" i="1" s="1"/>
  <c r="Q727" i="1" s="1"/>
  <c r="S727" i="1"/>
  <c r="M730" i="1"/>
  <c r="O730" i="1" s="1"/>
  <c r="Q730" i="1" s="1"/>
  <c r="R730" i="1" s="1"/>
  <c r="S730" i="1"/>
  <c r="M724" i="1"/>
  <c r="O724" i="1" s="1"/>
  <c r="Q724" i="1" s="1"/>
  <c r="S724" i="1"/>
  <c r="M721" i="1"/>
  <c r="O721" i="1" s="1"/>
  <c r="Q721" i="1" s="1"/>
  <c r="R721" i="1" s="1"/>
  <c r="S721" i="1"/>
  <c r="M718" i="1"/>
  <c r="O718" i="1" s="1"/>
  <c r="Q718" i="1" s="1"/>
  <c r="S718" i="1"/>
  <c r="M709" i="1"/>
  <c r="O709" i="1" s="1"/>
  <c r="Q709" i="1" s="1"/>
  <c r="R709" i="1" s="1"/>
  <c r="S709" i="1"/>
  <c r="M706" i="1"/>
  <c r="O706" i="1" s="1"/>
  <c r="Q706" i="1" s="1"/>
  <c r="S706" i="1"/>
  <c r="M704" i="1"/>
  <c r="O704" i="1" s="1"/>
  <c r="Q704" i="1" s="1"/>
  <c r="R704" i="1" s="1"/>
  <c r="S704" i="1"/>
  <c r="M700" i="1"/>
  <c r="O700" i="1" s="1"/>
  <c r="Q700" i="1" s="1"/>
  <c r="S700" i="1"/>
  <c r="M697" i="1"/>
  <c r="O697" i="1" s="1"/>
  <c r="Q697" i="1" s="1"/>
  <c r="R697" i="1" s="1"/>
  <c r="S697" i="1"/>
  <c r="M694" i="1"/>
  <c r="O694" i="1" s="1"/>
  <c r="Q694" i="1" s="1"/>
  <c r="S694" i="1"/>
  <c r="M688" i="1"/>
  <c r="O688" i="1" s="1"/>
  <c r="Q688" i="1" s="1"/>
  <c r="R688" i="1" s="1"/>
  <c r="S688" i="1"/>
  <c r="M685" i="1"/>
  <c r="O685" i="1" s="1"/>
  <c r="Q685" i="1" s="1"/>
  <c r="S685" i="1"/>
  <c r="M675" i="1"/>
  <c r="O675" i="1" s="1"/>
  <c r="Q675" i="1" s="1"/>
  <c r="R675" i="1" s="1"/>
  <c r="S675" i="1"/>
  <c r="M673" i="1"/>
  <c r="O673" i="1" s="1"/>
  <c r="Q673" i="1" s="1"/>
  <c r="S673" i="1"/>
  <c r="M680" i="1"/>
  <c r="O680" i="1" s="1"/>
  <c r="Q680" i="1" s="1"/>
  <c r="R680" i="1" s="1"/>
  <c r="S680" i="1"/>
  <c r="M661" i="1"/>
  <c r="O661" i="1" s="1"/>
  <c r="Q661" i="1" s="1"/>
  <c r="S661" i="1"/>
  <c r="M665" i="1"/>
  <c r="O665" i="1" s="1"/>
  <c r="Q665" i="1" s="1"/>
  <c r="R665" i="1" s="1"/>
  <c r="S665" i="1"/>
  <c r="M659" i="1"/>
  <c r="O659" i="1" s="1"/>
  <c r="Q659" i="1" s="1"/>
  <c r="S659" i="1"/>
  <c r="M656" i="1"/>
  <c r="O656" i="1" s="1"/>
  <c r="Q656" i="1" s="1"/>
  <c r="R656" i="1" s="1"/>
  <c r="S656" i="1"/>
  <c r="M654" i="1"/>
  <c r="O654" i="1" s="1"/>
  <c r="Q654" i="1" s="1"/>
  <c r="S654" i="1"/>
  <c r="M637" i="1"/>
  <c r="O637" i="1" s="1"/>
  <c r="Q637" i="1" s="1"/>
  <c r="R637" i="1" s="1"/>
  <c r="S637" i="1"/>
  <c r="M648" i="1"/>
  <c r="O648" i="1" s="1"/>
  <c r="Q648" i="1" s="1"/>
  <c r="S648" i="1"/>
  <c r="M644" i="1"/>
  <c r="O644" i="1" s="1"/>
  <c r="Q644" i="1" s="1"/>
  <c r="R644" i="1" s="1"/>
  <c r="S644" i="1"/>
  <c r="M621" i="1"/>
  <c r="O621" i="1" s="1"/>
  <c r="Q621" i="1" s="1"/>
  <c r="S621" i="1"/>
  <c r="M634" i="1"/>
  <c r="O634" i="1" s="1"/>
  <c r="Q634" i="1" s="1"/>
  <c r="R634" i="1" s="1"/>
  <c r="S634" i="1"/>
  <c r="M632" i="1"/>
  <c r="O632" i="1" s="1"/>
  <c r="Q632" i="1" s="1"/>
  <c r="S632" i="1"/>
  <c r="M628" i="1"/>
  <c r="O628" i="1" s="1"/>
  <c r="Q628" i="1" s="1"/>
  <c r="R628" i="1" s="1"/>
  <c r="S628" i="1"/>
  <c r="M618" i="1"/>
  <c r="O618" i="1" s="1"/>
  <c r="Q618" i="1" s="1"/>
  <c r="S618" i="1"/>
  <c r="M616" i="1"/>
  <c r="O616" i="1" s="1"/>
  <c r="Q616" i="1" s="1"/>
  <c r="R616" i="1" s="1"/>
  <c r="S616" i="1"/>
  <c r="M622" i="1"/>
  <c r="O622" i="1" s="1"/>
  <c r="Q622" i="1" s="1"/>
  <c r="S622" i="1"/>
  <c r="M611" i="1"/>
  <c r="O611" i="1" s="1"/>
  <c r="Q611" i="1" s="1"/>
  <c r="R611" i="1" s="1"/>
  <c r="S611" i="1"/>
  <c r="M602" i="1"/>
  <c r="O602" i="1" s="1"/>
  <c r="Q602" i="1" s="1"/>
  <c r="S602" i="1"/>
  <c r="M607" i="1"/>
  <c r="O607" i="1" s="1"/>
  <c r="Q607" i="1" s="1"/>
  <c r="R607" i="1" s="1"/>
  <c r="S607" i="1"/>
  <c r="M596" i="1"/>
  <c r="O596" i="1" s="1"/>
  <c r="Q596" i="1" s="1"/>
  <c r="S596" i="1"/>
  <c r="M592" i="1"/>
  <c r="O592" i="1" s="1"/>
  <c r="Q592" i="1" s="1"/>
  <c r="R592" i="1" s="1"/>
  <c r="S592" i="1"/>
  <c r="M589" i="1"/>
  <c r="O589" i="1" s="1"/>
  <c r="Q589" i="1" s="1"/>
  <c r="S589" i="1"/>
  <c r="M577" i="1"/>
  <c r="O577" i="1" s="1"/>
  <c r="Q577" i="1" s="1"/>
  <c r="R577" i="1" s="1"/>
  <c r="S577" i="1"/>
  <c r="M583" i="1"/>
  <c r="O583" i="1" s="1"/>
  <c r="Q583" i="1" s="1"/>
  <c r="S583" i="1"/>
  <c r="M579" i="1"/>
  <c r="O579" i="1" s="1"/>
  <c r="Q579" i="1" s="1"/>
  <c r="R579" i="1" s="1"/>
  <c r="S579" i="1"/>
  <c r="M563" i="1"/>
  <c r="O563" i="1" s="1"/>
  <c r="Q563" i="1" s="1"/>
  <c r="S563" i="1"/>
  <c r="M560" i="1"/>
  <c r="O560" i="1" s="1"/>
  <c r="Q560" i="1" s="1"/>
  <c r="R560" i="1" s="1"/>
  <c r="S560" i="1"/>
  <c r="M571" i="1"/>
  <c r="O571" i="1" s="1"/>
  <c r="Q571" i="1" s="1"/>
  <c r="S571" i="1"/>
  <c r="M568" i="1"/>
  <c r="O568" i="1" s="1"/>
  <c r="Q568" i="1" s="1"/>
  <c r="R568" i="1" s="1"/>
  <c r="S568" i="1"/>
  <c r="M540" i="1"/>
  <c r="O540" i="1" s="1"/>
  <c r="Q540" i="1" s="1"/>
  <c r="S540" i="1"/>
  <c r="M538" i="1"/>
  <c r="O538" i="1" s="1"/>
  <c r="Q538" i="1" s="1"/>
  <c r="R538" i="1" s="1"/>
  <c r="S538" i="1"/>
  <c r="M551" i="1"/>
  <c r="O551" i="1" s="1"/>
  <c r="Q551" i="1" s="1"/>
  <c r="S551" i="1"/>
  <c r="M537" i="1"/>
  <c r="O537" i="1" s="1"/>
  <c r="Q537" i="1" s="1"/>
  <c r="R537" i="1" s="1"/>
  <c r="S537" i="1"/>
  <c r="M544" i="1"/>
  <c r="O544" i="1" s="1"/>
  <c r="Q544" i="1" s="1"/>
  <c r="S544" i="1"/>
  <c r="M525" i="1"/>
  <c r="O525" i="1" s="1"/>
  <c r="Q525" i="1" s="1"/>
  <c r="R525" i="1" s="1"/>
  <c r="S525" i="1"/>
  <c r="M522" i="1"/>
  <c r="O522" i="1" s="1"/>
  <c r="Q522" i="1" s="1"/>
  <c r="S522" i="1"/>
  <c r="M533" i="1"/>
  <c r="O533" i="1" s="1"/>
  <c r="Q533" i="1" s="1"/>
  <c r="R533" i="1" s="1"/>
  <c r="S533" i="1"/>
  <c r="M519" i="1"/>
  <c r="O519" i="1" s="1"/>
  <c r="Q519" i="1" s="1"/>
  <c r="S519" i="1"/>
  <c r="M528" i="1"/>
  <c r="O528" i="1" s="1"/>
  <c r="Q528" i="1" s="1"/>
  <c r="R528" i="1" s="1"/>
  <c r="S528" i="1"/>
  <c r="M516" i="1"/>
  <c r="O516" i="1" s="1"/>
  <c r="Q516" i="1" s="1"/>
  <c r="S516" i="1"/>
  <c r="M506" i="1"/>
  <c r="O506" i="1" s="1"/>
  <c r="Q506" i="1" s="1"/>
  <c r="R506" i="1" s="1"/>
  <c r="S506" i="1"/>
  <c r="M512" i="1"/>
  <c r="O512" i="1" s="1"/>
  <c r="Q512" i="1" s="1"/>
  <c r="S512" i="1"/>
  <c r="M509" i="1"/>
  <c r="O509" i="1" s="1"/>
  <c r="Q509" i="1" s="1"/>
  <c r="R509" i="1" s="1"/>
  <c r="S509" i="1"/>
  <c r="M497" i="1"/>
  <c r="O497" i="1" s="1"/>
  <c r="Q497" i="1" s="1"/>
  <c r="S497" i="1"/>
  <c r="M493" i="1"/>
  <c r="O493" i="1" s="1"/>
  <c r="Q493" i="1" s="1"/>
  <c r="R493" i="1" s="1"/>
  <c r="S493" i="1"/>
  <c r="M501" i="1"/>
  <c r="O501" i="1" s="1"/>
  <c r="Q501" i="1" s="1"/>
  <c r="S501" i="1"/>
  <c r="M488" i="1"/>
  <c r="O488" i="1" s="1"/>
  <c r="Q488" i="1" s="1"/>
  <c r="R488" i="1" s="1"/>
  <c r="S488" i="1"/>
  <c r="M458" i="1"/>
  <c r="O458" i="1" s="1"/>
  <c r="Q458" i="1" s="1"/>
  <c r="S458" i="1"/>
  <c r="M482" i="1"/>
  <c r="O482" i="1" s="1"/>
  <c r="Q482" i="1" s="1"/>
  <c r="R482" i="1" s="1"/>
  <c r="S482" i="1"/>
  <c r="M456" i="1"/>
  <c r="O456" i="1" s="1"/>
  <c r="Q456" i="1" s="1"/>
  <c r="S456" i="1"/>
  <c r="M475" i="1"/>
  <c r="O475" i="1" s="1"/>
  <c r="Q475" i="1" s="1"/>
  <c r="R475" i="1" s="1"/>
  <c r="S475" i="1"/>
  <c r="M472" i="1"/>
  <c r="O472" i="1" s="1"/>
  <c r="Q472" i="1" s="1"/>
  <c r="S472" i="1"/>
  <c r="M468" i="1"/>
  <c r="O468" i="1" s="1"/>
  <c r="Q468" i="1" s="1"/>
  <c r="R468" i="1" s="1"/>
  <c r="S468" i="1"/>
  <c r="M464" i="1"/>
  <c r="O464" i="1" s="1"/>
  <c r="Q464" i="1" s="1"/>
  <c r="S464" i="1"/>
  <c r="M460" i="1"/>
  <c r="O460" i="1" s="1"/>
  <c r="Q460" i="1" s="1"/>
  <c r="R460" i="1" s="1"/>
  <c r="S460" i="1"/>
  <c r="M451" i="1"/>
  <c r="O451" i="1" s="1"/>
  <c r="Q451" i="1" s="1"/>
  <c r="S451" i="1"/>
  <c r="M449" i="1"/>
  <c r="O449" i="1" s="1"/>
  <c r="Q449" i="1" s="1"/>
  <c r="R449" i="1" s="1"/>
  <c r="S449" i="1"/>
  <c r="M447" i="1"/>
  <c r="O447" i="1" s="1"/>
  <c r="Q447" i="1" s="1"/>
  <c r="S447" i="1"/>
  <c r="M438" i="1"/>
  <c r="O438" i="1" s="1"/>
  <c r="Q438" i="1" s="1"/>
  <c r="R438" i="1" s="1"/>
  <c r="S438" i="1"/>
  <c r="M431" i="1"/>
  <c r="O431" i="1" s="1"/>
  <c r="Q431" i="1" s="1"/>
  <c r="S431" i="1"/>
  <c r="M429" i="1"/>
  <c r="O429" i="1" s="1"/>
  <c r="Q429" i="1" s="1"/>
  <c r="R429" i="1" s="1"/>
  <c r="S429" i="1"/>
  <c r="M427" i="1"/>
  <c r="O427" i="1" s="1"/>
  <c r="Q427" i="1" s="1"/>
  <c r="S427" i="1"/>
  <c r="M423" i="1"/>
  <c r="O423" i="1" s="1"/>
  <c r="Q423" i="1" s="1"/>
  <c r="R423" i="1" s="1"/>
  <c r="S423" i="1"/>
  <c r="M421" i="1"/>
  <c r="O421" i="1" s="1"/>
  <c r="Q421" i="1" s="1"/>
  <c r="R421" i="1" s="1"/>
  <c r="S421" i="1"/>
  <c r="M417" i="1"/>
  <c r="O417" i="1" s="1"/>
  <c r="Q417" i="1" s="1"/>
  <c r="R417" i="1" s="1"/>
  <c r="S417" i="1"/>
  <c r="M407" i="1"/>
  <c r="O407" i="1" s="1"/>
  <c r="Q407" i="1" s="1"/>
  <c r="S407" i="1"/>
  <c r="M413" i="1"/>
  <c r="O413" i="1" s="1"/>
  <c r="Q413" i="1" s="1"/>
  <c r="R413" i="1" s="1"/>
  <c r="S413" i="1"/>
  <c r="M403" i="1"/>
  <c r="O403" i="1" s="1"/>
  <c r="Q403" i="1" s="1"/>
  <c r="R403" i="1" s="1"/>
  <c r="S403" i="1"/>
  <c r="M399" i="1"/>
  <c r="O399" i="1" s="1"/>
  <c r="Q399" i="1" s="1"/>
  <c r="R399" i="1" s="1"/>
  <c r="S399" i="1"/>
  <c r="M396" i="1"/>
  <c r="O396" i="1" s="1"/>
  <c r="Q396" i="1" s="1"/>
  <c r="S396" i="1"/>
  <c r="M392" i="1"/>
  <c r="O392" i="1" s="1"/>
  <c r="Q392" i="1" s="1"/>
  <c r="R392" i="1" s="1"/>
  <c r="S392" i="1"/>
  <c r="M388" i="1"/>
  <c r="O388" i="1" s="1"/>
  <c r="Q388" i="1" s="1"/>
  <c r="R388" i="1" s="1"/>
  <c r="S388" i="1"/>
  <c r="M377" i="1"/>
  <c r="O377" i="1" s="1"/>
  <c r="Q377" i="1" s="1"/>
  <c r="R377" i="1" s="1"/>
  <c r="S377" i="1"/>
  <c r="M383" i="1"/>
  <c r="O383" i="1" s="1"/>
  <c r="Q383" i="1" s="1"/>
  <c r="R383" i="1" s="1"/>
  <c r="S383" i="1"/>
  <c r="M374" i="1"/>
  <c r="O374" i="1" s="1"/>
  <c r="Q374" i="1" s="1"/>
  <c r="R374" i="1" s="1"/>
  <c r="S374" i="1"/>
  <c r="M371" i="1"/>
  <c r="O371" i="1" s="1"/>
  <c r="Q371" i="1" s="1"/>
  <c r="R371" i="1" s="1"/>
  <c r="S371" i="1"/>
  <c r="M367" i="1"/>
  <c r="O367" i="1" s="1"/>
  <c r="Q367" i="1" s="1"/>
  <c r="R367" i="1" s="1"/>
  <c r="S367" i="1"/>
  <c r="M364" i="1"/>
  <c r="O364" i="1" s="1"/>
  <c r="Q364" i="1" s="1"/>
  <c r="R364" i="1" s="1"/>
  <c r="S364" i="1"/>
  <c r="M359" i="1"/>
  <c r="O359" i="1" s="1"/>
  <c r="Q359" i="1" s="1"/>
  <c r="R359" i="1" s="1"/>
  <c r="S359" i="1"/>
  <c r="M353" i="1"/>
  <c r="O353" i="1" s="1"/>
  <c r="Q353" i="1" s="1"/>
  <c r="R353" i="1" s="1"/>
  <c r="S353" i="1"/>
  <c r="M343" i="1"/>
  <c r="O343" i="1" s="1"/>
  <c r="Q343" i="1" s="1"/>
  <c r="R343" i="1" s="1"/>
  <c r="S343" i="1"/>
  <c r="M345" i="1"/>
  <c r="O345" i="1" s="1"/>
  <c r="Q345" i="1" s="1"/>
  <c r="R345" i="1" s="1"/>
  <c r="S345" i="1"/>
  <c r="M347" i="1"/>
  <c r="O347" i="1" s="1"/>
  <c r="Q347" i="1" s="1"/>
  <c r="R347" i="1" s="1"/>
  <c r="S347" i="1"/>
  <c r="M327" i="1"/>
  <c r="O327" i="1" s="1"/>
  <c r="Q327" i="1" s="1"/>
  <c r="R327" i="1" s="1"/>
  <c r="S327" i="1"/>
  <c r="M325" i="1"/>
  <c r="O325" i="1" s="1"/>
  <c r="Q325" i="1" s="1"/>
  <c r="R325" i="1" s="1"/>
  <c r="S325" i="1"/>
  <c r="M337" i="1"/>
  <c r="O337" i="1" s="1"/>
  <c r="Q337" i="1" s="1"/>
  <c r="R337" i="1" s="1"/>
  <c r="S337" i="1"/>
  <c r="M316" i="1"/>
  <c r="O316" i="1" s="1"/>
  <c r="Q316" i="1" s="1"/>
  <c r="R316" i="1" s="1"/>
  <c r="S316" i="1"/>
  <c r="M331" i="1"/>
  <c r="O331" i="1" s="1"/>
  <c r="Q331" i="1" s="1"/>
  <c r="R331" i="1" s="1"/>
  <c r="S331" i="1"/>
  <c r="M309" i="1"/>
  <c r="O309" i="1" s="1"/>
  <c r="Q309" i="1" s="1"/>
  <c r="R309" i="1" s="1"/>
  <c r="S309" i="1"/>
  <c r="M305" i="1"/>
  <c r="O305" i="1" s="1"/>
  <c r="Q305" i="1" s="1"/>
  <c r="R305" i="1" s="1"/>
  <c r="S305" i="1"/>
  <c r="M314" i="1"/>
  <c r="O314" i="1" s="1"/>
  <c r="Q314" i="1" s="1"/>
  <c r="R314" i="1" s="1"/>
  <c r="S314" i="1"/>
  <c r="M302" i="1"/>
  <c r="O302" i="1" s="1"/>
  <c r="Q302" i="1" s="1"/>
  <c r="R302" i="1" s="1"/>
  <c r="S302" i="1"/>
  <c r="M299" i="1"/>
  <c r="O299" i="1" s="1"/>
  <c r="Q299" i="1" s="1"/>
  <c r="R299" i="1" s="1"/>
  <c r="S299" i="1"/>
  <c r="M288" i="1"/>
  <c r="O288" i="1" s="1"/>
  <c r="Q288" i="1" s="1"/>
  <c r="R288" i="1" s="1"/>
  <c r="S288" i="1"/>
  <c r="M295" i="1"/>
  <c r="O295" i="1" s="1"/>
  <c r="Q295" i="1" s="1"/>
  <c r="R295" i="1" s="1"/>
  <c r="S295" i="1"/>
  <c r="M292" i="1"/>
  <c r="O292" i="1" s="1"/>
  <c r="Q292" i="1" s="1"/>
  <c r="R292" i="1" s="1"/>
  <c r="S292" i="1"/>
  <c r="M277" i="1"/>
  <c r="O277" i="1" s="1"/>
  <c r="Q277" i="1" s="1"/>
  <c r="R277" i="1" s="1"/>
  <c r="S277" i="1"/>
  <c r="M280" i="1"/>
  <c r="O280" i="1" s="1"/>
  <c r="Q280" i="1" s="1"/>
  <c r="R280" i="1" s="1"/>
  <c r="S280" i="1"/>
  <c r="M274" i="1"/>
  <c r="O274" i="1" s="1"/>
  <c r="Q274" i="1" s="1"/>
  <c r="R274" i="1" s="1"/>
  <c r="S274" i="1"/>
  <c r="M270" i="1"/>
  <c r="O270" i="1" s="1"/>
  <c r="Q270" i="1" s="1"/>
  <c r="R270" i="1" s="1"/>
  <c r="S270" i="1"/>
  <c r="M263" i="1"/>
  <c r="O263" i="1" s="1"/>
  <c r="Q263" i="1" s="1"/>
  <c r="R263" i="1" s="1"/>
  <c r="S263" i="1"/>
  <c r="M260" i="1"/>
  <c r="O260" i="1" s="1"/>
  <c r="Q260" i="1" s="1"/>
  <c r="R260" i="1" s="1"/>
  <c r="S260" i="1"/>
  <c r="M259" i="1"/>
  <c r="O259" i="1" s="1"/>
  <c r="Q259" i="1" s="1"/>
  <c r="R259" i="1" s="1"/>
  <c r="S259" i="1"/>
  <c r="M251" i="1"/>
  <c r="O251" i="1" s="1"/>
  <c r="Q251" i="1" s="1"/>
  <c r="R251" i="1" s="1"/>
  <c r="S251" i="1"/>
  <c r="M249" i="1"/>
  <c r="O249" i="1" s="1"/>
  <c r="Q249" i="1" s="1"/>
  <c r="R249" i="1" s="1"/>
  <c r="S249" i="1"/>
  <c r="M246" i="1"/>
  <c r="O246" i="1" s="1"/>
  <c r="Q246" i="1" s="1"/>
  <c r="R246" i="1" s="1"/>
  <c r="S246" i="1"/>
  <c r="M236" i="1"/>
  <c r="O236" i="1" s="1"/>
  <c r="Q236" i="1" s="1"/>
  <c r="R236" i="1" s="1"/>
  <c r="S236" i="1"/>
  <c r="M241" i="1"/>
  <c r="O241" i="1" s="1"/>
  <c r="Q241" i="1" s="1"/>
  <c r="R241" i="1" s="1"/>
  <c r="S241" i="1"/>
  <c r="M218" i="1"/>
  <c r="O218" i="1" s="1"/>
  <c r="Q218" i="1" s="1"/>
  <c r="R218" i="1" s="1"/>
  <c r="S218" i="1"/>
  <c r="M230" i="1"/>
  <c r="O230" i="1" s="1"/>
  <c r="Q230" i="1" s="1"/>
  <c r="R230" i="1" s="1"/>
  <c r="S230" i="1"/>
  <c r="M227" i="1"/>
  <c r="O227" i="1" s="1"/>
  <c r="Q227" i="1" s="1"/>
  <c r="R227" i="1" s="1"/>
  <c r="S227" i="1"/>
  <c r="M223" i="1"/>
  <c r="O223" i="1" s="1"/>
  <c r="Q223" i="1" s="1"/>
  <c r="R223" i="1" s="1"/>
  <c r="S223" i="1"/>
  <c r="M215" i="1"/>
  <c r="O215" i="1" s="1"/>
  <c r="Q215" i="1" s="1"/>
  <c r="R215" i="1" s="1"/>
  <c r="S215" i="1"/>
  <c r="M211" i="1"/>
  <c r="O211" i="1" s="1"/>
  <c r="Q211" i="1" s="1"/>
  <c r="R211" i="1" s="1"/>
  <c r="S211" i="1"/>
  <c r="M207" i="1"/>
  <c r="O207" i="1" s="1"/>
  <c r="Q207" i="1" s="1"/>
  <c r="R207" i="1" s="1"/>
  <c r="S207" i="1"/>
  <c r="M200" i="1"/>
  <c r="O200" i="1" s="1"/>
  <c r="Q200" i="1" s="1"/>
  <c r="R200" i="1" s="1"/>
  <c r="S200" i="1"/>
  <c r="M188" i="1"/>
  <c r="O188" i="1" s="1"/>
  <c r="Q188" i="1" s="1"/>
  <c r="R188" i="1" s="1"/>
  <c r="S188" i="1"/>
  <c r="M197" i="1"/>
  <c r="O197" i="1" s="1"/>
  <c r="Q197" i="1" s="1"/>
  <c r="R197" i="1" s="1"/>
  <c r="S197" i="1"/>
  <c r="M194" i="1"/>
  <c r="O194" i="1" s="1"/>
  <c r="Q194" i="1" s="1"/>
  <c r="R194" i="1" s="1"/>
  <c r="S194" i="1"/>
  <c r="M182" i="1"/>
  <c r="O182" i="1" s="1"/>
  <c r="Q182" i="1" s="1"/>
  <c r="R182" i="1" s="1"/>
  <c r="S182" i="1"/>
  <c r="M169" i="1"/>
  <c r="O169" i="1" s="1"/>
  <c r="Q169" i="1" s="1"/>
  <c r="R169" i="1" s="1"/>
  <c r="S169" i="1"/>
  <c r="M179" i="1"/>
  <c r="O179" i="1" s="1"/>
  <c r="Q179" i="1" s="1"/>
  <c r="R179" i="1" s="1"/>
  <c r="S179" i="1"/>
  <c r="M175" i="1"/>
  <c r="O175" i="1" s="1"/>
  <c r="Q175" i="1" s="1"/>
  <c r="R175" i="1" s="1"/>
  <c r="S175" i="1"/>
  <c r="M167" i="1"/>
  <c r="O167" i="1" s="1"/>
  <c r="Q167" i="1" s="1"/>
  <c r="R167" i="1" s="1"/>
  <c r="S167" i="1"/>
  <c r="M150" i="1"/>
  <c r="O150" i="1" s="1"/>
  <c r="Q150" i="1" s="1"/>
  <c r="R150" i="1" s="1"/>
  <c r="S150" i="1"/>
  <c r="M162" i="1"/>
  <c r="O162" i="1" s="1"/>
  <c r="Q162" i="1" s="1"/>
  <c r="R162" i="1" s="1"/>
  <c r="S162" i="1"/>
  <c r="M159" i="1"/>
  <c r="O159" i="1" s="1"/>
  <c r="Q159" i="1" s="1"/>
  <c r="R159" i="1" s="1"/>
  <c r="S159" i="1"/>
  <c r="M156" i="1"/>
  <c r="O156" i="1" s="1"/>
  <c r="Q156" i="1" s="1"/>
  <c r="R156" i="1" s="1"/>
  <c r="S156" i="1"/>
  <c r="M139" i="1"/>
  <c r="O139" i="1" s="1"/>
  <c r="Q139" i="1" s="1"/>
  <c r="R139" i="1" s="1"/>
  <c r="S139" i="1"/>
  <c r="M146" i="1"/>
  <c r="O146" i="1" s="1"/>
  <c r="Q146" i="1" s="1"/>
  <c r="R146" i="1" s="1"/>
  <c r="S146" i="1"/>
  <c r="M140" i="1"/>
  <c r="O140" i="1" s="1"/>
  <c r="Q140" i="1" s="1"/>
  <c r="R140" i="1" s="1"/>
  <c r="S140" i="1"/>
  <c r="M116" i="1"/>
  <c r="O116" i="1" s="1"/>
  <c r="Q116" i="1" s="1"/>
  <c r="R116" i="1" s="1"/>
  <c r="S116" i="1"/>
  <c r="M130" i="1"/>
  <c r="O130" i="1" s="1"/>
  <c r="Q130" i="1" s="1"/>
  <c r="R130" i="1" s="1"/>
  <c r="S130" i="1"/>
  <c r="M128" i="1"/>
  <c r="O128" i="1" s="1"/>
  <c r="Q128" i="1" s="1"/>
  <c r="R128" i="1" s="1"/>
  <c r="S128" i="1"/>
  <c r="M124" i="1"/>
  <c r="O124" i="1" s="1"/>
  <c r="Q124" i="1" s="1"/>
  <c r="R124" i="1" s="1"/>
  <c r="S124" i="1"/>
  <c r="M112" i="1"/>
  <c r="O112" i="1" s="1"/>
  <c r="Q112" i="1" s="1"/>
  <c r="R112" i="1" s="1"/>
  <c r="S112" i="1"/>
  <c r="M111" i="1"/>
  <c r="O111" i="1" s="1"/>
  <c r="Q111" i="1" s="1"/>
  <c r="R111" i="1" s="1"/>
  <c r="S111" i="1"/>
  <c r="M91" i="1"/>
  <c r="O91" i="1" s="1"/>
  <c r="Q91" i="1" s="1"/>
  <c r="R91" i="1" s="1"/>
  <c r="S91" i="1"/>
  <c r="M106" i="1"/>
  <c r="O106" i="1" s="1"/>
  <c r="Q106" i="1" s="1"/>
  <c r="R106" i="1" s="1"/>
  <c r="S106" i="1"/>
  <c r="M102" i="1"/>
  <c r="O102" i="1" s="1"/>
  <c r="Q102" i="1" s="1"/>
  <c r="R102" i="1" s="1"/>
  <c r="S102" i="1"/>
  <c r="M99" i="1"/>
  <c r="O99" i="1" s="1"/>
  <c r="Q99" i="1" s="1"/>
  <c r="R99" i="1" s="1"/>
  <c r="S99" i="1"/>
  <c r="M96" i="1"/>
  <c r="O96" i="1" s="1"/>
  <c r="Q96" i="1" s="1"/>
  <c r="R96" i="1" s="1"/>
  <c r="S96" i="1"/>
  <c r="M93" i="1"/>
  <c r="O93" i="1" s="1"/>
  <c r="Q93" i="1" s="1"/>
  <c r="R93" i="1" s="1"/>
  <c r="S93" i="1"/>
  <c r="M83" i="1"/>
  <c r="O83" i="1" s="1"/>
  <c r="Q83" i="1" s="1"/>
  <c r="R83" i="1" s="1"/>
  <c r="S83" i="1"/>
  <c r="M76" i="1"/>
  <c r="O76" i="1" s="1"/>
  <c r="Q76" i="1" s="1"/>
  <c r="R76" i="1" s="1"/>
  <c r="S76" i="1"/>
  <c r="M69" i="1"/>
  <c r="O69" i="1" s="1"/>
  <c r="Q69" i="1" s="1"/>
  <c r="R69" i="1" s="1"/>
  <c r="S69" i="1"/>
  <c r="M72" i="1"/>
  <c r="O72" i="1" s="1"/>
  <c r="Q72" i="1" s="1"/>
  <c r="R72" i="1" s="1"/>
  <c r="S72" i="1"/>
  <c r="M65" i="1"/>
  <c r="O65" i="1" s="1"/>
  <c r="Q65" i="1" s="1"/>
  <c r="R65" i="1" s="1"/>
  <c r="S65" i="1"/>
  <c r="M48" i="1"/>
  <c r="O48" i="1" s="1"/>
  <c r="Q48" i="1" s="1"/>
  <c r="R48" i="1" s="1"/>
  <c r="S48" i="1"/>
  <c r="M36" i="1"/>
  <c r="O36" i="1" s="1"/>
  <c r="Q36" i="1" s="1"/>
  <c r="R36" i="1" s="1"/>
  <c r="S36" i="1"/>
  <c r="M42" i="1"/>
  <c r="O42" i="1" s="1"/>
  <c r="Q42" i="1" s="1"/>
  <c r="R42" i="1" s="1"/>
  <c r="S42" i="1"/>
  <c r="M40" i="1"/>
  <c r="O40" i="1" s="1"/>
  <c r="Q40" i="1" s="1"/>
  <c r="R40" i="1" s="1"/>
  <c r="S40" i="1"/>
  <c r="S24" i="1"/>
  <c r="M2" i="1"/>
  <c r="O2" i="1" s="1"/>
  <c r="Q2" i="1" s="1"/>
  <c r="R2" i="1" s="1"/>
  <c r="S2" i="1"/>
  <c r="M17" i="1"/>
  <c r="O17" i="1" s="1"/>
  <c r="Q17" i="1" s="1"/>
  <c r="R17" i="1" s="1"/>
  <c r="S17" i="1"/>
  <c r="M13" i="1"/>
  <c r="O13" i="1" s="1"/>
  <c r="Q13" i="1" s="1"/>
  <c r="R13" i="1" s="1"/>
  <c r="S13" i="1"/>
  <c r="S951" i="1"/>
  <c r="S931" i="1"/>
  <c r="S928" i="1"/>
  <c r="S914" i="1"/>
  <c r="S903" i="1"/>
  <c r="S880" i="1"/>
  <c r="S860" i="1"/>
  <c r="S850" i="1"/>
  <c r="S836" i="1"/>
  <c r="S807" i="1"/>
  <c r="S800" i="1"/>
  <c r="S784" i="1"/>
  <c r="S763" i="1"/>
  <c r="S749" i="1"/>
  <c r="S712" i="1"/>
  <c r="S321" i="1"/>
  <c r="M937" i="1"/>
  <c r="O937" i="1" s="1"/>
  <c r="Q937" i="1" s="1"/>
  <c r="R937" i="1" s="1"/>
  <c r="S937" i="1"/>
  <c r="M933" i="1"/>
  <c r="O933" i="1" s="1"/>
  <c r="Q933" i="1" s="1"/>
  <c r="R933" i="1" s="1"/>
  <c r="S933" i="1"/>
  <c r="M926" i="1"/>
  <c r="O926" i="1" s="1"/>
  <c r="Q926" i="1" s="1"/>
  <c r="R926" i="1" s="1"/>
  <c r="S926" i="1"/>
  <c r="M923" i="1"/>
  <c r="O923" i="1" s="1"/>
  <c r="Q923" i="1" s="1"/>
  <c r="R923" i="1" s="1"/>
  <c r="S923" i="1"/>
  <c r="M920" i="1"/>
  <c r="O920" i="1" s="1"/>
  <c r="Q920" i="1" s="1"/>
  <c r="R920" i="1" s="1"/>
  <c r="S920" i="1"/>
  <c r="M896" i="1"/>
  <c r="O896" i="1" s="1"/>
  <c r="Q896" i="1" s="1"/>
  <c r="R896" i="1" s="1"/>
  <c r="S896" i="1"/>
  <c r="M913" i="1"/>
  <c r="O913" i="1" s="1"/>
  <c r="Q913" i="1" s="1"/>
  <c r="R913" i="1" s="1"/>
  <c r="S913" i="1"/>
  <c r="M911" i="1"/>
  <c r="O911" i="1" s="1"/>
  <c r="Q911" i="1" s="1"/>
  <c r="R911" i="1" s="1"/>
  <c r="S911" i="1"/>
  <c r="M907" i="1"/>
  <c r="O907" i="1" s="1"/>
  <c r="Q907" i="1" s="1"/>
  <c r="R907" i="1" s="1"/>
  <c r="S907" i="1"/>
  <c r="M905" i="1"/>
  <c r="O905" i="1" s="1"/>
  <c r="Q905" i="1" s="1"/>
  <c r="R905" i="1" s="1"/>
  <c r="S905" i="1"/>
  <c r="M895" i="1"/>
  <c r="O895" i="1" s="1"/>
  <c r="Q895" i="1" s="1"/>
  <c r="R895" i="1" s="1"/>
  <c r="S895" i="1"/>
  <c r="M892" i="1"/>
  <c r="O892" i="1" s="1"/>
  <c r="Q892" i="1" s="1"/>
  <c r="R892" i="1" s="1"/>
  <c r="S892" i="1"/>
  <c r="M881" i="1"/>
  <c r="O881" i="1" s="1"/>
  <c r="Q881" i="1" s="1"/>
  <c r="R881" i="1" s="1"/>
  <c r="S881" i="1"/>
  <c r="M886" i="1"/>
  <c r="O886" i="1" s="1"/>
  <c r="Q886" i="1" s="1"/>
  <c r="R886" i="1" s="1"/>
  <c r="S886" i="1"/>
  <c r="M878" i="1"/>
  <c r="O878" i="1" s="1"/>
  <c r="Q878" i="1" s="1"/>
  <c r="R878" i="1" s="1"/>
  <c r="S878" i="1"/>
  <c r="M876" i="1"/>
  <c r="O876" i="1" s="1"/>
  <c r="Q876" i="1" s="1"/>
  <c r="R876" i="1" s="1"/>
  <c r="S876" i="1"/>
  <c r="M863" i="1"/>
  <c r="O863" i="1" s="1"/>
  <c r="Q863" i="1" s="1"/>
  <c r="R863" i="1" s="1"/>
  <c r="S863" i="1"/>
  <c r="M871" i="1"/>
  <c r="O871" i="1" s="1"/>
  <c r="Q871" i="1" s="1"/>
  <c r="R871" i="1" s="1"/>
  <c r="S871" i="1"/>
  <c r="M868" i="1"/>
  <c r="O868" i="1" s="1"/>
  <c r="Q868" i="1" s="1"/>
  <c r="R868" i="1" s="1"/>
  <c r="S868" i="1"/>
  <c r="M858" i="1"/>
  <c r="O858" i="1" s="1"/>
  <c r="Q858" i="1" s="1"/>
  <c r="R858" i="1" s="1"/>
  <c r="S858" i="1"/>
  <c r="M854" i="1"/>
  <c r="O854" i="1" s="1"/>
  <c r="Q854" i="1" s="1"/>
  <c r="R854" i="1" s="1"/>
  <c r="S854" i="1"/>
  <c r="M843" i="1"/>
  <c r="O843" i="1" s="1"/>
  <c r="Q843" i="1" s="1"/>
  <c r="R843" i="1" s="1"/>
  <c r="S843" i="1"/>
  <c r="M848" i="1"/>
  <c r="O848" i="1" s="1"/>
  <c r="Q848" i="1" s="1"/>
  <c r="R848" i="1" s="1"/>
  <c r="S848" i="1"/>
  <c r="M842" i="1"/>
  <c r="O842" i="1" s="1"/>
  <c r="Q842" i="1" s="1"/>
  <c r="R842" i="1" s="1"/>
  <c r="S842" i="1"/>
  <c r="M828" i="1"/>
  <c r="O828" i="1" s="1"/>
  <c r="Q828" i="1" s="1"/>
  <c r="R828" i="1" s="1"/>
  <c r="S828" i="1"/>
  <c r="M837" i="1"/>
  <c r="O837" i="1" s="1"/>
  <c r="Q837" i="1" s="1"/>
  <c r="R837" i="1" s="1"/>
  <c r="S837" i="1"/>
  <c r="M835" i="1"/>
  <c r="O835" i="1" s="1"/>
  <c r="Q835" i="1" s="1"/>
  <c r="R835" i="1" s="1"/>
  <c r="S835" i="1"/>
  <c r="M825" i="1"/>
  <c r="O825" i="1" s="1"/>
  <c r="Q825" i="1" s="1"/>
  <c r="R825" i="1" s="1"/>
  <c r="S825" i="1"/>
  <c r="M830" i="1"/>
  <c r="O830" i="1" s="1"/>
  <c r="Q830" i="1" s="1"/>
  <c r="R830" i="1" s="1"/>
  <c r="S830" i="1"/>
  <c r="M819" i="1"/>
  <c r="O819" i="1" s="1"/>
  <c r="Q819" i="1" s="1"/>
  <c r="R819" i="1" s="1"/>
  <c r="S819" i="1"/>
  <c r="M806" i="1"/>
  <c r="O806" i="1" s="1"/>
  <c r="Q806" i="1" s="1"/>
  <c r="R806" i="1" s="1"/>
  <c r="S806" i="1"/>
  <c r="M813" i="1"/>
  <c r="O813" i="1" s="1"/>
  <c r="Q813" i="1" s="1"/>
  <c r="R813" i="1" s="1"/>
  <c r="S813" i="1"/>
  <c r="M811" i="1"/>
  <c r="O811" i="1" s="1"/>
  <c r="Q811" i="1" s="1"/>
  <c r="R811" i="1" s="1"/>
  <c r="S811" i="1"/>
  <c r="M802" i="1"/>
  <c r="O802" i="1" s="1"/>
  <c r="Q802" i="1" s="1"/>
  <c r="R802" i="1" s="1"/>
  <c r="S802" i="1"/>
  <c r="M808" i="1"/>
  <c r="O808" i="1" s="1"/>
  <c r="Q808" i="1" s="1"/>
  <c r="R808" i="1" s="1"/>
  <c r="S808" i="1"/>
  <c r="M795" i="1"/>
  <c r="O795" i="1" s="1"/>
  <c r="Q795" i="1" s="1"/>
  <c r="R795" i="1" s="1"/>
  <c r="S795" i="1"/>
  <c r="M787" i="1"/>
  <c r="O787" i="1" s="1"/>
  <c r="Q787" i="1" s="1"/>
  <c r="R787" i="1" s="1"/>
  <c r="S787" i="1"/>
  <c r="M791" i="1"/>
  <c r="O791" i="1" s="1"/>
  <c r="Q791" i="1" s="1"/>
  <c r="R791" i="1" s="1"/>
  <c r="S791" i="1"/>
  <c r="M783" i="1"/>
  <c r="O783" i="1" s="1"/>
  <c r="Q783" i="1" s="1"/>
  <c r="R783" i="1" s="1"/>
  <c r="S783" i="1"/>
  <c r="M781" i="1"/>
  <c r="O781" i="1" s="1"/>
  <c r="Q781" i="1" s="1"/>
  <c r="R781" i="1" s="1"/>
  <c r="S781" i="1"/>
  <c r="M773" i="1"/>
  <c r="O773" i="1" s="1"/>
  <c r="Q773" i="1" s="1"/>
  <c r="R773" i="1" s="1"/>
  <c r="S773" i="1"/>
  <c r="M775" i="1"/>
  <c r="O775" i="1" s="1"/>
  <c r="Q775" i="1" s="1"/>
  <c r="R775" i="1" s="1"/>
  <c r="S775" i="1"/>
  <c r="M769" i="1"/>
  <c r="O769" i="1" s="1"/>
  <c r="Q769" i="1" s="1"/>
  <c r="R769" i="1" s="1"/>
  <c r="S769" i="1"/>
  <c r="M768" i="1"/>
  <c r="O768" i="1" s="1"/>
  <c r="Q768" i="1" s="1"/>
  <c r="R768" i="1" s="1"/>
  <c r="S768" i="1"/>
  <c r="M760" i="1"/>
  <c r="O760" i="1" s="1"/>
  <c r="Q760" i="1" s="1"/>
  <c r="R760" i="1" s="1"/>
  <c r="S760" i="1"/>
  <c r="M756" i="1"/>
  <c r="O756" i="1" s="1"/>
  <c r="Q756" i="1" s="1"/>
  <c r="R756" i="1" s="1"/>
  <c r="S756" i="1"/>
  <c r="M743" i="1"/>
  <c r="O743" i="1" s="1"/>
  <c r="Q743" i="1" s="1"/>
  <c r="R743" i="1" s="1"/>
  <c r="S743" i="1"/>
  <c r="M738" i="1"/>
  <c r="O738" i="1" s="1"/>
  <c r="Q738" i="1" s="1"/>
  <c r="R738" i="1" s="1"/>
  <c r="S738" i="1"/>
  <c r="M750" i="1"/>
  <c r="O750" i="1" s="1"/>
  <c r="Q750" i="1" s="1"/>
  <c r="R750" i="1" s="1"/>
  <c r="S750" i="1"/>
  <c r="M748" i="1"/>
  <c r="O748" i="1" s="1"/>
  <c r="Q748" i="1" s="1"/>
  <c r="R748" i="1" s="1"/>
  <c r="S748" i="1"/>
  <c r="M735" i="1"/>
  <c r="O735" i="1" s="1"/>
  <c r="Q735" i="1" s="1"/>
  <c r="R735" i="1" s="1"/>
  <c r="S735" i="1"/>
  <c r="M732" i="1"/>
  <c r="O732" i="1" s="1"/>
  <c r="Q732" i="1" s="1"/>
  <c r="R732" i="1" s="1"/>
  <c r="S732" i="1"/>
  <c r="M729" i="1"/>
  <c r="O729" i="1" s="1"/>
  <c r="Q729" i="1" s="1"/>
  <c r="R729" i="1" s="1"/>
  <c r="S729" i="1"/>
  <c r="M713" i="1"/>
  <c r="O713" i="1" s="1"/>
  <c r="Q713" i="1" s="1"/>
  <c r="R713" i="1" s="1"/>
  <c r="S713" i="1"/>
  <c r="M720" i="1"/>
  <c r="O720" i="1" s="1"/>
  <c r="Q720" i="1" s="1"/>
  <c r="R720" i="1" s="1"/>
  <c r="S720" i="1"/>
  <c r="M717" i="1"/>
  <c r="O717" i="1" s="1"/>
  <c r="Q717" i="1" s="1"/>
  <c r="R717" i="1" s="1"/>
  <c r="S717" i="1"/>
  <c r="M708" i="1"/>
  <c r="O708" i="1" s="1"/>
  <c r="Q708" i="1" s="1"/>
  <c r="R708" i="1" s="1"/>
  <c r="S708" i="1"/>
  <c r="M705" i="1"/>
  <c r="O705" i="1" s="1"/>
  <c r="Q705" i="1" s="1"/>
  <c r="R705" i="1" s="1"/>
  <c r="S705" i="1"/>
  <c r="M703" i="1"/>
  <c r="O703" i="1" s="1"/>
  <c r="Q703" i="1" s="1"/>
  <c r="R703" i="1" s="1"/>
  <c r="S703" i="1"/>
  <c r="M696" i="1"/>
  <c r="O696" i="1" s="1"/>
  <c r="Q696" i="1" s="1"/>
  <c r="R696" i="1" s="1"/>
  <c r="S696" i="1"/>
  <c r="M692" i="1"/>
  <c r="O692" i="1" s="1"/>
  <c r="Q692" i="1" s="1"/>
  <c r="R692" i="1" s="1"/>
  <c r="S692" i="1"/>
  <c r="M690" i="1"/>
  <c r="O690" i="1" s="1"/>
  <c r="Q690" i="1" s="1"/>
  <c r="R690" i="1" s="1"/>
  <c r="S690" i="1"/>
  <c r="M687" i="1"/>
  <c r="O687" i="1" s="1"/>
  <c r="Q687" i="1" s="1"/>
  <c r="R687" i="1" s="1"/>
  <c r="S687" i="1"/>
  <c r="M677" i="1"/>
  <c r="O677" i="1" s="1"/>
  <c r="Q677" i="1" s="1"/>
  <c r="R677" i="1" s="1"/>
  <c r="S677" i="1"/>
  <c r="M674" i="1"/>
  <c r="O674" i="1" s="1"/>
  <c r="Q674" i="1" s="1"/>
  <c r="R674" i="1" s="1"/>
  <c r="S674" i="1"/>
  <c r="M672" i="1"/>
  <c r="O672" i="1" s="1"/>
  <c r="Q672" i="1" s="1"/>
  <c r="R672" i="1" s="1"/>
  <c r="S672" i="1"/>
  <c r="M679" i="1"/>
  <c r="O679" i="1" s="1"/>
  <c r="Q679" i="1" s="1"/>
  <c r="R679" i="1" s="1"/>
  <c r="S679" i="1"/>
  <c r="M668" i="1"/>
  <c r="O668" i="1" s="1"/>
  <c r="Q668" i="1" s="1"/>
  <c r="R668" i="1" s="1"/>
  <c r="S668" i="1"/>
  <c r="M664" i="1"/>
  <c r="O664" i="1" s="1"/>
  <c r="Q664" i="1" s="1"/>
  <c r="R664" i="1" s="1"/>
  <c r="S664" i="1"/>
  <c r="M658" i="1"/>
  <c r="O658" i="1" s="1"/>
  <c r="Q658" i="1" s="1"/>
  <c r="R658" i="1" s="1"/>
  <c r="S658" i="1"/>
  <c r="M640" i="1"/>
  <c r="O640" i="1" s="1"/>
  <c r="Q640" i="1" s="1"/>
  <c r="R640" i="1" s="1"/>
  <c r="S640" i="1"/>
  <c r="M653" i="1"/>
  <c r="O653" i="1" s="1"/>
  <c r="Q653" i="1" s="1"/>
  <c r="R653" i="1" s="1"/>
  <c r="S653" i="1"/>
  <c r="M651" i="1"/>
  <c r="O651" i="1" s="1"/>
  <c r="Q651" i="1" s="1"/>
  <c r="R651" i="1" s="1"/>
  <c r="S651" i="1"/>
  <c r="M647" i="1"/>
  <c r="O647" i="1" s="1"/>
  <c r="Q647" i="1" s="1"/>
  <c r="R647" i="1" s="1"/>
  <c r="S647" i="1"/>
  <c r="M643" i="1"/>
  <c r="O643" i="1" s="1"/>
  <c r="Q643" i="1" s="1"/>
  <c r="R643" i="1" s="1"/>
  <c r="S643" i="1"/>
  <c r="M636" i="1"/>
  <c r="O636" i="1" s="1"/>
  <c r="Q636" i="1" s="1"/>
  <c r="R636" i="1" s="1"/>
  <c r="S636" i="1"/>
  <c r="M619" i="1"/>
  <c r="O619" i="1" s="1"/>
  <c r="Q619" i="1" s="1"/>
  <c r="R619" i="1" s="1"/>
  <c r="S619" i="1"/>
  <c r="M631" i="1"/>
  <c r="O631" i="1" s="1"/>
  <c r="Q631" i="1" s="1"/>
  <c r="R631" i="1" s="1"/>
  <c r="S631" i="1"/>
  <c r="M627" i="1"/>
  <c r="O627" i="1" s="1"/>
  <c r="Q627" i="1" s="1"/>
  <c r="R627" i="1" s="1"/>
  <c r="S627" i="1"/>
  <c r="M617" i="1"/>
  <c r="O617" i="1" s="1"/>
  <c r="Q617" i="1" s="1"/>
  <c r="R617" i="1" s="1"/>
  <c r="S617" i="1"/>
  <c r="M615" i="1"/>
  <c r="O615" i="1" s="1"/>
  <c r="Q615" i="1" s="1"/>
  <c r="R615" i="1" s="1"/>
  <c r="S615" i="1"/>
  <c r="M598" i="1"/>
  <c r="O598" i="1" s="1"/>
  <c r="Q598" i="1" s="1"/>
  <c r="R598" i="1" s="1"/>
  <c r="S598" i="1"/>
  <c r="M603" i="1"/>
  <c r="O603" i="1" s="1"/>
  <c r="Q603" i="1" s="1"/>
  <c r="R603" i="1" s="1"/>
  <c r="S603" i="1"/>
  <c r="M608" i="1"/>
  <c r="O608" i="1" s="1"/>
  <c r="Q608" i="1" s="1"/>
  <c r="R608" i="1" s="1"/>
  <c r="S608" i="1"/>
  <c r="M606" i="1"/>
  <c r="O606" i="1" s="1"/>
  <c r="Q606" i="1" s="1"/>
  <c r="R606" i="1" s="1"/>
  <c r="S606" i="1"/>
  <c r="M595" i="1"/>
  <c r="O595" i="1" s="1"/>
  <c r="Q595" i="1" s="1"/>
  <c r="R595" i="1" s="1"/>
  <c r="S595" i="1"/>
  <c r="M591" i="1"/>
  <c r="O591" i="1" s="1"/>
  <c r="Q591" i="1" s="1"/>
  <c r="R591" i="1" s="1"/>
  <c r="S591" i="1"/>
  <c r="M578" i="1"/>
  <c r="O578" i="1" s="1"/>
  <c r="Q578" i="1" s="1"/>
  <c r="R578" i="1" s="1"/>
  <c r="S578" i="1"/>
  <c r="M585" i="1"/>
  <c r="O585" i="1" s="1"/>
  <c r="Q585" i="1" s="1"/>
  <c r="R585" i="1" s="1"/>
  <c r="S585" i="1"/>
  <c r="M582" i="1"/>
  <c r="O582" i="1" s="1"/>
  <c r="Q582" i="1" s="1"/>
  <c r="R582" i="1" s="1"/>
  <c r="S582" i="1"/>
  <c r="M576" i="1"/>
  <c r="O576" i="1" s="1"/>
  <c r="Q576" i="1" s="1"/>
  <c r="R576" i="1" s="1"/>
  <c r="S576" i="1"/>
  <c r="M574" i="1"/>
  <c r="O574" i="1" s="1"/>
  <c r="Q574" i="1" s="1"/>
  <c r="R574" i="1" s="1"/>
  <c r="S574" i="1"/>
  <c r="M559" i="1"/>
  <c r="O559" i="1" s="1"/>
  <c r="Q559" i="1" s="1"/>
  <c r="R559" i="1" s="1"/>
  <c r="S559" i="1"/>
  <c r="M558" i="1"/>
  <c r="O558" i="1" s="1"/>
  <c r="Q558" i="1" s="1"/>
  <c r="R558" i="1" s="1"/>
  <c r="S558" i="1"/>
  <c r="M567" i="1"/>
  <c r="O567" i="1" s="1"/>
  <c r="Q567" i="1" s="1"/>
  <c r="R567" i="1" s="1"/>
  <c r="S567" i="1"/>
  <c r="M556" i="1"/>
  <c r="O556" i="1" s="1"/>
  <c r="Q556" i="1" s="1"/>
  <c r="R556" i="1" s="1"/>
  <c r="S556" i="1"/>
  <c r="M554" i="1"/>
  <c r="O554" i="1" s="1"/>
  <c r="Q554" i="1" s="1"/>
  <c r="R554" i="1" s="1"/>
  <c r="S554" i="1"/>
  <c r="M550" i="1"/>
  <c r="O550" i="1" s="1"/>
  <c r="Q550" i="1" s="1"/>
  <c r="R550" i="1" s="1"/>
  <c r="S550" i="1"/>
  <c r="M547" i="1"/>
  <c r="O547" i="1" s="1"/>
  <c r="Q547" i="1" s="1"/>
  <c r="R547" i="1" s="1"/>
  <c r="S547" i="1"/>
  <c r="M543" i="1"/>
  <c r="O543" i="1" s="1"/>
  <c r="Q543" i="1" s="1"/>
  <c r="R543" i="1" s="1"/>
  <c r="S543" i="1"/>
  <c r="M535" i="1"/>
  <c r="O535" i="1" s="1"/>
  <c r="Q535" i="1" s="1"/>
  <c r="R535" i="1" s="1"/>
  <c r="S535" i="1"/>
  <c r="M532" i="1"/>
  <c r="O532" i="1" s="1"/>
  <c r="Q532" i="1" s="1"/>
  <c r="R532" i="1" s="1"/>
  <c r="S532" i="1"/>
  <c r="M530" i="1"/>
  <c r="O530" i="1" s="1"/>
  <c r="Q530" i="1" s="1"/>
  <c r="R530" i="1" s="1"/>
  <c r="S530" i="1"/>
  <c r="M527" i="1"/>
  <c r="O527" i="1" s="1"/>
  <c r="Q527" i="1" s="1"/>
  <c r="R527" i="1" s="1"/>
  <c r="S527" i="1"/>
  <c r="M515" i="1"/>
  <c r="O515" i="1" s="1"/>
  <c r="Q515" i="1" s="1"/>
  <c r="R515" i="1" s="1"/>
  <c r="S515" i="1"/>
  <c r="M505" i="1"/>
  <c r="O505" i="1" s="1"/>
  <c r="Q505" i="1" s="1"/>
  <c r="R505" i="1" s="1"/>
  <c r="S505" i="1"/>
  <c r="M503" i="1"/>
  <c r="O503" i="1" s="1"/>
  <c r="Q503" i="1" s="1"/>
  <c r="R503" i="1" s="1"/>
  <c r="S503" i="1"/>
  <c r="M508" i="1"/>
  <c r="O508" i="1" s="1"/>
  <c r="Q508" i="1" s="1"/>
  <c r="R508" i="1" s="1"/>
  <c r="S508" i="1"/>
  <c r="M496" i="1"/>
  <c r="O496" i="1" s="1"/>
  <c r="Q496" i="1" s="1"/>
  <c r="R496" i="1" s="1"/>
  <c r="S496" i="1"/>
  <c r="M492" i="1"/>
  <c r="O492" i="1" s="1"/>
  <c r="Q492" i="1" s="1"/>
  <c r="R492" i="1" s="1"/>
  <c r="S492" i="1"/>
  <c r="M490" i="1"/>
  <c r="O490" i="1" s="1"/>
  <c r="Q490" i="1" s="1"/>
  <c r="R490" i="1" s="1"/>
  <c r="S490" i="1"/>
  <c r="M459" i="1"/>
  <c r="O459" i="1" s="1"/>
  <c r="Q459" i="1" s="1"/>
  <c r="R459" i="1" s="1"/>
  <c r="S459" i="1"/>
  <c r="M484" i="1"/>
  <c r="O484" i="1" s="1"/>
  <c r="Q484" i="1" s="1"/>
  <c r="R484" i="1" s="1"/>
  <c r="S484" i="1"/>
  <c r="M481" i="1"/>
  <c r="O481" i="1" s="1"/>
  <c r="Q481" i="1" s="1"/>
  <c r="R481" i="1" s="1"/>
  <c r="S481" i="1"/>
  <c r="M478" i="1"/>
  <c r="O478" i="1" s="1"/>
  <c r="Q478" i="1" s="1"/>
  <c r="R478" i="1" s="1"/>
  <c r="S478" i="1"/>
  <c r="M474" i="1"/>
  <c r="O474" i="1" s="1"/>
  <c r="Q474" i="1" s="1"/>
  <c r="R474" i="1" s="1"/>
  <c r="S474" i="1"/>
  <c r="M471" i="1"/>
  <c r="O471" i="1" s="1"/>
  <c r="Q471" i="1" s="1"/>
  <c r="R471" i="1" s="1"/>
  <c r="S471" i="1"/>
  <c r="M467" i="1"/>
  <c r="O467" i="1" s="1"/>
  <c r="Q467" i="1" s="1"/>
  <c r="R467" i="1" s="1"/>
  <c r="S467" i="1"/>
  <c r="M463" i="1"/>
  <c r="O463" i="1" s="1"/>
  <c r="Q463" i="1" s="1"/>
  <c r="R463" i="1" s="1"/>
  <c r="S463" i="1"/>
  <c r="M453" i="1"/>
  <c r="O453" i="1" s="1"/>
  <c r="Q453" i="1" s="1"/>
  <c r="R453" i="1" s="1"/>
  <c r="S453" i="1"/>
  <c r="M443" i="1"/>
  <c r="O443" i="1" s="1"/>
  <c r="Q443" i="1" s="1"/>
  <c r="R443" i="1" s="1"/>
  <c r="S443" i="1"/>
  <c r="M441" i="1"/>
  <c r="O441" i="1" s="1"/>
  <c r="Q441" i="1" s="1"/>
  <c r="R441" i="1" s="1"/>
  <c r="S441" i="1"/>
  <c r="M439" i="1"/>
  <c r="O439" i="1" s="1"/>
  <c r="Q439" i="1" s="1"/>
  <c r="R439" i="1" s="1"/>
  <c r="S439" i="1"/>
  <c r="M437" i="1"/>
  <c r="O437" i="1" s="1"/>
  <c r="Q437" i="1" s="1"/>
  <c r="R437" i="1" s="1"/>
  <c r="S437" i="1"/>
  <c r="M430" i="1"/>
  <c r="O430" i="1" s="1"/>
  <c r="Q430" i="1" s="1"/>
  <c r="R430" i="1" s="1"/>
  <c r="S430" i="1"/>
  <c r="M428" i="1"/>
  <c r="O428" i="1" s="1"/>
  <c r="Q428" i="1" s="1"/>
  <c r="R428" i="1" s="1"/>
  <c r="S428" i="1"/>
  <c r="M426" i="1"/>
  <c r="O426" i="1" s="1"/>
  <c r="Q426" i="1" s="1"/>
  <c r="R426" i="1" s="1"/>
  <c r="S426" i="1"/>
  <c r="M419" i="1"/>
  <c r="O419" i="1" s="1"/>
  <c r="Q419" i="1" s="1"/>
  <c r="R419" i="1" s="1"/>
  <c r="S419" i="1"/>
  <c r="M420" i="1"/>
  <c r="O420" i="1" s="1"/>
  <c r="Q420" i="1" s="1"/>
  <c r="R420" i="1" s="1"/>
  <c r="S420" i="1"/>
  <c r="M416" i="1"/>
  <c r="O416" i="1" s="1"/>
  <c r="Q416" i="1" s="1"/>
  <c r="R416" i="1" s="1"/>
  <c r="S416" i="1"/>
  <c r="M406" i="1"/>
  <c r="O406" i="1" s="1"/>
  <c r="Q406" i="1" s="1"/>
  <c r="R406" i="1" s="1"/>
  <c r="S406" i="1"/>
  <c r="M405" i="1"/>
  <c r="O405" i="1" s="1"/>
  <c r="Q405" i="1" s="1"/>
  <c r="R405" i="1" s="1"/>
  <c r="S405" i="1"/>
  <c r="M411" i="1"/>
  <c r="O411" i="1" s="1"/>
  <c r="Q411" i="1" s="1"/>
  <c r="R411" i="1" s="1"/>
  <c r="S411" i="1"/>
  <c r="M389" i="1"/>
  <c r="O389" i="1" s="1"/>
  <c r="Q389" i="1" s="1"/>
  <c r="R389" i="1" s="1"/>
  <c r="S389" i="1"/>
  <c r="M395" i="1"/>
  <c r="O395" i="1" s="1"/>
  <c r="Q395" i="1" s="1"/>
  <c r="R395" i="1" s="1"/>
  <c r="S395" i="1"/>
  <c r="M391" i="1"/>
  <c r="O391" i="1" s="1"/>
  <c r="Q391" i="1" s="1"/>
  <c r="R391" i="1" s="1"/>
  <c r="S391" i="1"/>
  <c r="M387" i="1"/>
  <c r="O387" i="1" s="1"/>
  <c r="Q387" i="1" s="1"/>
  <c r="R387" i="1" s="1"/>
  <c r="S387" i="1"/>
  <c r="M385" i="1"/>
  <c r="O385" i="1" s="1"/>
  <c r="Q385" i="1" s="1"/>
  <c r="R385" i="1" s="1"/>
  <c r="S385" i="1"/>
  <c r="M376" i="1"/>
  <c r="O376" i="1" s="1"/>
  <c r="Q376" i="1" s="1"/>
  <c r="R376" i="1" s="1"/>
  <c r="S376" i="1"/>
  <c r="M381" i="1"/>
  <c r="O381" i="1" s="1"/>
  <c r="Q381" i="1" s="1"/>
  <c r="R381" i="1" s="1"/>
  <c r="S381" i="1"/>
  <c r="M370" i="1"/>
  <c r="O370" i="1" s="1"/>
  <c r="Q370" i="1" s="1"/>
  <c r="R370" i="1" s="1"/>
  <c r="S370" i="1"/>
  <c r="M361" i="1"/>
  <c r="O361" i="1" s="1"/>
  <c r="Q361" i="1" s="1"/>
  <c r="R361" i="1" s="1"/>
  <c r="S361" i="1"/>
  <c r="M363" i="1"/>
  <c r="O363" i="1" s="1"/>
  <c r="Q363" i="1" s="1"/>
  <c r="R363" i="1" s="1"/>
  <c r="S363" i="1"/>
  <c r="M358" i="1"/>
  <c r="O358" i="1" s="1"/>
  <c r="Q358" i="1" s="1"/>
  <c r="R358" i="1" s="1"/>
  <c r="S358" i="1"/>
  <c r="M352" i="1"/>
  <c r="O352" i="1" s="1"/>
  <c r="Q352" i="1" s="1"/>
  <c r="R352" i="1" s="1"/>
  <c r="S352" i="1"/>
  <c r="M346" i="1"/>
  <c r="O346" i="1" s="1"/>
  <c r="Q346" i="1" s="1"/>
  <c r="R346" i="1" s="1"/>
  <c r="S346" i="1"/>
  <c r="M349" i="1"/>
  <c r="O349" i="1" s="1"/>
  <c r="Q349" i="1" s="1"/>
  <c r="R349" i="1" s="1"/>
  <c r="S349" i="1"/>
  <c r="M342" i="1"/>
  <c r="O342" i="1" s="1"/>
  <c r="Q342" i="1" s="1"/>
  <c r="R342" i="1" s="1"/>
  <c r="S342" i="1"/>
  <c r="M326" i="1"/>
  <c r="O326" i="1" s="1"/>
  <c r="Q326" i="1" s="1"/>
  <c r="R326" i="1" s="1"/>
  <c r="S326" i="1"/>
  <c r="M324" i="1"/>
  <c r="O324" i="1" s="1"/>
  <c r="Q324" i="1" s="1"/>
  <c r="R324" i="1" s="1"/>
  <c r="S324" i="1"/>
  <c r="M339" i="1"/>
  <c r="O339" i="1" s="1"/>
  <c r="Q339" i="1" s="1"/>
  <c r="R339" i="1" s="1"/>
  <c r="S339" i="1"/>
  <c r="M336" i="1"/>
  <c r="O336" i="1" s="1"/>
  <c r="Q336" i="1" s="1"/>
  <c r="R336" i="1" s="1"/>
  <c r="S336" i="1"/>
  <c r="M334" i="1"/>
  <c r="O334" i="1" s="1"/>
  <c r="Q334" i="1" s="1"/>
  <c r="R334" i="1" s="1"/>
  <c r="S334" i="1"/>
  <c r="M318" i="1"/>
  <c r="O318" i="1" s="1"/>
  <c r="Q318" i="1" s="1"/>
  <c r="R318" i="1" s="1"/>
  <c r="S318" i="1"/>
  <c r="M308" i="1"/>
  <c r="O308" i="1" s="1"/>
  <c r="Q308" i="1" s="1"/>
  <c r="R308" i="1" s="1"/>
  <c r="S308" i="1"/>
  <c r="M315" i="1"/>
  <c r="O315" i="1" s="1"/>
  <c r="Q315" i="1" s="1"/>
  <c r="R315" i="1" s="1"/>
  <c r="S315" i="1"/>
  <c r="M313" i="1"/>
  <c r="O313" i="1" s="1"/>
  <c r="Q313" i="1" s="1"/>
  <c r="R313" i="1" s="1"/>
  <c r="S313" i="1"/>
  <c r="M301" i="1"/>
  <c r="O301" i="1" s="1"/>
  <c r="Q301" i="1" s="1"/>
  <c r="R301" i="1" s="1"/>
  <c r="S301" i="1"/>
  <c r="M298" i="1"/>
  <c r="O298" i="1" s="1"/>
  <c r="Q298" i="1" s="1"/>
  <c r="R298" i="1" s="1"/>
  <c r="S298" i="1"/>
  <c r="M296" i="1"/>
  <c r="O296" i="1" s="1"/>
  <c r="Q296" i="1" s="1"/>
  <c r="R296" i="1" s="1"/>
  <c r="S296" i="1"/>
  <c r="M294" i="1"/>
  <c r="O294" i="1" s="1"/>
  <c r="Q294" i="1" s="1"/>
  <c r="R294" i="1" s="1"/>
  <c r="S294" i="1"/>
  <c r="M284" i="1"/>
  <c r="O284" i="1" s="1"/>
  <c r="Q284" i="1" s="1"/>
  <c r="R284" i="1" s="1"/>
  <c r="S284" i="1"/>
  <c r="M283" i="1"/>
  <c r="O283" i="1" s="1"/>
  <c r="Q283" i="1" s="1"/>
  <c r="R283" i="1" s="1"/>
  <c r="S283" i="1"/>
  <c r="M279" i="1"/>
  <c r="O279" i="1" s="1"/>
  <c r="Q279" i="1" s="1"/>
  <c r="R279" i="1" s="1"/>
  <c r="S279" i="1"/>
  <c r="M273" i="1"/>
  <c r="O273" i="1" s="1"/>
  <c r="Q273" i="1" s="1"/>
  <c r="R273" i="1" s="1"/>
  <c r="S273" i="1"/>
  <c r="M269" i="1"/>
  <c r="O269" i="1" s="1"/>
  <c r="Q269" i="1" s="1"/>
  <c r="R269" i="1" s="1"/>
  <c r="S269" i="1"/>
  <c r="M266" i="1"/>
  <c r="O266" i="1" s="1"/>
  <c r="Q266" i="1" s="1"/>
  <c r="R266" i="1" s="1"/>
  <c r="S266" i="1"/>
  <c r="M262" i="1"/>
  <c r="O262" i="1" s="1"/>
  <c r="Q262" i="1" s="1"/>
  <c r="R262" i="1" s="1"/>
  <c r="S262" i="1"/>
  <c r="M254" i="1"/>
  <c r="O254" i="1" s="1"/>
  <c r="Q254" i="1" s="1"/>
  <c r="R254" i="1" s="1"/>
  <c r="S254" i="1"/>
  <c r="M258" i="1"/>
  <c r="O258" i="1" s="1"/>
  <c r="Q258" i="1" s="1"/>
  <c r="R258" i="1" s="1"/>
  <c r="S258" i="1"/>
  <c r="M250" i="1"/>
  <c r="O250" i="1" s="1"/>
  <c r="Q250" i="1" s="1"/>
  <c r="R250" i="1" s="1"/>
  <c r="S250" i="1"/>
  <c r="M248" i="1"/>
  <c r="O248" i="1" s="1"/>
  <c r="Q248" i="1" s="1"/>
  <c r="R248" i="1" s="1"/>
  <c r="S248" i="1"/>
  <c r="M245" i="1"/>
  <c r="O245" i="1" s="1"/>
  <c r="Q245" i="1" s="1"/>
  <c r="R245" i="1" s="1"/>
  <c r="S245" i="1"/>
  <c r="M234" i="1"/>
  <c r="O234" i="1" s="1"/>
  <c r="Q234" i="1" s="1"/>
  <c r="R234" i="1" s="1"/>
  <c r="S234" i="1"/>
  <c r="M240" i="1"/>
  <c r="O240" i="1" s="1"/>
  <c r="Q240" i="1" s="1"/>
  <c r="R240" i="1" s="1"/>
  <c r="S240" i="1"/>
  <c r="M233" i="1"/>
  <c r="O233" i="1" s="1"/>
  <c r="Q233" i="1" s="1"/>
  <c r="R233" i="1" s="1"/>
  <c r="S233" i="1"/>
  <c r="M229" i="1"/>
  <c r="O229" i="1" s="1"/>
  <c r="Q229" i="1" s="1"/>
  <c r="R229" i="1" s="1"/>
  <c r="S229" i="1"/>
  <c r="M226" i="1"/>
  <c r="O226" i="1" s="1"/>
  <c r="Q226" i="1" s="1"/>
  <c r="R226" i="1" s="1"/>
  <c r="S226" i="1"/>
  <c r="M222" i="1"/>
  <c r="O222" i="1" s="1"/>
  <c r="Q222" i="1" s="1"/>
  <c r="R222" i="1" s="1"/>
  <c r="S222" i="1"/>
  <c r="M214" i="1"/>
  <c r="O214" i="1" s="1"/>
  <c r="Q214" i="1" s="1"/>
  <c r="R214" i="1" s="1"/>
  <c r="S214" i="1"/>
  <c r="M220" i="1"/>
  <c r="O220" i="1" s="1"/>
  <c r="Q220" i="1" s="1"/>
  <c r="R220" i="1" s="1"/>
  <c r="S220" i="1"/>
  <c r="M206" i="1"/>
  <c r="O206" i="1" s="1"/>
  <c r="Q206" i="1" s="1"/>
  <c r="R206" i="1" s="1"/>
  <c r="S206" i="1"/>
  <c r="M202" i="1"/>
  <c r="O202" i="1" s="1"/>
  <c r="Q202" i="1" s="1"/>
  <c r="R202" i="1" s="1"/>
  <c r="S202" i="1"/>
  <c r="M199" i="1"/>
  <c r="O199" i="1" s="1"/>
  <c r="Q199" i="1" s="1"/>
  <c r="R199" i="1" s="1"/>
  <c r="S199" i="1"/>
  <c r="M187" i="1"/>
  <c r="O187" i="1" s="1"/>
  <c r="Q187" i="1" s="1"/>
  <c r="R187" i="1" s="1"/>
  <c r="S187" i="1"/>
  <c r="M184" i="1"/>
  <c r="O184" i="1" s="1"/>
  <c r="Q184" i="1" s="1"/>
  <c r="R184" i="1" s="1"/>
  <c r="S184" i="1"/>
  <c r="M193" i="1"/>
  <c r="O193" i="1" s="1"/>
  <c r="Q193" i="1" s="1"/>
  <c r="R193" i="1" s="1"/>
  <c r="S193" i="1"/>
  <c r="M191" i="1"/>
  <c r="O191" i="1" s="1"/>
  <c r="Q191" i="1" s="1"/>
  <c r="R191" i="1" s="1"/>
  <c r="S191" i="1"/>
  <c r="M180" i="1"/>
  <c r="O180" i="1" s="1"/>
  <c r="Q180" i="1" s="1"/>
  <c r="R180" i="1" s="1"/>
  <c r="S180" i="1"/>
  <c r="M178" i="1"/>
  <c r="O178" i="1" s="1"/>
  <c r="Q178" i="1" s="1"/>
  <c r="R178" i="1" s="1"/>
  <c r="S178" i="1"/>
  <c r="M174" i="1"/>
  <c r="O174" i="1" s="1"/>
  <c r="Q174" i="1" s="1"/>
  <c r="R174" i="1" s="1"/>
  <c r="S174" i="1"/>
  <c r="M166" i="1"/>
  <c r="O166" i="1" s="1"/>
  <c r="Q166" i="1" s="1"/>
  <c r="R166" i="1" s="1"/>
  <c r="S166" i="1"/>
  <c r="M163" i="1"/>
  <c r="O163" i="1" s="1"/>
  <c r="Q163" i="1" s="1"/>
  <c r="R163" i="1" s="1"/>
  <c r="S163" i="1"/>
  <c r="M161" i="1"/>
  <c r="O161" i="1" s="1"/>
  <c r="Q161" i="1" s="1"/>
  <c r="R161" i="1" s="1"/>
  <c r="S161" i="1"/>
  <c r="M152" i="1"/>
  <c r="O152" i="1" s="1"/>
  <c r="Q152" i="1" s="1"/>
  <c r="R152" i="1" s="1"/>
  <c r="S152" i="1"/>
  <c r="M151" i="1"/>
  <c r="O151" i="1" s="1"/>
  <c r="Q151" i="1" s="1"/>
  <c r="R151" i="1" s="1"/>
  <c r="S151" i="1"/>
  <c r="M138" i="1"/>
  <c r="O138" i="1" s="1"/>
  <c r="Q138" i="1" s="1"/>
  <c r="R138" i="1" s="1"/>
  <c r="S138" i="1"/>
  <c r="M136" i="1"/>
  <c r="O136" i="1" s="1"/>
  <c r="Q136" i="1" s="1"/>
  <c r="R136" i="1" s="1"/>
  <c r="S136" i="1"/>
  <c r="M142" i="1"/>
  <c r="O142" i="1" s="1"/>
  <c r="Q142" i="1" s="1"/>
  <c r="R142" i="1" s="1"/>
  <c r="S142" i="1"/>
  <c r="M134" i="1"/>
  <c r="O134" i="1" s="1"/>
  <c r="Q134" i="1" s="1"/>
  <c r="R134" i="1" s="1"/>
  <c r="S134" i="1"/>
  <c r="M133" i="1"/>
  <c r="O133" i="1" s="1"/>
  <c r="Q133" i="1" s="1"/>
  <c r="R133" i="1" s="1"/>
  <c r="S133" i="1"/>
  <c r="M115" i="1"/>
  <c r="O115" i="1" s="1"/>
  <c r="Q115" i="1" s="1"/>
  <c r="R115" i="1" s="1"/>
  <c r="S115" i="1"/>
  <c r="M127" i="1"/>
  <c r="O127" i="1" s="1"/>
  <c r="Q127" i="1" s="1"/>
  <c r="R127" i="1" s="1"/>
  <c r="S127" i="1"/>
  <c r="M123" i="1"/>
  <c r="O123" i="1" s="1"/>
  <c r="Q123" i="1" s="1"/>
  <c r="R123" i="1" s="1"/>
  <c r="S123" i="1"/>
  <c r="M121" i="1"/>
  <c r="O121" i="1" s="1"/>
  <c r="Q121" i="1" s="1"/>
  <c r="R121" i="1" s="1"/>
  <c r="S121" i="1"/>
  <c r="M110" i="1"/>
  <c r="O110" i="1" s="1"/>
  <c r="Q110" i="1" s="1"/>
  <c r="R110" i="1" s="1"/>
  <c r="S110" i="1"/>
  <c r="M90" i="1"/>
  <c r="O90" i="1" s="1"/>
  <c r="Q90" i="1" s="1"/>
  <c r="R90" i="1" s="1"/>
  <c r="S90" i="1"/>
  <c r="M105" i="1"/>
  <c r="O105" i="1" s="1"/>
  <c r="Q105" i="1" s="1"/>
  <c r="R105" i="1" s="1"/>
  <c r="S105" i="1"/>
  <c r="M101" i="1"/>
  <c r="O101" i="1" s="1"/>
  <c r="Q101" i="1" s="1"/>
  <c r="R101" i="1" s="1"/>
  <c r="S101" i="1"/>
  <c r="M98" i="1"/>
  <c r="O98" i="1" s="1"/>
  <c r="Q98" i="1" s="1"/>
  <c r="R98" i="1" s="1"/>
  <c r="S98" i="1"/>
  <c r="M87" i="1"/>
  <c r="O87" i="1" s="1"/>
  <c r="Q87" i="1" s="1"/>
  <c r="R87" i="1" s="1"/>
  <c r="S87" i="1"/>
  <c r="M92" i="1"/>
  <c r="O92" i="1" s="1"/>
  <c r="Q92" i="1" s="1"/>
  <c r="R92" i="1" s="1"/>
  <c r="S92" i="1"/>
  <c r="M82" i="1"/>
  <c r="O82" i="1" s="1"/>
  <c r="Q82" i="1" s="1"/>
  <c r="R82" i="1" s="1"/>
  <c r="S82" i="1"/>
  <c r="M75" i="1"/>
  <c r="O75" i="1" s="1"/>
  <c r="Q75" i="1" s="1"/>
  <c r="R75" i="1" s="1"/>
  <c r="S75" i="1"/>
  <c r="M78" i="1"/>
  <c r="O78" i="1" s="1"/>
  <c r="Q78" i="1" s="1"/>
  <c r="R78" i="1" s="1"/>
  <c r="S78" i="1"/>
  <c r="M68" i="1"/>
  <c r="O68" i="1" s="1"/>
  <c r="Q68" i="1" s="1"/>
  <c r="R68" i="1" s="1"/>
  <c r="S68" i="1"/>
  <c r="M66" i="1"/>
  <c r="O66" i="1" s="1"/>
  <c r="Q66" i="1" s="1"/>
  <c r="R66" i="1" s="1"/>
  <c r="S66" i="1"/>
  <c r="M64" i="1"/>
  <c r="O64" i="1" s="1"/>
  <c r="Q64" i="1" s="1"/>
  <c r="R64" i="1" s="1"/>
  <c r="S64" i="1"/>
  <c r="M58" i="1"/>
  <c r="O58" i="1" s="1"/>
  <c r="Q58" i="1" s="1"/>
  <c r="R58" i="1" s="1"/>
  <c r="S58" i="1"/>
  <c r="M55" i="1"/>
  <c r="O55" i="1" s="1"/>
  <c r="Q55" i="1" s="1"/>
  <c r="R55" i="1" s="1"/>
  <c r="S55" i="1"/>
  <c r="M51" i="1"/>
  <c r="O51" i="1" s="1"/>
  <c r="Q51" i="1" s="1"/>
  <c r="R51" i="1" s="1"/>
  <c r="S51" i="1"/>
  <c r="M47" i="1"/>
  <c r="O47" i="1" s="1"/>
  <c r="Q47" i="1" s="1"/>
  <c r="R47" i="1" s="1"/>
  <c r="S47" i="1"/>
  <c r="M35" i="1"/>
  <c r="O35" i="1" s="1"/>
  <c r="Q35" i="1" s="1"/>
  <c r="R35" i="1" s="1"/>
  <c r="S35" i="1"/>
  <c r="M33" i="1"/>
  <c r="O33" i="1" s="1"/>
  <c r="Q33" i="1" s="1"/>
  <c r="R33" i="1" s="1"/>
  <c r="S33" i="1"/>
  <c r="M39" i="1"/>
  <c r="O39" i="1" s="1"/>
  <c r="Q39" i="1" s="1"/>
  <c r="R39" i="1" s="1"/>
  <c r="S39" i="1"/>
  <c r="M30" i="1"/>
  <c r="O30" i="1" s="1"/>
  <c r="Q30" i="1" s="1"/>
  <c r="R30" i="1" s="1"/>
  <c r="S30" i="1"/>
  <c r="M28" i="1"/>
  <c r="O28" i="1" s="1"/>
  <c r="Q28" i="1" s="1"/>
  <c r="R28" i="1" s="1"/>
  <c r="S28" i="1"/>
  <c r="M21" i="1"/>
  <c r="O21" i="1" s="1"/>
  <c r="Q21" i="1" s="1"/>
  <c r="R21" i="1" s="1"/>
  <c r="S21" i="1"/>
  <c r="M20" i="1"/>
  <c r="O20" i="1" s="1"/>
  <c r="Q20" i="1" s="1"/>
  <c r="R20" i="1" s="1"/>
  <c r="S20" i="1"/>
  <c r="M16" i="1"/>
  <c r="O16" i="1" s="1"/>
  <c r="Q16" i="1" s="1"/>
  <c r="R16" i="1" s="1"/>
  <c r="S16" i="1"/>
  <c r="M4" i="1"/>
  <c r="O4" i="1" s="1"/>
  <c r="Q4" i="1" s="1"/>
  <c r="R4" i="1" s="1"/>
  <c r="S4" i="1"/>
  <c r="M9" i="1"/>
  <c r="O9" i="1" s="1"/>
  <c r="Q9" i="1" s="1"/>
  <c r="R9" i="1" s="1"/>
  <c r="S9" i="1"/>
  <c r="S954" i="1"/>
  <c r="S945" i="1"/>
  <c r="S939" i="1"/>
  <c r="S924" i="1"/>
  <c r="S912" i="1"/>
  <c r="S893" i="1"/>
  <c r="S862" i="1"/>
  <c r="S866" i="1"/>
  <c r="S847" i="1"/>
  <c r="S827" i="1"/>
  <c r="S815" i="1"/>
  <c r="S797" i="1"/>
  <c r="S778" i="1"/>
  <c r="S765" i="1"/>
  <c r="S733" i="1"/>
  <c r="S701" i="1"/>
  <c r="S524" i="1"/>
  <c r="S267" i="1"/>
  <c r="S952" i="1"/>
  <c r="S930" i="1"/>
  <c r="S921" i="1"/>
  <c r="S909" i="1"/>
  <c r="S890" i="1"/>
  <c r="S874" i="1"/>
  <c r="S857" i="1"/>
  <c r="S487" i="1"/>
  <c r="S832" i="1"/>
  <c r="S804" i="1"/>
  <c r="S788" i="1"/>
  <c r="S774" i="1"/>
  <c r="S758" i="1"/>
  <c r="S725" i="1"/>
  <c r="S695" i="1"/>
  <c r="S203" i="1"/>
  <c r="M745" i="1"/>
  <c r="O745" i="1" s="1"/>
  <c r="Q745" i="1" s="1"/>
  <c r="R745" i="1" s="1"/>
  <c r="S745" i="1"/>
  <c r="M747" i="1"/>
  <c r="O747" i="1" s="1"/>
  <c r="Q747" i="1" s="1"/>
  <c r="R747" i="1" s="1"/>
  <c r="S747" i="1"/>
  <c r="M722" i="1"/>
  <c r="O722" i="1" s="1"/>
  <c r="Q722" i="1" s="1"/>
  <c r="R722" i="1" s="1"/>
  <c r="S722" i="1"/>
  <c r="M714" i="1"/>
  <c r="O714" i="1" s="1"/>
  <c r="Q714" i="1" s="1"/>
  <c r="R714" i="1" s="1"/>
  <c r="S714" i="1"/>
  <c r="M689" i="1"/>
  <c r="O689" i="1" s="1"/>
  <c r="Q689" i="1" s="1"/>
  <c r="R689" i="1" s="1"/>
  <c r="S689" i="1"/>
  <c r="M7" i="1"/>
  <c r="O7" i="1" s="1"/>
  <c r="Q7" i="1" s="1"/>
  <c r="R7" i="1" s="1"/>
  <c r="S7" i="1"/>
  <c r="S949" i="1"/>
  <c r="S944" i="1"/>
  <c r="S941" i="1"/>
  <c r="S935" i="1"/>
  <c r="S916" i="1"/>
  <c r="S898" i="1"/>
  <c r="S888" i="1"/>
  <c r="S873" i="1"/>
  <c r="S853" i="1"/>
  <c r="S839" i="1"/>
  <c r="S821" i="1"/>
  <c r="S799" i="1"/>
  <c r="S785" i="1"/>
  <c r="S776" i="1"/>
  <c r="S753" i="1"/>
  <c r="S719" i="1"/>
  <c r="S686" i="1"/>
  <c r="S143" i="1"/>
  <c r="R954" i="1"/>
  <c r="R930" i="1"/>
  <c r="R939" i="1"/>
  <c r="R924" i="1"/>
  <c r="R921" i="1"/>
  <c r="R912" i="1"/>
  <c r="R909" i="1"/>
  <c r="R893" i="1"/>
  <c r="R890" i="1"/>
  <c r="R862" i="1"/>
  <c r="R874" i="1"/>
  <c r="R946" i="1"/>
  <c r="R929" i="1"/>
  <c r="R934" i="1"/>
  <c r="R919" i="1"/>
  <c r="R915" i="1"/>
  <c r="R900" i="1"/>
  <c r="R906" i="1"/>
  <c r="R882" i="1"/>
  <c r="R887" i="1"/>
  <c r="R865" i="1"/>
  <c r="R872" i="1"/>
  <c r="R859" i="1"/>
  <c r="R852" i="1"/>
  <c r="R846" i="1"/>
  <c r="R838" i="1"/>
  <c r="R826" i="1"/>
  <c r="R949" i="1"/>
  <c r="R952" i="1"/>
  <c r="R941" i="1"/>
  <c r="R866" i="1"/>
  <c r="R857" i="1"/>
  <c r="R847" i="1"/>
  <c r="R487" i="1"/>
  <c r="R827" i="1"/>
  <c r="R832" i="1"/>
  <c r="R815" i="1"/>
  <c r="R804" i="1"/>
  <c r="R797" i="1"/>
  <c r="R788" i="1"/>
  <c r="R778" i="1"/>
  <c r="R774" i="1"/>
  <c r="R765" i="1"/>
  <c r="R759" i="1"/>
  <c r="R758" i="1"/>
  <c r="R733" i="1"/>
  <c r="R726" i="1"/>
  <c r="R725" i="1"/>
  <c r="R701" i="1"/>
  <c r="R698" i="1"/>
  <c r="R695" i="1"/>
  <c r="R820" i="1"/>
  <c r="R814" i="1"/>
  <c r="R803" i="1"/>
  <c r="R796" i="1"/>
  <c r="R792" i="1"/>
  <c r="R782" i="1"/>
  <c r="R772" i="1"/>
  <c r="R764" i="1"/>
  <c r="R757" i="1"/>
  <c r="R742" i="1"/>
  <c r="R737" i="1"/>
  <c r="R727" i="1"/>
  <c r="R724" i="1"/>
  <c r="R718" i="1"/>
  <c r="R706" i="1"/>
  <c r="R700" i="1"/>
  <c r="R694" i="1"/>
  <c r="R685" i="1"/>
  <c r="R673" i="1"/>
  <c r="R661" i="1"/>
  <c r="R659" i="1"/>
  <c r="R654" i="1"/>
  <c r="R648" i="1"/>
  <c r="R621" i="1"/>
  <c r="R632" i="1"/>
  <c r="R618" i="1"/>
  <c r="R622" i="1"/>
  <c r="R602" i="1"/>
  <c r="R596" i="1"/>
  <c r="R589" i="1"/>
  <c r="R583" i="1"/>
  <c r="R563" i="1"/>
  <c r="R571" i="1"/>
  <c r="R540" i="1"/>
  <c r="R551" i="1"/>
  <c r="R544" i="1"/>
  <c r="R522" i="1"/>
  <c r="R519" i="1"/>
  <c r="R516" i="1"/>
  <c r="R512" i="1"/>
  <c r="R497" i="1"/>
  <c r="R501" i="1"/>
  <c r="R458" i="1"/>
  <c r="R456" i="1"/>
  <c r="R472" i="1"/>
  <c r="R464" i="1"/>
  <c r="R451" i="1"/>
  <c r="R447" i="1"/>
  <c r="R431" i="1"/>
  <c r="R427" i="1"/>
  <c r="R407" i="1"/>
  <c r="R396" i="1"/>
  <c r="R321" i="1"/>
  <c r="R267" i="1"/>
  <c r="L5" i="1"/>
  <c r="M5" i="1" s="1"/>
  <c r="O5" i="1" s="1"/>
  <c r="Q5" i="1" s="1"/>
  <c r="M676" i="1"/>
  <c r="O676" i="1" s="1"/>
  <c r="Q676" i="1" s="1"/>
  <c r="R676" i="1" s="1"/>
  <c r="M682" i="1"/>
  <c r="O682" i="1" s="1"/>
  <c r="Q682" i="1" s="1"/>
  <c r="R682" i="1" s="1"/>
  <c r="M671" i="1"/>
  <c r="O671" i="1" s="1"/>
  <c r="Q671" i="1" s="1"/>
  <c r="R671" i="1" s="1"/>
  <c r="M669" i="1"/>
  <c r="O669" i="1" s="1"/>
  <c r="Q669" i="1" s="1"/>
  <c r="R669" i="1" s="1"/>
  <c r="M666" i="1"/>
  <c r="O666" i="1" s="1"/>
  <c r="Q666" i="1" s="1"/>
  <c r="R666" i="1" s="1"/>
  <c r="M660" i="1"/>
  <c r="O660" i="1" s="1"/>
  <c r="Q660" i="1" s="1"/>
  <c r="R660" i="1" s="1"/>
  <c r="M657" i="1"/>
  <c r="O657" i="1" s="1"/>
  <c r="Q657" i="1" s="1"/>
  <c r="R657" i="1" s="1"/>
  <c r="M655" i="1"/>
  <c r="O655" i="1" s="1"/>
  <c r="Q655" i="1" s="1"/>
  <c r="R655" i="1" s="1"/>
  <c r="M638" i="1"/>
  <c r="O638" i="1" s="1"/>
  <c r="Q638" i="1" s="1"/>
  <c r="R638" i="1" s="1"/>
  <c r="M649" i="1"/>
  <c r="O649" i="1" s="1"/>
  <c r="Q649" i="1" s="1"/>
  <c r="R649" i="1" s="1"/>
  <c r="M645" i="1"/>
  <c r="O645" i="1" s="1"/>
  <c r="Q645" i="1" s="1"/>
  <c r="R645" i="1" s="1"/>
  <c r="M641" i="1"/>
  <c r="O641" i="1" s="1"/>
  <c r="Q641" i="1" s="1"/>
  <c r="R641" i="1" s="1"/>
  <c r="M620" i="1"/>
  <c r="O620" i="1" s="1"/>
  <c r="Q620" i="1" s="1"/>
  <c r="R620" i="1" s="1"/>
  <c r="M633" i="1"/>
  <c r="O633" i="1" s="1"/>
  <c r="Q633" i="1" s="1"/>
  <c r="R633" i="1" s="1"/>
  <c r="M629" i="1"/>
  <c r="O629" i="1" s="1"/>
  <c r="Q629" i="1" s="1"/>
  <c r="R629" i="1" s="1"/>
  <c r="M625" i="1"/>
  <c r="O625" i="1" s="1"/>
  <c r="Q625" i="1" s="1"/>
  <c r="R625" i="1" s="1"/>
  <c r="M623" i="1"/>
  <c r="O623" i="1" s="1"/>
  <c r="Q623" i="1" s="1"/>
  <c r="R623" i="1" s="1"/>
  <c r="M613" i="1"/>
  <c r="O613" i="1" s="1"/>
  <c r="Q613" i="1" s="1"/>
  <c r="R613" i="1" s="1"/>
  <c r="M604" i="1"/>
  <c r="O604" i="1" s="1"/>
  <c r="Q604" i="1" s="1"/>
  <c r="R604" i="1" s="1"/>
  <c r="M609" i="1"/>
  <c r="O609" i="1" s="1"/>
  <c r="Q609" i="1" s="1"/>
  <c r="R609" i="1" s="1"/>
  <c r="M600" i="1"/>
  <c r="O600" i="1" s="1"/>
  <c r="Q600" i="1" s="1"/>
  <c r="R600" i="1" s="1"/>
  <c r="M597" i="1"/>
  <c r="O597" i="1" s="1"/>
  <c r="Q597" i="1" s="1"/>
  <c r="R597" i="1" s="1"/>
  <c r="M593" i="1"/>
  <c r="O593" i="1" s="1"/>
  <c r="Q593" i="1" s="1"/>
  <c r="R593" i="1" s="1"/>
  <c r="M590" i="1"/>
  <c r="O590" i="1" s="1"/>
  <c r="Q590" i="1" s="1"/>
  <c r="R590" i="1" s="1"/>
  <c r="M586" i="1"/>
  <c r="O586" i="1" s="1"/>
  <c r="Q586" i="1" s="1"/>
  <c r="R586" i="1" s="1"/>
  <c r="M584" i="1"/>
  <c r="O584" i="1" s="1"/>
  <c r="Q584" i="1" s="1"/>
  <c r="R584" i="1" s="1"/>
  <c r="M580" i="1"/>
  <c r="O580" i="1" s="1"/>
  <c r="Q580" i="1" s="1"/>
  <c r="R580" i="1" s="1"/>
  <c r="M564" i="1"/>
  <c r="O564" i="1" s="1"/>
  <c r="Q564" i="1" s="1"/>
  <c r="R564" i="1" s="1"/>
  <c r="M561" i="1"/>
  <c r="O561" i="1" s="1"/>
  <c r="Q561" i="1" s="1"/>
  <c r="R561" i="1" s="1"/>
  <c r="M572" i="1"/>
  <c r="O572" i="1" s="1"/>
  <c r="Q572" i="1" s="1"/>
  <c r="R572" i="1" s="1"/>
  <c r="M569" i="1"/>
  <c r="O569" i="1" s="1"/>
  <c r="Q569" i="1" s="1"/>
  <c r="R569" i="1" s="1"/>
  <c r="M557" i="1"/>
  <c r="O557" i="1" s="1"/>
  <c r="Q557" i="1" s="1"/>
  <c r="R557" i="1" s="1"/>
  <c r="M555" i="1"/>
  <c r="O555" i="1" s="1"/>
  <c r="Q555" i="1" s="1"/>
  <c r="R555" i="1" s="1"/>
  <c r="M552" i="1"/>
  <c r="O552" i="1" s="1"/>
  <c r="Q552" i="1" s="1"/>
  <c r="R552" i="1" s="1"/>
  <c r="M548" i="1"/>
  <c r="O548" i="1" s="1"/>
  <c r="Q548" i="1" s="1"/>
  <c r="R548" i="1" s="1"/>
  <c r="M545" i="1"/>
  <c r="O545" i="1" s="1"/>
  <c r="Q545" i="1" s="1"/>
  <c r="R545" i="1" s="1"/>
  <c r="M541" i="1"/>
  <c r="O541" i="1" s="1"/>
  <c r="Q541" i="1" s="1"/>
  <c r="R541" i="1" s="1"/>
  <c r="M523" i="1"/>
  <c r="O523" i="1" s="1"/>
  <c r="Q523" i="1" s="1"/>
  <c r="R523" i="1" s="1"/>
  <c r="M534" i="1"/>
  <c r="O534" i="1" s="1"/>
  <c r="Q534" i="1" s="1"/>
  <c r="R534" i="1" s="1"/>
  <c r="M531" i="1"/>
  <c r="O531" i="1" s="1"/>
  <c r="Q531" i="1" s="1"/>
  <c r="R531" i="1" s="1"/>
  <c r="M518" i="1"/>
  <c r="O518" i="1" s="1"/>
  <c r="Q518" i="1" s="1"/>
  <c r="R518" i="1" s="1"/>
  <c r="M517" i="1"/>
  <c r="O517" i="1" s="1"/>
  <c r="Q517" i="1" s="1"/>
  <c r="R517" i="1" s="1"/>
  <c r="M514" i="1"/>
  <c r="O514" i="1" s="1"/>
  <c r="Q514" i="1" s="1"/>
  <c r="R514" i="1" s="1"/>
  <c r="M513" i="1"/>
  <c r="O513" i="1" s="1"/>
  <c r="Q513" i="1" s="1"/>
  <c r="R513" i="1" s="1"/>
  <c r="M510" i="1"/>
  <c r="O510" i="1" s="1"/>
  <c r="Q510" i="1" s="1"/>
  <c r="R510" i="1" s="1"/>
  <c r="M498" i="1"/>
  <c r="O498" i="1" s="1"/>
  <c r="Q498" i="1" s="1"/>
  <c r="R498" i="1" s="1"/>
  <c r="M494" i="1"/>
  <c r="O494" i="1" s="1"/>
  <c r="Q494" i="1" s="1"/>
  <c r="R494" i="1" s="1"/>
  <c r="M491" i="1"/>
  <c r="O491" i="1" s="1"/>
  <c r="Q491" i="1" s="1"/>
  <c r="R491" i="1" s="1"/>
  <c r="M500" i="1"/>
  <c r="O500" i="1" s="1"/>
  <c r="Q500" i="1" s="1"/>
  <c r="R500" i="1" s="1"/>
  <c r="M485" i="1"/>
  <c r="O485" i="1" s="1"/>
  <c r="Q485" i="1" s="1"/>
  <c r="R485" i="1" s="1"/>
  <c r="M457" i="1"/>
  <c r="O457" i="1" s="1"/>
  <c r="Q457" i="1" s="1"/>
  <c r="R457" i="1" s="1"/>
  <c r="M479" i="1"/>
  <c r="O479" i="1" s="1"/>
  <c r="Q479" i="1" s="1"/>
  <c r="R479" i="1" s="1"/>
  <c r="M476" i="1"/>
  <c r="O476" i="1" s="1"/>
  <c r="Q476" i="1" s="1"/>
  <c r="R476" i="1" s="1"/>
  <c r="M455" i="1"/>
  <c r="O455" i="1" s="1"/>
  <c r="Q455" i="1" s="1"/>
  <c r="R455" i="1" s="1"/>
  <c r="M469" i="1"/>
  <c r="O469" i="1" s="1"/>
  <c r="Q469" i="1" s="1"/>
  <c r="R469" i="1" s="1"/>
  <c r="M465" i="1"/>
  <c r="O465" i="1" s="1"/>
  <c r="Q465" i="1" s="1"/>
  <c r="R465" i="1" s="1"/>
  <c r="M461" i="1"/>
  <c r="O461" i="1" s="1"/>
  <c r="Q461" i="1" s="1"/>
  <c r="R461" i="1" s="1"/>
  <c r="M454" i="1"/>
  <c r="O454" i="1" s="1"/>
  <c r="Q454" i="1" s="1"/>
  <c r="R454" i="1" s="1"/>
  <c r="M450" i="1"/>
  <c r="O450" i="1" s="1"/>
  <c r="Q450" i="1" s="1"/>
  <c r="R450" i="1" s="1"/>
  <c r="M448" i="1"/>
  <c r="O448" i="1" s="1"/>
  <c r="Q448" i="1" s="1"/>
  <c r="R448" i="1" s="1"/>
  <c r="M445" i="1"/>
  <c r="O445" i="1" s="1"/>
  <c r="Q445" i="1" s="1"/>
  <c r="R445" i="1" s="1"/>
  <c r="M436" i="1"/>
  <c r="O436" i="1" s="1"/>
  <c r="Q436" i="1" s="1"/>
  <c r="R436" i="1" s="1"/>
  <c r="M434" i="1"/>
  <c r="O434" i="1" s="1"/>
  <c r="Q434" i="1" s="1"/>
  <c r="R434" i="1" s="1"/>
  <c r="M425" i="1"/>
  <c r="O425" i="1" s="1"/>
  <c r="Q425" i="1" s="1"/>
  <c r="R425" i="1" s="1"/>
  <c r="M424" i="1"/>
  <c r="O424" i="1" s="1"/>
  <c r="Q424" i="1" s="1"/>
  <c r="R424" i="1" s="1"/>
  <c r="M422" i="1"/>
  <c r="O422" i="1" s="1"/>
  <c r="Q422" i="1" s="1"/>
  <c r="R422" i="1" s="1"/>
  <c r="M409" i="1"/>
  <c r="O409" i="1" s="1"/>
  <c r="Q409" i="1" s="1"/>
  <c r="R409" i="1" s="1"/>
  <c r="M401" i="1"/>
  <c r="O401" i="1" s="1"/>
  <c r="Q401" i="1" s="1"/>
  <c r="R401" i="1" s="1"/>
  <c r="M414" i="1"/>
  <c r="O414" i="1" s="1"/>
  <c r="Q414" i="1" s="1"/>
  <c r="R414" i="1" s="1"/>
  <c r="M404" i="1"/>
  <c r="O404" i="1" s="1"/>
  <c r="Q404" i="1" s="1"/>
  <c r="R404" i="1" s="1"/>
  <c r="M400" i="1"/>
  <c r="O400" i="1" s="1"/>
  <c r="Q400" i="1" s="1"/>
  <c r="R400" i="1" s="1"/>
  <c r="M397" i="1"/>
  <c r="O397" i="1" s="1"/>
  <c r="Q397" i="1" s="1"/>
  <c r="R397" i="1" s="1"/>
  <c r="M393" i="1"/>
  <c r="O393" i="1" s="1"/>
  <c r="Q393" i="1" s="1"/>
  <c r="R393" i="1" s="1"/>
  <c r="M373" i="1"/>
  <c r="O373" i="1" s="1"/>
  <c r="Q373" i="1" s="1"/>
  <c r="R373" i="1" s="1"/>
  <c r="M378" i="1"/>
  <c r="O378" i="1" s="1"/>
  <c r="Q378" i="1" s="1"/>
  <c r="R378" i="1" s="1"/>
  <c r="M372" i="1"/>
  <c r="O372" i="1" s="1"/>
  <c r="Q372" i="1" s="1"/>
  <c r="R372" i="1" s="1"/>
  <c r="M382" i="1"/>
  <c r="O382" i="1" s="1"/>
  <c r="Q382" i="1" s="1"/>
  <c r="R382" i="1" s="1"/>
  <c r="M379" i="1"/>
  <c r="O379" i="1" s="1"/>
  <c r="Q379" i="1" s="1"/>
  <c r="R379" i="1" s="1"/>
  <c r="M368" i="1"/>
  <c r="O368" i="1" s="1"/>
  <c r="Q368" i="1" s="1"/>
  <c r="R368" i="1" s="1"/>
  <c r="M365" i="1"/>
  <c r="O365" i="1" s="1"/>
  <c r="Q365" i="1" s="1"/>
  <c r="R365" i="1" s="1"/>
  <c r="M360" i="1"/>
  <c r="O360" i="1" s="1"/>
  <c r="Q360" i="1" s="1"/>
  <c r="R360" i="1" s="1"/>
  <c r="M356" i="1"/>
  <c r="O356" i="1" s="1"/>
  <c r="Q356" i="1" s="1"/>
  <c r="R356" i="1" s="1"/>
  <c r="M354" i="1"/>
  <c r="O354" i="1" s="1"/>
  <c r="Q354" i="1" s="1"/>
  <c r="R354" i="1" s="1"/>
  <c r="M350" i="1"/>
  <c r="O350" i="1" s="1"/>
  <c r="Q350" i="1" s="1"/>
  <c r="R350" i="1" s="1"/>
  <c r="M344" i="1"/>
  <c r="O344" i="1" s="1"/>
  <c r="Q344" i="1" s="1"/>
  <c r="R344" i="1" s="1"/>
  <c r="M328" i="1"/>
  <c r="O328" i="1" s="1"/>
  <c r="Q328" i="1" s="1"/>
  <c r="R328" i="1" s="1"/>
  <c r="M340" i="1"/>
  <c r="O340" i="1" s="1"/>
  <c r="Q340" i="1" s="1"/>
  <c r="R340" i="1" s="1"/>
  <c r="M322" i="1"/>
  <c r="O322" i="1" s="1"/>
  <c r="Q322" i="1" s="1"/>
  <c r="R322" i="1" s="1"/>
  <c r="M338" i="1"/>
  <c r="O338" i="1" s="1"/>
  <c r="Q338" i="1" s="1"/>
  <c r="R338" i="1" s="1"/>
  <c r="M319" i="1"/>
  <c r="O319" i="1" s="1"/>
  <c r="Q319" i="1" s="1"/>
  <c r="R319" i="1" s="1"/>
  <c r="M332" i="1"/>
  <c r="O332" i="1" s="1"/>
  <c r="Q332" i="1" s="1"/>
  <c r="R332" i="1" s="1"/>
  <c r="M330" i="1"/>
  <c r="O330" i="1" s="1"/>
  <c r="Q330" i="1" s="1"/>
  <c r="R330" i="1" s="1"/>
  <c r="M306" i="1"/>
  <c r="O306" i="1" s="1"/>
  <c r="Q306" i="1" s="1"/>
  <c r="R306" i="1" s="1"/>
  <c r="M303" i="1"/>
  <c r="O303" i="1" s="1"/>
  <c r="Q303" i="1" s="1"/>
  <c r="R303" i="1" s="1"/>
  <c r="M311" i="1"/>
  <c r="O311" i="1" s="1"/>
  <c r="Q311" i="1" s="1"/>
  <c r="R311" i="1" s="1"/>
  <c r="M300" i="1"/>
  <c r="O300" i="1" s="1"/>
  <c r="Q300" i="1" s="1"/>
  <c r="R300" i="1" s="1"/>
  <c r="M289" i="1"/>
  <c r="O289" i="1" s="1"/>
  <c r="Q289" i="1" s="1"/>
  <c r="R289" i="1" s="1"/>
  <c r="M286" i="1"/>
  <c r="O286" i="1" s="1"/>
  <c r="Q286" i="1" s="1"/>
  <c r="R286" i="1" s="1"/>
  <c r="M293" i="1"/>
  <c r="O293" i="1" s="1"/>
  <c r="Q293" i="1" s="1"/>
  <c r="R293" i="1" s="1"/>
  <c r="M290" i="1"/>
  <c r="O290" i="1" s="1"/>
  <c r="Q290" i="1" s="1"/>
  <c r="R290" i="1" s="1"/>
  <c r="M281" i="1"/>
  <c r="O281" i="1" s="1"/>
  <c r="Q281" i="1" s="1"/>
  <c r="R281" i="1" s="1"/>
  <c r="M275" i="1"/>
  <c r="O275" i="1" s="1"/>
  <c r="Q275" i="1" s="1"/>
  <c r="R275" i="1" s="1"/>
  <c r="M271" i="1"/>
  <c r="O271" i="1" s="1"/>
  <c r="Q271" i="1" s="1"/>
  <c r="R271" i="1" s="1"/>
  <c r="M278" i="1"/>
  <c r="O278" i="1" s="1"/>
  <c r="Q278" i="1" s="1"/>
  <c r="R278" i="1" s="1"/>
  <c r="M264" i="1"/>
  <c r="O264" i="1" s="1"/>
  <c r="Q264" i="1" s="1"/>
  <c r="R264" i="1" s="1"/>
  <c r="M255" i="1"/>
  <c r="O255" i="1" s="1"/>
  <c r="Q255" i="1" s="1"/>
  <c r="R255" i="1" s="1"/>
  <c r="M252" i="1"/>
  <c r="O252" i="1" s="1"/>
  <c r="Q252" i="1" s="1"/>
  <c r="R252" i="1" s="1"/>
  <c r="M256" i="1"/>
  <c r="O256" i="1" s="1"/>
  <c r="Q256" i="1" s="1"/>
  <c r="R256" i="1" s="1"/>
  <c r="M238" i="1"/>
  <c r="O238" i="1" s="1"/>
  <c r="Q238" i="1" s="1"/>
  <c r="R238" i="1" s="1"/>
  <c r="M237" i="1"/>
  <c r="O237" i="1" s="1"/>
  <c r="Q237" i="1" s="1"/>
  <c r="R237" i="1" s="1"/>
  <c r="M243" i="1"/>
  <c r="O243" i="1" s="1"/>
  <c r="Q243" i="1" s="1"/>
  <c r="R243" i="1" s="1"/>
  <c r="M235" i="1"/>
  <c r="O235" i="1" s="1"/>
  <c r="Q235" i="1" s="1"/>
  <c r="R235" i="1" s="1"/>
  <c r="M219" i="1"/>
  <c r="O219" i="1" s="1"/>
  <c r="Q219" i="1" s="1"/>
  <c r="R219" i="1" s="1"/>
  <c r="M231" i="1"/>
  <c r="O231" i="1" s="1"/>
  <c r="Q231" i="1" s="1"/>
  <c r="R231" i="1" s="1"/>
  <c r="M228" i="1"/>
  <c r="O228" i="1" s="1"/>
  <c r="Q228" i="1" s="1"/>
  <c r="R228" i="1" s="1"/>
  <c r="M224" i="1"/>
  <c r="O224" i="1" s="1"/>
  <c r="Q224" i="1" s="1"/>
  <c r="R224" i="1" s="1"/>
  <c r="M216" i="1"/>
  <c r="O216" i="1" s="1"/>
  <c r="Q216" i="1" s="1"/>
  <c r="R216" i="1" s="1"/>
  <c r="M212" i="1"/>
  <c r="O212" i="1" s="1"/>
  <c r="Q212" i="1" s="1"/>
  <c r="R212" i="1" s="1"/>
  <c r="M208" i="1"/>
  <c r="O208" i="1" s="1"/>
  <c r="Q208" i="1" s="1"/>
  <c r="R208" i="1" s="1"/>
  <c r="M204" i="1"/>
  <c r="O204" i="1" s="1"/>
  <c r="Q204" i="1" s="1"/>
  <c r="R204" i="1" s="1"/>
  <c r="M201" i="1"/>
  <c r="O201" i="1" s="1"/>
  <c r="Q201" i="1" s="1"/>
  <c r="R201" i="1" s="1"/>
  <c r="M189" i="1"/>
  <c r="O189" i="1" s="1"/>
  <c r="Q189" i="1" s="1"/>
  <c r="R189" i="1" s="1"/>
  <c r="M185" i="1"/>
  <c r="O185" i="1" s="1"/>
  <c r="Q185" i="1" s="1"/>
  <c r="R185" i="1" s="1"/>
  <c r="M195" i="1"/>
  <c r="O195" i="1" s="1"/>
  <c r="Q195" i="1" s="1"/>
  <c r="R195" i="1" s="1"/>
  <c r="M183" i="1"/>
  <c r="O183" i="1" s="1"/>
  <c r="Q183" i="1" s="1"/>
  <c r="R183" i="1" s="1"/>
  <c r="M170" i="1"/>
  <c r="O170" i="1" s="1"/>
  <c r="Q170" i="1" s="1"/>
  <c r="R170" i="1" s="1"/>
  <c r="M164" i="1"/>
  <c r="O164" i="1" s="1"/>
  <c r="Q164" i="1" s="1"/>
  <c r="R164" i="1" s="1"/>
  <c r="M176" i="1"/>
  <c r="O176" i="1" s="1"/>
  <c r="Q176" i="1" s="1"/>
  <c r="R176" i="1" s="1"/>
  <c r="M168" i="1"/>
  <c r="O168" i="1" s="1"/>
  <c r="Q168" i="1" s="1"/>
  <c r="R168" i="1" s="1"/>
  <c r="M171" i="1"/>
  <c r="O171" i="1" s="1"/>
  <c r="Q171" i="1" s="1"/>
  <c r="R171" i="1" s="1"/>
  <c r="M154" i="1"/>
  <c r="O154" i="1" s="1"/>
  <c r="Q154" i="1" s="1"/>
  <c r="R154" i="1" s="1"/>
  <c r="M153" i="1"/>
  <c r="O153" i="1" s="1"/>
  <c r="Q153" i="1" s="1"/>
  <c r="R153" i="1" s="1"/>
  <c r="M157" i="1"/>
  <c r="O157" i="1" s="1"/>
  <c r="Q157" i="1" s="1"/>
  <c r="R157" i="1" s="1"/>
  <c r="M149" i="1"/>
  <c r="O149" i="1" s="1"/>
  <c r="Q149" i="1" s="1"/>
  <c r="R149" i="1" s="1"/>
  <c r="M147" i="1"/>
  <c r="O147" i="1" s="1"/>
  <c r="Q147" i="1" s="1"/>
  <c r="R147" i="1" s="1"/>
  <c r="M144" i="1"/>
  <c r="O144" i="1" s="1"/>
  <c r="Q144" i="1" s="1"/>
  <c r="R144" i="1" s="1"/>
  <c r="M141" i="1"/>
  <c r="O141" i="1" s="1"/>
  <c r="Q141" i="1" s="1"/>
  <c r="R141" i="1" s="1"/>
  <c r="M117" i="1"/>
  <c r="O117" i="1" s="1"/>
  <c r="Q117" i="1" s="1"/>
  <c r="R117" i="1" s="1"/>
  <c r="M131" i="1"/>
  <c r="O131" i="1" s="1"/>
  <c r="Q131" i="1" s="1"/>
  <c r="R131" i="1" s="1"/>
  <c r="M114" i="1"/>
  <c r="O114" i="1" s="1"/>
  <c r="Q114" i="1" s="1"/>
  <c r="R114" i="1" s="1"/>
  <c r="M125" i="1"/>
  <c r="O125" i="1" s="1"/>
  <c r="Q125" i="1" s="1"/>
  <c r="R125" i="1" s="1"/>
  <c r="M113" i="1"/>
  <c r="O113" i="1" s="1"/>
  <c r="Q113" i="1" s="1"/>
  <c r="R113" i="1" s="1"/>
  <c r="M119" i="1"/>
  <c r="O119" i="1" s="1"/>
  <c r="Q119" i="1" s="1"/>
  <c r="R119" i="1" s="1"/>
  <c r="M108" i="1"/>
  <c r="O108" i="1" s="1"/>
  <c r="Q108" i="1" s="1"/>
  <c r="R108" i="1" s="1"/>
  <c r="M107" i="1"/>
  <c r="O107" i="1" s="1"/>
  <c r="Q107" i="1" s="1"/>
  <c r="R107" i="1" s="1"/>
  <c r="M103" i="1"/>
  <c r="O103" i="1" s="1"/>
  <c r="Q103" i="1" s="1"/>
  <c r="R103" i="1" s="1"/>
  <c r="M100" i="1"/>
  <c r="O100" i="1" s="1"/>
  <c r="Q100" i="1" s="1"/>
  <c r="R100" i="1" s="1"/>
  <c r="M88" i="1"/>
  <c r="O88" i="1" s="1"/>
  <c r="Q88" i="1" s="1"/>
  <c r="R88" i="1" s="1"/>
  <c r="M94" i="1"/>
  <c r="O94" i="1" s="1"/>
  <c r="Q94" i="1" s="1"/>
  <c r="R94" i="1" s="1"/>
  <c r="M84" i="1"/>
  <c r="O84" i="1" s="1"/>
  <c r="Q84" i="1" s="1"/>
  <c r="R84" i="1" s="1"/>
  <c r="M80" i="1"/>
  <c r="O80" i="1" s="1"/>
  <c r="Q80" i="1" s="1"/>
  <c r="R80" i="1" s="1"/>
  <c r="M79" i="1"/>
  <c r="O79" i="1" s="1"/>
  <c r="Q79" i="1" s="1"/>
  <c r="R79" i="1" s="1"/>
  <c r="M73" i="1"/>
  <c r="O73" i="1" s="1"/>
  <c r="Q73" i="1" s="1"/>
  <c r="R73" i="1" s="1"/>
  <c r="M71" i="1"/>
  <c r="O71" i="1" s="1"/>
  <c r="Q71" i="1" s="1"/>
  <c r="R71" i="1" s="1"/>
  <c r="M62" i="1"/>
  <c r="O62" i="1" s="1"/>
  <c r="Q62" i="1" s="1"/>
  <c r="R62" i="1" s="1"/>
  <c r="M60" i="1"/>
  <c r="O60" i="1" s="1"/>
  <c r="Q60" i="1" s="1"/>
  <c r="R60" i="1" s="1"/>
  <c r="M57" i="1"/>
  <c r="O57" i="1" s="1"/>
  <c r="Q57" i="1" s="1"/>
  <c r="R57" i="1" s="1"/>
  <c r="M53" i="1"/>
  <c r="O53" i="1" s="1"/>
  <c r="Q53" i="1" s="1"/>
  <c r="R53" i="1" s="1"/>
  <c r="M49" i="1"/>
  <c r="O49" i="1" s="1"/>
  <c r="Q49" i="1" s="1"/>
  <c r="R49" i="1" s="1"/>
  <c r="M46" i="1"/>
  <c r="O46" i="1" s="1"/>
  <c r="Q46" i="1" s="1"/>
  <c r="R46" i="1" s="1"/>
  <c r="M34" i="1"/>
  <c r="O34" i="1" s="1"/>
  <c r="Q34" i="1" s="1"/>
  <c r="R34" i="1" s="1"/>
  <c r="M41" i="1"/>
  <c r="O41" i="1" s="1"/>
  <c r="Q41" i="1" s="1"/>
  <c r="R41" i="1" s="1"/>
  <c r="M38" i="1"/>
  <c r="O38" i="1" s="1"/>
  <c r="Q38" i="1" s="1"/>
  <c r="R38" i="1" s="1"/>
  <c r="M23" i="1"/>
  <c r="O23" i="1" s="1"/>
  <c r="Q23" i="1" s="1"/>
  <c r="R23" i="1" s="1"/>
  <c r="M22" i="1"/>
  <c r="O22" i="1" s="1"/>
  <c r="Q22" i="1" s="1"/>
  <c r="R22" i="1" s="1"/>
  <c r="M3" i="1"/>
  <c r="O3" i="1" s="1"/>
  <c r="Q3" i="1" s="1"/>
  <c r="R3" i="1" s="1"/>
  <c r="M18" i="1"/>
  <c r="O18" i="1" s="1"/>
  <c r="Q18" i="1" s="1"/>
  <c r="R18" i="1" s="1"/>
  <c r="M14" i="1"/>
  <c r="O14" i="1" s="1"/>
  <c r="Q14" i="1" s="1"/>
  <c r="R14" i="1" s="1"/>
  <c r="M11" i="1"/>
  <c r="O11" i="1" s="1"/>
  <c r="Q11" i="1" s="1"/>
  <c r="R11" i="1" s="1"/>
  <c r="M948" i="1"/>
  <c r="O948" i="1" s="1"/>
  <c r="Q948" i="1" s="1"/>
  <c r="R948" i="1" s="1"/>
  <c r="M947" i="1"/>
  <c r="O947" i="1" s="1"/>
  <c r="Q947" i="1" s="1"/>
  <c r="R947" i="1" s="1"/>
  <c r="M950" i="1"/>
  <c r="O950" i="1" s="1"/>
  <c r="Q950" i="1" s="1"/>
  <c r="R950" i="1" s="1"/>
  <c r="M942" i="1"/>
  <c r="O942" i="1" s="1"/>
  <c r="Q942" i="1" s="1"/>
  <c r="R942" i="1" s="1"/>
  <c r="M940" i="1"/>
  <c r="O940" i="1" s="1"/>
  <c r="Q940" i="1" s="1"/>
  <c r="R940" i="1" s="1"/>
  <c r="M936" i="1"/>
  <c r="O936" i="1" s="1"/>
  <c r="Q936" i="1" s="1"/>
  <c r="R936" i="1" s="1"/>
  <c r="M932" i="1"/>
  <c r="O932" i="1" s="1"/>
  <c r="Q932" i="1" s="1"/>
  <c r="R932" i="1" s="1"/>
  <c r="M925" i="1"/>
  <c r="O925" i="1" s="1"/>
  <c r="Q925" i="1" s="1"/>
  <c r="R925" i="1" s="1"/>
  <c r="M922" i="1"/>
  <c r="O922" i="1" s="1"/>
  <c r="Q922" i="1" s="1"/>
  <c r="R922" i="1" s="1"/>
  <c r="M917" i="1"/>
  <c r="O917" i="1" s="1"/>
  <c r="Q917" i="1" s="1"/>
  <c r="R917" i="1" s="1"/>
  <c r="M902" i="1"/>
  <c r="O902" i="1" s="1"/>
  <c r="Q902" i="1" s="1"/>
  <c r="R902" i="1" s="1"/>
  <c r="M901" i="1"/>
  <c r="O901" i="1" s="1"/>
  <c r="Q901" i="1" s="1"/>
  <c r="R901" i="1" s="1"/>
  <c r="M910" i="1"/>
  <c r="O910" i="1" s="1"/>
  <c r="Q910" i="1" s="1"/>
  <c r="R910" i="1" s="1"/>
  <c r="M899" i="1"/>
  <c r="O899" i="1" s="1"/>
  <c r="Q899" i="1" s="1"/>
  <c r="R899" i="1" s="1"/>
  <c r="M904" i="1"/>
  <c r="O904" i="1" s="1"/>
  <c r="Q904" i="1" s="1"/>
  <c r="R904" i="1" s="1"/>
  <c r="M894" i="1"/>
  <c r="O894" i="1" s="1"/>
  <c r="Q894" i="1" s="1"/>
  <c r="R894" i="1" s="1"/>
  <c r="M891" i="1"/>
  <c r="O891" i="1" s="1"/>
  <c r="Q891" i="1" s="1"/>
  <c r="R891" i="1" s="1"/>
  <c r="M883" i="1"/>
  <c r="O883" i="1" s="1"/>
  <c r="Q883" i="1" s="1"/>
  <c r="R883" i="1" s="1"/>
  <c r="M885" i="1"/>
  <c r="O885" i="1" s="1"/>
  <c r="Q885" i="1" s="1"/>
  <c r="R885" i="1" s="1"/>
  <c r="M877" i="1"/>
  <c r="O877" i="1" s="1"/>
  <c r="Q877" i="1" s="1"/>
  <c r="R877" i="1" s="1"/>
  <c r="M875" i="1"/>
  <c r="O875" i="1" s="1"/>
  <c r="Q875" i="1" s="1"/>
  <c r="R875" i="1" s="1"/>
  <c r="M861" i="1"/>
  <c r="O861" i="1" s="1"/>
  <c r="Q861" i="1" s="1"/>
  <c r="R861" i="1" s="1"/>
  <c r="M870" i="1"/>
  <c r="O870" i="1" s="1"/>
  <c r="Q870" i="1" s="1"/>
  <c r="R870" i="1" s="1"/>
  <c r="M867" i="1"/>
  <c r="O867" i="1" s="1"/>
  <c r="Q867" i="1" s="1"/>
  <c r="R867" i="1" s="1"/>
  <c r="M855" i="1"/>
  <c r="O855" i="1" s="1"/>
  <c r="Q855" i="1" s="1"/>
  <c r="R855" i="1" s="1"/>
  <c r="M844" i="1"/>
  <c r="O844" i="1" s="1"/>
  <c r="Q844" i="1" s="1"/>
  <c r="R844" i="1" s="1"/>
  <c r="M851" i="1"/>
  <c r="O851" i="1" s="1"/>
  <c r="Q851" i="1" s="1"/>
  <c r="R851" i="1" s="1"/>
  <c r="M841" i="1"/>
  <c r="O841" i="1" s="1"/>
  <c r="Q841" i="1" s="1"/>
  <c r="R841" i="1" s="1"/>
  <c r="M845" i="1"/>
  <c r="O845" i="1" s="1"/>
  <c r="Q845" i="1" s="1"/>
  <c r="R845" i="1" s="1"/>
  <c r="M840" i="1"/>
  <c r="O840" i="1" s="1"/>
  <c r="Q840" i="1" s="1"/>
  <c r="R840" i="1" s="1"/>
  <c r="M824" i="1"/>
  <c r="O824" i="1" s="1"/>
  <c r="Q824" i="1" s="1"/>
  <c r="R824" i="1" s="1"/>
  <c r="M834" i="1"/>
  <c r="O834" i="1" s="1"/>
  <c r="Q834" i="1" s="1"/>
  <c r="R834" i="1" s="1"/>
  <c r="M833" i="1"/>
  <c r="O833" i="1" s="1"/>
  <c r="Q833" i="1" s="1"/>
  <c r="R833" i="1" s="1"/>
  <c r="M822" i="1"/>
  <c r="O822" i="1" s="1"/>
  <c r="Q822" i="1" s="1"/>
  <c r="R822" i="1" s="1"/>
  <c r="M818" i="1"/>
  <c r="O818" i="1" s="1"/>
  <c r="Q818" i="1" s="1"/>
  <c r="R818" i="1" s="1"/>
  <c r="M816" i="1"/>
  <c r="O816" i="1" s="1"/>
  <c r="Q816" i="1" s="1"/>
  <c r="R816" i="1" s="1"/>
  <c r="M805" i="1"/>
  <c r="O805" i="1" s="1"/>
  <c r="Q805" i="1" s="1"/>
  <c r="R805" i="1" s="1"/>
  <c r="M810" i="1"/>
  <c r="O810" i="1" s="1"/>
  <c r="Q810" i="1" s="1"/>
  <c r="R810" i="1" s="1"/>
  <c r="M801" i="1"/>
  <c r="O801" i="1" s="1"/>
  <c r="Q801" i="1" s="1"/>
  <c r="R801" i="1" s="1"/>
  <c r="M798" i="1"/>
  <c r="O798" i="1" s="1"/>
  <c r="Q798" i="1" s="1"/>
  <c r="R798" i="1" s="1"/>
  <c r="M794" i="1"/>
  <c r="O794" i="1" s="1"/>
  <c r="Q794" i="1" s="1"/>
  <c r="R794" i="1" s="1"/>
  <c r="M786" i="1"/>
  <c r="O786" i="1" s="1"/>
  <c r="Q786" i="1" s="1"/>
  <c r="R786" i="1" s="1"/>
  <c r="M790" i="1"/>
  <c r="O790" i="1" s="1"/>
  <c r="Q790" i="1" s="1"/>
  <c r="R790" i="1" s="1"/>
  <c r="M779" i="1"/>
  <c r="O779" i="1" s="1"/>
  <c r="Q779" i="1" s="1"/>
  <c r="R779" i="1" s="1"/>
  <c r="M780" i="1"/>
  <c r="O780" i="1" s="1"/>
  <c r="Q780" i="1" s="1"/>
  <c r="R780" i="1" s="1"/>
  <c r="M777" i="1"/>
  <c r="O777" i="1" s="1"/>
  <c r="Q777" i="1" s="1"/>
  <c r="R777" i="1" s="1"/>
  <c r="M770" i="1"/>
  <c r="O770" i="1" s="1"/>
  <c r="Q770" i="1" s="1"/>
  <c r="R770" i="1" s="1"/>
  <c r="M766" i="1"/>
  <c r="O766" i="1" s="1"/>
  <c r="Q766" i="1" s="1"/>
  <c r="R766" i="1" s="1"/>
  <c r="M762" i="1"/>
  <c r="O762" i="1" s="1"/>
  <c r="Q762" i="1" s="1"/>
  <c r="R762" i="1" s="1"/>
  <c r="M746" i="1"/>
  <c r="O746" i="1" s="1"/>
  <c r="Q746" i="1" s="1"/>
  <c r="R746" i="1" s="1"/>
  <c r="M755" i="1"/>
  <c r="O755" i="1" s="1"/>
  <c r="Q755" i="1" s="1"/>
  <c r="R755" i="1" s="1"/>
  <c r="M754" i="1"/>
  <c r="O754" i="1" s="1"/>
  <c r="Q754" i="1" s="1"/>
  <c r="R754" i="1" s="1"/>
  <c r="M741" i="1"/>
  <c r="O741" i="1" s="1"/>
  <c r="Q741" i="1" s="1"/>
  <c r="R741" i="1" s="1"/>
  <c r="M740" i="1"/>
  <c r="O740" i="1" s="1"/>
  <c r="Q740" i="1" s="1"/>
  <c r="R740" i="1" s="1"/>
  <c r="M736" i="1"/>
  <c r="O736" i="1" s="1"/>
  <c r="Q736" i="1" s="1"/>
  <c r="R736" i="1" s="1"/>
  <c r="M734" i="1"/>
  <c r="O734" i="1" s="1"/>
  <c r="Q734" i="1" s="1"/>
  <c r="R734" i="1" s="1"/>
  <c r="M731" i="1"/>
  <c r="O731" i="1" s="1"/>
  <c r="Q731" i="1" s="1"/>
  <c r="R731" i="1" s="1"/>
  <c r="M728" i="1"/>
  <c r="O728" i="1" s="1"/>
  <c r="Q728" i="1" s="1"/>
  <c r="R728" i="1" s="1"/>
  <c r="M723" i="1"/>
  <c r="O723" i="1" s="1"/>
  <c r="Q723" i="1" s="1"/>
  <c r="R723" i="1" s="1"/>
  <c r="M715" i="1"/>
  <c r="O715" i="1" s="1"/>
  <c r="Q715" i="1" s="1"/>
  <c r="R715" i="1" s="1"/>
  <c r="M716" i="1"/>
  <c r="O716" i="1" s="1"/>
  <c r="Q716" i="1" s="1"/>
  <c r="R716" i="1" s="1"/>
  <c r="M707" i="1"/>
  <c r="O707" i="1" s="1"/>
  <c r="Q707" i="1" s="1"/>
  <c r="R707" i="1" s="1"/>
  <c r="M711" i="1"/>
  <c r="O711" i="1" s="1"/>
  <c r="Q711" i="1" s="1"/>
  <c r="R711" i="1" s="1"/>
  <c r="M702" i="1"/>
  <c r="O702" i="1" s="1"/>
  <c r="Q702" i="1" s="1"/>
  <c r="R702" i="1" s="1"/>
  <c r="M699" i="1"/>
  <c r="O699" i="1" s="1"/>
  <c r="Q699" i="1" s="1"/>
  <c r="R699" i="1" s="1"/>
  <c r="M691" i="1"/>
  <c r="O691" i="1" s="1"/>
  <c r="Q691" i="1" s="1"/>
  <c r="R691" i="1" s="1"/>
  <c r="M693" i="1"/>
  <c r="O693" i="1" s="1"/>
  <c r="Q693" i="1" s="1"/>
  <c r="R693" i="1" s="1"/>
  <c r="M678" i="1"/>
  <c r="O678" i="1" s="1"/>
  <c r="Q678" i="1" s="1"/>
  <c r="R678" i="1" s="1"/>
  <c r="M684" i="1"/>
  <c r="O684" i="1" s="1"/>
  <c r="Q684" i="1" s="1"/>
  <c r="R684" i="1" s="1"/>
  <c r="M683" i="1"/>
  <c r="O683" i="1" s="1"/>
  <c r="Q683" i="1" s="1"/>
  <c r="R683" i="1" s="1"/>
  <c r="M681" i="1"/>
  <c r="O681" i="1" s="1"/>
  <c r="Q681" i="1" s="1"/>
  <c r="R681" i="1" s="1"/>
  <c r="M670" i="1"/>
  <c r="O670" i="1" s="1"/>
  <c r="Q670" i="1" s="1"/>
  <c r="R670" i="1" s="1"/>
  <c r="M667" i="1"/>
  <c r="O667" i="1" s="1"/>
  <c r="Q667" i="1" s="1"/>
  <c r="R667" i="1" s="1"/>
  <c r="M663" i="1"/>
  <c r="O663" i="1" s="1"/>
  <c r="Q663" i="1" s="1"/>
  <c r="R663" i="1" s="1"/>
  <c r="M662" i="1"/>
  <c r="O662" i="1" s="1"/>
  <c r="Q662" i="1" s="1"/>
  <c r="R662" i="1" s="1"/>
  <c r="M639" i="1"/>
  <c r="O639" i="1" s="1"/>
  <c r="Q639" i="1" s="1"/>
  <c r="R639" i="1" s="1"/>
  <c r="M652" i="1"/>
  <c r="O652" i="1" s="1"/>
  <c r="Q652" i="1" s="1"/>
  <c r="R652" i="1" s="1"/>
  <c r="M650" i="1"/>
  <c r="O650" i="1" s="1"/>
  <c r="Q650" i="1" s="1"/>
  <c r="R650" i="1" s="1"/>
  <c r="M646" i="1"/>
  <c r="O646" i="1" s="1"/>
  <c r="Q646" i="1" s="1"/>
  <c r="R646" i="1" s="1"/>
  <c r="M642" i="1"/>
  <c r="O642" i="1" s="1"/>
  <c r="Q642" i="1" s="1"/>
  <c r="R642" i="1" s="1"/>
  <c r="M635" i="1"/>
  <c r="O635" i="1" s="1"/>
  <c r="Q635" i="1" s="1"/>
  <c r="R635" i="1" s="1"/>
  <c r="M612" i="1"/>
  <c r="O612" i="1" s="1"/>
  <c r="Q612" i="1" s="1"/>
  <c r="R612" i="1" s="1"/>
  <c r="M630" i="1"/>
  <c r="O630" i="1" s="1"/>
  <c r="Q630" i="1" s="1"/>
  <c r="R630" i="1" s="1"/>
  <c r="M626" i="1"/>
  <c r="O626" i="1" s="1"/>
  <c r="Q626" i="1" s="1"/>
  <c r="R626" i="1" s="1"/>
  <c r="M624" i="1"/>
  <c r="O624" i="1" s="1"/>
  <c r="Q624" i="1" s="1"/>
  <c r="R624" i="1" s="1"/>
  <c r="M614" i="1"/>
  <c r="O614" i="1" s="1"/>
  <c r="Q614" i="1" s="1"/>
  <c r="R614" i="1" s="1"/>
  <c r="M605" i="1"/>
  <c r="O605" i="1" s="1"/>
  <c r="Q605" i="1" s="1"/>
  <c r="R605" i="1" s="1"/>
  <c r="M610" i="1"/>
  <c r="O610" i="1" s="1"/>
  <c r="Q610" i="1" s="1"/>
  <c r="R610" i="1" s="1"/>
  <c r="M601" i="1"/>
  <c r="O601" i="1" s="1"/>
  <c r="Q601" i="1" s="1"/>
  <c r="R601" i="1" s="1"/>
  <c r="M599" i="1"/>
  <c r="O599" i="1" s="1"/>
  <c r="Q599" i="1" s="1"/>
  <c r="R599" i="1" s="1"/>
  <c r="M594" i="1"/>
  <c r="O594" i="1" s="1"/>
  <c r="Q594" i="1" s="1"/>
  <c r="R594" i="1" s="1"/>
  <c r="M588" i="1"/>
  <c r="O588" i="1" s="1"/>
  <c r="Q588" i="1" s="1"/>
  <c r="R588" i="1" s="1"/>
  <c r="M587" i="1"/>
  <c r="O587" i="1" s="1"/>
  <c r="Q587" i="1" s="1"/>
  <c r="R587" i="1" s="1"/>
  <c r="M575" i="1"/>
  <c r="O575" i="1" s="1"/>
  <c r="Q575" i="1" s="1"/>
  <c r="R575" i="1" s="1"/>
  <c r="M581" i="1"/>
  <c r="O581" i="1" s="1"/>
  <c r="Q581" i="1" s="1"/>
  <c r="R581" i="1" s="1"/>
  <c r="M565" i="1"/>
  <c r="O565" i="1" s="1"/>
  <c r="Q565" i="1" s="1"/>
  <c r="R565" i="1" s="1"/>
  <c r="M562" i="1"/>
  <c r="O562" i="1" s="1"/>
  <c r="Q562" i="1" s="1"/>
  <c r="R562" i="1" s="1"/>
  <c r="M573" i="1"/>
  <c r="O573" i="1" s="1"/>
  <c r="Q573" i="1" s="1"/>
  <c r="R573" i="1" s="1"/>
  <c r="M570" i="1"/>
  <c r="O570" i="1" s="1"/>
  <c r="Q570" i="1" s="1"/>
  <c r="R570" i="1" s="1"/>
  <c r="M566" i="1"/>
  <c r="O566" i="1" s="1"/>
  <c r="Q566" i="1" s="1"/>
  <c r="R566" i="1" s="1"/>
  <c r="M539" i="1"/>
  <c r="O539" i="1" s="1"/>
  <c r="Q539" i="1" s="1"/>
  <c r="R539" i="1" s="1"/>
  <c r="M553" i="1"/>
  <c r="O553" i="1" s="1"/>
  <c r="Q553" i="1" s="1"/>
  <c r="R553" i="1" s="1"/>
  <c r="M549" i="1"/>
  <c r="O549" i="1" s="1"/>
  <c r="Q549" i="1" s="1"/>
  <c r="R549" i="1" s="1"/>
  <c r="M546" i="1"/>
  <c r="O546" i="1" s="1"/>
  <c r="Q546" i="1" s="1"/>
  <c r="R546" i="1" s="1"/>
  <c r="M542" i="1"/>
  <c r="O542" i="1" s="1"/>
  <c r="Q542" i="1" s="1"/>
  <c r="R542" i="1" s="1"/>
  <c r="M536" i="1"/>
  <c r="O536" i="1" s="1"/>
  <c r="Q536" i="1" s="1"/>
  <c r="R536" i="1" s="1"/>
  <c r="M521" i="1"/>
  <c r="O521" i="1" s="1"/>
  <c r="Q521" i="1" s="1"/>
  <c r="R521" i="1" s="1"/>
  <c r="M520" i="1"/>
  <c r="O520" i="1" s="1"/>
  <c r="Q520" i="1" s="1"/>
  <c r="R520" i="1" s="1"/>
  <c r="M529" i="1"/>
  <c r="O529" i="1" s="1"/>
  <c r="Q529" i="1" s="1"/>
  <c r="R529" i="1" s="1"/>
  <c r="M526" i="1"/>
  <c r="O526" i="1" s="1"/>
  <c r="Q526" i="1" s="1"/>
  <c r="R526" i="1" s="1"/>
  <c r="M507" i="1"/>
  <c r="O507" i="1" s="1"/>
  <c r="Q507" i="1" s="1"/>
  <c r="R507" i="1" s="1"/>
  <c r="M504" i="1"/>
  <c r="O504" i="1" s="1"/>
  <c r="Q504" i="1" s="1"/>
  <c r="R504" i="1" s="1"/>
  <c r="M511" i="1"/>
  <c r="O511" i="1" s="1"/>
  <c r="Q511" i="1" s="1"/>
  <c r="R511" i="1" s="1"/>
  <c r="M499" i="1"/>
  <c r="O499" i="1" s="1"/>
  <c r="Q499" i="1" s="1"/>
  <c r="R499" i="1" s="1"/>
  <c r="M495" i="1"/>
  <c r="O495" i="1" s="1"/>
  <c r="Q495" i="1" s="1"/>
  <c r="R495" i="1" s="1"/>
  <c r="M502" i="1"/>
  <c r="O502" i="1" s="1"/>
  <c r="Q502" i="1" s="1"/>
  <c r="R502" i="1" s="1"/>
  <c r="M489" i="1"/>
  <c r="O489" i="1" s="1"/>
  <c r="Q489" i="1" s="1"/>
  <c r="R489" i="1" s="1"/>
  <c r="M486" i="1"/>
  <c r="O486" i="1" s="1"/>
  <c r="Q486" i="1" s="1"/>
  <c r="R486" i="1" s="1"/>
  <c r="M483" i="1"/>
  <c r="O483" i="1" s="1"/>
  <c r="Q483" i="1" s="1"/>
  <c r="R483" i="1" s="1"/>
  <c r="M480" i="1"/>
  <c r="O480" i="1" s="1"/>
  <c r="Q480" i="1" s="1"/>
  <c r="R480" i="1" s="1"/>
  <c r="M477" i="1"/>
  <c r="O477" i="1" s="1"/>
  <c r="Q477" i="1" s="1"/>
  <c r="R477" i="1" s="1"/>
  <c r="M473" i="1"/>
  <c r="O473" i="1" s="1"/>
  <c r="Q473" i="1" s="1"/>
  <c r="R473" i="1" s="1"/>
  <c r="M470" i="1"/>
  <c r="O470" i="1" s="1"/>
  <c r="Q470" i="1" s="1"/>
  <c r="R470" i="1" s="1"/>
  <c r="M466" i="1"/>
  <c r="O466" i="1" s="1"/>
  <c r="Q466" i="1" s="1"/>
  <c r="R466" i="1" s="1"/>
  <c r="M462" i="1"/>
  <c r="O462" i="1" s="1"/>
  <c r="Q462" i="1" s="1"/>
  <c r="R462" i="1" s="1"/>
  <c r="M452" i="1"/>
  <c r="O452" i="1" s="1"/>
  <c r="Q452" i="1" s="1"/>
  <c r="R452" i="1" s="1"/>
  <c r="M442" i="1"/>
  <c r="O442" i="1" s="1"/>
  <c r="Q442" i="1" s="1"/>
  <c r="R442" i="1" s="1"/>
  <c r="M440" i="1"/>
  <c r="O440" i="1" s="1"/>
  <c r="Q440" i="1" s="1"/>
  <c r="R440" i="1" s="1"/>
  <c r="M446" i="1"/>
  <c r="O446" i="1" s="1"/>
  <c r="Q446" i="1" s="1"/>
  <c r="R446" i="1" s="1"/>
  <c r="M444" i="1"/>
  <c r="O444" i="1" s="1"/>
  <c r="Q444" i="1" s="1"/>
  <c r="R444" i="1" s="1"/>
  <c r="M435" i="1"/>
  <c r="O435" i="1" s="1"/>
  <c r="Q435" i="1" s="1"/>
  <c r="R435" i="1" s="1"/>
  <c r="M433" i="1"/>
  <c r="O433" i="1" s="1"/>
  <c r="Q433" i="1" s="1"/>
  <c r="R433" i="1" s="1"/>
  <c r="M432" i="1"/>
  <c r="O432" i="1" s="1"/>
  <c r="Q432" i="1" s="1"/>
  <c r="R432" i="1" s="1"/>
  <c r="M418" i="1"/>
  <c r="O418" i="1" s="1"/>
  <c r="Q418" i="1" s="1"/>
  <c r="R418" i="1" s="1"/>
  <c r="M402" i="1"/>
  <c r="O402" i="1" s="1"/>
  <c r="Q402" i="1" s="1"/>
  <c r="R402" i="1" s="1"/>
  <c r="M408" i="1"/>
  <c r="O408" i="1" s="1"/>
  <c r="Q408" i="1" s="1"/>
  <c r="R408" i="1" s="1"/>
  <c r="M415" i="1"/>
  <c r="O415" i="1" s="1"/>
  <c r="Q415" i="1" s="1"/>
  <c r="R415" i="1" s="1"/>
  <c r="M412" i="1"/>
  <c r="O412" i="1" s="1"/>
  <c r="Q412" i="1" s="1"/>
  <c r="R412" i="1" s="1"/>
  <c r="M410" i="1"/>
  <c r="O410" i="1" s="1"/>
  <c r="Q410" i="1" s="1"/>
  <c r="R410" i="1" s="1"/>
  <c r="M398" i="1"/>
  <c r="O398" i="1" s="1"/>
  <c r="Q398" i="1" s="1"/>
  <c r="R398" i="1" s="1"/>
  <c r="M394" i="1"/>
  <c r="O394" i="1" s="1"/>
  <c r="Q394" i="1" s="1"/>
  <c r="R394" i="1" s="1"/>
  <c r="M390" i="1"/>
  <c r="O390" i="1" s="1"/>
  <c r="Q390" i="1" s="1"/>
  <c r="R390" i="1" s="1"/>
  <c r="M386" i="1"/>
  <c r="O386" i="1" s="1"/>
  <c r="Q386" i="1" s="1"/>
  <c r="R386" i="1" s="1"/>
  <c r="M384" i="1"/>
  <c r="O384" i="1" s="1"/>
  <c r="Q384" i="1" s="1"/>
  <c r="R384" i="1" s="1"/>
  <c r="M375" i="1"/>
  <c r="O375" i="1" s="1"/>
  <c r="Q375" i="1" s="1"/>
  <c r="R375" i="1" s="1"/>
  <c r="M380" i="1"/>
  <c r="O380" i="1" s="1"/>
  <c r="Q380" i="1" s="1"/>
  <c r="R380" i="1" s="1"/>
  <c r="M369" i="1"/>
  <c r="O369" i="1" s="1"/>
  <c r="Q369" i="1" s="1"/>
  <c r="R369" i="1" s="1"/>
  <c r="M366" i="1"/>
  <c r="O366" i="1" s="1"/>
  <c r="Q366" i="1" s="1"/>
  <c r="R366" i="1" s="1"/>
  <c r="M362" i="1"/>
  <c r="O362" i="1" s="1"/>
  <c r="Q362" i="1" s="1"/>
  <c r="R362" i="1" s="1"/>
  <c r="M357" i="1"/>
  <c r="O357" i="1" s="1"/>
  <c r="Q357" i="1" s="1"/>
  <c r="R357" i="1" s="1"/>
  <c r="M355" i="1"/>
  <c r="O355" i="1" s="1"/>
  <c r="Q355" i="1" s="1"/>
  <c r="R355" i="1" s="1"/>
  <c r="M351" i="1"/>
  <c r="O351" i="1" s="1"/>
  <c r="Q351" i="1" s="1"/>
  <c r="R351" i="1" s="1"/>
  <c r="M348" i="1"/>
  <c r="O348" i="1" s="1"/>
  <c r="Q348" i="1" s="1"/>
  <c r="R348" i="1" s="1"/>
  <c r="M329" i="1"/>
  <c r="O329" i="1" s="1"/>
  <c r="Q329" i="1" s="1"/>
  <c r="R329" i="1" s="1"/>
  <c r="M341" i="1"/>
  <c r="O341" i="1" s="1"/>
  <c r="Q341" i="1" s="1"/>
  <c r="R341" i="1" s="1"/>
  <c r="M323" i="1"/>
  <c r="O323" i="1" s="1"/>
  <c r="Q323" i="1" s="1"/>
  <c r="R323" i="1" s="1"/>
  <c r="M320" i="1"/>
  <c r="O320" i="1" s="1"/>
  <c r="Q320" i="1" s="1"/>
  <c r="R320" i="1" s="1"/>
  <c r="M335" i="1"/>
  <c r="O335" i="1" s="1"/>
  <c r="Q335" i="1" s="1"/>
  <c r="R335" i="1" s="1"/>
  <c r="M333" i="1"/>
  <c r="O333" i="1" s="1"/>
  <c r="Q333" i="1" s="1"/>
  <c r="R333" i="1" s="1"/>
  <c r="M317" i="1"/>
  <c r="O317" i="1" s="1"/>
  <c r="Q317" i="1" s="1"/>
  <c r="R317" i="1" s="1"/>
  <c r="M307" i="1"/>
  <c r="O307" i="1" s="1"/>
  <c r="Q307" i="1" s="1"/>
  <c r="R307" i="1" s="1"/>
  <c r="M304" i="1"/>
  <c r="O304" i="1" s="1"/>
  <c r="Q304" i="1" s="1"/>
  <c r="R304" i="1" s="1"/>
  <c r="M312" i="1"/>
  <c r="O312" i="1" s="1"/>
  <c r="Q312" i="1" s="1"/>
  <c r="R312" i="1" s="1"/>
  <c r="M310" i="1"/>
  <c r="O310" i="1" s="1"/>
  <c r="Q310" i="1" s="1"/>
  <c r="R310" i="1" s="1"/>
  <c r="M297" i="1"/>
  <c r="O297" i="1" s="1"/>
  <c r="Q297" i="1" s="1"/>
  <c r="R297" i="1" s="1"/>
  <c r="M287" i="1"/>
  <c r="O287" i="1" s="1"/>
  <c r="Q287" i="1" s="1"/>
  <c r="R287" i="1" s="1"/>
  <c r="M285" i="1"/>
  <c r="O285" i="1" s="1"/>
  <c r="Q285" i="1" s="1"/>
  <c r="R285" i="1" s="1"/>
  <c r="M291" i="1"/>
  <c r="O291" i="1" s="1"/>
  <c r="Q291" i="1" s="1"/>
  <c r="R291" i="1" s="1"/>
  <c r="M282" i="1"/>
  <c r="O282" i="1" s="1"/>
  <c r="Q282" i="1" s="1"/>
  <c r="R282" i="1" s="1"/>
  <c r="M276" i="1"/>
  <c r="O276" i="1" s="1"/>
  <c r="Q276" i="1" s="1"/>
  <c r="R276" i="1" s="1"/>
  <c r="M272" i="1"/>
  <c r="O272" i="1" s="1"/>
  <c r="Q272" i="1" s="1"/>
  <c r="R272" i="1" s="1"/>
  <c r="M268" i="1"/>
  <c r="O268" i="1" s="1"/>
  <c r="Q268" i="1" s="1"/>
  <c r="R268" i="1" s="1"/>
  <c r="M265" i="1"/>
  <c r="O265" i="1" s="1"/>
  <c r="Q265" i="1" s="1"/>
  <c r="R265" i="1" s="1"/>
  <c r="M261" i="1"/>
  <c r="O261" i="1" s="1"/>
  <c r="Q261" i="1" s="1"/>
  <c r="R261" i="1" s="1"/>
  <c r="M253" i="1"/>
  <c r="O253" i="1" s="1"/>
  <c r="Q253" i="1" s="1"/>
  <c r="R253" i="1" s="1"/>
  <c r="M257" i="1"/>
  <c r="O257" i="1" s="1"/>
  <c r="Q257" i="1" s="1"/>
  <c r="R257" i="1" s="1"/>
  <c r="M239" i="1"/>
  <c r="O239" i="1" s="1"/>
  <c r="Q239" i="1" s="1"/>
  <c r="R239" i="1" s="1"/>
  <c r="M247" i="1"/>
  <c r="O247" i="1" s="1"/>
  <c r="Q247" i="1" s="1"/>
  <c r="R247" i="1" s="1"/>
  <c r="M244" i="1"/>
  <c r="O244" i="1" s="1"/>
  <c r="Q244" i="1" s="1"/>
  <c r="R244" i="1" s="1"/>
  <c r="M242" i="1"/>
  <c r="O242" i="1" s="1"/>
  <c r="Q242" i="1" s="1"/>
  <c r="R242" i="1" s="1"/>
  <c r="M210" i="1"/>
  <c r="O210" i="1" s="1"/>
  <c r="Q210" i="1" s="1"/>
  <c r="R210" i="1" s="1"/>
  <c r="M232" i="1"/>
  <c r="O232" i="1" s="1"/>
  <c r="Q232" i="1" s="1"/>
  <c r="R232" i="1" s="1"/>
  <c r="M217" i="1"/>
  <c r="O217" i="1" s="1"/>
  <c r="Q217" i="1" s="1"/>
  <c r="R217" i="1" s="1"/>
  <c r="M225" i="1"/>
  <c r="O225" i="1" s="1"/>
  <c r="Q225" i="1" s="1"/>
  <c r="R225" i="1" s="1"/>
  <c r="M221" i="1"/>
  <c r="O221" i="1" s="1"/>
  <c r="Q221" i="1" s="1"/>
  <c r="R221" i="1" s="1"/>
  <c r="M213" i="1"/>
  <c r="O213" i="1" s="1"/>
  <c r="Q213" i="1" s="1"/>
  <c r="R213" i="1" s="1"/>
  <c r="M209" i="1"/>
  <c r="O209" i="1" s="1"/>
  <c r="Q209" i="1" s="1"/>
  <c r="R209" i="1" s="1"/>
  <c r="M205" i="1"/>
  <c r="O205" i="1" s="1"/>
  <c r="Q205" i="1" s="1"/>
  <c r="R205" i="1" s="1"/>
  <c r="M190" i="1"/>
  <c r="O190" i="1" s="1"/>
  <c r="Q190" i="1" s="1"/>
  <c r="R190" i="1" s="1"/>
  <c r="M198" i="1"/>
  <c r="O198" i="1" s="1"/>
  <c r="Q198" i="1" s="1"/>
  <c r="R198" i="1" s="1"/>
  <c r="M186" i="1"/>
  <c r="O186" i="1" s="1"/>
  <c r="Q186" i="1" s="1"/>
  <c r="R186" i="1" s="1"/>
  <c r="M196" i="1"/>
  <c r="O196" i="1" s="1"/>
  <c r="Q196" i="1" s="1"/>
  <c r="R196" i="1" s="1"/>
  <c r="M192" i="1"/>
  <c r="O192" i="1" s="1"/>
  <c r="Q192" i="1" s="1"/>
  <c r="R192" i="1" s="1"/>
  <c r="M181" i="1"/>
  <c r="O181" i="1" s="1"/>
  <c r="Q181" i="1" s="1"/>
  <c r="R181" i="1" s="1"/>
  <c r="M165" i="1"/>
  <c r="O165" i="1" s="1"/>
  <c r="Q165" i="1" s="1"/>
  <c r="R165" i="1" s="1"/>
  <c r="M177" i="1"/>
  <c r="O177" i="1" s="1"/>
  <c r="Q177" i="1" s="1"/>
  <c r="R177" i="1" s="1"/>
  <c r="M173" i="1"/>
  <c r="O173" i="1" s="1"/>
  <c r="Q173" i="1" s="1"/>
  <c r="R173" i="1" s="1"/>
  <c r="M172" i="1"/>
  <c r="O172" i="1" s="1"/>
  <c r="Q172" i="1" s="1"/>
  <c r="R172" i="1" s="1"/>
  <c r="M155" i="1"/>
  <c r="O155" i="1" s="1"/>
  <c r="Q155" i="1" s="1"/>
  <c r="R155" i="1" s="1"/>
  <c r="M160" i="1"/>
  <c r="O160" i="1" s="1"/>
  <c r="Q160" i="1" s="1"/>
  <c r="R160" i="1" s="1"/>
  <c r="M158" i="1"/>
  <c r="O158" i="1" s="1"/>
  <c r="Q158" i="1" s="1"/>
  <c r="R158" i="1" s="1"/>
  <c r="M135" i="1"/>
  <c r="O135" i="1" s="1"/>
  <c r="Q135" i="1" s="1"/>
  <c r="R135" i="1" s="1"/>
  <c r="M148" i="1"/>
  <c r="O148" i="1" s="1"/>
  <c r="Q148" i="1" s="1"/>
  <c r="R148" i="1" s="1"/>
  <c r="M145" i="1"/>
  <c r="O145" i="1" s="1"/>
  <c r="Q145" i="1" s="1"/>
  <c r="R145" i="1" s="1"/>
  <c r="M137" i="1"/>
  <c r="O137" i="1" s="1"/>
  <c r="Q137" i="1" s="1"/>
  <c r="R137" i="1" s="1"/>
  <c r="M118" i="1"/>
  <c r="O118" i="1" s="1"/>
  <c r="Q118" i="1" s="1"/>
  <c r="R118" i="1" s="1"/>
  <c r="M132" i="1"/>
  <c r="O132" i="1" s="1"/>
  <c r="Q132" i="1" s="1"/>
  <c r="R132" i="1" s="1"/>
  <c r="M129" i="1"/>
  <c r="O129" i="1" s="1"/>
  <c r="Q129" i="1" s="1"/>
  <c r="R129" i="1" s="1"/>
  <c r="M126" i="1"/>
  <c r="O126" i="1" s="1"/>
  <c r="Q126" i="1" s="1"/>
  <c r="R126" i="1" s="1"/>
  <c r="M122" i="1"/>
  <c r="O122" i="1" s="1"/>
  <c r="Q122" i="1" s="1"/>
  <c r="R122" i="1" s="1"/>
  <c r="M120" i="1"/>
  <c r="O120" i="1" s="1"/>
  <c r="Q120" i="1" s="1"/>
  <c r="R120" i="1" s="1"/>
  <c r="M109" i="1"/>
  <c r="O109" i="1" s="1"/>
  <c r="Q109" i="1" s="1"/>
  <c r="R109" i="1" s="1"/>
  <c r="M89" i="1"/>
  <c r="O89" i="1" s="1"/>
  <c r="Q89" i="1" s="1"/>
  <c r="R89" i="1" s="1"/>
  <c r="M104" i="1"/>
  <c r="O104" i="1" s="1"/>
  <c r="Q104" i="1" s="1"/>
  <c r="R104" i="1" s="1"/>
  <c r="M86" i="1"/>
  <c r="O86" i="1" s="1"/>
  <c r="Q86" i="1" s="1"/>
  <c r="R86" i="1" s="1"/>
  <c r="M97" i="1"/>
  <c r="O97" i="1" s="1"/>
  <c r="Q97" i="1" s="1"/>
  <c r="R97" i="1" s="1"/>
  <c r="M95" i="1"/>
  <c r="O95" i="1" s="1"/>
  <c r="Q95" i="1" s="1"/>
  <c r="R95" i="1" s="1"/>
  <c r="M85" i="1"/>
  <c r="O85" i="1" s="1"/>
  <c r="Q85" i="1" s="1"/>
  <c r="R85" i="1" s="1"/>
  <c r="M81" i="1"/>
  <c r="O81" i="1" s="1"/>
  <c r="Q81" i="1" s="1"/>
  <c r="R81" i="1" s="1"/>
  <c r="M74" i="1"/>
  <c r="O74" i="1" s="1"/>
  <c r="Q74" i="1" s="1"/>
  <c r="R74" i="1" s="1"/>
  <c r="M77" i="1"/>
  <c r="O77" i="1" s="1"/>
  <c r="Q77" i="1" s="1"/>
  <c r="R77" i="1" s="1"/>
  <c r="M67" i="1"/>
  <c r="O67" i="1" s="1"/>
  <c r="Q67" i="1" s="1"/>
  <c r="R67" i="1" s="1"/>
  <c r="M63" i="1"/>
  <c r="O63" i="1" s="1"/>
  <c r="Q63" i="1" s="1"/>
  <c r="R63" i="1" s="1"/>
  <c r="M61" i="1"/>
  <c r="O61" i="1" s="1"/>
  <c r="Q61" i="1" s="1"/>
  <c r="R61" i="1" s="1"/>
  <c r="M45" i="1"/>
  <c r="O45" i="1" s="1"/>
  <c r="Q45" i="1" s="1"/>
  <c r="R45" i="1" s="1"/>
  <c r="M54" i="1"/>
  <c r="O54" i="1" s="1"/>
  <c r="Q54" i="1" s="1"/>
  <c r="R54" i="1" s="1"/>
  <c r="M50" i="1"/>
  <c r="O50" i="1" s="1"/>
  <c r="Q50" i="1" s="1"/>
  <c r="R50" i="1" s="1"/>
  <c r="M44" i="1"/>
  <c r="O44" i="1" s="1"/>
  <c r="Q44" i="1" s="1"/>
  <c r="R44" i="1" s="1"/>
  <c r="M43" i="1"/>
  <c r="O43" i="1" s="1"/>
  <c r="Q43" i="1" s="1"/>
  <c r="R43" i="1" s="1"/>
  <c r="M32" i="1"/>
  <c r="O32" i="1" s="1"/>
  <c r="Q32" i="1" s="1"/>
  <c r="R32" i="1" s="1"/>
  <c r="M37" i="1"/>
  <c r="O37" i="1" s="1"/>
  <c r="Q37" i="1" s="1"/>
  <c r="R37" i="1" s="1"/>
  <c r="M29" i="1"/>
  <c r="O29" i="1" s="1"/>
  <c r="Q29" i="1" s="1"/>
  <c r="R29" i="1" s="1"/>
  <c r="M27" i="1"/>
  <c r="O27" i="1" s="1"/>
  <c r="Q27" i="1" s="1"/>
  <c r="R27" i="1" s="1"/>
  <c r="M25" i="1"/>
  <c r="O25" i="1" s="1"/>
  <c r="Q25" i="1" s="1"/>
  <c r="R25" i="1" s="1"/>
  <c r="M19" i="1"/>
  <c r="O19" i="1" s="1"/>
  <c r="Q19" i="1" s="1"/>
  <c r="R19" i="1" s="1"/>
  <c r="M15" i="1"/>
  <c r="O15" i="1" s="1"/>
  <c r="Q15" i="1" s="1"/>
  <c r="R15" i="1" s="1"/>
  <c r="M12" i="1"/>
  <c r="O12" i="1" s="1"/>
  <c r="Q12" i="1" s="1"/>
  <c r="R12" i="1" s="1"/>
  <c r="M8" i="1"/>
  <c r="O8" i="1" s="1"/>
  <c r="Q8" i="1" s="1"/>
  <c r="R8" i="1" s="1"/>
  <c r="M31" i="1" l="1"/>
  <c r="O31" i="1" s="1"/>
  <c r="Q31" i="1" s="1"/>
  <c r="R31" i="1" s="1"/>
  <c r="S70" i="1"/>
  <c r="S56" i="1"/>
  <c r="T56" i="1" s="1"/>
  <c r="X56" i="1" s="1"/>
  <c r="S10" i="1"/>
  <c r="T10" i="1" s="1"/>
  <c r="X10" i="1" s="1"/>
  <c r="M6" i="1"/>
  <c r="O6" i="1" s="1"/>
  <c r="Q6" i="1" s="1"/>
  <c r="R6" i="1" s="1"/>
  <c r="S59" i="1"/>
  <c r="T59" i="1" s="1"/>
  <c r="V59" i="1" s="1"/>
  <c r="M26" i="1"/>
  <c r="O26" i="1" s="1"/>
  <c r="Q26" i="1" s="1"/>
  <c r="R26" i="1" s="1"/>
  <c r="T26" i="1" s="1"/>
  <c r="X26" i="1" s="1"/>
  <c r="S52" i="1"/>
  <c r="T52" i="1" s="1"/>
  <c r="X52" i="1" s="1"/>
  <c r="U686" i="1"/>
  <c r="Y686" i="1" s="1"/>
  <c r="U898" i="1"/>
  <c r="W898" i="1" s="1"/>
  <c r="U695" i="1"/>
  <c r="Y695" i="1" s="1"/>
  <c r="U712" i="1"/>
  <c r="Y712" i="1" s="1"/>
  <c r="U733" i="1"/>
  <c r="Y733" i="1" s="1"/>
  <c r="U788" i="1"/>
  <c r="W788" i="1" s="1"/>
  <c r="U832" i="1"/>
  <c r="Y832" i="1" s="1"/>
  <c r="U857" i="1"/>
  <c r="Y857" i="1" s="1"/>
  <c r="U763" i="1"/>
  <c r="W763" i="1" s="1"/>
  <c r="U800" i="1"/>
  <c r="W800" i="1" s="1"/>
  <c r="U836" i="1"/>
  <c r="Y836" i="1" s="1"/>
  <c r="U860" i="1"/>
  <c r="W860" i="1" s="1"/>
  <c r="T567" i="1"/>
  <c r="X567" i="1" s="1"/>
  <c r="U567" i="1"/>
  <c r="Y567" i="1" s="1"/>
  <c r="T651" i="1"/>
  <c r="X651" i="1" s="1"/>
  <c r="U651" i="1"/>
  <c r="Y651" i="1" s="1"/>
  <c r="T729" i="1"/>
  <c r="X729" i="1" s="1"/>
  <c r="U729" i="1"/>
  <c r="Y729" i="1" s="1"/>
  <c r="T895" i="1"/>
  <c r="X895" i="1" s="1"/>
  <c r="U895" i="1"/>
  <c r="Y895" i="1" s="1"/>
  <c r="T806" i="1"/>
  <c r="V806" i="1" s="1"/>
  <c r="U806" i="1"/>
  <c r="W806" i="1" s="1"/>
  <c r="T689" i="1"/>
  <c r="V689" i="1" s="1"/>
  <c r="U689" i="1"/>
  <c r="W689" i="1" s="1"/>
  <c r="T136" i="1"/>
  <c r="V136" i="1" s="1"/>
  <c r="U136" i="1"/>
  <c r="W136" i="1" s="1"/>
  <c r="T342" i="1"/>
  <c r="X342" i="1" s="1"/>
  <c r="U342" i="1"/>
  <c r="Y342" i="1" s="1"/>
  <c r="T428" i="1"/>
  <c r="V428" i="1" s="1"/>
  <c r="U428" i="1"/>
  <c r="W428" i="1" s="1"/>
  <c r="T527" i="1"/>
  <c r="X527" i="1" s="1"/>
  <c r="U527" i="1"/>
  <c r="Y527" i="1" s="1"/>
  <c r="T13" i="1"/>
  <c r="X13" i="1" s="1"/>
  <c r="U13" i="1"/>
  <c r="Y13" i="1" s="1"/>
  <c r="T24" i="1"/>
  <c r="V24" i="1" s="1"/>
  <c r="U24" i="1"/>
  <c r="W24" i="1" s="1"/>
  <c r="T36" i="1"/>
  <c r="V36" i="1" s="1"/>
  <c r="U36" i="1"/>
  <c r="W36" i="1" s="1"/>
  <c r="U59" i="1"/>
  <c r="W59" i="1" s="1"/>
  <c r="T69" i="1"/>
  <c r="V69" i="1" s="1"/>
  <c r="U69" i="1"/>
  <c r="W69" i="1" s="1"/>
  <c r="T96" i="1"/>
  <c r="X96" i="1" s="1"/>
  <c r="U96" i="1"/>
  <c r="Y96" i="1" s="1"/>
  <c r="T91" i="1"/>
  <c r="V91" i="1" s="1"/>
  <c r="U91" i="1"/>
  <c r="W91" i="1" s="1"/>
  <c r="T128" i="1"/>
  <c r="X128" i="1" s="1"/>
  <c r="U128" i="1"/>
  <c r="Y128" i="1" s="1"/>
  <c r="T156" i="1"/>
  <c r="X156" i="1" s="1"/>
  <c r="U156" i="1"/>
  <c r="Y156" i="1" s="1"/>
  <c r="T167" i="1"/>
  <c r="V167" i="1" s="1"/>
  <c r="U167" i="1"/>
  <c r="W167" i="1" s="1"/>
  <c r="T179" i="1"/>
  <c r="X179" i="1" s="1"/>
  <c r="U179" i="1"/>
  <c r="Y179" i="1" s="1"/>
  <c r="T200" i="1"/>
  <c r="X200" i="1" s="1"/>
  <c r="U200" i="1"/>
  <c r="Y200" i="1" s="1"/>
  <c r="T55" i="1"/>
  <c r="X55" i="1" s="1"/>
  <c r="U55" i="1"/>
  <c r="Y55" i="1" s="1"/>
  <c r="T262" i="1"/>
  <c r="X262" i="1" s="1"/>
  <c r="U262" i="1"/>
  <c r="Y262" i="1" s="1"/>
  <c r="T25" i="1"/>
  <c r="X25" i="1" s="1"/>
  <c r="U25" i="1"/>
  <c r="Y25" i="1" s="1"/>
  <c r="T85" i="1"/>
  <c r="X85" i="1" s="1"/>
  <c r="U85" i="1"/>
  <c r="Y85" i="1" s="1"/>
  <c r="T135" i="1"/>
  <c r="V135" i="1" s="1"/>
  <c r="U135" i="1"/>
  <c r="W135" i="1" s="1"/>
  <c r="T213" i="1"/>
  <c r="V213" i="1" s="1"/>
  <c r="U213" i="1"/>
  <c r="W213" i="1" s="1"/>
  <c r="T276" i="1"/>
  <c r="V276" i="1" s="1"/>
  <c r="U276" i="1"/>
  <c r="W276" i="1" s="1"/>
  <c r="T329" i="1"/>
  <c r="V329" i="1" s="1"/>
  <c r="U329" i="1"/>
  <c r="W329" i="1" s="1"/>
  <c r="T412" i="1"/>
  <c r="X412" i="1" s="1"/>
  <c r="U412" i="1"/>
  <c r="Y412" i="1" s="1"/>
  <c r="T452" i="1"/>
  <c r="V452" i="1" s="1"/>
  <c r="U452" i="1"/>
  <c r="W452" i="1" s="1"/>
  <c r="T486" i="1"/>
  <c r="X486" i="1" s="1"/>
  <c r="U486" i="1"/>
  <c r="Y486" i="1" s="1"/>
  <c r="T526" i="1"/>
  <c r="X526" i="1" s="1"/>
  <c r="U526" i="1"/>
  <c r="Y526" i="1" s="1"/>
  <c r="T553" i="1"/>
  <c r="X553" i="1" s="1"/>
  <c r="U553" i="1"/>
  <c r="Y553" i="1" s="1"/>
  <c r="T575" i="1"/>
  <c r="V575" i="1" s="1"/>
  <c r="U575" i="1"/>
  <c r="W575" i="1" s="1"/>
  <c r="T614" i="1"/>
  <c r="V614" i="1" s="1"/>
  <c r="U614" i="1"/>
  <c r="W614" i="1" s="1"/>
  <c r="T650" i="1"/>
  <c r="X650" i="1" s="1"/>
  <c r="U650" i="1"/>
  <c r="Y650" i="1" s="1"/>
  <c r="T683" i="1"/>
  <c r="X683" i="1" s="1"/>
  <c r="U683" i="1"/>
  <c r="Y683" i="1" s="1"/>
  <c r="T707" i="1"/>
  <c r="V707" i="1" s="1"/>
  <c r="U707" i="1"/>
  <c r="W707" i="1" s="1"/>
  <c r="T740" i="1"/>
  <c r="V740" i="1" s="1"/>
  <c r="U740" i="1"/>
  <c r="W740" i="1" s="1"/>
  <c r="T777" i="1"/>
  <c r="X777" i="1" s="1"/>
  <c r="U777" i="1"/>
  <c r="Y777" i="1" s="1"/>
  <c r="T810" i="1"/>
  <c r="X810" i="1" s="1"/>
  <c r="U810" i="1"/>
  <c r="Y810" i="1" s="1"/>
  <c r="T840" i="1"/>
  <c r="X840" i="1" s="1"/>
  <c r="U840" i="1"/>
  <c r="Y840" i="1" s="1"/>
  <c r="T861" i="1"/>
  <c r="V861" i="1" s="1"/>
  <c r="U861" i="1"/>
  <c r="W861" i="1" s="1"/>
  <c r="T899" i="1"/>
  <c r="V899" i="1" s="1"/>
  <c r="U899" i="1"/>
  <c r="W899" i="1" s="1"/>
  <c r="T936" i="1"/>
  <c r="X936" i="1" s="1"/>
  <c r="U936" i="1"/>
  <c r="Y936" i="1" s="1"/>
  <c r="T947" i="1"/>
  <c r="V947" i="1" s="1"/>
  <c r="U947" i="1"/>
  <c r="W947" i="1" s="1"/>
  <c r="T38" i="1"/>
  <c r="X38" i="1" s="1"/>
  <c r="U38" i="1"/>
  <c r="Y38" i="1" s="1"/>
  <c r="T62" i="1"/>
  <c r="V62" i="1" s="1"/>
  <c r="U62" i="1"/>
  <c r="W62" i="1" s="1"/>
  <c r="T100" i="1"/>
  <c r="X100" i="1" s="1"/>
  <c r="U100" i="1"/>
  <c r="Y100" i="1" s="1"/>
  <c r="T131" i="1"/>
  <c r="X131" i="1" s="1"/>
  <c r="U131" i="1"/>
  <c r="Y131" i="1" s="1"/>
  <c r="T154" i="1"/>
  <c r="V154" i="1" s="1"/>
  <c r="U154" i="1"/>
  <c r="W154" i="1" s="1"/>
  <c r="T185" i="1"/>
  <c r="V185" i="1" s="1"/>
  <c r="U185" i="1"/>
  <c r="W185" i="1" s="1"/>
  <c r="T228" i="1"/>
  <c r="X228" i="1" s="1"/>
  <c r="U228" i="1"/>
  <c r="Y228" i="1" s="1"/>
  <c r="T252" i="1"/>
  <c r="V252" i="1" s="1"/>
  <c r="U252" i="1"/>
  <c r="W252" i="1" s="1"/>
  <c r="T293" i="1"/>
  <c r="X293" i="1" s="1"/>
  <c r="U293" i="1"/>
  <c r="Y293" i="1" s="1"/>
  <c r="T332" i="1"/>
  <c r="X332" i="1" s="1"/>
  <c r="U332" i="1"/>
  <c r="Y332" i="1" s="1"/>
  <c r="T354" i="1"/>
  <c r="X354" i="1" s="1"/>
  <c r="U354" i="1"/>
  <c r="Y354" i="1" s="1"/>
  <c r="T378" i="1"/>
  <c r="V378" i="1" s="1"/>
  <c r="U378" i="1"/>
  <c r="W378" i="1" s="1"/>
  <c r="T409" i="1"/>
  <c r="V409" i="1" s="1"/>
  <c r="U409" i="1"/>
  <c r="W409" i="1" s="1"/>
  <c r="T450" i="1"/>
  <c r="X450" i="1" s="1"/>
  <c r="U450" i="1"/>
  <c r="Y450" i="1" s="1"/>
  <c r="T457" i="1"/>
  <c r="V457" i="1" s="1"/>
  <c r="U457" i="1"/>
  <c r="W457" i="1" s="1"/>
  <c r="T514" i="1"/>
  <c r="X514" i="1" s="1"/>
  <c r="U514" i="1"/>
  <c r="Y514" i="1" s="1"/>
  <c r="T548" i="1"/>
  <c r="X548" i="1" s="1"/>
  <c r="U548" i="1"/>
  <c r="Y548" i="1" s="1"/>
  <c r="T580" i="1"/>
  <c r="X580" i="1" s="1"/>
  <c r="U580" i="1"/>
  <c r="Y580" i="1" s="1"/>
  <c r="T604" i="1"/>
  <c r="V604" i="1" s="1"/>
  <c r="U604" i="1"/>
  <c r="W604" i="1" s="1"/>
  <c r="T645" i="1"/>
  <c r="X645" i="1" s="1"/>
  <c r="U645" i="1"/>
  <c r="Y645" i="1" s="1"/>
  <c r="T671" i="1"/>
  <c r="V671" i="1" s="1"/>
  <c r="U671" i="1"/>
  <c r="W671" i="1" s="1"/>
  <c r="T191" i="1"/>
  <c r="X191" i="1" s="1"/>
  <c r="U191" i="1"/>
  <c r="Y191" i="1" s="1"/>
  <c r="T70" i="1"/>
  <c r="V70" i="1" s="1"/>
  <c r="U70" i="1"/>
  <c r="W70" i="1" s="1"/>
  <c r="T116" i="1"/>
  <c r="V116" i="1" s="1"/>
  <c r="U116" i="1"/>
  <c r="W116" i="1" s="1"/>
  <c r="T182" i="1"/>
  <c r="V182" i="1" s="1"/>
  <c r="U182" i="1"/>
  <c r="W182" i="1" s="1"/>
  <c r="T474" i="1"/>
  <c r="X474" i="1" s="1"/>
  <c r="U474" i="1"/>
  <c r="Y474" i="1" s="1"/>
  <c r="T773" i="1"/>
  <c r="V773" i="1" s="1"/>
  <c r="U773" i="1"/>
  <c r="W773" i="1" s="1"/>
  <c r="T241" i="1"/>
  <c r="X241" i="1" s="1"/>
  <c r="U241" i="1"/>
  <c r="Y241" i="1" s="1"/>
  <c r="T277" i="1"/>
  <c r="V277" i="1" s="1"/>
  <c r="U277" i="1"/>
  <c r="W277" i="1" s="1"/>
  <c r="T309" i="1"/>
  <c r="V309" i="1" s="1"/>
  <c r="U309" i="1"/>
  <c r="W309" i="1" s="1"/>
  <c r="T321" i="1"/>
  <c r="V321" i="1" s="1"/>
  <c r="U321" i="1"/>
  <c r="W321" i="1" s="1"/>
  <c r="T396" i="1"/>
  <c r="X396" i="1" s="1"/>
  <c r="U396" i="1"/>
  <c r="Y396" i="1" s="1"/>
  <c r="T464" i="1"/>
  <c r="X464" i="1" s="1"/>
  <c r="U464" i="1"/>
  <c r="Y464" i="1" s="1"/>
  <c r="T519" i="1"/>
  <c r="V519" i="1" s="1"/>
  <c r="U519" i="1"/>
  <c r="W519" i="1" s="1"/>
  <c r="T589" i="1"/>
  <c r="X589" i="1" s="1"/>
  <c r="U589" i="1"/>
  <c r="Y589" i="1" s="1"/>
  <c r="T654" i="1"/>
  <c r="X654" i="1" s="1"/>
  <c r="U654" i="1"/>
  <c r="Y654" i="1" s="1"/>
  <c r="T718" i="1"/>
  <c r="X718" i="1" s="1"/>
  <c r="U718" i="1"/>
  <c r="Y718" i="1" s="1"/>
  <c r="T804" i="1"/>
  <c r="V804" i="1" s="1"/>
  <c r="U804" i="1"/>
  <c r="W804" i="1" s="1"/>
  <c r="T952" i="1"/>
  <c r="X952" i="1" s="1"/>
  <c r="U952" i="1"/>
  <c r="Y952" i="1" s="1"/>
  <c r="T849" i="1"/>
  <c r="X849" i="1" s="1"/>
  <c r="U849" i="1"/>
  <c r="Y849" i="1" s="1"/>
  <c r="T879" i="1"/>
  <c r="X879" i="1" s="1"/>
  <c r="U879" i="1"/>
  <c r="Y879" i="1" s="1"/>
  <c r="T897" i="1"/>
  <c r="V897" i="1" s="1"/>
  <c r="U897" i="1"/>
  <c r="W897" i="1" s="1"/>
  <c r="T943" i="1"/>
  <c r="V943" i="1" s="1"/>
  <c r="U943" i="1"/>
  <c r="W943" i="1" s="1"/>
  <c r="T890" i="1"/>
  <c r="X890" i="1" s="1"/>
  <c r="U890" i="1"/>
  <c r="Y890" i="1" s="1"/>
  <c r="T921" i="1"/>
  <c r="X921" i="1" s="1"/>
  <c r="U921" i="1"/>
  <c r="Y921" i="1" s="1"/>
  <c r="T954" i="1"/>
  <c r="X954" i="1" s="1"/>
  <c r="U954" i="1"/>
  <c r="Y954" i="1" s="1"/>
  <c r="T714" i="1"/>
  <c r="V714" i="1" s="1"/>
  <c r="U714" i="1"/>
  <c r="W714" i="1" s="1"/>
  <c r="T20" i="1"/>
  <c r="X20" i="1" s="1"/>
  <c r="U20" i="1"/>
  <c r="Y20" i="1" s="1"/>
  <c r="T39" i="1"/>
  <c r="X39" i="1" s="1"/>
  <c r="U39" i="1"/>
  <c r="Y39" i="1" s="1"/>
  <c r="T51" i="1"/>
  <c r="X51" i="1" s="1"/>
  <c r="U51" i="1"/>
  <c r="Y51" i="1" s="1"/>
  <c r="T66" i="1"/>
  <c r="X66" i="1" s="1"/>
  <c r="U66" i="1"/>
  <c r="Y66" i="1" s="1"/>
  <c r="T82" i="1"/>
  <c r="X82" i="1" s="1"/>
  <c r="U82" i="1"/>
  <c r="Y82" i="1" s="1"/>
  <c r="T101" i="1"/>
  <c r="X101" i="1" s="1"/>
  <c r="U101" i="1"/>
  <c r="Y101" i="1" s="1"/>
  <c r="T121" i="1"/>
  <c r="X121" i="1" s="1"/>
  <c r="U121" i="1"/>
  <c r="Y121" i="1" s="1"/>
  <c r="T133" i="1"/>
  <c r="X133" i="1" s="1"/>
  <c r="U133" i="1"/>
  <c r="Y133" i="1" s="1"/>
  <c r="T138" i="1"/>
  <c r="V138" i="1" s="1"/>
  <c r="U138" i="1"/>
  <c r="W138" i="1" s="1"/>
  <c r="T163" i="1"/>
  <c r="X163" i="1" s="1"/>
  <c r="U163" i="1"/>
  <c r="Y163" i="1" s="1"/>
  <c r="T180" i="1"/>
  <c r="X180" i="1" s="1"/>
  <c r="U180" i="1"/>
  <c r="Y180" i="1" s="1"/>
  <c r="T187" i="1"/>
  <c r="V187" i="1" s="1"/>
  <c r="U187" i="1"/>
  <c r="W187" i="1" s="1"/>
  <c r="T220" i="1"/>
  <c r="X220" i="1" s="1"/>
  <c r="U220" i="1"/>
  <c r="Y220" i="1" s="1"/>
  <c r="T229" i="1"/>
  <c r="X229" i="1" s="1"/>
  <c r="U229" i="1"/>
  <c r="Y229" i="1" s="1"/>
  <c r="T245" i="1"/>
  <c r="X245" i="1" s="1"/>
  <c r="U245" i="1"/>
  <c r="Y245" i="1" s="1"/>
  <c r="T254" i="1"/>
  <c r="V254" i="1" s="1"/>
  <c r="U254" i="1"/>
  <c r="W254" i="1" s="1"/>
  <c r="T273" i="1"/>
  <c r="V273" i="1" s="1"/>
  <c r="U273" i="1"/>
  <c r="W273" i="1" s="1"/>
  <c r="T294" i="1"/>
  <c r="X294" i="1" s="1"/>
  <c r="U294" i="1"/>
  <c r="Y294" i="1" s="1"/>
  <c r="T313" i="1"/>
  <c r="X313" i="1" s="1"/>
  <c r="U313" i="1"/>
  <c r="Y313" i="1" s="1"/>
  <c r="T334" i="1"/>
  <c r="X334" i="1" s="1"/>
  <c r="U334" i="1"/>
  <c r="Y334" i="1" s="1"/>
  <c r="T326" i="1"/>
  <c r="V326" i="1" s="1"/>
  <c r="U326" i="1"/>
  <c r="W326" i="1" s="1"/>
  <c r="T349" i="1"/>
  <c r="X349" i="1" s="1"/>
  <c r="U349" i="1"/>
  <c r="Y349" i="1" s="1"/>
  <c r="T352" i="1"/>
  <c r="V352" i="1" s="1"/>
  <c r="U352" i="1"/>
  <c r="W352" i="1" s="1"/>
  <c r="T363" i="1"/>
  <c r="X363" i="1" s="1"/>
  <c r="U363" i="1"/>
  <c r="Y363" i="1" s="1"/>
  <c r="T376" i="1"/>
  <c r="V376" i="1" s="1"/>
  <c r="U376" i="1"/>
  <c r="W376" i="1" s="1"/>
  <c r="T387" i="1"/>
  <c r="X387" i="1" s="1"/>
  <c r="U387" i="1"/>
  <c r="Y387" i="1" s="1"/>
  <c r="T395" i="1"/>
  <c r="X395" i="1" s="1"/>
  <c r="U395" i="1"/>
  <c r="Y395" i="1" s="1"/>
  <c r="T411" i="1"/>
  <c r="X411" i="1" s="1"/>
  <c r="U411" i="1"/>
  <c r="Y411" i="1" s="1"/>
  <c r="T406" i="1"/>
  <c r="V406" i="1" s="1"/>
  <c r="U406" i="1"/>
  <c r="W406" i="1" s="1"/>
  <c r="T420" i="1"/>
  <c r="X420" i="1" s="1"/>
  <c r="U420" i="1"/>
  <c r="Y420" i="1" s="1"/>
  <c r="T426" i="1"/>
  <c r="V426" i="1" s="1"/>
  <c r="U426" i="1"/>
  <c r="W426" i="1" s="1"/>
  <c r="T430" i="1"/>
  <c r="V430" i="1" s="1"/>
  <c r="U430" i="1"/>
  <c r="W430" i="1" s="1"/>
  <c r="T439" i="1"/>
  <c r="V439" i="1" s="1"/>
  <c r="U439" i="1"/>
  <c r="W439" i="1" s="1"/>
  <c r="T443" i="1"/>
  <c r="V443" i="1" s="1"/>
  <c r="U443" i="1"/>
  <c r="W443" i="1" s="1"/>
  <c r="T463" i="1"/>
  <c r="X463" i="1" s="1"/>
  <c r="U463" i="1"/>
  <c r="Y463" i="1" s="1"/>
  <c r="T471" i="1"/>
  <c r="X471" i="1" s="1"/>
  <c r="U471" i="1"/>
  <c r="Y471" i="1" s="1"/>
  <c r="T478" i="1"/>
  <c r="X478" i="1" s="1"/>
  <c r="U478" i="1"/>
  <c r="Y478" i="1" s="1"/>
  <c r="T484" i="1"/>
  <c r="X484" i="1" s="1"/>
  <c r="U484" i="1"/>
  <c r="Y484" i="1" s="1"/>
  <c r="T490" i="1"/>
  <c r="V490" i="1" s="1"/>
  <c r="U490" i="1"/>
  <c r="W490" i="1" s="1"/>
  <c r="T496" i="1"/>
  <c r="V496" i="1" s="1"/>
  <c r="U496" i="1"/>
  <c r="W496" i="1" s="1"/>
  <c r="T503" i="1"/>
  <c r="V503" i="1" s="1"/>
  <c r="U503" i="1"/>
  <c r="W503" i="1" s="1"/>
  <c r="T515" i="1"/>
  <c r="X515" i="1" s="1"/>
  <c r="U515" i="1"/>
  <c r="Y515" i="1" s="1"/>
  <c r="T530" i="1"/>
  <c r="X530" i="1" s="1"/>
  <c r="U530" i="1"/>
  <c r="Y530" i="1" s="1"/>
  <c r="T535" i="1"/>
  <c r="X535" i="1" s="1"/>
  <c r="U535" i="1"/>
  <c r="Y535" i="1" s="1"/>
  <c r="T547" i="1"/>
  <c r="X547" i="1" s="1"/>
  <c r="U547" i="1"/>
  <c r="Y547" i="1" s="1"/>
  <c r="T554" i="1"/>
  <c r="X554" i="1" s="1"/>
  <c r="U554" i="1"/>
  <c r="Y554" i="1" s="1"/>
  <c r="T559" i="1"/>
  <c r="V559" i="1" s="1"/>
  <c r="U559" i="1"/>
  <c r="W559" i="1" s="1"/>
  <c r="T576" i="1"/>
  <c r="V576" i="1" s="1"/>
  <c r="U576" i="1"/>
  <c r="W576" i="1" s="1"/>
  <c r="T585" i="1"/>
  <c r="X585" i="1" s="1"/>
  <c r="U585" i="1"/>
  <c r="Y585" i="1" s="1"/>
  <c r="T591" i="1"/>
  <c r="X591" i="1" s="1"/>
  <c r="U591" i="1"/>
  <c r="Y591" i="1" s="1"/>
  <c r="T603" i="1"/>
  <c r="V603" i="1" s="1"/>
  <c r="U603" i="1"/>
  <c r="W603" i="1" s="1"/>
  <c r="T615" i="1"/>
  <c r="V615" i="1" s="1"/>
  <c r="U615" i="1"/>
  <c r="W615" i="1" s="1"/>
  <c r="T627" i="1"/>
  <c r="X627" i="1" s="1"/>
  <c r="U627" i="1"/>
  <c r="Y627" i="1" s="1"/>
  <c r="T619" i="1"/>
  <c r="V619" i="1" s="1"/>
  <c r="U619" i="1"/>
  <c r="W619" i="1" s="1"/>
  <c r="T643" i="1"/>
  <c r="X643" i="1" s="1"/>
  <c r="U643" i="1"/>
  <c r="Y643" i="1" s="1"/>
  <c r="T640" i="1"/>
  <c r="V640" i="1" s="1"/>
  <c r="U640" i="1"/>
  <c r="W640" i="1" s="1"/>
  <c r="T664" i="1"/>
  <c r="X664" i="1" s="1"/>
  <c r="U664" i="1"/>
  <c r="Y664" i="1" s="1"/>
  <c r="T679" i="1"/>
  <c r="X679" i="1" s="1"/>
  <c r="U679" i="1"/>
  <c r="Y679" i="1" s="1"/>
  <c r="T674" i="1"/>
  <c r="V674" i="1" s="1"/>
  <c r="U674" i="1"/>
  <c r="W674" i="1" s="1"/>
  <c r="T692" i="1"/>
  <c r="V692" i="1" s="1"/>
  <c r="U692" i="1"/>
  <c r="W692" i="1" s="1"/>
  <c r="T703" i="1"/>
  <c r="X703" i="1" s="1"/>
  <c r="U703" i="1"/>
  <c r="Y703" i="1" s="1"/>
  <c r="T708" i="1"/>
  <c r="V708" i="1" s="1"/>
  <c r="U708" i="1"/>
  <c r="W708" i="1" s="1"/>
  <c r="T720" i="1"/>
  <c r="X720" i="1" s="1"/>
  <c r="U720" i="1"/>
  <c r="Y720" i="1" s="1"/>
  <c r="T735" i="1"/>
  <c r="X735" i="1" s="1"/>
  <c r="U735" i="1"/>
  <c r="Y735" i="1" s="1"/>
  <c r="T750" i="1"/>
  <c r="X750" i="1" s="1"/>
  <c r="U750" i="1"/>
  <c r="Y750" i="1" s="1"/>
  <c r="T743" i="1"/>
  <c r="V743" i="1" s="1"/>
  <c r="U743" i="1"/>
  <c r="W743" i="1" s="1"/>
  <c r="T760" i="1"/>
  <c r="X760" i="1" s="1"/>
  <c r="U760" i="1"/>
  <c r="Y760" i="1" s="1"/>
  <c r="T769" i="1"/>
  <c r="X769" i="1" s="1"/>
  <c r="U769" i="1"/>
  <c r="Y769" i="1" s="1"/>
  <c r="T783" i="1"/>
  <c r="X783" i="1" s="1"/>
  <c r="U783" i="1"/>
  <c r="Y783" i="1" s="1"/>
  <c r="T787" i="1"/>
  <c r="V787" i="1" s="1"/>
  <c r="U787" i="1"/>
  <c r="W787" i="1" s="1"/>
  <c r="T808" i="1"/>
  <c r="X808" i="1" s="1"/>
  <c r="U808" i="1"/>
  <c r="Y808" i="1" s="1"/>
  <c r="T811" i="1"/>
  <c r="X811" i="1" s="1"/>
  <c r="U811" i="1"/>
  <c r="Y811" i="1" s="1"/>
  <c r="T830" i="1"/>
  <c r="X830" i="1" s="1"/>
  <c r="U830" i="1"/>
  <c r="Y830" i="1" s="1"/>
  <c r="T835" i="1"/>
  <c r="X835" i="1" s="1"/>
  <c r="U835" i="1"/>
  <c r="Y835" i="1" s="1"/>
  <c r="T828" i="1"/>
  <c r="V828" i="1" s="1"/>
  <c r="U828" i="1"/>
  <c r="W828" i="1" s="1"/>
  <c r="T848" i="1"/>
  <c r="X848" i="1" s="1"/>
  <c r="U848" i="1"/>
  <c r="Y848" i="1" s="1"/>
  <c r="T868" i="1"/>
  <c r="X868" i="1" s="1"/>
  <c r="U868" i="1"/>
  <c r="Y868" i="1" s="1"/>
  <c r="T863" i="1"/>
  <c r="V863" i="1" s="1"/>
  <c r="U863" i="1"/>
  <c r="W863" i="1" s="1"/>
  <c r="T878" i="1"/>
  <c r="X878" i="1" s="1"/>
  <c r="U878" i="1"/>
  <c r="Y878" i="1" s="1"/>
  <c r="T881" i="1"/>
  <c r="V881" i="1" s="1"/>
  <c r="U881" i="1"/>
  <c r="W881" i="1" s="1"/>
  <c r="T907" i="1"/>
  <c r="X907" i="1" s="1"/>
  <c r="U907" i="1"/>
  <c r="Y907" i="1" s="1"/>
  <c r="T913" i="1"/>
  <c r="X913" i="1" s="1"/>
  <c r="U913" i="1"/>
  <c r="Y913" i="1" s="1"/>
  <c r="T920" i="1"/>
  <c r="X920" i="1" s="1"/>
  <c r="U920" i="1"/>
  <c r="Y920" i="1" s="1"/>
  <c r="T926" i="1"/>
  <c r="X926" i="1" s="1"/>
  <c r="U926" i="1"/>
  <c r="Y926" i="1" s="1"/>
  <c r="T17" i="1"/>
  <c r="X17" i="1" s="1"/>
  <c r="U17" i="1"/>
  <c r="Y17" i="1" s="1"/>
  <c r="T42" i="1"/>
  <c r="X42" i="1" s="1"/>
  <c r="U42" i="1"/>
  <c r="Y42" i="1" s="1"/>
  <c r="T48" i="1"/>
  <c r="X48" i="1" s="1"/>
  <c r="U48" i="1"/>
  <c r="Y48" i="1" s="1"/>
  <c r="T65" i="1"/>
  <c r="X65" i="1" s="1"/>
  <c r="U65" i="1"/>
  <c r="Y65" i="1" s="1"/>
  <c r="T72" i="1"/>
  <c r="V72" i="1" s="1"/>
  <c r="U72" i="1"/>
  <c r="W72" i="1" s="1"/>
  <c r="T76" i="1"/>
  <c r="V76" i="1" s="1"/>
  <c r="U76" i="1"/>
  <c r="W76" i="1" s="1"/>
  <c r="T93" i="1"/>
  <c r="X93" i="1" s="1"/>
  <c r="U93" i="1"/>
  <c r="Y93" i="1" s="1"/>
  <c r="T99" i="1"/>
  <c r="X99" i="1" s="1"/>
  <c r="U99" i="1"/>
  <c r="Y99" i="1" s="1"/>
  <c r="T106" i="1"/>
  <c r="X106" i="1" s="1"/>
  <c r="U106" i="1"/>
  <c r="Y106" i="1" s="1"/>
  <c r="T111" i="1"/>
  <c r="X111" i="1" s="1"/>
  <c r="U111" i="1"/>
  <c r="Y111" i="1" s="1"/>
  <c r="T124" i="1"/>
  <c r="X124" i="1" s="1"/>
  <c r="U124" i="1"/>
  <c r="Y124" i="1" s="1"/>
  <c r="T130" i="1"/>
  <c r="X130" i="1" s="1"/>
  <c r="U130" i="1"/>
  <c r="Y130" i="1" s="1"/>
  <c r="T140" i="1"/>
  <c r="X140" i="1" s="1"/>
  <c r="U140" i="1"/>
  <c r="Y140" i="1" s="1"/>
  <c r="T139" i="1"/>
  <c r="V139" i="1" s="1"/>
  <c r="U139" i="1"/>
  <c r="W139" i="1" s="1"/>
  <c r="T159" i="1"/>
  <c r="X159" i="1" s="1"/>
  <c r="U159" i="1"/>
  <c r="Y159" i="1" s="1"/>
  <c r="T150" i="1"/>
  <c r="V150" i="1" s="1"/>
  <c r="U150" i="1"/>
  <c r="W150" i="1" s="1"/>
  <c r="T169" i="1"/>
  <c r="V169" i="1" s="1"/>
  <c r="U169" i="1"/>
  <c r="W169" i="1" s="1"/>
  <c r="T194" i="1"/>
  <c r="X194" i="1" s="1"/>
  <c r="U194" i="1"/>
  <c r="Y194" i="1" s="1"/>
  <c r="T188" i="1"/>
  <c r="V188" i="1" s="1"/>
  <c r="U188" i="1"/>
  <c r="W188" i="1" s="1"/>
  <c r="T207" i="1"/>
  <c r="X207" i="1" s="1"/>
  <c r="U207" i="1"/>
  <c r="Y207" i="1" s="1"/>
  <c r="T215" i="1"/>
  <c r="V215" i="1" s="1"/>
  <c r="U215" i="1"/>
  <c r="W215" i="1" s="1"/>
  <c r="T227" i="1"/>
  <c r="X227" i="1" s="1"/>
  <c r="U227" i="1"/>
  <c r="Y227" i="1" s="1"/>
  <c r="T218" i="1"/>
  <c r="V218" i="1" s="1"/>
  <c r="U218" i="1"/>
  <c r="W218" i="1" s="1"/>
  <c r="T236" i="1"/>
  <c r="V236" i="1" s="1"/>
  <c r="U236" i="1"/>
  <c r="W236" i="1" s="1"/>
  <c r="T249" i="1"/>
  <c r="X249" i="1" s="1"/>
  <c r="U249" i="1"/>
  <c r="Y249" i="1" s="1"/>
  <c r="T259" i="1"/>
  <c r="X259" i="1" s="1"/>
  <c r="U259" i="1"/>
  <c r="Y259" i="1" s="1"/>
  <c r="T263" i="1"/>
  <c r="X263" i="1" s="1"/>
  <c r="U263" i="1"/>
  <c r="Y263" i="1" s="1"/>
  <c r="T325" i="1"/>
  <c r="V325" i="1" s="1"/>
  <c r="U325" i="1"/>
  <c r="W325" i="1" s="1"/>
  <c r="T347" i="1"/>
  <c r="X347" i="1" s="1"/>
  <c r="U347" i="1"/>
  <c r="Y347" i="1" s="1"/>
  <c r="T343" i="1"/>
  <c r="V343" i="1" s="1"/>
  <c r="U343" i="1"/>
  <c r="W343" i="1" s="1"/>
  <c r="T359" i="1"/>
  <c r="V359" i="1" s="1"/>
  <c r="U359" i="1"/>
  <c r="W359" i="1" s="1"/>
  <c r="T367" i="1"/>
  <c r="X367" i="1" s="1"/>
  <c r="U367" i="1"/>
  <c r="Y367" i="1" s="1"/>
  <c r="T374" i="1"/>
  <c r="V374" i="1" s="1"/>
  <c r="U374" i="1"/>
  <c r="W374" i="1" s="1"/>
  <c r="T377" i="1"/>
  <c r="V377" i="1" s="1"/>
  <c r="U377" i="1"/>
  <c r="W377" i="1" s="1"/>
  <c r="T392" i="1"/>
  <c r="X392" i="1" s="1"/>
  <c r="U392" i="1"/>
  <c r="Y392" i="1" s="1"/>
  <c r="T399" i="1"/>
  <c r="X399" i="1" s="1"/>
  <c r="U399" i="1"/>
  <c r="Y399" i="1" s="1"/>
  <c r="T413" i="1"/>
  <c r="X413" i="1" s="1"/>
  <c r="U413" i="1"/>
  <c r="Y413" i="1" s="1"/>
  <c r="T417" i="1"/>
  <c r="X417" i="1" s="1"/>
  <c r="U417" i="1"/>
  <c r="Y417" i="1" s="1"/>
  <c r="T423" i="1"/>
  <c r="X423" i="1" s="1"/>
  <c r="U423" i="1"/>
  <c r="Y423" i="1" s="1"/>
  <c r="T429" i="1"/>
  <c r="V429" i="1" s="1"/>
  <c r="U429" i="1"/>
  <c r="W429" i="1" s="1"/>
  <c r="T438" i="1"/>
  <c r="V438" i="1" s="1"/>
  <c r="U438" i="1"/>
  <c r="W438" i="1" s="1"/>
  <c r="T449" i="1"/>
  <c r="X449" i="1" s="1"/>
  <c r="U449" i="1"/>
  <c r="Y449" i="1" s="1"/>
  <c r="T460" i="1"/>
  <c r="X460" i="1" s="1"/>
  <c r="U460" i="1"/>
  <c r="Y460" i="1" s="1"/>
  <c r="T468" i="1"/>
  <c r="X468" i="1" s="1"/>
  <c r="U468" i="1"/>
  <c r="Y468" i="1" s="1"/>
  <c r="T475" i="1"/>
  <c r="X475" i="1" s="1"/>
  <c r="U475" i="1"/>
  <c r="Y475" i="1" s="1"/>
  <c r="T482" i="1"/>
  <c r="X482" i="1" s="1"/>
  <c r="U482" i="1"/>
  <c r="Y482" i="1" s="1"/>
  <c r="T488" i="1"/>
  <c r="V488" i="1" s="1"/>
  <c r="U488" i="1"/>
  <c r="W488" i="1" s="1"/>
  <c r="T493" i="1"/>
  <c r="V493" i="1" s="1"/>
  <c r="U493" i="1"/>
  <c r="W493" i="1" s="1"/>
  <c r="T509" i="1"/>
  <c r="X509" i="1" s="1"/>
  <c r="U509" i="1"/>
  <c r="Y509" i="1" s="1"/>
  <c r="T506" i="1"/>
  <c r="V506" i="1" s="1"/>
  <c r="U506" i="1"/>
  <c r="W506" i="1" s="1"/>
  <c r="T528" i="1"/>
  <c r="X528" i="1" s="1"/>
  <c r="U528" i="1"/>
  <c r="Y528" i="1" s="1"/>
  <c r="T533" i="1"/>
  <c r="X533" i="1" s="1"/>
  <c r="U533" i="1"/>
  <c r="Y533" i="1" s="1"/>
  <c r="T525" i="1"/>
  <c r="V525" i="1" s="1"/>
  <c r="U525" i="1"/>
  <c r="W525" i="1" s="1"/>
  <c r="T537" i="1"/>
  <c r="V537" i="1" s="1"/>
  <c r="U537" i="1"/>
  <c r="W537" i="1" s="1"/>
  <c r="T538" i="1"/>
  <c r="V538" i="1" s="1"/>
  <c r="U538" i="1"/>
  <c r="W538" i="1" s="1"/>
  <c r="T568" i="1"/>
  <c r="X568" i="1" s="1"/>
  <c r="U568" i="1"/>
  <c r="Y568" i="1" s="1"/>
  <c r="T560" i="1"/>
  <c r="V560" i="1" s="1"/>
  <c r="U560" i="1"/>
  <c r="W560" i="1" s="1"/>
  <c r="T579" i="1"/>
  <c r="X579" i="1" s="1"/>
  <c r="U579" i="1"/>
  <c r="Y579" i="1" s="1"/>
  <c r="T577" i="1"/>
  <c r="V577" i="1" s="1"/>
  <c r="U577" i="1"/>
  <c r="W577" i="1" s="1"/>
  <c r="T592" i="1"/>
  <c r="X592" i="1" s="1"/>
  <c r="U592" i="1"/>
  <c r="Y592" i="1" s="1"/>
  <c r="T607" i="1"/>
  <c r="X607" i="1" s="1"/>
  <c r="U607" i="1"/>
  <c r="Y607" i="1" s="1"/>
  <c r="T611" i="1"/>
  <c r="X611" i="1" s="1"/>
  <c r="U611" i="1"/>
  <c r="Y611" i="1" s="1"/>
  <c r="T616" i="1"/>
  <c r="V616" i="1" s="1"/>
  <c r="U616" i="1"/>
  <c r="W616" i="1" s="1"/>
  <c r="T628" i="1"/>
  <c r="X628" i="1" s="1"/>
  <c r="U628" i="1"/>
  <c r="Y628" i="1" s="1"/>
  <c r="T634" i="1"/>
  <c r="X634" i="1" s="1"/>
  <c r="U634" i="1"/>
  <c r="Y634" i="1" s="1"/>
  <c r="T644" i="1"/>
  <c r="X644" i="1" s="1"/>
  <c r="U644" i="1"/>
  <c r="Y644" i="1" s="1"/>
  <c r="T637" i="1"/>
  <c r="V637" i="1" s="1"/>
  <c r="U637" i="1"/>
  <c r="W637" i="1" s="1"/>
  <c r="T656" i="1"/>
  <c r="X656" i="1" s="1"/>
  <c r="U656" i="1"/>
  <c r="Y656" i="1" s="1"/>
  <c r="T665" i="1"/>
  <c r="X665" i="1" s="1"/>
  <c r="U665" i="1"/>
  <c r="Y665" i="1" s="1"/>
  <c r="T680" i="1"/>
  <c r="X680" i="1" s="1"/>
  <c r="U680" i="1"/>
  <c r="Y680" i="1" s="1"/>
  <c r="T675" i="1"/>
  <c r="V675" i="1" s="1"/>
  <c r="U675" i="1"/>
  <c r="W675" i="1" s="1"/>
  <c r="T688" i="1"/>
  <c r="X688" i="1" s="1"/>
  <c r="U688" i="1"/>
  <c r="Y688" i="1" s="1"/>
  <c r="T697" i="1"/>
  <c r="V697" i="1" s="1"/>
  <c r="U697" i="1"/>
  <c r="W697" i="1" s="1"/>
  <c r="T704" i="1"/>
  <c r="V704" i="1" s="1"/>
  <c r="U704" i="1"/>
  <c r="W704" i="1" s="1"/>
  <c r="T709" i="1"/>
  <c r="V709" i="1" s="1"/>
  <c r="U709" i="1"/>
  <c r="W709" i="1" s="1"/>
  <c r="T721" i="1"/>
  <c r="X721" i="1" s="1"/>
  <c r="U721" i="1"/>
  <c r="Y721" i="1" s="1"/>
  <c r="T730" i="1"/>
  <c r="X730" i="1" s="1"/>
  <c r="U730" i="1"/>
  <c r="Y730" i="1" s="1"/>
  <c r="T739" i="1"/>
  <c r="V739" i="1" s="1"/>
  <c r="U739" i="1"/>
  <c r="W739" i="1" s="1"/>
  <c r="T751" i="1"/>
  <c r="X751" i="1" s="1"/>
  <c r="U751" i="1"/>
  <c r="Y751" i="1" s="1"/>
  <c r="T744" i="1"/>
  <c r="V744" i="1" s="1"/>
  <c r="U744" i="1"/>
  <c r="W744" i="1" s="1"/>
  <c r="T761" i="1"/>
  <c r="X761" i="1" s="1"/>
  <c r="U761" i="1"/>
  <c r="Y761" i="1" s="1"/>
  <c r="T767" i="1"/>
  <c r="V767" i="1" s="1"/>
  <c r="U767" i="1"/>
  <c r="W767" i="1" s="1"/>
  <c r="T771" i="1"/>
  <c r="V771" i="1" s="1"/>
  <c r="U771" i="1"/>
  <c r="W771" i="1" s="1"/>
  <c r="T789" i="1"/>
  <c r="X789" i="1" s="1"/>
  <c r="U789" i="1"/>
  <c r="Y789" i="1" s="1"/>
  <c r="T793" i="1"/>
  <c r="X793" i="1" s="1"/>
  <c r="U793" i="1"/>
  <c r="Y793" i="1" s="1"/>
  <c r="T809" i="1"/>
  <c r="X809" i="1" s="1"/>
  <c r="U809" i="1"/>
  <c r="Y809" i="1" s="1"/>
  <c r="T812" i="1"/>
  <c r="X812" i="1" s="1"/>
  <c r="U812" i="1"/>
  <c r="Y812" i="1" s="1"/>
  <c r="T817" i="1"/>
  <c r="X817" i="1" s="1"/>
  <c r="U817" i="1"/>
  <c r="Y817" i="1" s="1"/>
  <c r="T752" i="1"/>
  <c r="X752" i="1" s="1"/>
  <c r="U752" i="1"/>
  <c r="Y752" i="1" s="1"/>
  <c r="T32" i="1"/>
  <c r="V32" i="1" s="1"/>
  <c r="U32" i="1"/>
  <c r="W32" i="1" s="1"/>
  <c r="T104" i="1"/>
  <c r="X104" i="1" s="1"/>
  <c r="U104" i="1"/>
  <c r="Y104" i="1" s="1"/>
  <c r="T172" i="1"/>
  <c r="X172" i="1" s="1"/>
  <c r="U172" i="1"/>
  <c r="Y172" i="1" s="1"/>
  <c r="T232" i="1"/>
  <c r="X232" i="1" s="1"/>
  <c r="U232" i="1"/>
  <c r="Y232" i="1" s="1"/>
  <c r="T287" i="1"/>
  <c r="V287" i="1" s="1"/>
  <c r="U287" i="1"/>
  <c r="W287" i="1" s="1"/>
  <c r="T357" i="1"/>
  <c r="V357" i="1" s="1"/>
  <c r="U357" i="1"/>
  <c r="W357" i="1" s="1"/>
  <c r="T418" i="1"/>
  <c r="V418" i="1" s="1"/>
  <c r="U418" i="1"/>
  <c r="W418" i="1" s="1"/>
  <c r="T473" i="1"/>
  <c r="X473" i="1" s="1"/>
  <c r="U473" i="1"/>
  <c r="Y473" i="1" s="1"/>
  <c r="T499" i="1"/>
  <c r="V499" i="1" s="1"/>
  <c r="U499" i="1"/>
  <c r="W499" i="1" s="1"/>
  <c r="T536" i="1"/>
  <c r="X536" i="1" s="1"/>
  <c r="U536" i="1"/>
  <c r="Y536" i="1" s="1"/>
  <c r="T573" i="1"/>
  <c r="X573" i="1" s="1"/>
  <c r="U573" i="1"/>
  <c r="Y573" i="1" s="1"/>
  <c r="T599" i="1"/>
  <c r="V599" i="1" s="1"/>
  <c r="U599" i="1"/>
  <c r="W599" i="1" s="1"/>
  <c r="T612" i="1"/>
  <c r="V612" i="1" s="1"/>
  <c r="U612" i="1"/>
  <c r="W612" i="1" s="1"/>
  <c r="T663" i="1"/>
  <c r="X663" i="1" s="1"/>
  <c r="U663" i="1"/>
  <c r="Y663" i="1" s="1"/>
  <c r="T691" i="1"/>
  <c r="V691" i="1" s="1"/>
  <c r="U691" i="1"/>
  <c r="W691" i="1" s="1"/>
  <c r="T728" i="1"/>
  <c r="X728" i="1" s="1"/>
  <c r="U728" i="1"/>
  <c r="Y728" i="1" s="1"/>
  <c r="T746" i="1"/>
  <c r="V746" i="1" s="1"/>
  <c r="U746" i="1"/>
  <c r="W746" i="1" s="1"/>
  <c r="T786" i="1"/>
  <c r="V786" i="1" s="1"/>
  <c r="U786" i="1"/>
  <c r="W786" i="1" s="1"/>
  <c r="T822" i="1"/>
  <c r="V822" i="1" s="1"/>
  <c r="U822" i="1"/>
  <c r="W822" i="1" s="1"/>
  <c r="T844" i="1"/>
  <c r="V844" i="1" s="1"/>
  <c r="U844" i="1"/>
  <c r="W844" i="1" s="1"/>
  <c r="T883" i="1"/>
  <c r="V883" i="1" s="1"/>
  <c r="U883" i="1"/>
  <c r="W883" i="1" s="1"/>
  <c r="T917" i="1"/>
  <c r="V917" i="1" s="1"/>
  <c r="U917" i="1"/>
  <c r="W917" i="1" s="1"/>
  <c r="T18" i="1"/>
  <c r="X18" i="1" s="1"/>
  <c r="U18" i="1"/>
  <c r="Y18" i="1" s="1"/>
  <c r="T49" i="1"/>
  <c r="X49" i="1" s="1"/>
  <c r="U49" i="1"/>
  <c r="Y49" i="1" s="1"/>
  <c r="T80" i="1"/>
  <c r="X80" i="1" s="1"/>
  <c r="U80" i="1"/>
  <c r="Y80" i="1" s="1"/>
  <c r="T119" i="1"/>
  <c r="X119" i="1" s="1"/>
  <c r="U119" i="1"/>
  <c r="Y119" i="1" s="1"/>
  <c r="T147" i="1"/>
  <c r="X147" i="1" s="1"/>
  <c r="U147" i="1"/>
  <c r="Y147" i="1" s="1"/>
  <c r="T164" i="1"/>
  <c r="V164" i="1" s="1"/>
  <c r="U164" i="1"/>
  <c r="W164" i="1" s="1"/>
  <c r="T208" i="1"/>
  <c r="X208" i="1" s="1"/>
  <c r="U208" i="1"/>
  <c r="Y208" i="1" s="1"/>
  <c r="T243" i="1"/>
  <c r="X243" i="1" s="1"/>
  <c r="U243" i="1"/>
  <c r="Y243" i="1" s="1"/>
  <c r="T271" i="1"/>
  <c r="V271" i="1" s="1"/>
  <c r="U271" i="1"/>
  <c r="W271" i="1" s="1"/>
  <c r="T311" i="1"/>
  <c r="X311" i="1" s="1"/>
  <c r="U311" i="1"/>
  <c r="Y311" i="1" s="1"/>
  <c r="T340" i="1"/>
  <c r="X340" i="1" s="1"/>
  <c r="U340" i="1"/>
  <c r="Y340" i="1" s="1"/>
  <c r="T368" i="1"/>
  <c r="X368" i="1" s="1"/>
  <c r="U368" i="1"/>
  <c r="Y368" i="1" s="1"/>
  <c r="T400" i="1"/>
  <c r="X400" i="1" s="1"/>
  <c r="U400" i="1"/>
  <c r="Y400" i="1" s="1"/>
  <c r="T434" i="1"/>
  <c r="X434" i="1" s="1"/>
  <c r="U434" i="1"/>
  <c r="Y434" i="1" s="1"/>
  <c r="T469" i="1"/>
  <c r="X469" i="1" s="1"/>
  <c r="U469" i="1"/>
  <c r="Y469" i="1" s="1"/>
  <c r="T494" i="1"/>
  <c r="V494" i="1" s="1"/>
  <c r="U494" i="1"/>
  <c r="W494" i="1" s="1"/>
  <c r="T534" i="1"/>
  <c r="X534" i="1" s="1"/>
  <c r="U534" i="1"/>
  <c r="Y534" i="1" s="1"/>
  <c r="T569" i="1"/>
  <c r="X569" i="1" s="1"/>
  <c r="U569" i="1"/>
  <c r="Y569" i="1" s="1"/>
  <c r="T593" i="1"/>
  <c r="X593" i="1" s="1"/>
  <c r="U593" i="1"/>
  <c r="Y593" i="1" s="1"/>
  <c r="T629" i="1"/>
  <c r="X629" i="1" s="1"/>
  <c r="U629" i="1"/>
  <c r="Y629" i="1" s="1"/>
  <c r="T657" i="1"/>
  <c r="X657" i="1" s="1"/>
  <c r="U657" i="1"/>
  <c r="Y657" i="1" s="1"/>
  <c r="T16" i="1"/>
  <c r="X16" i="1" s="1"/>
  <c r="U16" i="1"/>
  <c r="Y16" i="1" s="1"/>
  <c r="T31" i="1"/>
  <c r="X31" i="1" s="1"/>
  <c r="U31" i="1"/>
  <c r="Y31" i="1" s="1"/>
  <c r="T102" i="1"/>
  <c r="X102" i="1" s="1"/>
  <c r="U102" i="1"/>
  <c r="Y102" i="1" s="1"/>
  <c r="T162" i="1"/>
  <c r="X162" i="1" s="1"/>
  <c r="U162" i="1"/>
  <c r="Y162" i="1" s="1"/>
  <c r="T301" i="1"/>
  <c r="V301" i="1" s="1"/>
  <c r="U301" i="1"/>
  <c r="W301" i="1" s="1"/>
  <c r="T606" i="1"/>
  <c r="X606" i="1" s="1"/>
  <c r="U606" i="1"/>
  <c r="Y606" i="1" s="1"/>
  <c r="T203" i="1"/>
  <c r="X203" i="1" s="1"/>
  <c r="U203" i="1"/>
  <c r="Y203" i="1" s="1"/>
  <c r="T267" i="1"/>
  <c r="X267" i="1" s="1"/>
  <c r="U267" i="1"/>
  <c r="Y267" i="1" s="1"/>
  <c r="T299" i="1"/>
  <c r="X299" i="1" s="1"/>
  <c r="U299" i="1"/>
  <c r="Y299" i="1" s="1"/>
  <c r="T364" i="1"/>
  <c r="X364" i="1" s="1"/>
  <c r="U364" i="1"/>
  <c r="Y364" i="1" s="1"/>
  <c r="T427" i="1"/>
  <c r="V427" i="1" s="1"/>
  <c r="U427" i="1"/>
  <c r="W427" i="1" s="1"/>
  <c r="T501" i="1"/>
  <c r="X501" i="1" s="1"/>
  <c r="U501" i="1"/>
  <c r="Y501" i="1" s="1"/>
  <c r="T540" i="1"/>
  <c r="V540" i="1" s="1"/>
  <c r="U540" i="1"/>
  <c r="W540" i="1" s="1"/>
  <c r="T618" i="1"/>
  <c r="V618" i="1" s="1"/>
  <c r="U618" i="1"/>
  <c r="W618" i="1" s="1"/>
  <c r="T685" i="1"/>
  <c r="X685" i="1" s="1"/>
  <c r="U685" i="1"/>
  <c r="Y685" i="1" s="1"/>
  <c r="T742" i="1"/>
  <c r="V742" i="1" s="1"/>
  <c r="U742" i="1"/>
  <c r="W742" i="1" s="1"/>
  <c r="T782" i="1"/>
  <c r="X782" i="1" s="1"/>
  <c r="U782" i="1"/>
  <c r="Y782" i="1" s="1"/>
  <c r="T814" i="1"/>
  <c r="X814" i="1" s="1"/>
  <c r="U814" i="1"/>
  <c r="Y814" i="1" s="1"/>
  <c r="T759" i="1"/>
  <c r="V759" i="1" s="1"/>
  <c r="U759" i="1"/>
  <c r="W759" i="1" s="1"/>
  <c r="T774" i="1"/>
  <c r="V774" i="1" s="1"/>
  <c r="U774" i="1"/>
  <c r="W774" i="1" s="1"/>
  <c r="T487" i="1"/>
  <c r="X487" i="1" s="1"/>
  <c r="U487" i="1"/>
  <c r="Y487" i="1" s="1"/>
  <c r="T937" i="1"/>
  <c r="X937" i="1" s="1"/>
  <c r="U937" i="1"/>
  <c r="Y937" i="1" s="1"/>
  <c r="T823" i="1"/>
  <c r="V823" i="1" s="1"/>
  <c r="U823" i="1"/>
  <c r="W823" i="1" s="1"/>
  <c r="T869" i="1"/>
  <c r="X869" i="1" s="1"/>
  <c r="U869" i="1"/>
  <c r="Y869" i="1" s="1"/>
  <c r="T884" i="1"/>
  <c r="V884" i="1" s="1"/>
  <c r="U884" i="1"/>
  <c r="W884" i="1" s="1"/>
  <c r="T927" i="1"/>
  <c r="X927" i="1" s="1"/>
  <c r="U927" i="1"/>
  <c r="Y927" i="1" s="1"/>
  <c r="T874" i="1"/>
  <c r="X874" i="1" s="1"/>
  <c r="U874" i="1"/>
  <c r="Y874" i="1" s="1"/>
  <c r="T909" i="1"/>
  <c r="X909" i="1" s="1"/>
  <c r="U909" i="1"/>
  <c r="Y909" i="1" s="1"/>
  <c r="T939" i="1"/>
  <c r="X939" i="1" s="1"/>
  <c r="U939" i="1"/>
  <c r="Y939" i="1" s="1"/>
  <c r="T7" i="1"/>
  <c r="X7" i="1" s="1"/>
  <c r="U7" i="1"/>
  <c r="Y7" i="1" s="1"/>
  <c r="T747" i="1"/>
  <c r="X747" i="1" s="1"/>
  <c r="U747" i="1"/>
  <c r="Y747" i="1" s="1"/>
  <c r="T4" i="1"/>
  <c r="V4" i="1" s="1"/>
  <c r="U4" i="1"/>
  <c r="W4" i="1" s="1"/>
  <c r="T28" i="1"/>
  <c r="X28" i="1" s="1"/>
  <c r="U28" i="1"/>
  <c r="Y28" i="1" s="1"/>
  <c r="T35" i="1"/>
  <c r="V35" i="1" s="1"/>
  <c r="U35" i="1"/>
  <c r="W35" i="1" s="1"/>
  <c r="T58" i="1"/>
  <c r="V58" i="1" s="1"/>
  <c r="U58" i="1"/>
  <c r="W58" i="1" s="1"/>
  <c r="T78" i="1"/>
  <c r="X78" i="1" s="1"/>
  <c r="U78" i="1"/>
  <c r="Y78" i="1" s="1"/>
  <c r="T87" i="1"/>
  <c r="V87" i="1" s="1"/>
  <c r="U87" i="1"/>
  <c r="W87" i="1" s="1"/>
  <c r="T90" i="1"/>
  <c r="V90" i="1" s="1"/>
  <c r="U90" i="1"/>
  <c r="W90" i="1" s="1"/>
  <c r="T127" i="1"/>
  <c r="X127" i="1" s="1"/>
  <c r="U127" i="1"/>
  <c r="Y127" i="1" s="1"/>
  <c r="T142" i="1"/>
  <c r="X142" i="1" s="1"/>
  <c r="U142" i="1"/>
  <c r="Y142" i="1" s="1"/>
  <c r="T152" i="1"/>
  <c r="V152" i="1" s="1"/>
  <c r="U152" i="1"/>
  <c r="W152" i="1" s="1"/>
  <c r="T174" i="1"/>
  <c r="X174" i="1" s="1"/>
  <c r="U174" i="1"/>
  <c r="Y174" i="1" s="1"/>
  <c r="T193" i="1"/>
  <c r="X193" i="1" s="1"/>
  <c r="U193" i="1"/>
  <c r="Y193" i="1" s="1"/>
  <c r="T202" i="1"/>
  <c r="X202" i="1" s="1"/>
  <c r="U202" i="1"/>
  <c r="Y202" i="1" s="1"/>
  <c r="T222" i="1"/>
  <c r="X222" i="1" s="1"/>
  <c r="U222" i="1"/>
  <c r="Y222" i="1" s="1"/>
  <c r="T240" i="1"/>
  <c r="X240" i="1" s="1"/>
  <c r="U240" i="1"/>
  <c r="Y240" i="1" s="1"/>
  <c r="T250" i="1"/>
  <c r="X250" i="1" s="1"/>
  <c r="U250" i="1"/>
  <c r="Y250" i="1" s="1"/>
  <c r="T266" i="1"/>
  <c r="X266" i="1" s="1"/>
  <c r="U266" i="1"/>
  <c r="Y266" i="1" s="1"/>
  <c r="T283" i="1"/>
  <c r="X283" i="1" s="1"/>
  <c r="U283" i="1"/>
  <c r="Y283" i="1" s="1"/>
  <c r="T298" i="1"/>
  <c r="X298" i="1" s="1"/>
  <c r="U298" i="1"/>
  <c r="Y298" i="1" s="1"/>
  <c r="T308" i="1"/>
  <c r="V308" i="1" s="1"/>
  <c r="U308" i="1"/>
  <c r="W308" i="1" s="1"/>
  <c r="T339" i="1"/>
  <c r="X339" i="1" s="1"/>
  <c r="U339" i="1"/>
  <c r="Y339" i="1" s="1"/>
  <c r="T370" i="1"/>
  <c r="X370" i="1" s="1"/>
  <c r="U370" i="1"/>
  <c r="Y370" i="1" s="1"/>
  <c r="T12" i="1"/>
  <c r="X12" i="1" s="1"/>
  <c r="U12" i="1"/>
  <c r="Y12" i="1" s="1"/>
  <c r="T27" i="1"/>
  <c r="X27" i="1" s="1"/>
  <c r="U27" i="1"/>
  <c r="Y27" i="1" s="1"/>
  <c r="T43" i="1"/>
  <c r="X43" i="1" s="1"/>
  <c r="U43" i="1"/>
  <c r="Y43" i="1" s="1"/>
  <c r="T45" i="1"/>
  <c r="V45" i="1" s="1"/>
  <c r="U45" i="1"/>
  <c r="W45" i="1" s="1"/>
  <c r="T77" i="1"/>
  <c r="X77" i="1" s="1"/>
  <c r="U77" i="1"/>
  <c r="Y77" i="1" s="1"/>
  <c r="T95" i="1"/>
  <c r="X95" i="1" s="1"/>
  <c r="U95" i="1"/>
  <c r="Y95" i="1" s="1"/>
  <c r="T89" i="1"/>
  <c r="V89" i="1" s="1"/>
  <c r="U89" i="1"/>
  <c r="W89" i="1" s="1"/>
  <c r="T126" i="1"/>
  <c r="X126" i="1" s="1"/>
  <c r="U126" i="1"/>
  <c r="Y126" i="1" s="1"/>
  <c r="T137" i="1"/>
  <c r="V137" i="1" s="1"/>
  <c r="U137" i="1"/>
  <c r="W137" i="1" s="1"/>
  <c r="T158" i="1"/>
  <c r="X158" i="1" s="1"/>
  <c r="U158" i="1"/>
  <c r="Y158" i="1" s="1"/>
  <c r="T173" i="1"/>
  <c r="X173" i="1" s="1"/>
  <c r="U173" i="1"/>
  <c r="Y173" i="1" s="1"/>
  <c r="T192" i="1"/>
  <c r="X192" i="1" s="1"/>
  <c r="U192" i="1"/>
  <c r="Y192" i="1" s="1"/>
  <c r="T190" i="1"/>
  <c r="V190" i="1" s="1"/>
  <c r="U190" i="1"/>
  <c r="W190" i="1" s="1"/>
  <c r="T221" i="1"/>
  <c r="X221" i="1" s="1"/>
  <c r="U221" i="1"/>
  <c r="Y221" i="1" s="1"/>
  <c r="T210" i="1"/>
  <c r="V210" i="1" s="1"/>
  <c r="U210" i="1"/>
  <c r="W210" i="1" s="1"/>
  <c r="T239" i="1"/>
  <c r="V239" i="1" s="1"/>
  <c r="U239" i="1"/>
  <c r="W239" i="1" s="1"/>
  <c r="T265" i="1"/>
  <c r="X265" i="1" s="1"/>
  <c r="U265" i="1"/>
  <c r="Y265" i="1" s="1"/>
  <c r="T282" i="1"/>
  <c r="X282" i="1" s="1"/>
  <c r="U282" i="1"/>
  <c r="Y282" i="1" s="1"/>
  <c r="T297" i="1"/>
  <c r="X297" i="1" s="1"/>
  <c r="U297" i="1"/>
  <c r="Y297" i="1" s="1"/>
  <c r="T307" i="1"/>
  <c r="V307" i="1" s="1"/>
  <c r="U307" i="1"/>
  <c r="W307" i="1" s="1"/>
  <c r="T320" i="1"/>
  <c r="V320" i="1" s="1"/>
  <c r="U320" i="1"/>
  <c r="W320" i="1" s="1"/>
  <c r="T348" i="1"/>
  <c r="X348" i="1" s="1"/>
  <c r="U348" i="1"/>
  <c r="Y348" i="1" s="1"/>
  <c r="T362" i="1"/>
  <c r="X362" i="1" s="1"/>
  <c r="U362" i="1"/>
  <c r="Y362" i="1" s="1"/>
  <c r="T375" i="1"/>
  <c r="V375" i="1" s="1"/>
  <c r="U375" i="1"/>
  <c r="W375" i="1" s="1"/>
  <c r="T394" i="1"/>
  <c r="X394" i="1" s="1"/>
  <c r="U394" i="1"/>
  <c r="Y394" i="1" s="1"/>
  <c r="T415" i="1"/>
  <c r="X415" i="1" s="1"/>
  <c r="U415" i="1"/>
  <c r="Y415" i="1" s="1"/>
  <c r="T432" i="1"/>
  <c r="X432" i="1" s="1"/>
  <c r="U432" i="1"/>
  <c r="Y432" i="1" s="1"/>
  <c r="T446" i="1"/>
  <c r="X446" i="1" s="1"/>
  <c r="U446" i="1"/>
  <c r="Y446" i="1" s="1"/>
  <c r="T462" i="1"/>
  <c r="X462" i="1" s="1"/>
  <c r="U462" i="1"/>
  <c r="Y462" i="1" s="1"/>
  <c r="T477" i="1"/>
  <c r="X477" i="1" s="1"/>
  <c r="U477" i="1"/>
  <c r="Y477" i="1" s="1"/>
  <c r="T489" i="1"/>
  <c r="V489" i="1" s="1"/>
  <c r="U489" i="1"/>
  <c r="W489" i="1" s="1"/>
  <c r="T511" i="1"/>
  <c r="X511" i="1" s="1"/>
  <c r="U511" i="1"/>
  <c r="Y511" i="1" s="1"/>
  <c r="T529" i="1"/>
  <c r="X529" i="1" s="1"/>
  <c r="U529" i="1"/>
  <c r="Y529" i="1" s="1"/>
  <c r="T542" i="1"/>
  <c r="X542" i="1" s="1"/>
  <c r="U542" i="1"/>
  <c r="Y542" i="1" s="1"/>
  <c r="T539" i="1"/>
  <c r="V539" i="1" s="1"/>
  <c r="U539" i="1"/>
  <c r="W539" i="1" s="1"/>
  <c r="T562" i="1"/>
  <c r="V562" i="1" s="1"/>
  <c r="U562" i="1"/>
  <c r="W562" i="1" s="1"/>
  <c r="T587" i="1"/>
  <c r="X587" i="1" s="1"/>
  <c r="U587" i="1"/>
  <c r="Y587" i="1" s="1"/>
  <c r="T601" i="1"/>
  <c r="V601" i="1" s="1"/>
  <c r="U601" i="1"/>
  <c r="W601" i="1" s="1"/>
  <c r="T624" i="1"/>
  <c r="X624" i="1" s="1"/>
  <c r="U624" i="1"/>
  <c r="Y624" i="1" s="1"/>
  <c r="T635" i="1"/>
  <c r="X635" i="1" s="1"/>
  <c r="U635" i="1"/>
  <c r="Y635" i="1" s="1"/>
  <c r="T652" i="1"/>
  <c r="X652" i="1" s="1"/>
  <c r="U652" i="1"/>
  <c r="Y652" i="1" s="1"/>
  <c r="T667" i="1"/>
  <c r="X667" i="1" s="1"/>
  <c r="U667" i="1"/>
  <c r="Y667" i="1" s="1"/>
  <c r="T684" i="1"/>
  <c r="X684" i="1" s="1"/>
  <c r="U684" i="1"/>
  <c r="Y684" i="1" s="1"/>
  <c r="T699" i="1"/>
  <c r="V699" i="1" s="1"/>
  <c r="U699" i="1"/>
  <c r="W699" i="1" s="1"/>
  <c r="T716" i="1"/>
  <c r="X716" i="1" s="1"/>
  <c r="U716" i="1"/>
  <c r="Y716" i="1" s="1"/>
  <c r="T731" i="1"/>
  <c r="X731" i="1" s="1"/>
  <c r="U731" i="1"/>
  <c r="Y731" i="1" s="1"/>
  <c r="T741" i="1"/>
  <c r="V741" i="1" s="1"/>
  <c r="U741" i="1"/>
  <c r="W741" i="1" s="1"/>
  <c r="T762" i="1"/>
  <c r="X762" i="1" s="1"/>
  <c r="U762" i="1"/>
  <c r="Y762" i="1" s="1"/>
  <c r="T780" i="1"/>
  <c r="X780" i="1" s="1"/>
  <c r="U780" i="1"/>
  <c r="Y780" i="1" s="1"/>
  <c r="T794" i="1"/>
  <c r="X794" i="1" s="1"/>
  <c r="U794" i="1"/>
  <c r="Y794" i="1" s="1"/>
  <c r="T805" i="1"/>
  <c r="V805" i="1" s="1"/>
  <c r="U805" i="1"/>
  <c r="W805" i="1" s="1"/>
  <c r="T833" i="1"/>
  <c r="X833" i="1" s="1"/>
  <c r="U833" i="1"/>
  <c r="Y833" i="1" s="1"/>
  <c r="T845" i="1"/>
  <c r="X845" i="1" s="1"/>
  <c r="U845" i="1"/>
  <c r="Y845" i="1" s="1"/>
  <c r="T855" i="1"/>
  <c r="V855" i="1" s="1"/>
  <c r="U855" i="1"/>
  <c r="W855" i="1" s="1"/>
  <c r="T875" i="1"/>
  <c r="X875" i="1" s="1"/>
  <c r="U875" i="1"/>
  <c r="Y875" i="1" s="1"/>
  <c r="T891" i="1"/>
  <c r="X891" i="1" s="1"/>
  <c r="U891" i="1"/>
  <c r="Y891" i="1" s="1"/>
  <c r="T910" i="1"/>
  <c r="X910" i="1" s="1"/>
  <c r="U910" i="1"/>
  <c r="Y910" i="1" s="1"/>
  <c r="T922" i="1"/>
  <c r="X922" i="1" s="1"/>
  <c r="U922" i="1"/>
  <c r="Y922" i="1" s="1"/>
  <c r="T940" i="1"/>
  <c r="X940" i="1" s="1"/>
  <c r="U940" i="1"/>
  <c r="Y940" i="1" s="1"/>
  <c r="T948" i="1"/>
  <c r="V948" i="1" s="1"/>
  <c r="U948" i="1"/>
  <c r="W948" i="1" s="1"/>
  <c r="T3" i="1"/>
  <c r="V3" i="1" s="1"/>
  <c r="U3" i="1"/>
  <c r="W3" i="1" s="1"/>
  <c r="T41" i="1"/>
  <c r="X41" i="1" s="1"/>
  <c r="U41" i="1"/>
  <c r="Y41" i="1" s="1"/>
  <c r="T53" i="1"/>
  <c r="X53" i="1" s="1"/>
  <c r="U53" i="1"/>
  <c r="Y53" i="1" s="1"/>
  <c r="T71" i="1"/>
  <c r="V71" i="1" s="1"/>
  <c r="U71" i="1"/>
  <c r="W71" i="1" s="1"/>
  <c r="T84" i="1"/>
  <c r="X84" i="1" s="1"/>
  <c r="U84" i="1"/>
  <c r="Y84" i="1" s="1"/>
  <c r="T103" i="1"/>
  <c r="X103" i="1" s="1"/>
  <c r="U103" i="1"/>
  <c r="Y103" i="1" s="1"/>
  <c r="T113" i="1"/>
  <c r="V113" i="1" s="1"/>
  <c r="U113" i="1"/>
  <c r="W113" i="1" s="1"/>
  <c r="T117" i="1"/>
  <c r="V117" i="1" s="1"/>
  <c r="U117" i="1"/>
  <c r="W117" i="1" s="1"/>
  <c r="T149" i="1"/>
  <c r="X149" i="1" s="1"/>
  <c r="U149" i="1"/>
  <c r="Y149" i="1" s="1"/>
  <c r="T171" i="1"/>
  <c r="X171" i="1" s="1"/>
  <c r="U171" i="1"/>
  <c r="Y171" i="1" s="1"/>
  <c r="T170" i="1"/>
  <c r="V170" i="1" s="1"/>
  <c r="U170" i="1"/>
  <c r="W170" i="1" s="1"/>
  <c r="T189" i="1"/>
  <c r="V189" i="1" s="1"/>
  <c r="U189" i="1"/>
  <c r="W189" i="1" s="1"/>
  <c r="T212" i="1"/>
  <c r="V212" i="1" s="1"/>
  <c r="U212" i="1"/>
  <c r="W212" i="1" s="1"/>
  <c r="T231" i="1"/>
  <c r="X231" i="1" s="1"/>
  <c r="U231" i="1"/>
  <c r="Y231" i="1" s="1"/>
  <c r="T237" i="1"/>
  <c r="V237" i="1" s="1"/>
  <c r="U237" i="1"/>
  <c r="W237" i="1" s="1"/>
  <c r="T255" i="1"/>
  <c r="V255" i="1" s="1"/>
  <c r="U255" i="1"/>
  <c r="W255" i="1" s="1"/>
  <c r="T275" i="1"/>
  <c r="V275" i="1" s="1"/>
  <c r="U275" i="1"/>
  <c r="W275" i="1" s="1"/>
  <c r="T286" i="1"/>
  <c r="V286" i="1" s="1"/>
  <c r="U286" i="1"/>
  <c r="W286" i="1" s="1"/>
  <c r="T303" i="1"/>
  <c r="V303" i="1" s="1"/>
  <c r="U303" i="1"/>
  <c r="W303" i="1" s="1"/>
  <c r="T319" i="1"/>
  <c r="V319" i="1" s="1"/>
  <c r="U319" i="1"/>
  <c r="W319" i="1" s="1"/>
  <c r="T328" i="1"/>
  <c r="V328" i="1" s="1"/>
  <c r="U328" i="1"/>
  <c r="W328" i="1" s="1"/>
  <c r="T356" i="1"/>
  <c r="V356" i="1" s="1"/>
  <c r="U356" i="1"/>
  <c r="W356" i="1" s="1"/>
  <c r="T379" i="1"/>
  <c r="X379" i="1" s="1"/>
  <c r="U379" i="1"/>
  <c r="Y379" i="1" s="1"/>
  <c r="T373" i="1"/>
  <c r="V373" i="1" s="1"/>
  <c r="U373" i="1"/>
  <c r="W373" i="1" s="1"/>
  <c r="T404" i="1"/>
  <c r="V404" i="1" s="1"/>
  <c r="U404" i="1"/>
  <c r="W404" i="1" s="1"/>
  <c r="T422" i="1"/>
  <c r="X422" i="1" s="1"/>
  <c r="U422" i="1"/>
  <c r="Y422" i="1" s="1"/>
  <c r="T436" i="1"/>
  <c r="X436" i="1" s="1"/>
  <c r="U436" i="1"/>
  <c r="Y436" i="1" s="1"/>
  <c r="T454" i="1"/>
  <c r="V454" i="1" s="1"/>
  <c r="U454" i="1"/>
  <c r="W454" i="1" s="1"/>
  <c r="T455" i="1"/>
  <c r="V455" i="1" s="1"/>
  <c r="U455" i="1"/>
  <c r="W455" i="1" s="1"/>
  <c r="T485" i="1"/>
  <c r="X485" i="1" s="1"/>
  <c r="U485" i="1"/>
  <c r="Y485" i="1" s="1"/>
  <c r="T498" i="1"/>
  <c r="V498" i="1" s="1"/>
  <c r="U498" i="1"/>
  <c r="W498" i="1" s="1"/>
  <c r="T517" i="1"/>
  <c r="X517" i="1" s="1"/>
  <c r="U517" i="1"/>
  <c r="Y517" i="1" s="1"/>
  <c r="T523" i="1"/>
  <c r="V523" i="1" s="1"/>
  <c r="U523" i="1"/>
  <c r="W523" i="1" s="1"/>
  <c r="T552" i="1"/>
  <c r="X552" i="1" s="1"/>
  <c r="U552" i="1"/>
  <c r="Y552" i="1" s="1"/>
  <c r="T572" i="1"/>
  <c r="X572" i="1" s="1"/>
  <c r="U572" i="1"/>
  <c r="Y572" i="1" s="1"/>
  <c r="T584" i="1"/>
  <c r="X584" i="1" s="1"/>
  <c r="U584" i="1"/>
  <c r="Y584" i="1" s="1"/>
  <c r="T597" i="1"/>
  <c r="X597" i="1" s="1"/>
  <c r="U597" i="1"/>
  <c r="Y597" i="1" s="1"/>
  <c r="T613" i="1"/>
  <c r="V613" i="1" s="1"/>
  <c r="U613" i="1"/>
  <c r="W613" i="1" s="1"/>
  <c r="T633" i="1"/>
  <c r="X633" i="1" s="1"/>
  <c r="U633" i="1"/>
  <c r="Y633" i="1" s="1"/>
  <c r="T649" i="1"/>
  <c r="X649" i="1" s="1"/>
  <c r="U649" i="1"/>
  <c r="Y649" i="1" s="1"/>
  <c r="T660" i="1"/>
  <c r="V660" i="1" s="1"/>
  <c r="U660" i="1"/>
  <c r="W660" i="1" s="1"/>
  <c r="T682" i="1"/>
  <c r="X682" i="1" s="1"/>
  <c r="U682" i="1"/>
  <c r="Y682" i="1" s="1"/>
  <c r="T143" i="1"/>
  <c r="X143" i="1" s="1"/>
  <c r="U143" i="1"/>
  <c r="Y143" i="1" s="1"/>
  <c r="T197" i="1"/>
  <c r="X197" i="1" s="1"/>
  <c r="U197" i="1"/>
  <c r="Y197" i="1" s="1"/>
  <c r="T211" i="1"/>
  <c r="V211" i="1" s="1"/>
  <c r="U211" i="1"/>
  <c r="W211" i="1" s="1"/>
  <c r="T246" i="1"/>
  <c r="X246" i="1" s="1"/>
  <c r="U246" i="1"/>
  <c r="Y246" i="1" s="1"/>
  <c r="T270" i="1"/>
  <c r="V270" i="1" s="1"/>
  <c r="U270" i="1"/>
  <c r="W270" i="1" s="1"/>
  <c r="T292" i="1"/>
  <c r="X292" i="1" s="1"/>
  <c r="U292" i="1"/>
  <c r="Y292" i="1" s="1"/>
  <c r="T302" i="1"/>
  <c r="V302" i="1" s="1"/>
  <c r="U302" i="1"/>
  <c r="W302" i="1" s="1"/>
  <c r="T331" i="1"/>
  <c r="X331" i="1" s="1"/>
  <c r="U331" i="1"/>
  <c r="Y331" i="1" s="1"/>
  <c r="T327" i="1"/>
  <c r="V327" i="1" s="1"/>
  <c r="U327" i="1"/>
  <c r="W327" i="1" s="1"/>
  <c r="T371" i="1"/>
  <c r="X371" i="1" s="1"/>
  <c r="U371" i="1"/>
  <c r="Y371" i="1" s="1"/>
  <c r="T403" i="1"/>
  <c r="V403" i="1" s="1"/>
  <c r="U403" i="1"/>
  <c r="W403" i="1" s="1"/>
  <c r="T431" i="1"/>
  <c r="V431" i="1" s="1"/>
  <c r="U431" i="1"/>
  <c r="W431" i="1" s="1"/>
  <c r="T472" i="1"/>
  <c r="X472" i="1" s="1"/>
  <c r="U472" i="1"/>
  <c r="Y472" i="1" s="1"/>
  <c r="T497" i="1"/>
  <c r="V497" i="1" s="1"/>
  <c r="U497" i="1"/>
  <c r="W497" i="1" s="1"/>
  <c r="T522" i="1"/>
  <c r="V522" i="1" s="1"/>
  <c r="U522" i="1"/>
  <c r="W522" i="1" s="1"/>
  <c r="T571" i="1"/>
  <c r="X571" i="1" s="1"/>
  <c r="U571" i="1"/>
  <c r="Y571" i="1" s="1"/>
  <c r="T596" i="1"/>
  <c r="X596" i="1" s="1"/>
  <c r="U596" i="1"/>
  <c r="Y596" i="1" s="1"/>
  <c r="T632" i="1"/>
  <c r="X632" i="1" s="1"/>
  <c r="U632" i="1"/>
  <c r="Y632" i="1" s="1"/>
  <c r="T659" i="1"/>
  <c r="V659" i="1" s="1"/>
  <c r="U659" i="1"/>
  <c r="W659" i="1" s="1"/>
  <c r="T694" i="1"/>
  <c r="X694" i="1" s="1"/>
  <c r="U694" i="1"/>
  <c r="Y694" i="1" s="1"/>
  <c r="T724" i="1"/>
  <c r="X724" i="1" s="1"/>
  <c r="U724" i="1"/>
  <c r="Y724" i="1" s="1"/>
  <c r="T757" i="1"/>
  <c r="X757" i="1" s="1"/>
  <c r="U757" i="1"/>
  <c r="Y757" i="1" s="1"/>
  <c r="T792" i="1"/>
  <c r="X792" i="1" s="1"/>
  <c r="U792" i="1"/>
  <c r="Y792" i="1" s="1"/>
  <c r="T820" i="1"/>
  <c r="X820" i="1" s="1"/>
  <c r="U820" i="1"/>
  <c r="Y820" i="1" s="1"/>
  <c r="T698" i="1"/>
  <c r="V698" i="1" s="1"/>
  <c r="U698" i="1"/>
  <c r="W698" i="1" s="1"/>
  <c r="T719" i="1"/>
  <c r="X719" i="1" s="1"/>
  <c r="U719" i="1"/>
  <c r="Y719" i="1" s="1"/>
  <c r="T749" i="1"/>
  <c r="X749" i="1" s="1"/>
  <c r="U749" i="1"/>
  <c r="Y749" i="1" s="1"/>
  <c r="T765" i="1"/>
  <c r="V765" i="1" s="1"/>
  <c r="U765" i="1"/>
  <c r="W765" i="1" s="1"/>
  <c r="U778" i="1"/>
  <c r="W778" i="1" s="1"/>
  <c r="T797" i="1"/>
  <c r="X797" i="1" s="1"/>
  <c r="U797" i="1"/>
  <c r="Y797" i="1" s="1"/>
  <c r="U815" i="1"/>
  <c r="Y815" i="1" s="1"/>
  <c r="T827" i="1"/>
  <c r="V827" i="1" s="1"/>
  <c r="U827" i="1"/>
  <c r="W827" i="1" s="1"/>
  <c r="U847" i="1"/>
  <c r="Y847" i="1" s="1"/>
  <c r="T866" i="1"/>
  <c r="X866" i="1" s="1"/>
  <c r="U866" i="1"/>
  <c r="Y866" i="1" s="1"/>
  <c r="U941" i="1"/>
  <c r="Y941" i="1" s="1"/>
  <c r="U949" i="1"/>
  <c r="W949" i="1" s="1"/>
  <c r="T838" i="1"/>
  <c r="X838" i="1" s="1"/>
  <c r="U838" i="1"/>
  <c r="Y838" i="1" s="1"/>
  <c r="T852" i="1"/>
  <c r="X852" i="1" s="1"/>
  <c r="U852" i="1"/>
  <c r="Y852" i="1" s="1"/>
  <c r="T872" i="1"/>
  <c r="X872" i="1" s="1"/>
  <c r="U872" i="1"/>
  <c r="Y872" i="1" s="1"/>
  <c r="T887" i="1"/>
  <c r="X887" i="1" s="1"/>
  <c r="U887" i="1"/>
  <c r="Y887" i="1" s="1"/>
  <c r="T906" i="1"/>
  <c r="X906" i="1" s="1"/>
  <c r="U906" i="1"/>
  <c r="Y906" i="1" s="1"/>
  <c r="T915" i="1"/>
  <c r="X915" i="1" s="1"/>
  <c r="U915" i="1"/>
  <c r="Y915" i="1" s="1"/>
  <c r="T934" i="1"/>
  <c r="X934" i="1" s="1"/>
  <c r="U934" i="1"/>
  <c r="Y934" i="1" s="1"/>
  <c r="T946" i="1"/>
  <c r="V946" i="1" s="1"/>
  <c r="U946" i="1"/>
  <c r="W946" i="1" s="1"/>
  <c r="U862" i="1"/>
  <c r="W862" i="1" s="1"/>
  <c r="T893" i="1"/>
  <c r="X893" i="1" s="1"/>
  <c r="U893" i="1"/>
  <c r="Y893" i="1" s="1"/>
  <c r="U912" i="1"/>
  <c r="Y912" i="1" s="1"/>
  <c r="T924" i="1"/>
  <c r="X924" i="1" s="1"/>
  <c r="U924" i="1"/>
  <c r="Y924" i="1" s="1"/>
  <c r="T930" i="1"/>
  <c r="V930" i="1" s="1"/>
  <c r="U930" i="1"/>
  <c r="W930" i="1" s="1"/>
  <c r="T8" i="1"/>
  <c r="X8" i="1" s="1"/>
  <c r="U8" i="1"/>
  <c r="Y8" i="1" s="1"/>
  <c r="T67" i="1"/>
  <c r="V67" i="1" s="1"/>
  <c r="U67" i="1"/>
  <c r="W67" i="1" s="1"/>
  <c r="T118" i="1"/>
  <c r="V118" i="1" s="1"/>
  <c r="U118" i="1"/>
  <c r="W118" i="1" s="1"/>
  <c r="T198" i="1"/>
  <c r="X198" i="1" s="1"/>
  <c r="U198" i="1"/>
  <c r="Y198" i="1" s="1"/>
  <c r="T261" i="1"/>
  <c r="X261" i="1" s="1"/>
  <c r="U261" i="1"/>
  <c r="Y261" i="1" s="1"/>
  <c r="T304" i="1"/>
  <c r="V304" i="1" s="1"/>
  <c r="U304" i="1"/>
  <c r="W304" i="1" s="1"/>
  <c r="T380" i="1"/>
  <c r="X380" i="1" s="1"/>
  <c r="U380" i="1"/>
  <c r="Y380" i="1" s="1"/>
  <c r="T444" i="1"/>
  <c r="X444" i="1" s="1"/>
  <c r="U444" i="1"/>
  <c r="Y444" i="1" s="1"/>
  <c r="T29" i="1"/>
  <c r="X29" i="1" s="1"/>
  <c r="U29" i="1"/>
  <c r="Y29" i="1" s="1"/>
  <c r="T61" i="1"/>
  <c r="V61" i="1" s="1"/>
  <c r="U61" i="1"/>
  <c r="W61" i="1" s="1"/>
  <c r="T97" i="1"/>
  <c r="X97" i="1" s="1"/>
  <c r="U97" i="1"/>
  <c r="Y97" i="1" s="1"/>
  <c r="T129" i="1"/>
  <c r="X129" i="1" s="1"/>
  <c r="U129" i="1"/>
  <c r="Y129" i="1" s="1"/>
  <c r="T160" i="1"/>
  <c r="X160" i="1" s="1"/>
  <c r="U160" i="1"/>
  <c r="Y160" i="1" s="1"/>
  <c r="T196" i="1"/>
  <c r="X196" i="1" s="1"/>
  <c r="U196" i="1"/>
  <c r="Y196" i="1" s="1"/>
  <c r="T225" i="1"/>
  <c r="X225" i="1" s="1"/>
  <c r="U225" i="1"/>
  <c r="Y225" i="1" s="1"/>
  <c r="T257" i="1"/>
  <c r="X257" i="1" s="1"/>
  <c r="U257" i="1"/>
  <c r="Y257" i="1" s="1"/>
  <c r="T291" i="1"/>
  <c r="X291" i="1" s="1"/>
  <c r="U291" i="1"/>
  <c r="Y291" i="1" s="1"/>
  <c r="T317" i="1"/>
  <c r="V317" i="1" s="1"/>
  <c r="U317" i="1"/>
  <c r="W317" i="1" s="1"/>
  <c r="T351" i="1"/>
  <c r="X351" i="1" s="1"/>
  <c r="U351" i="1"/>
  <c r="Y351" i="1" s="1"/>
  <c r="T384" i="1"/>
  <c r="X384" i="1" s="1"/>
  <c r="U384" i="1"/>
  <c r="Y384" i="1" s="1"/>
  <c r="T408" i="1"/>
  <c r="V408" i="1" s="1"/>
  <c r="U408" i="1"/>
  <c r="W408" i="1" s="1"/>
  <c r="T433" i="1"/>
  <c r="X433" i="1" s="1"/>
  <c r="U433" i="1"/>
  <c r="Y433" i="1" s="1"/>
  <c r="T466" i="1"/>
  <c r="X466" i="1" s="1"/>
  <c r="U466" i="1"/>
  <c r="Y466" i="1" s="1"/>
  <c r="T502" i="1"/>
  <c r="X502" i="1" s="1"/>
  <c r="U502" i="1"/>
  <c r="Y502" i="1" s="1"/>
  <c r="T520" i="1"/>
  <c r="V520" i="1" s="1"/>
  <c r="U520" i="1"/>
  <c r="W520" i="1" s="1"/>
  <c r="T566" i="1"/>
  <c r="X566" i="1" s="1"/>
  <c r="U566" i="1"/>
  <c r="Y566" i="1" s="1"/>
  <c r="T588" i="1"/>
  <c r="V588" i="1" s="1"/>
  <c r="U588" i="1"/>
  <c r="W588" i="1" s="1"/>
  <c r="T626" i="1"/>
  <c r="X626" i="1" s="1"/>
  <c r="U626" i="1"/>
  <c r="Y626" i="1" s="1"/>
  <c r="T639" i="1"/>
  <c r="V639" i="1" s="1"/>
  <c r="U639" i="1"/>
  <c r="W639" i="1" s="1"/>
  <c r="T678" i="1"/>
  <c r="V678" i="1" s="1"/>
  <c r="U678" i="1"/>
  <c r="W678" i="1" s="1"/>
  <c r="T715" i="1"/>
  <c r="V715" i="1" s="1"/>
  <c r="U715" i="1"/>
  <c r="W715" i="1" s="1"/>
  <c r="T754" i="1"/>
  <c r="X754" i="1" s="1"/>
  <c r="U754" i="1"/>
  <c r="Y754" i="1" s="1"/>
  <c r="T779" i="1"/>
  <c r="V779" i="1" s="1"/>
  <c r="U779" i="1"/>
  <c r="W779" i="1" s="1"/>
  <c r="T816" i="1"/>
  <c r="X816" i="1" s="1"/>
  <c r="U816" i="1"/>
  <c r="Y816" i="1" s="1"/>
  <c r="T841" i="1"/>
  <c r="V841" i="1" s="1"/>
  <c r="U841" i="1"/>
  <c r="W841" i="1" s="1"/>
  <c r="T877" i="1"/>
  <c r="X877" i="1" s="1"/>
  <c r="U877" i="1"/>
  <c r="Y877" i="1" s="1"/>
  <c r="T894" i="1"/>
  <c r="X894" i="1" s="1"/>
  <c r="U894" i="1"/>
  <c r="Y894" i="1" s="1"/>
  <c r="T925" i="1"/>
  <c r="X925" i="1" s="1"/>
  <c r="U925" i="1"/>
  <c r="Y925" i="1" s="1"/>
  <c r="T11" i="1"/>
  <c r="X11" i="1" s="1"/>
  <c r="U11" i="1"/>
  <c r="Y11" i="1" s="1"/>
  <c r="T34" i="1"/>
  <c r="V34" i="1" s="1"/>
  <c r="U34" i="1"/>
  <c r="W34" i="1" s="1"/>
  <c r="T73" i="1"/>
  <c r="V73" i="1" s="1"/>
  <c r="U73" i="1"/>
  <c r="W73" i="1" s="1"/>
  <c r="T107" i="1"/>
  <c r="X107" i="1" s="1"/>
  <c r="U107" i="1"/>
  <c r="Y107" i="1" s="1"/>
  <c r="T141" i="1"/>
  <c r="X141" i="1" s="1"/>
  <c r="U141" i="1"/>
  <c r="Y141" i="1" s="1"/>
  <c r="T168" i="1"/>
  <c r="V168" i="1" s="1"/>
  <c r="U168" i="1"/>
  <c r="W168" i="1" s="1"/>
  <c r="T201" i="1"/>
  <c r="X201" i="1" s="1"/>
  <c r="U201" i="1"/>
  <c r="Y201" i="1" s="1"/>
  <c r="T219" i="1"/>
  <c r="V219" i="1" s="1"/>
  <c r="U219" i="1"/>
  <c r="W219" i="1" s="1"/>
  <c r="T264" i="1"/>
  <c r="X264" i="1" s="1"/>
  <c r="U264" i="1"/>
  <c r="Y264" i="1" s="1"/>
  <c r="T289" i="1"/>
  <c r="V289" i="1" s="1"/>
  <c r="U289" i="1"/>
  <c r="W289" i="1" s="1"/>
  <c r="T338" i="1"/>
  <c r="X338" i="1" s="1"/>
  <c r="U338" i="1"/>
  <c r="Y338" i="1" s="1"/>
  <c r="T360" i="1"/>
  <c r="V360" i="1" s="1"/>
  <c r="U360" i="1"/>
  <c r="W360" i="1" s="1"/>
  <c r="T393" i="1"/>
  <c r="X393" i="1" s="1"/>
  <c r="U393" i="1"/>
  <c r="Y393" i="1" s="1"/>
  <c r="T424" i="1"/>
  <c r="X424" i="1" s="1"/>
  <c r="U424" i="1"/>
  <c r="Y424" i="1" s="1"/>
  <c r="T461" i="1"/>
  <c r="X461" i="1" s="1"/>
  <c r="U461" i="1"/>
  <c r="Y461" i="1" s="1"/>
  <c r="T500" i="1"/>
  <c r="X500" i="1" s="1"/>
  <c r="U500" i="1"/>
  <c r="Y500" i="1" s="1"/>
  <c r="T518" i="1"/>
  <c r="V518" i="1" s="1"/>
  <c r="U518" i="1"/>
  <c r="W518" i="1" s="1"/>
  <c r="T555" i="1"/>
  <c r="X555" i="1" s="1"/>
  <c r="U555" i="1"/>
  <c r="Y555" i="1" s="1"/>
  <c r="T586" i="1"/>
  <c r="X586" i="1" s="1"/>
  <c r="U586" i="1"/>
  <c r="Y586" i="1" s="1"/>
  <c r="T623" i="1"/>
  <c r="X623" i="1" s="1"/>
  <c r="U623" i="1"/>
  <c r="Y623" i="1" s="1"/>
  <c r="T620" i="1"/>
  <c r="V620" i="1" s="1"/>
  <c r="U620" i="1"/>
  <c r="W620" i="1" s="1"/>
  <c r="T666" i="1"/>
  <c r="X666" i="1" s="1"/>
  <c r="U666" i="1"/>
  <c r="Y666" i="1" s="1"/>
  <c r="T98" i="1"/>
  <c r="X98" i="1" s="1"/>
  <c r="U98" i="1"/>
  <c r="Y98" i="1" s="1"/>
  <c r="T112" i="1"/>
  <c r="V112" i="1" s="1"/>
  <c r="U112" i="1"/>
  <c r="W112" i="1" s="1"/>
  <c r="T175" i="1"/>
  <c r="X175" i="1" s="1"/>
  <c r="U175" i="1"/>
  <c r="Y175" i="1" s="1"/>
  <c r="T214" i="1"/>
  <c r="V214" i="1" s="1"/>
  <c r="U214" i="1"/>
  <c r="W214" i="1" s="1"/>
  <c r="T391" i="1"/>
  <c r="X391" i="1" s="1"/>
  <c r="U391" i="1"/>
  <c r="Y391" i="1" s="1"/>
  <c r="T687" i="1"/>
  <c r="X687" i="1" s="1"/>
  <c r="U687" i="1"/>
  <c r="Y687" i="1" s="1"/>
  <c r="T223" i="1"/>
  <c r="X223" i="1" s="1"/>
  <c r="U223" i="1"/>
  <c r="Y223" i="1" s="1"/>
  <c r="T274" i="1"/>
  <c r="V274" i="1" s="1"/>
  <c r="U274" i="1"/>
  <c r="W274" i="1" s="1"/>
  <c r="T314" i="1"/>
  <c r="X314" i="1" s="1"/>
  <c r="U314" i="1"/>
  <c r="Y314" i="1" s="1"/>
  <c r="T345" i="1"/>
  <c r="V345" i="1" s="1"/>
  <c r="U345" i="1"/>
  <c r="W345" i="1" s="1"/>
  <c r="T407" i="1"/>
  <c r="V407" i="1" s="1"/>
  <c r="U407" i="1"/>
  <c r="W407" i="1" s="1"/>
  <c r="T456" i="1"/>
  <c r="V456" i="1" s="1"/>
  <c r="U456" i="1"/>
  <c r="W456" i="1" s="1"/>
  <c r="T544" i="1"/>
  <c r="X544" i="1" s="1"/>
  <c r="U544" i="1"/>
  <c r="Y544" i="1" s="1"/>
  <c r="T602" i="1"/>
  <c r="V602" i="1" s="1"/>
  <c r="U602" i="1"/>
  <c r="W602" i="1" s="1"/>
  <c r="T661" i="1"/>
  <c r="V661" i="1" s="1"/>
  <c r="U661" i="1"/>
  <c r="W661" i="1" s="1"/>
  <c r="T727" i="1"/>
  <c r="V727" i="1" s="1"/>
  <c r="U727" i="1"/>
  <c r="W727" i="1" s="1"/>
  <c r="T764" i="1"/>
  <c r="V764" i="1" s="1"/>
  <c r="U764" i="1"/>
  <c r="W764" i="1" s="1"/>
  <c r="T796" i="1"/>
  <c r="X796" i="1" s="1"/>
  <c r="U796" i="1"/>
  <c r="Y796" i="1" s="1"/>
  <c r="T701" i="1"/>
  <c r="X701" i="1" s="1"/>
  <c r="U701" i="1"/>
  <c r="Y701" i="1" s="1"/>
  <c r="T784" i="1"/>
  <c r="V784" i="1" s="1"/>
  <c r="U784" i="1"/>
  <c r="W784" i="1" s="1"/>
  <c r="T850" i="1"/>
  <c r="X850" i="1" s="1"/>
  <c r="U850" i="1"/>
  <c r="Y850" i="1" s="1"/>
  <c r="T931" i="1"/>
  <c r="V931" i="1" s="1"/>
  <c r="U931" i="1"/>
  <c r="W931" i="1" s="1"/>
  <c r="T829" i="1"/>
  <c r="V829" i="1" s="1"/>
  <c r="U829" i="1"/>
  <c r="W829" i="1" s="1"/>
  <c r="T864" i="1"/>
  <c r="V864" i="1" s="1"/>
  <c r="U864" i="1"/>
  <c r="W864" i="1" s="1"/>
  <c r="T908" i="1"/>
  <c r="X908" i="1" s="1"/>
  <c r="U908" i="1"/>
  <c r="Y908" i="1" s="1"/>
  <c r="T938" i="1"/>
  <c r="X938" i="1" s="1"/>
  <c r="U938" i="1"/>
  <c r="Y938" i="1" s="1"/>
  <c r="T880" i="1"/>
  <c r="X880" i="1" s="1"/>
  <c r="U880" i="1"/>
  <c r="Y880" i="1" s="1"/>
  <c r="T914" i="1"/>
  <c r="X914" i="1" s="1"/>
  <c r="U914" i="1"/>
  <c r="Y914" i="1" s="1"/>
  <c r="T944" i="1"/>
  <c r="V944" i="1" s="1"/>
  <c r="U944" i="1"/>
  <c r="W944" i="1" s="1"/>
  <c r="T722" i="1"/>
  <c r="X722" i="1" s="1"/>
  <c r="U722" i="1"/>
  <c r="Y722" i="1" s="1"/>
  <c r="T9" i="1"/>
  <c r="X9" i="1" s="1"/>
  <c r="U9" i="1"/>
  <c r="Y9" i="1" s="1"/>
  <c r="T21" i="1"/>
  <c r="V21" i="1" s="1"/>
  <c r="U21" i="1"/>
  <c r="W21" i="1" s="1"/>
  <c r="T33" i="1"/>
  <c r="V33" i="1" s="1"/>
  <c r="U33" i="1"/>
  <c r="W33" i="1" s="1"/>
  <c r="T68" i="1"/>
  <c r="V68" i="1" s="1"/>
  <c r="U68" i="1"/>
  <c r="W68" i="1" s="1"/>
  <c r="T92" i="1"/>
  <c r="X92" i="1" s="1"/>
  <c r="U92" i="1"/>
  <c r="Y92" i="1" s="1"/>
  <c r="T105" i="1"/>
  <c r="X105" i="1" s="1"/>
  <c r="U105" i="1"/>
  <c r="Y105" i="1" s="1"/>
  <c r="T123" i="1"/>
  <c r="X123" i="1" s="1"/>
  <c r="U123" i="1"/>
  <c r="Y123" i="1" s="1"/>
  <c r="T134" i="1"/>
  <c r="X134" i="1" s="1"/>
  <c r="U134" i="1"/>
  <c r="Y134" i="1" s="1"/>
  <c r="T151" i="1"/>
  <c r="V151" i="1" s="1"/>
  <c r="U151" i="1"/>
  <c r="W151" i="1" s="1"/>
  <c r="T161" i="1"/>
  <c r="X161" i="1" s="1"/>
  <c r="U161" i="1"/>
  <c r="Y161" i="1" s="1"/>
  <c r="T166" i="1"/>
  <c r="V166" i="1" s="1"/>
  <c r="U166" i="1"/>
  <c r="W166" i="1" s="1"/>
  <c r="T178" i="1"/>
  <c r="X178" i="1" s="1"/>
  <c r="U178" i="1"/>
  <c r="Y178" i="1" s="1"/>
  <c r="T184" i="1"/>
  <c r="V184" i="1" s="1"/>
  <c r="U184" i="1"/>
  <c r="W184" i="1" s="1"/>
  <c r="T199" i="1"/>
  <c r="X199" i="1" s="1"/>
  <c r="U199" i="1"/>
  <c r="Y199" i="1" s="1"/>
  <c r="T206" i="1"/>
  <c r="X206" i="1" s="1"/>
  <c r="U206" i="1"/>
  <c r="Y206" i="1" s="1"/>
  <c r="T226" i="1"/>
  <c r="X226" i="1" s="1"/>
  <c r="U226" i="1"/>
  <c r="Y226" i="1" s="1"/>
  <c r="T233" i="1"/>
  <c r="X233" i="1" s="1"/>
  <c r="U233" i="1"/>
  <c r="Y233" i="1" s="1"/>
  <c r="T234" i="1"/>
  <c r="V234" i="1" s="1"/>
  <c r="U234" i="1"/>
  <c r="W234" i="1" s="1"/>
  <c r="T248" i="1"/>
  <c r="X248" i="1" s="1"/>
  <c r="U248" i="1"/>
  <c r="Y248" i="1" s="1"/>
  <c r="T258" i="1"/>
  <c r="X258" i="1" s="1"/>
  <c r="U258" i="1"/>
  <c r="Y258" i="1" s="1"/>
  <c r="T269" i="1"/>
  <c r="V269" i="1" s="1"/>
  <c r="U269" i="1"/>
  <c r="W269" i="1" s="1"/>
  <c r="T279" i="1"/>
  <c r="X279" i="1" s="1"/>
  <c r="U279" i="1"/>
  <c r="Y279" i="1" s="1"/>
  <c r="T284" i="1"/>
  <c r="V284" i="1" s="1"/>
  <c r="U284" i="1"/>
  <c r="W284" i="1" s="1"/>
  <c r="T296" i="1"/>
  <c r="X296" i="1" s="1"/>
  <c r="U296" i="1"/>
  <c r="Y296" i="1" s="1"/>
  <c r="T315" i="1"/>
  <c r="X315" i="1" s="1"/>
  <c r="U315" i="1"/>
  <c r="Y315" i="1" s="1"/>
  <c r="T318" i="1"/>
  <c r="V318" i="1" s="1"/>
  <c r="U318" i="1"/>
  <c r="W318" i="1" s="1"/>
  <c r="T336" i="1"/>
  <c r="X336" i="1" s="1"/>
  <c r="U336" i="1"/>
  <c r="Y336" i="1" s="1"/>
  <c r="T324" i="1"/>
  <c r="V324" i="1" s="1"/>
  <c r="U324" i="1"/>
  <c r="W324" i="1" s="1"/>
  <c r="T346" i="1"/>
  <c r="V346" i="1" s="1"/>
  <c r="U346" i="1"/>
  <c r="W346" i="1" s="1"/>
  <c r="T358" i="1"/>
  <c r="V358" i="1" s="1"/>
  <c r="U358" i="1"/>
  <c r="W358" i="1" s="1"/>
  <c r="T361" i="1"/>
  <c r="V361" i="1" s="1"/>
  <c r="U361" i="1"/>
  <c r="W361" i="1" s="1"/>
  <c r="T381" i="1"/>
  <c r="X381" i="1" s="1"/>
  <c r="U381" i="1"/>
  <c r="Y381" i="1" s="1"/>
  <c r="T385" i="1"/>
  <c r="X385" i="1" s="1"/>
  <c r="U385" i="1"/>
  <c r="Y385" i="1" s="1"/>
  <c r="T389" i="1"/>
  <c r="V389" i="1" s="1"/>
  <c r="U389" i="1"/>
  <c r="W389" i="1" s="1"/>
  <c r="T405" i="1"/>
  <c r="V405" i="1" s="1"/>
  <c r="U405" i="1"/>
  <c r="W405" i="1" s="1"/>
  <c r="T416" i="1"/>
  <c r="X416" i="1" s="1"/>
  <c r="U416" i="1"/>
  <c r="Y416" i="1" s="1"/>
  <c r="T419" i="1"/>
  <c r="V419" i="1" s="1"/>
  <c r="U419" i="1"/>
  <c r="W419" i="1" s="1"/>
  <c r="T437" i="1"/>
  <c r="V437" i="1" s="1"/>
  <c r="U437" i="1"/>
  <c r="W437" i="1" s="1"/>
  <c r="T441" i="1"/>
  <c r="V441" i="1" s="1"/>
  <c r="U441" i="1"/>
  <c r="W441" i="1" s="1"/>
  <c r="T453" i="1"/>
  <c r="V453" i="1" s="1"/>
  <c r="U453" i="1"/>
  <c r="W453" i="1" s="1"/>
  <c r="T467" i="1"/>
  <c r="X467" i="1" s="1"/>
  <c r="U467" i="1"/>
  <c r="Y467" i="1" s="1"/>
  <c r="T481" i="1"/>
  <c r="X481" i="1" s="1"/>
  <c r="U481" i="1"/>
  <c r="Y481" i="1" s="1"/>
  <c r="T459" i="1"/>
  <c r="V459" i="1" s="1"/>
  <c r="U459" i="1"/>
  <c r="W459" i="1" s="1"/>
  <c r="T492" i="1"/>
  <c r="V492" i="1" s="1"/>
  <c r="U492" i="1"/>
  <c r="W492" i="1" s="1"/>
  <c r="T508" i="1"/>
  <c r="X508" i="1" s="1"/>
  <c r="U508" i="1"/>
  <c r="Y508" i="1" s="1"/>
  <c r="T505" i="1"/>
  <c r="V505" i="1" s="1"/>
  <c r="U505" i="1"/>
  <c r="W505" i="1" s="1"/>
  <c r="T532" i="1"/>
  <c r="X532" i="1" s="1"/>
  <c r="U532" i="1"/>
  <c r="Y532" i="1" s="1"/>
  <c r="T543" i="1"/>
  <c r="X543" i="1" s="1"/>
  <c r="U543" i="1"/>
  <c r="Y543" i="1" s="1"/>
  <c r="T550" i="1"/>
  <c r="X550" i="1" s="1"/>
  <c r="U550" i="1"/>
  <c r="Y550" i="1" s="1"/>
  <c r="T556" i="1"/>
  <c r="X556" i="1" s="1"/>
  <c r="U556" i="1"/>
  <c r="Y556" i="1" s="1"/>
  <c r="T558" i="1"/>
  <c r="V558" i="1" s="1"/>
  <c r="U558" i="1"/>
  <c r="W558" i="1" s="1"/>
  <c r="T574" i="1"/>
  <c r="X574" i="1" s="1"/>
  <c r="U574" i="1"/>
  <c r="Y574" i="1" s="1"/>
  <c r="T582" i="1"/>
  <c r="X582" i="1" s="1"/>
  <c r="U582" i="1"/>
  <c r="Y582" i="1" s="1"/>
  <c r="T578" i="1"/>
  <c r="V578" i="1" s="1"/>
  <c r="U578" i="1"/>
  <c r="W578" i="1" s="1"/>
  <c r="T595" i="1"/>
  <c r="X595" i="1" s="1"/>
  <c r="U595" i="1"/>
  <c r="Y595" i="1" s="1"/>
  <c r="T608" i="1"/>
  <c r="X608" i="1" s="1"/>
  <c r="U608" i="1"/>
  <c r="Y608" i="1" s="1"/>
  <c r="T598" i="1"/>
  <c r="V598" i="1" s="1"/>
  <c r="U598" i="1"/>
  <c r="W598" i="1" s="1"/>
  <c r="T617" i="1"/>
  <c r="V617" i="1" s="1"/>
  <c r="U617" i="1"/>
  <c r="W617" i="1" s="1"/>
  <c r="T631" i="1"/>
  <c r="X631" i="1" s="1"/>
  <c r="U631" i="1"/>
  <c r="Y631" i="1" s="1"/>
  <c r="T636" i="1"/>
  <c r="X636" i="1" s="1"/>
  <c r="U636" i="1"/>
  <c r="Y636" i="1" s="1"/>
  <c r="T647" i="1"/>
  <c r="X647" i="1" s="1"/>
  <c r="U647" i="1"/>
  <c r="Y647" i="1" s="1"/>
  <c r="T653" i="1"/>
  <c r="X653" i="1" s="1"/>
  <c r="U653" i="1"/>
  <c r="Y653" i="1" s="1"/>
  <c r="T658" i="1"/>
  <c r="V658" i="1" s="1"/>
  <c r="U658" i="1"/>
  <c r="W658" i="1" s="1"/>
  <c r="T668" i="1"/>
  <c r="X668" i="1" s="1"/>
  <c r="U668" i="1"/>
  <c r="Y668" i="1" s="1"/>
  <c r="T672" i="1"/>
  <c r="V672" i="1" s="1"/>
  <c r="U672" i="1"/>
  <c r="W672" i="1" s="1"/>
  <c r="T677" i="1"/>
  <c r="V677" i="1" s="1"/>
  <c r="U677" i="1"/>
  <c r="W677" i="1" s="1"/>
  <c r="T690" i="1"/>
  <c r="V690" i="1" s="1"/>
  <c r="U690" i="1"/>
  <c r="W690" i="1" s="1"/>
  <c r="T696" i="1"/>
  <c r="V696" i="1" s="1"/>
  <c r="U696" i="1"/>
  <c r="W696" i="1" s="1"/>
  <c r="T705" i="1"/>
  <c r="V705" i="1" s="1"/>
  <c r="U705" i="1"/>
  <c r="W705" i="1" s="1"/>
  <c r="T717" i="1"/>
  <c r="X717" i="1" s="1"/>
  <c r="U717" i="1"/>
  <c r="Y717" i="1" s="1"/>
  <c r="T713" i="1"/>
  <c r="V713" i="1" s="1"/>
  <c r="U713" i="1"/>
  <c r="W713" i="1" s="1"/>
  <c r="T732" i="1"/>
  <c r="X732" i="1" s="1"/>
  <c r="U732" i="1"/>
  <c r="Y732" i="1" s="1"/>
  <c r="T748" i="1"/>
  <c r="X748" i="1" s="1"/>
  <c r="U748" i="1"/>
  <c r="Y748" i="1" s="1"/>
  <c r="T738" i="1"/>
  <c r="V738" i="1" s="1"/>
  <c r="U738" i="1"/>
  <c r="W738" i="1" s="1"/>
  <c r="T756" i="1"/>
  <c r="X756" i="1" s="1"/>
  <c r="U756" i="1"/>
  <c r="Y756" i="1" s="1"/>
  <c r="T768" i="1"/>
  <c r="X768" i="1" s="1"/>
  <c r="U768" i="1"/>
  <c r="Y768" i="1" s="1"/>
  <c r="T775" i="1"/>
  <c r="X775" i="1" s="1"/>
  <c r="U775" i="1"/>
  <c r="Y775" i="1" s="1"/>
  <c r="T781" i="1"/>
  <c r="X781" i="1" s="1"/>
  <c r="U781" i="1"/>
  <c r="Y781" i="1" s="1"/>
  <c r="T791" i="1"/>
  <c r="X791" i="1" s="1"/>
  <c r="U791" i="1"/>
  <c r="Y791" i="1" s="1"/>
  <c r="T795" i="1"/>
  <c r="X795" i="1" s="1"/>
  <c r="U795" i="1"/>
  <c r="Y795" i="1" s="1"/>
  <c r="T802" i="1"/>
  <c r="V802" i="1" s="1"/>
  <c r="U802" i="1"/>
  <c r="W802" i="1" s="1"/>
  <c r="T813" i="1"/>
  <c r="X813" i="1" s="1"/>
  <c r="U813" i="1"/>
  <c r="Y813" i="1" s="1"/>
  <c r="T819" i="1"/>
  <c r="X819" i="1" s="1"/>
  <c r="U819" i="1"/>
  <c r="Y819" i="1" s="1"/>
  <c r="T825" i="1"/>
  <c r="V825" i="1" s="1"/>
  <c r="U825" i="1"/>
  <c r="W825" i="1" s="1"/>
  <c r="T837" i="1"/>
  <c r="X837" i="1" s="1"/>
  <c r="U837" i="1"/>
  <c r="Y837" i="1" s="1"/>
  <c r="T842" i="1"/>
  <c r="V842" i="1" s="1"/>
  <c r="U842" i="1"/>
  <c r="W842" i="1" s="1"/>
  <c r="T843" i="1"/>
  <c r="V843" i="1" s="1"/>
  <c r="U843" i="1"/>
  <c r="W843" i="1" s="1"/>
  <c r="T858" i="1"/>
  <c r="X858" i="1" s="1"/>
  <c r="U858" i="1"/>
  <c r="Y858" i="1" s="1"/>
  <c r="T871" i="1"/>
  <c r="X871" i="1" s="1"/>
  <c r="U871" i="1"/>
  <c r="Y871" i="1" s="1"/>
  <c r="T876" i="1"/>
  <c r="X876" i="1" s="1"/>
  <c r="U876" i="1"/>
  <c r="Y876" i="1" s="1"/>
  <c r="T886" i="1"/>
  <c r="X886" i="1" s="1"/>
  <c r="U886" i="1"/>
  <c r="Y886" i="1" s="1"/>
  <c r="T892" i="1"/>
  <c r="X892" i="1" s="1"/>
  <c r="U892" i="1"/>
  <c r="Y892" i="1" s="1"/>
  <c r="T905" i="1"/>
  <c r="X905" i="1" s="1"/>
  <c r="U905" i="1"/>
  <c r="Y905" i="1" s="1"/>
  <c r="T911" i="1"/>
  <c r="X911" i="1" s="1"/>
  <c r="U911" i="1"/>
  <c r="Y911" i="1" s="1"/>
  <c r="T896" i="1"/>
  <c r="V896" i="1" s="1"/>
  <c r="U896" i="1"/>
  <c r="W896" i="1" s="1"/>
  <c r="T923" i="1"/>
  <c r="X923" i="1" s="1"/>
  <c r="U923" i="1"/>
  <c r="Y923" i="1" s="1"/>
  <c r="T933" i="1"/>
  <c r="X933" i="1" s="1"/>
  <c r="U933" i="1"/>
  <c r="Y933" i="1" s="1"/>
  <c r="T6" i="1"/>
  <c r="X6" i="1" s="1"/>
  <c r="U6" i="1"/>
  <c r="Y6" i="1" s="1"/>
  <c r="T2" i="1"/>
  <c r="V2" i="1" s="1"/>
  <c r="U2" i="1"/>
  <c r="W2" i="1" s="1"/>
  <c r="T40" i="1"/>
  <c r="X40" i="1" s="1"/>
  <c r="U40" i="1"/>
  <c r="Y40" i="1" s="1"/>
  <c r="T54" i="1"/>
  <c r="X54" i="1" s="1"/>
  <c r="U54" i="1"/>
  <c r="Y54" i="1" s="1"/>
  <c r="T122" i="1"/>
  <c r="X122" i="1" s="1"/>
  <c r="U122" i="1"/>
  <c r="Y122" i="1" s="1"/>
  <c r="T181" i="1"/>
  <c r="X181" i="1" s="1"/>
  <c r="U181" i="1"/>
  <c r="Y181" i="1" s="1"/>
  <c r="T247" i="1"/>
  <c r="X247" i="1" s="1"/>
  <c r="U247" i="1"/>
  <c r="Y247" i="1" s="1"/>
  <c r="T335" i="1"/>
  <c r="X335" i="1" s="1"/>
  <c r="U335" i="1"/>
  <c r="Y335" i="1" s="1"/>
  <c r="T390" i="1"/>
  <c r="V390" i="1" s="1"/>
  <c r="U390" i="1"/>
  <c r="W390" i="1" s="1"/>
  <c r="T15" i="1"/>
  <c r="X15" i="1" s="1"/>
  <c r="U15" i="1"/>
  <c r="Y15" i="1" s="1"/>
  <c r="T44" i="1"/>
  <c r="V44" i="1" s="1"/>
  <c r="U44" i="1"/>
  <c r="W44" i="1" s="1"/>
  <c r="T74" i="1"/>
  <c r="V74" i="1" s="1"/>
  <c r="U74" i="1"/>
  <c r="W74" i="1" s="1"/>
  <c r="T109" i="1"/>
  <c r="X109" i="1" s="1"/>
  <c r="U109" i="1"/>
  <c r="Y109" i="1" s="1"/>
  <c r="T145" i="1"/>
  <c r="X145" i="1" s="1"/>
  <c r="U145" i="1"/>
  <c r="Y145" i="1" s="1"/>
  <c r="T177" i="1"/>
  <c r="X177" i="1" s="1"/>
  <c r="U177" i="1"/>
  <c r="Y177" i="1" s="1"/>
  <c r="T205" i="1"/>
  <c r="X205" i="1" s="1"/>
  <c r="U205" i="1"/>
  <c r="Y205" i="1" s="1"/>
  <c r="T242" i="1"/>
  <c r="X242" i="1" s="1"/>
  <c r="U242" i="1"/>
  <c r="Y242" i="1" s="1"/>
  <c r="T268" i="1"/>
  <c r="V268" i="1" s="1"/>
  <c r="U268" i="1"/>
  <c r="W268" i="1" s="1"/>
  <c r="T310" i="1"/>
  <c r="X310" i="1" s="1"/>
  <c r="U310" i="1"/>
  <c r="Y310" i="1" s="1"/>
  <c r="T323" i="1"/>
  <c r="V323" i="1" s="1"/>
  <c r="U323" i="1"/>
  <c r="W323" i="1" s="1"/>
  <c r="T366" i="1"/>
  <c r="X366" i="1" s="1"/>
  <c r="U366" i="1"/>
  <c r="Y366" i="1" s="1"/>
  <c r="T398" i="1"/>
  <c r="X398" i="1" s="1"/>
  <c r="U398" i="1"/>
  <c r="Y398" i="1" s="1"/>
  <c r="T440" i="1"/>
  <c r="V440" i="1" s="1"/>
  <c r="U440" i="1"/>
  <c r="W440" i="1" s="1"/>
  <c r="T480" i="1"/>
  <c r="X480" i="1" s="1"/>
  <c r="U480" i="1"/>
  <c r="Y480" i="1" s="1"/>
  <c r="T504" i="1"/>
  <c r="V504" i="1" s="1"/>
  <c r="U504" i="1"/>
  <c r="W504" i="1" s="1"/>
  <c r="T546" i="1"/>
  <c r="X546" i="1" s="1"/>
  <c r="U546" i="1"/>
  <c r="Y546" i="1" s="1"/>
  <c r="T565" i="1"/>
  <c r="V565" i="1" s="1"/>
  <c r="U565" i="1"/>
  <c r="W565" i="1" s="1"/>
  <c r="T610" i="1"/>
  <c r="X610" i="1" s="1"/>
  <c r="U610" i="1"/>
  <c r="Y610" i="1" s="1"/>
  <c r="T642" i="1"/>
  <c r="X642" i="1" s="1"/>
  <c r="U642" i="1"/>
  <c r="Y642" i="1" s="1"/>
  <c r="T670" i="1"/>
  <c r="X670" i="1" s="1"/>
  <c r="U670" i="1"/>
  <c r="Y670" i="1" s="1"/>
  <c r="T702" i="1"/>
  <c r="X702" i="1" s="1"/>
  <c r="U702" i="1"/>
  <c r="Y702" i="1" s="1"/>
  <c r="T734" i="1"/>
  <c r="X734" i="1" s="1"/>
  <c r="U734" i="1"/>
  <c r="Y734" i="1" s="1"/>
  <c r="T766" i="1"/>
  <c r="V766" i="1" s="1"/>
  <c r="U766" i="1"/>
  <c r="W766" i="1" s="1"/>
  <c r="T798" i="1"/>
  <c r="X798" i="1" s="1"/>
  <c r="U798" i="1"/>
  <c r="Y798" i="1" s="1"/>
  <c r="T834" i="1"/>
  <c r="X834" i="1" s="1"/>
  <c r="U834" i="1"/>
  <c r="Y834" i="1" s="1"/>
  <c r="T867" i="1"/>
  <c r="X867" i="1" s="1"/>
  <c r="U867" i="1"/>
  <c r="Y867" i="1" s="1"/>
  <c r="T901" i="1"/>
  <c r="V901" i="1" s="1"/>
  <c r="U901" i="1"/>
  <c r="W901" i="1" s="1"/>
  <c r="T942" i="1"/>
  <c r="X942" i="1" s="1"/>
  <c r="U942" i="1"/>
  <c r="Y942" i="1" s="1"/>
  <c r="T22" i="1"/>
  <c r="V22" i="1" s="1"/>
  <c r="U22" i="1"/>
  <c r="W22" i="1" s="1"/>
  <c r="T57" i="1"/>
  <c r="X57" i="1" s="1"/>
  <c r="U57" i="1"/>
  <c r="Y57" i="1" s="1"/>
  <c r="T94" i="1"/>
  <c r="X94" i="1" s="1"/>
  <c r="U94" i="1"/>
  <c r="Y94" i="1" s="1"/>
  <c r="T125" i="1"/>
  <c r="X125" i="1" s="1"/>
  <c r="U125" i="1"/>
  <c r="Y125" i="1" s="1"/>
  <c r="T157" i="1"/>
  <c r="X157" i="1" s="1"/>
  <c r="U157" i="1"/>
  <c r="Y157" i="1" s="1"/>
  <c r="T183" i="1"/>
  <c r="V183" i="1" s="1"/>
  <c r="U183" i="1"/>
  <c r="W183" i="1" s="1"/>
  <c r="T216" i="1"/>
  <c r="V216" i="1" s="1"/>
  <c r="U216" i="1"/>
  <c r="W216" i="1" s="1"/>
  <c r="T238" i="1"/>
  <c r="V238" i="1" s="1"/>
  <c r="U238" i="1"/>
  <c r="W238" i="1" s="1"/>
  <c r="T281" i="1"/>
  <c r="X281" i="1" s="1"/>
  <c r="U281" i="1"/>
  <c r="Y281" i="1" s="1"/>
  <c r="T306" i="1"/>
  <c r="V306" i="1" s="1"/>
  <c r="U306" i="1"/>
  <c r="W306" i="1" s="1"/>
  <c r="T344" i="1"/>
  <c r="V344" i="1" s="1"/>
  <c r="U344" i="1"/>
  <c r="W344" i="1" s="1"/>
  <c r="T382" i="1"/>
  <c r="X382" i="1" s="1"/>
  <c r="U382" i="1"/>
  <c r="Y382" i="1" s="1"/>
  <c r="T414" i="1"/>
  <c r="X414" i="1" s="1"/>
  <c r="U414" i="1"/>
  <c r="Y414" i="1" s="1"/>
  <c r="T445" i="1"/>
  <c r="X445" i="1" s="1"/>
  <c r="U445" i="1"/>
  <c r="Y445" i="1" s="1"/>
  <c r="T476" i="1"/>
  <c r="X476" i="1" s="1"/>
  <c r="U476" i="1"/>
  <c r="Y476" i="1" s="1"/>
  <c r="T510" i="1"/>
  <c r="X510" i="1" s="1"/>
  <c r="U510" i="1"/>
  <c r="Y510" i="1" s="1"/>
  <c r="T541" i="1"/>
  <c r="X541" i="1" s="1"/>
  <c r="U541" i="1"/>
  <c r="Y541" i="1" s="1"/>
  <c r="T561" i="1"/>
  <c r="V561" i="1" s="1"/>
  <c r="U561" i="1"/>
  <c r="W561" i="1" s="1"/>
  <c r="T600" i="1"/>
  <c r="V600" i="1" s="1"/>
  <c r="U600" i="1"/>
  <c r="W600" i="1" s="1"/>
  <c r="T638" i="1"/>
  <c r="V638" i="1" s="1"/>
  <c r="U638" i="1"/>
  <c r="W638" i="1" s="1"/>
  <c r="T676" i="1"/>
  <c r="V676" i="1" s="1"/>
  <c r="U676" i="1"/>
  <c r="W676" i="1" s="1"/>
  <c r="T83" i="1"/>
  <c r="X83" i="1" s="1"/>
  <c r="U83" i="1"/>
  <c r="Y83" i="1" s="1"/>
  <c r="T146" i="1"/>
  <c r="X146" i="1" s="1"/>
  <c r="U146" i="1"/>
  <c r="Y146" i="1" s="1"/>
  <c r="U524" i="1"/>
  <c r="W524" i="1" s="1"/>
  <c r="T854" i="1"/>
  <c r="X854" i="1" s="1"/>
  <c r="U854" i="1"/>
  <c r="Y854" i="1" s="1"/>
  <c r="T251" i="1"/>
  <c r="X251" i="1" s="1"/>
  <c r="U251" i="1"/>
  <c r="Y251" i="1" s="1"/>
  <c r="T295" i="1"/>
  <c r="X295" i="1" s="1"/>
  <c r="U295" i="1"/>
  <c r="Y295" i="1" s="1"/>
  <c r="T316" i="1"/>
  <c r="V316" i="1" s="1"/>
  <c r="U316" i="1"/>
  <c r="W316" i="1" s="1"/>
  <c r="T383" i="1"/>
  <c r="X383" i="1" s="1"/>
  <c r="U383" i="1"/>
  <c r="Y383" i="1" s="1"/>
  <c r="T447" i="1"/>
  <c r="X447" i="1" s="1"/>
  <c r="U447" i="1"/>
  <c r="Y447" i="1" s="1"/>
  <c r="T512" i="1"/>
  <c r="X512" i="1" s="1"/>
  <c r="U512" i="1"/>
  <c r="Y512" i="1" s="1"/>
  <c r="T563" i="1"/>
  <c r="V563" i="1" s="1"/>
  <c r="U563" i="1"/>
  <c r="W563" i="1" s="1"/>
  <c r="T621" i="1"/>
  <c r="V621" i="1" s="1"/>
  <c r="U621" i="1"/>
  <c r="W621" i="1" s="1"/>
  <c r="T700" i="1"/>
  <c r="V700" i="1" s="1"/>
  <c r="U700" i="1"/>
  <c r="W700" i="1" s="1"/>
  <c r="T725" i="1"/>
  <c r="X725" i="1" s="1"/>
  <c r="U725" i="1"/>
  <c r="Y725" i="1" s="1"/>
  <c r="T753" i="1"/>
  <c r="X753" i="1" s="1"/>
  <c r="U753" i="1"/>
  <c r="Y753" i="1" s="1"/>
  <c r="T807" i="1"/>
  <c r="V807" i="1" s="1"/>
  <c r="U807" i="1"/>
  <c r="W807" i="1" s="1"/>
  <c r="T831" i="1"/>
  <c r="X831" i="1" s="1"/>
  <c r="U831" i="1"/>
  <c r="Y831" i="1" s="1"/>
  <c r="T856" i="1"/>
  <c r="X856" i="1" s="1"/>
  <c r="U856" i="1"/>
  <c r="Y856" i="1" s="1"/>
  <c r="T889" i="1"/>
  <c r="X889" i="1" s="1"/>
  <c r="U889" i="1"/>
  <c r="Y889" i="1" s="1"/>
  <c r="T918" i="1"/>
  <c r="V918" i="1" s="1"/>
  <c r="U918" i="1"/>
  <c r="W918" i="1" s="1"/>
  <c r="T953" i="1"/>
  <c r="X953" i="1" s="1"/>
  <c r="U953" i="1"/>
  <c r="Y953" i="1" s="1"/>
  <c r="T903" i="1"/>
  <c r="X903" i="1" s="1"/>
  <c r="U903" i="1"/>
  <c r="Y903" i="1" s="1"/>
  <c r="T928" i="1"/>
  <c r="V928" i="1" s="1"/>
  <c r="U928" i="1"/>
  <c r="W928" i="1" s="1"/>
  <c r="T745" i="1"/>
  <c r="V745" i="1" s="1"/>
  <c r="U745" i="1"/>
  <c r="W745" i="1" s="1"/>
  <c r="T30" i="1"/>
  <c r="X30" i="1" s="1"/>
  <c r="U30" i="1"/>
  <c r="Y30" i="1" s="1"/>
  <c r="T47" i="1"/>
  <c r="X47" i="1" s="1"/>
  <c r="U47" i="1"/>
  <c r="Y47" i="1" s="1"/>
  <c r="T64" i="1"/>
  <c r="X64" i="1" s="1"/>
  <c r="U64" i="1"/>
  <c r="Y64" i="1" s="1"/>
  <c r="T75" i="1"/>
  <c r="V75" i="1" s="1"/>
  <c r="U75" i="1"/>
  <c r="W75" i="1" s="1"/>
  <c r="T110" i="1"/>
  <c r="X110" i="1" s="1"/>
  <c r="U110" i="1"/>
  <c r="Y110" i="1" s="1"/>
  <c r="T115" i="1"/>
  <c r="V115" i="1" s="1"/>
  <c r="U115" i="1"/>
  <c r="W115" i="1" s="1"/>
  <c r="T19" i="1"/>
  <c r="X19" i="1" s="1"/>
  <c r="U19" i="1"/>
  <c r="Y19" i="1" s="1"/>
  <c r="T37" i="1"/>
  <c r="V37" i="1" s="1"/>
  <c r="U37" i="1"/>
  <c r="W37" i="1" s="1"/>
  <c r="T50" i="1"/>
  <c r="X50" i="1" s="1"/>
  <c r="U50" i="1"/>
  <c r="Y50" i="1" s="1"/>
  <c r="T63" i="1"/>
  <c r="V63" i="1" s="1"/>
  <c r="U63" i="1"/>
  <c r="W63" i="1" s="1"/>
  <c r="T81" i="1"/>
  <c r="X81" i="1" s="1"/>
  <c r="U81" i="1"/>
  <c r="Y81" i="1" s="1"/>
  <c r="T86" i="1"/>
  <c r="V86" i="1" s="1"/>
  <c r="U86" i="1"/>
  <c r="W86" i="1" s="1"/>
  <c r="T120" i="1"/>
  <c r="X120" i="1" s="1"/>
  <c r="U120" i="1"/>
  <c r="Y120" i="1" s="1"/>
  <c r="T132" i="1"/>
  <c r="X132" i="1" s="1"/>
  <c r="U132" i="1"/>
  <c r="Y132" i="1" s="1"/>
  <c r="T148" i="1"/>
  <c r="X148" i="1" s="1"/>
  <c r="U148" i="1"/>
  <c r="Y148" i="1" s="1"/>
  <c r="T155" i="1"/>
  <c r="V155" i="1" s="1"/>
  <c r="U155" i="1"/>
  <c r="W155" i="1" s="1"/>
  <c r="T165" i="1"/>
  <c r="V165" i="1" s="1"/>
  <c r="U165" i="1"/>
  <c r="W165" i="1" s="1"/>
  <c r="T186" i="1"/>
  <c r="V186" i="1" s="1"/>
  <c r="U186" i="1"/>
  <c r="W186" i="1" s="1"/>
  <c r="T209" i="1"/>
  <c r="X209" i="1" s="1"/>
  <c r="U209" i="1"/>
  <c r="Y209" i="1" s="1"/>
  <c r="T217" i="1"/>
  <c r="V217" i="1" s="1"/>
  <c r="U217" i="1"/>
  <c r="W217" i="1" s="1"/>
  <c r="T244" i="1"/>
  <c r="X244" i="1" s="1"/>
  <c r="U244" i="1"/>
  <c r="Y244" i="1" s="1"/>
  <c r="T253" i="1"/>
  <c r="V253" i="1" s="1"/>
  <c r="U253" i="1"/>
  <c r="W253" i="1" s="1"/>
  <c r="T272" i="1"/>
  <c r="V272" i="1" s="1"/>
  <c r="U272" i="1"/>
  <c r="W272" i="1" s="1"/>
  <c r="T285" i="1"/>
  <c r="V285" i="1" s="1"/>
  <c r="U285" i="1"/>
  <c r="W285" i="1" s="1"/>
  <c r="T312" i="1"/>
  <c r="X312" i="1" s="1"/>
  <c r="U312" i="1"/>
  <c r="Y312" i="1" s="1"/>
  <c r="T333" i="1"/>
  <c r="X333" i="1" s="1"/>
  <c r="U333" i="1"/>
  <c r="Y333" i="1" s="1"/>
  <c r="T341" i="1"/>
  <c r="X341" i="1" s="1"/>
  <c r="U341" i="1"/>
  <c r="Y341" i="1" s="1"/>
  <c r="T355" i="1"/>
  <c r="X355" i="1" s="1"/>
  <c r="U355" i="1"/>
  <c r="Y355" i="1" s="1"/>
  <c r="T369" i="1"/>
  <c r="X369" i="1" s="1"/>
  <c r="U369" i="1"/>
  <c r="Y369" i="1" s="1"/>
  <c r="T386" i="1"/>
  <c r="X386" i="1" s="1"/>
  <c r="U386" i="1"/>
  <c r="Y386" i="1" s="1"/>
  <c r="T410" i="1"/>
  <c r="X410" i="1" s="1"/>
  <c r="U410" i="1"/>
  <c r="Y410" i="1" s="1"/>
  <c r="T402" i="1"/>
  <c r="V402" i="1" s="1"/>
  <c r="U402" i="1"/>
  <c r="W402" i="1" s="1"/>
  <c r="T435" i="1"/>
  <c r="X435" i="1" s="1"/>
  <c r="U435" i="1"/>
  <c r="Y435" i="1" s="1"/>
  <c r="T442" i="1"/>
  <c r="V442" i="1" s="1"/>
  <c r="U442" i="1"/>
  <c r="W442" i="1" s="1"/>
  <c r="T470" i="1"/>
  <c r="X470" i="1" s="1"/>
  <c r="U470" i="1"/>
  <c r="Y470" i="1" s="1"/>
  <c r="T483" i="1"/>
  <c r="X483" i="1" s="1"/>
  <c r="U483" i="1"/>
  <c r="Y483" i="1" s="1"/>
  <c r="T495" i="1"/>
  <c r="V495" i="1" s="1"/>
  <c r="U495" i="1"/>
  <c r="W495" i="1" s="1"/>
  <c r="T507" i="1"/>
  <c r="V507" i="1" s="1"/>
  <c r="U507" i="1"/>
  <c r="W507" i="1" s="1"/>
  <c r="T521" i="1"/>
  <c r="V521" i="1" s="1"/>
  <c r="U521" i="1"/>
  <c r="W521" i="1" s="1"/>
  <c r="T549" i="1"/>
  <c r="X549" i="1" s="1"/>
  <c r="U549" i="1"/>
  <c r="Y549" i="1" s="1"/>
  <c r="T570" i="1"/>
  <c r="X570" i="1" s="1"/>
  <c r="U570" i="1"/>
  <c r="Y570" i="1" s="1"/>
  <c r="T581" i="1"/>
  <c r="X581" i="1" s="1"/>
  <c r="U581" i="1"/>
  <c r="Y581" i="1" s="1"/>
  <c r="T594" i="1"/>
  <c r="X594" i="1" s="1"/>
  <c r="U594" i="1"/>
  <c r="Y594" i="1" s="1"/>
  <c r="T605" i="1"/>
  <c r="V605" i="1" s="1"/>
  <c r="U605" i="1"/>
  <c r="W605" i="1" s="1"/>
  <c r="T630" i="1"/>
  <c r="X630" i="1" s="1"/>
  <c r="U630" i="1"/>
  <c r="Y630" i="1" s="1"/>
  <c r="T646" i="1"/>
  <c r="X646" i="1" s="1"/>
  <c r="U646" i="1"/>
  <c r="Y646" i="1" s="1"/>
  <c r="T662" i="1"/>
  <c r="X662" i="1" s="1"/>
  <c r="U662" i="1"/>
  <c r="Y662" i="1" s="1"/>
  <c r="T681" i="1"/>
  <c r="X681" i="1" s="1"/>
  <c r="U681" i="1"/>
  <c r="Y681" i="1" s="1"/>
  <c r="T693" i="1"/>
  <c r="X693" i="1" s="1"/>
  <c r="U693" i="1"/>
  <c r="Y693" i="1" s="1"/>
  <c r="T711" i="1"/>
  <c r="X711" i="1" s="1"/>
  <c r="U711" i="1"/>
  <c r="Y711" i="1" s="1"/>
  <c r="T723" i="1"/>
  <c r="X723" i="1" s="1"/>
  <c r="U723" i="1"/>
  <c r="Y723" i="1" s="1"/>
  <c r="T736" i="1"/>
  <c r="V736" i="1" s="1"/>
  <c r="U736" i="1"/>
  <c r="W736" i="1" s="1"/>
  <c r="T755" i="1"/>
  <c r="X755" i="1" s="1"/>
  <c r="U755" i="1"/>
  <c r="Y755" i="1" s="1"/>
  <c r="T770" i="1"/>
  <c r="X770" i="1" s="1"/>
  <c r="U770" i="1"/>
  <c r="Y770" i="1" s="1"/>
  <c r="T790" i="1"/>
  <c r="X790" i="1" s="1"/>
  <c r="U790" i="1"/>
  <c r="Y790" i="1" s="1"/>
  <c r="T801" i="1"/>
  <c r="V801" i="1" s="1"/>
  <c r="U801" i="1"/>
  <c r="W801" i="1" s="1"/>
  <c r="T818" i="1"/>
  <c r="X818" i="1" s="1"/>
  <c r="U818" i="1"/>
  <c r="Y818" i="1" s="1"/>
  <c r="T824" i="1"/>
  <c r="V824" i="1" s="1"/>
  <c r="U824" i="1"/>
  <c r="W824" i="1" s="1"/>
  <c r="T851" i="1"/>
  <c r="X851" i="1" s="1"/>
  <c r="U851" i="1"/>
  <c r="Y851" i="1" s="1"/>
  <c r="T870" i="1"/>
  <c r="X870" i="1" s="1"/>
  <c r="U870" i="1"/>
  <c r="Y870" i="1" s="1"/>
  <c r="T885" i="1"/>
  <c r="X885" i="1" s="1"/>
  <c r="U885" i="1"/>
  <c r="Y885" i="1" s="1"/>
  <c r="T904" i="1"/>
  <c r="X904" i="1" s="1"/>
  <c r="U904" i="1"/>
  <c r="Y904" i="1" s="1"/>
  <c r="T902" i="1"/>
  <c r="V902" i="1" s="1"/>
  <c r="U902" i="1"/>
  <c r="W902" i="1" s="1"/>
  <c r="T932" i="1"/>
  <c r="X932" i="1" s="1"/>
  <c r="U932" i="1"/>
  <c r="Y932" i="1" s="1"/>
  <c r="T950" i="1"/>
  <c r="X950" i="1" s="1"/>
  <c r="U950" i="1"/>
  <c r="Y950" i="1" s="1"/>
  <c r="T14" i="1"/>
  <c r="X14" i="1" s="1"/>
  <c r="U14" i="1"/>
  <c r="Y14" i="1" s="1"/>
  <c r="T23" i="1"/>
  <c r="V23" i="1" s="1"/>
  <c r="U23" i="1"/>
  <c r="W23" i="1" s="1"/>
  <c r="T46" i="1"/>
  <c r="X46" i="1" s="1"/>
  <c r="U46" i="1"/>
  <c r="Y46" i="1" s="1"/>
  <c r="T60" i="1"/>
  <c r="V60" i="1" s="1"/>
  <c r="U60" i="1"/>
  <c r="W60" i="1" s="1"/>
  <c r="T79" i="1"/>
  <c r="X79" i="1" s="1"/>
  <c r="U79" i="1"/>
  <c r="Y79" i="1" s="1"/>
  <c r="T88" i="1"/>
  <c r="V88" i="1" s="1"/>
  <c r="U88" i="1"/>
  <c r="W88" i="1" s="1"/>
  <c r="T108" i="1"/>
  <c r="X108" i="1" s="1"/>
  <c r="U108" i="1"/>
  <c r="Y108" i="1" s="1"/>
  <c r="T114" i="1"/>
  <c r="V114" i="1" s="1"/>
  <c r="U114" i="1"/>
  <c r="W114" i="1" s="1"/>
  <c r="T144" i="1"/>
  <c r="X144" i="1" s="1"/>
  <c r="U144" i="1"/>
  <c r="Y144" i="1" s="1"/>
  <c r="T153" i="1"/>
  <c r="V153" i="1" s="1"/>
  <c r="U153" i="1"/>
  <c r="W153" i="1" s="1"/>
  <c r="T176" i="1"/>
  <c r="X176" i="1" s="1"/>
  <c r="U176" i="1"/>
  <c r="Y176" i="1" s="1"/>
  <c r="T195" i="1"/>
  <c r="X195" i="1" s="1"/>
  <c r="U195" i="1"/>
  <c r="Y195" i="1" s="1"/>
  <c r="T204" i="1"/>
  <c r="X204" i="1" s="1"/>
  <c r="U204" i="1"/>
  <c r="Y204" i="1" s="1"/>
  <c r="T224" i="1"/>
  <c r="X224" i="1" s="1"/>
  <c r="U224" i="1"/>
  <c r="Y224" i="1" s="1"/>
  <c r="T235" i="1"/>
  <c r="V235" i="1" s="1"/>
  <c r="U235" i="1"/>
  <c r="W235" i="1" s="1"/>
  <c r="T256" i="1"/>
  <c r="X256" i="1" s="1"/>
  <c r="U256" i="1"/>
  <c r="Y256" i="1" s="1"/>
  <c r="T278" i="1"/>
  <c r="X278" i="1" s="1"/>
  <c r="U278" i="1"/>
  <c r="Y278" i="1" s="1"/>
  <c r="T290" i="1"/>
  <c r="X290" i="1" s="1"/>
  <c r="U290" i="1"/>
  <c r="Y290" i="1" s="1"/>
  <c r="T300" i="1"/>
  <c r="X300" i="1" s="1"/>
  <c r="U300" i="1"/>
  <c r="Y300" i="1" s="1"/>
  <c r="T330" i="1"/>
  <c r="X330" i="1" s="1"/>
  <c r="U330" i="1"/>
  <c r="Y330" i="1" s="1"/>
  <c r="T322" i="1"/>
  <c r="V322" i="1" s="1"/>
  <c r="U322" i="1"/>
  <c r="W322" i="1" s="1"/>
  <c r="T350" i="1"/>
  <c r="X350" i="1" s="1"/>
  <c r="U350" i="1"/>
  <c r="Y350" i="1" s="1"/>
  <c r="T365" i="1"/>
  <c r="X365" i="1" s="1"/>
  <c r="U365" i="1"/>
  <c r="Y365" i="1" s="1"/>
  <c r="T372" i="1"/>
  <c r="V372" i="1" s="1"/>
  <c r="U372" i="1"/>
  <c r="W372" i="1" s="1"/>
  <c r="T397" i="1"/>
  <c r="X397" i="1" s="1"/>
  <c r="U397" i="1"/>
  <c r="Y397" i="1" s="1"/>
  <c r="T401" i="1"/>
  <c r="V401" i="1" s="1"/>
  <c r="U401" i="1"/>
  <c r="W401" i="1" s="1"/>
  <c r="T425" i="1"/>
  <c r="V425" i="1" s="1"/>
  <c r="U425" i="1"/>
  <c r="W425" i="1" s="1"/>
  <c r="T448" i="1"/>
  <c r="X448" i="1" s="1"/>
  <c r="U448" i="1"/>
  <c r="Y448" i="1" s="1"/>
  <c r="T465" i="1"/>
  <c r="X465" i="1" s="1"/>
  <c r="U465" i="1"/>
  <c r="Y465" i="1" s="1"/>
  <c r="T479" i="1"/>
  <c r="X479" i="1" s="1"/>
  <c r="U479" i="1"/>
  <c r="Y479" i="1" s="1"/>
  <c r="T491" i="1"/>
  <c r="V491" i="1" s="1"/>
  <c r="U491" i="1"/>
  <c r="W491" i="1" s="1"/>
  <c r="T513" i="1"/>
  <c r="X513" i="1" s="1"/>
  <c r="U513" i="1"/>
  <c r="Y513" i="1" s="1"/>
  <c r="T531" i="1"/>
  <c r="X531" i="1" s="1"/>
  <c r="U531" i="1"/>
  <c r="Y531" i="1" s="1"/>
  <c r="T545" i="1"/>
  <c r="X545" i="1" s="1"/>
  <c r="U545" i="1"/>
  <c r="Y545" i="1" s="1"/>
  <c r="T557" i="1"/>
  <c r="X557" i="1" s="1"/>
  <c r="U557" i="1"/>
  <c r="Y557" i="1" s="1"/>
  <c r="T564" i="1"/>
  <c r="V564" i="1" s="1"/>
  <c r="U564" i="1"/>
  <c r="W564" i="1" s="1"/>
  <c r="T590" i="1"/>
  <c r="X590" i="1" s="1"/>
  <c r="U590" i="1"/>
  <c r="Y590" i="1" s="1"/>
  <c r="T609" i="1"/>
  <c r="X609" i="1" s="1"/>
  <c r="U609" i="1"/>
  <c r="Y609" i="1" s="1"/>
  <c r="T625" i="1"/>
  <c r="X625" i="1" s="1"/>
  <c r="U625" i="1"/>
  <c r="Y625" i="1" s="1"/>
  <c r="T641" i="1"/>
  <c r="X641" i="1" s="1"/>
  <c r="U641" i="1"/>
  <c r="Y641" i="1" s="1"/>
  <c r="T655" i="1"/>
  <c r="X655" i="1" s="1"/>
  <c r="U655" i="1"/>
  <c r="Y655" i="1" s="1"/>
  <c r="T669" i="1"/>
  <c r="X669" i="1" s="1"/>
  <c r="U669" i="1"/>
  <c r="Y669" i="1" s="1"/>
  <c r="T230" i="1"/>
  <c r="X230" i="1" s="1"/>
  <c r="U230" i="1"/>
  <c r="Y230" i="1" s="1"/>
  <c r="T260" i="1"/>
  <c r="X260" i="1" s="1"/>
  <c r="U260" i="1"/>
  <c r="Y260" i="1" s="1"/>
  <c r="T280" i="1"/>
  <c r="X280" i="1" s="1"/>
  <c r="U280" i="1"/>
  <c r="Y280" i="1" s="1"/>
  <c r="T288" i="1"/>
  <c r="V288" i="1" s="1"/>
  <c r="U288" i="1"/>
  <c r="W288" i="1" s="1"/>
  <c r="T305" i="1"/>
  <c r="V305" i="1" s="1"/>
  <c r="U305" i="1"/>
  <c r="W305" i="1" s="1"/>
  <c r="T337" i="1"/>
  <c r="X337" i="1" s="1"/>
  <c r="U337" i="1"/>
  <c r="Y337" i="1" s="1"/>
  <c r="T353" i="1"/>
  <c r="V353" i="1" s="1"/>
  <c r="U353" i="1"/>
  <c r="W353" i="1" s="1"/>
  <c r="T388" i="1"/>
  <c r="X388" i="1" s="1"/>
  <c r="U388" i="1"/>
  <c r="Y388" i="1" s="1"/>
  <c r="T421" i="1"/>
  <c r="X421" i="1" s="1"/>
  <c r="U421" i="1"/>
  <c r="Y421" i="1" s="1"/>
  <c r="T451" i="1"/>
  <c r="X451" i="1" s="1"/>
  <c r="U451" i="1"/>
  <c r="Y451" i="1" s="1"/>
  <c r="T458" i="1"/>
  <c r="V458" i="1" s="1"/>
  <c r="U458" i="1"/>
  <c r="W458" i="1" s="1"/>
  <c r="T516" i="1"/>
  <c r="X516" i="1" s="1"/>
  <c r="U516" i="1"/>
  <c r="Y516" i="1" s="1"/>
  <c r="T551" i="1"/>
  <c r="X551" i="1" s="1"/>
  <c r="U551" i="1"/>
  <c r="Y551" i="1" s="1"/>
  <c r="T583" i="1"/>
  <c r="X583" i="1" s="1"/>
  <c r="U583" i="1"/>
  <c r="Y583" i="1" s="1"/>
  <c r="T622" i="1"/>
  <c r="X622" i="1" s="1"/>
  <c r="U622" i="1"/>
  <c r="Y622" i="1" s="1"/>
  <c r="T648" i="1"/>
  <c r="X648" i="1" s="1"/>
  <c r="U648" i="1"/>
  <c r="Y648" i="1" s="1"/>
  <c r="T673" i="1"/>
  <c r="V673" i="1" s="1"/>
  <c r="U673" i="1"/>
  <c r="W673" i="1" s="1"/>
  <c r="T706" i="1"/>
  <c r="V706" i="1" s="1"/>
  <c r="U706" i="1"/>
  <c r="W706" i="1" s="1"/>
  <c r="T737" i="1"/>
  <c r="V737" i="1" s="1"/>
  <c r="U737" i="1"/>
  <c r="W737" i="1" s="1"/>
  <c r="T772" i="1"/>
  <c r="V772" i="1" s="1"/>
  <c r="U772" i="1"/>
  <c r="W772" i="1" s="1"/>
  <c r="T803" i="1"/>
  <c r="V803" i="1" s="1"/>
  <c r="U803" i="1"/>
  <c r="W803" i="1" s="1"/>
  <c r="T710" i="1"/>
  <c r="X710" i="1" s="1"/>
  <c r="U710" i="1"/>
  <c r="Y710" i="1" s="1"/>
  <c r="T726" i="1"/>
  <c r="V726" i="1" s="1"/>
  <c r="U726" i="1"/>
  <c r="W726" i="1" s="1"/>
  <c r="U758" i="1"/>
  <c r="Y758" i="1" s="1"/>
  <c r="T776" i="1"/>
  <c r="X776" i="1" s="1"/>
  <c r="U776" i="1"/>
  <c r="Y776" i="1" s="1"/>
  <c r="U785" i="1"/>
  <c r="W785" i="1" s="1"/>
  <c r="T799" i="1"/>
  <c r="V799" i="1" s="1"/>
  <c r="U799" i="1"/>
  <c r="W799" i="1" s="1"/>
  <c r="U821" i="1"/>
  <c r="W821" i="1" s="1"/>
  <c r="T839" i="1"/>
  <c r="X839" i="1" s="1"/>
  <c r="U839" i="1"/>
  <c r="Y839" i="1" s="1"/>
  <c r="U853" i="1"/>
  <c r="Y853" i="1" s="1"/>
  <c r="T945" i="1"/>
  <c r="V945" i="1" s="1"/>
  <c r="U945" i="1"/>
  <c r="W945" i="1" s="1"/>
  <c r="T826" i="1"/>
  <c r="V826" i="1" s="1"/>
  <c r="U826" i="1"/>
  <c r="W826" i="1" s="1"/>
  <c r="T846" i="1"/>
  <c r="X846" i="1" s="1"/>
  <c r="U846" i="1"/>
  <c r="Y846" i="1" s="1"/>
  <c r="T859" i="1"/>
  <c r="X859" i="1" s="1"/>
  <c r="U859" i="1"/>
  <c r="Y859" i="1" s="1"/>
  <c r="T865" i="1"/>
  <c r="V865" i="1" s="1"/>
  <c r="U865" i="1"/>
  <c r="W865" i="1" s="1"/>
  <c r="T882" i="1"/>
  <c r="V882" i="1" s="1"/>
  <c r="U882" i="1"/>
  <c r="W882" i="1" s="1"/>
  <c r="T900" i="1"/>
  <c r="V900" i="1" s="1"/>
  <c r="U900" i="1"/>
  <c r="W900" i="1" s="1"/>
  <c r="T919" i="1"/>
  <c r="V919" i="1" s="1"/>
  <c r="U919" i="1"/>
  <c r="W919" i="1" s="1"/>
  <c r="T929" i="1"/>
  <c r="V929" i="1" s="1"/>
  <c r="U929" i="1"/>
  <c r="W929" i="1" s="1"/>
  <c r="T873" i="1"/>
  <c r="X873" i="1" s="1"/>
  <c r="U873" i="1"/>
  <c r="Y873" i="1" s="1"/>
  <c r="U888" i="1"/>
  <c r="Y888" i="1" s="1"/>
  <c r="U916" i="1"/>
  <c r="W916" i="1" s="1"/>
  <c r="T935" i="1"/>
  <c r="X935" i="1" s="1"/>
  <c r="U935" i="1"/>
  <c r="Y935" i="1" s="1"/>
  <c r="U951" i="1"/>
  <c r="Y951" i="1" s="1"/>
  <c r="T733" i="1"/>
  <c r="X733" i="1" s="1"/>
  <c r="T758" i="1"/>
  <c r="X758" i="1" s="1"/>
  <c r="T785" i="1"/>
  <c r="V785" i="1" s="1"/>
  <c r="T821" i="1"/>
  <c r="V821" i="1" s="1"/>
  <c r="T853" i="1"/>
  <c r="X853" i="1" s="1"/>
  <c r="T524" i="1"/>
  <c r="V524" i="1" s="1"/>
  <c r="T778" i="1"/>
  <c r="V778" i="1" s="1"/>
  <c r="T815" i="1"/>
  <c r="X815" i="1" s="1"/>
  <c r="T847" i="1"/>
  <c r="X847" i="1" s="1"/>
  <c r="T898" i="1"/>
  <c r="V898" i="1" s="1"/>
  <c r="T695" i="1"/>
  <c r="X695" i="1" s="1"/>
  <c r="T712" i="1"/>
  <c r="X712" i="1" s="1"/>
  <c r="T788" i="1"/>
  <c r="V788" i="1" s="1"/>
  <c r="T832" i="1"/>
  <c r="X832" i="1" s="1"/>
  <c r="T857" i="1"/>
  <c r="X857" i="1" s="1"/>
  <c r="T888" i="1"/>
  <c r="X888" i="1" s="1"/>
  <c r="T916" i="1"/>
  <c r="V916" i="1" s="1"/>
  <c r="T951" i="1"/>
  <c r="X951" i="1" s="1"/>
  <c r="T686" i="1"/>
  <c r="X686" i="1" s="1"/>
  <c r="T763" i="1"/>
  <c r="V763" i="1" s="1"/>
  <c r="T800" i="1"/>
  <c r="V800" i="1" s="1"/>
  <c r="T836" i="1"/>
  <c r="X836" i="1" s="1"/>
  <c r="T860" i="1"/>
  <c r="V860" i="1" s="1"/>
  <c r="T941" i="1"/>
  <c r="X941" i="1" s="1"/>
  <c r="T949" i="1"/>
  <c r="V949" i="1" s="1"/>
  <c r="T862" i="1"/>
  <c r="V862" i="1" s="1"/>
  <c r="T912" i="1"/>
  <c r="X912" i="1" s="1"/>
  <c r="N5" i="1"/>
  <c r="P5" i="1" s="1"/>
  <c r="R5" i="1" s="1"/>
  <c r="U56" i="1" l="1"/>
  <c r="Y56" i="1" s="1"/>
  <c r="U10" i="1"/>
  <c r="Y10" i="1" s="1"/>
  <c r="U26" i="1"/>
  <c r="Y26" i="1" s="1"/>
  <c r="U52" i="1"/>
  <c r="Y52" i="1" s="1"/>
  <c r="T5" i="1"/>
  <c r="X5" i="1" s="1"/>
  <c r="U5" i="1"/>
  <c r="Y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<sst xmlns="http://schemas.openxmlformats.org/spreadsheetml/2006/main" count="1404" uniqueCount="48">
  <si>
    <t>Date</t>
  </si>
  <si>
    <t>Comments</t>
  </si>
  <si>
    <t>Retweets</t>
  </si>
  <si>
    <t>Likes</t>
  </si>
  <si>
    <t>Flag</t>
  </si>
  <si>
    <t>y</t>
  </si>
  <si>
    <t>Comment</t>
  </si>
  <si>
    <t>Category</t>
  </si>
  <si>
    <t>Original</t>
  </si>
  <si>
    <t>Quote Tweet</t>
  </si>
  <si>
    <t>Unknown</t>
  </si>
  <si>
    <t>This Tweet from @realDonaldTrump has been withheld in response to a report from the copyright holder</t>
  </si>
  <si>
    <t>Learn about US 2020 election security efforts</t>
  </si>
  <si>
    <t>x</t>
  </si>
  <si>
    <t>Blocked</t>
  </si>
  <si>
    <t>Official sources may not have called the race when this was Tweeted</t>
  </si>
  <si>
    <t>Some votes may still need to be counted</t>
  </si>
  <si>
    <t>This claim about election fraud is disputed</t>
  </si>
  <si>
    <t>Learn how voting by mail is safe and secure</t>
  </si>
  <si>
    <t>Quote tweeted himself - the original tweet from Nov 7 was flagged</t>
  </si>
  <si>
    <t>Both original and quote tweet are flagged</t>
  </si>
  <si>
    <t>Quote tweeted another 11/12 tweet that was flagged with "This claim about election fraud is disputed"</t>
  </si>
  <si>
    <t>Quote tweet flagged with "Election officials have certified Joe Biden as the winner of the U.S. Presidential Election</t>
  </si>
  <si>
    <t>Election officials have certified Joe Biden as the winner of the U.S. Presidential Election</t>
  </si>
  <si>
    <t>Quote tweeted himself - the original tweet was also flagged</t>
  </si>
  <si>
    <t>R/L</t>
  </si>
  <si>
    <t>R/C</t>
  </si>
  <si>
    <t>Theta (deg)</t>
  </si>
  <si>
    <t>Phi (deg)</t>
  </si>
  <si>
    <t>Beta (deg)</t>
  </si>
  <si>
    <t>Phi (rad)</t>
  </si>
  <si>
    <t>Beta (rad)</t>
  </si>
  <si>
    <t>SinPhi</t>
  </si>
  <si>
    <t>SinBeta</t>
  </si>
  <si>
    <t>r1</t>
  </si>
  <si>
    <t>Theta (rad)</t>
  </si>
  <si>
    <t>Main Triangle</t>
  </si>
  <si>
    <t>Dividing Lines</t>
  </si>
  <si>
    <t>flagx</t>
  </si>
  <si>
    <t>flagy</t>
  </si>
  <si>
    <t>cleanx</t>
  </si>
  <si>
    <t>cleany</t>
  </si>
  <si>
    <t>clean_c</t>
  </si>
  <si>
    <t>clean_r</t>
  </si>
  <si>
    <t>clean_l</t>
  </si>
  <si>
    <t>Clean</t>
  </si>
  <si>
    <t>This Tweet is no longer available because it violated the Twitter Rules</t>
  </si>
  <si>
    <t>Other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</si>
</sst>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1" applyFont="1"/>
    <xf numFmtId="164" fontId="0" fillId="0" borderId="0" xfId="0" applyNumberFormat="1"/>
    <xf numFmtId="0" fontId="0" fillId="2" borderId="0" xfId="0" applyFill="1"/>
    <xf numFmtId="168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3" fontId="0" fillId="0" borderId="0" xfId="0" applyNumberFormat="1"/>
  </cellXfs>
  <cellStyles count="2">
    <cellStyle name="Normal" xfId="0" builtinId="0"/>
    <cellStyle name="Percent" xfId="1" builtinId="5"/>
  </cellStyles>
  <dxfs count="34">
    <dxf>
      <numFmt numFmtId="3" formatCode="#,##0"/>
    </dxf>
    <dxf>
      <numFmt numFmtId="3" formatCode="#,##0"/>
    </dxf>
    <dxf>
      <numFmt numFmtId="168" formatCode="[$-409]d\-m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[$-409]d\-mmm;@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3" formatCode="0%"/>
    </dxf>
    <dxf>
      <numFmt numFmtId="13" formatCode="0%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99406847271844"/>
          <c:y val="9.7943192948090105E-2"/>
          <c:w val="0.76600593152728158"/>
          <c:h val="0.80019588638589623"/>
        </c:manualLayout>
      </c:layout>
      <c:scatterChart>
        <c:scatterStyle val="lineMarker"/>
        <c:varyColors val="0"/>
        <c:ser>
          <c:idx val="2"/>
          <c:order val="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'Triangle Dimensions'!$D$3:$D$10</c:f>
              <c:numCache>
                <c:formatCode>General</c:formatCode>
                <c:ptCount val="8"/>
                <c:pt idx="0">
                  <c:v>0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0.25000000000000006</c:v>
                </c:pt>
                <c:pt idx="7">
                  <c:v>1</c:v>
                </c:pt>
              </c:numCache>
            </c:numRef>
          </c:xVal>
          <c:yVal>
            <c:numRef>
              <c:f>'Triangle Dimensions'!$E$3:$E$10</c:f>
              <c:numCache>
                <c:formatCode>General</c:formatCode>
                <c:ptCount val="8"/>
                <c:pt idx="0">
                  <c:v>0</c:v>
                </c:pt>
                <c:pt idx="1">
                  <c:v>0.4330127018922193</c:v>
                </c:pt>
                <c:pt idx="3">
                  <c:v>0.8660254037844386</c:v>
                </c:pt>
                <c:pt idx="4">
                  <c:v>0</c:v>
                </c:pt>
                <c:pt idx="6">
                  <c:v>0.4330127018922193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68-4AFE-9579-68CEBAF37014}"/>
            </c:ext>
          </c:extLst>
        </c:ser>
        <c:ser>
          <c:idx val="0"/>
          <c:order val="1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'Triangle Dimensions'!$A$3:$A$6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0.50000000000000011</c:v>
                </c:pt>
                <c:pt idx="3">
                  <c:v>0</c:v>
                </c:pt>
              </c:numCache>
            </c:numRef>
          </c:xVal>
          <c:yVal>
            <c:numRef>
              <c:f>'Triangle Dimensions'!$B$3:$B$6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0.8660254037844386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68-4AFE-9579-68CEBAF37014}"/>
            </c:ext>
          </c:extLst>
        </c:ser>
        <c:ser>
          <c:idx val="1"/>
          <c:order val="2"/>
          <c:tx>
            <c:v>flag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>
                  <a:alpha val="20000"/>
                </a:srgbClr>
              </a:solidFill>
              <a:ln w="9525">
                <a:solidFill>
                  <a:srgbClr val="FF0000">
                    <a:alpha val="30000"/>
                  </a:srgbClr>
                </a:solidFill>
              </a:ln>
              <a:effectLst/>
            </c:spPr>
          </c:marker>
          <c:xVal>
            <c:numRef>
              <c:f>tweet_data!$V$2:$V$954</c:f>
              <c:numCache>
                <c:formatCode>0.0</c:formatCode>
                <c:ptCount val="953"/>
                <c:pt idx="0">
                  <c:v>0.49999999999999989</c:v>
                </c:pt>
                <c:pt idx="1">
                  <c:v>0.49999999999999989</c:v>
                </c:pt>
                <c:pt idx="2">
                  <c:v>0.49999999999999989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0.72316016182010245</c:v>
                </c:pt>
                <c:pt idx="20">
                  <c:v>0.49999999999999989</c:v>
                </c:pt>
                <c:pt idx="21">
                  <c:v>0.49999999999999989</c:v>
                </c:pt>
                <c:pt idx="22">
                  <c:v>0.76734800792050162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0.49999999999999989</c:v>
                </c:pt>
                <c:pt idx="31">
                  <c:v>0.49999999999999989</c:v>
                </c:pt>
                <c:pt idx="32">
                  <c:v>0.49999999999999989</c:v>
                </c:pt>
                <c:pt idx="33">
                  <c:v>0.49999999999999989</c:v>
                </c:pt>
                <c:pt idx="34">
                  <c:v>0.49999999999999989</c:v>
                </c:pt>
                <c:pt idx="35">
                  <c:v>0.49999999999999989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0.49999999999999989</c:v>
                </c:pt>
                <c:pt idx="43">
                  <c:v>0.76543899066083665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0.49999999999999989</c:v>
                </c:pt>
                <c:pt idx="57">
                  <c:v>0.49999999999999989</c:v>
                </c:pt>
                <c:pt idx="58">
                  <c:v>0.49999999999999989</c:v>
                </c:pt>
                <c:pt idx="59">
                  <c:v>0.49999999999999989</c:v>
                </c:pt>
                <c:pt idx="60">
                  <c:v>0.5219799381086504</c:v>
                </c:pt>
                <c:pt idx="61">
                  <c:v>0.64472692218481964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0.84302886094118312</c:v>
                </c:pt>
                <c:pt idx="66">
                  <c:v>0.83027846058308918</c:v>
                </c:pt>
                <c:pt idx="67">
                  <c:v>0.78730319202811727</c:v>
                </c:pt>
                <c:pt idx="68">
                  <c:v>0.77672091087186701</c:v>
                </c:pt>
                <c:pt idx="69">
                  <c:v>0.84860395558574198</c:v>
                </c:pt>
                <c:pt idx="70">
                  <c:v>0.71280506204021343</c:v>
                </c:pt>
                <c:pt idx="71">
                  <c:v>0.81066784208893594</c:v>
                </c:pt>
                <c:pt idx="72">
                  <c:v>0.81234176174159878</c:v>
                </c:pt>
                <c:pt idx="73">
                  <c:v>0.77557613105120327</c:v>
                </c:pt>
                <c:pt idx="74">
                  <c:v>0.82425267263076907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0.79671722095164277</c:v>
                </c:pt>
                <c:pt idx="85">
                  <c:v>0.81173014127546828</c:v>
                </c:pt>
                <c:pt idx="86">
                  <c:v>0.821737764959244</c:v>
                </c:pt>
                <c:pt idx="87">
                  <c:v>0.83181116647268949</c:v>
                </c:pt>
                <c:pt idx="88">
                  <c:v>0.83433031393193768</c:v>
                </c:pt>
                <c:pt idx="89">
                  <c:v>0.81243157752513129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0.84080139736211668</c:v>
                </c:pt>
                <c:pt idx="111">
                  <c:v>0.82391346432398116</c:v>
                </c:pt>
                <c:pt idx="112">
                  <c:v>0.82498826056604069</c:v>
                </c:pt>
                <c:pt idx="113">
                  <c:v>0.80505410599593852</c:v>
                </c:pt>
                <c:pt idx="114">
                  <c:v>0.82450656775778242</c:v>
                </c:pt>
                <c:pt idx="115">
                  <c:v>0.81155627503062355</c:v>
                </c:pt>
                <c:pt idx="116">
                  <c:v>0.79685856864715676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0.82271449759589621</c:v>
                </c:pt>
                <c:pt idx="134">
                  <c:v>0.73419808169273471</c:v>
                </c:pt>
                <c:pt idx="135">
                  <c:v>0.76039091748919174</c:v>
                </c:pt>
                <c:pt idx="136">
                  <c:v>0.7555932482347264</c:v>
                </c:pt>
                <c:pt idx="137">
                  <c:v>0.782680048686066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0.67534359180859449</c:v>
                </c:pt>
                <c:pt idx="149">
                  <c:v>0.81026065518723422</c:v>
                </c:pt>
                <c:pt idx="150">
                  <c:v>0.81005022008492267</c:v>
                </c:pt>
                <c:pt idx="151">
                  <c:v>0.84632349822626418</c:v>
                </c:pt>
                <c:pt idx="152">
                  <c:v>0.69612674304395827</c:v>
                </c:pt>
                <c:pt idx="153">
                  <c:v>0.77716586968469759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0.75182282238293319</c:v>
                </c:pt>
                <c:pt idx="163">
                  <c:v>0.76648587072751162</c:v>
                </c:pt>
                <c:pt idx="164">
                  <c:v>0.74368405941248628</c:v>
                </c:pt>
                <c:pt idx="165">
                  <c:v>0.773966603379595</c:v>
                </c:pt>
                <c:pt idx="166">
                  <c:v>0.78943909763988462</c:v>
                </c:pt>
                <c:pt idx="167">
                  <c:v>0.82273150064805456</c:v>
                </c:pt>
                <c:pt idx="168">
                  <c:v>0.8032762556240769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0.80239382803299131</c:v>
                </c:pt>
                <c:pt idx="181">
                  <c:v>0.82271251397721668</c:v>
                </c:pt>
                <c:pt idx="182">
                  <c:v>0.79893786630626018</c:v>
                </c:pt>
                <c:pt idx="183">
                  <c:v>0.79511989594000754</c:v>
                </c:pt>
                <c:pt idx="184">
                  <c:v>0.81141678255457061</c:v>
                </c:pt>
                <c:pt idx="185">
                  <c:v>0.84009889671961924</c:v>
                </c:pt>
                <c:pt idx="186">
                  <c:v>0.80310737714006086</c:v>
                </c:pt>
                <c:pt idx="187">
                  <c:v>0.83265865786792259</c:v>
                </c:pt>
                <c:pt idx="188">
                  <c:v>0.75803166546347012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0.65773060289178942</c:v>
                </c:pt>
                <c:pt idx="209">
                  <c:v>0.82364892990664973</c:v>
                </c:pt>
                <c:pt idx="210">
                  <c:v>0.68008999333698772</c:v>
                </c:pt>
                <c:pt idx="211">
                  <c:v>0.8172430426765398</c:v>
                </c:pt>
                <c:pt idx="212">
                  <c:v>0.81853292061900518</c:v>
                </c:pt>
                <c:pt idx="213">
                  <c:v>0.80373016904324168</c:v>
                </c:pt>
                <c:pt idx="214">
                  <c:v>0.74189729217134803</c:v>
                </c:pt>
                <c:pt idx="215">
                  <c:v>0.81786443836458012</c:v>
                </c:pt>
                <c:pt idx="216">
                  <c:v>0.85895207570380694</c:v>
                </c:pt>
                <c:pt idx="217">
                  <c:v>0.81211206963058979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0.72737726183681373</c:v>
                </c:pt>
                <c:pt idx="233">
                  <c:v>0.83289241757278232</c:v>
                </c:pt>
                <c:pt idx="234">
                  <c:v>0.82817006342735278</c:v>
                </c:pt>
                <c:pt idx="235">
                  <c:v>0.79473848152954152</c:v>
                </c:pt>
                <c:pt idx="236">
                  <c:v>0.77748193338762717</c:v>
                </c:pt>
                <c:pt idx="237">
                  <c:v>0.75397700891718544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0.75716769901833836</c:v>
                </c:pt>
                <c:pt idx="251">
                  <c:v>0.77896665663625175</c:v>
                </c:pt>
                <c:pt idx="252">
                  <c:v>0.7685838267696361</c:v>
                </c:pt>
                <c:pt idx="253">
                  <c:v>0.79592691061975851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0.76752374089902331</c:v>
                </c:pt>
                <c:pt idx="267">
                  <c:v>0.79216689146415098</c:v>
                </c:pt>
                <c:pt idx="268">
                  <c:v>0.78817435772148259</c:v>
                </c:pt>
                <c:pt idx="269">
                  <c:v>0.7803781431381448</c:v>
                </c:pt>
                <c:pt idx="270">
                  <c:v>0.81174561406203838</c:v>
                </c:pt>
                <c:pt idx="271">
                  <c:v>0.7934671690353402</c:v>
                </c:pt>
                <c:pt idx="272">
                  <c:v>0.82738550616374562</c:v>
                </c:pt>
                <c:pt idx="273">
                  <c:v>0.79721920255403467</c:v>
                </c:pt>
                <c:pt idx="274">
                  <c:v>0.80264038283897476</c:v>
                </c:pt>
                <c:pt idx="275">
                  <c:v>0.79670792879912788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0.79915775203460782</c:v>
                </c:pt>
                <c:pt idx="283">
                  <c:v>0.82206105424292131</c:v>
                </c:pt>
                <c:pt idx="284">
                  <c:v>0.79214106989849276</c:v>
                </c:pt>
                <c:pt idx="285">
                  <c:v>0.79121179497767136</c:v>
                </c:pt>
                <c:pt idx="286">
                  <c:v>0.78303771745775297</c:v>
                </c:pt>
                <c:pt idx="287">
                  <c:v>0.78006530649278927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0.81467076501609648</c:v>
                </c:pt>
                <c:pt idx="300">
                  <c:v>0.79796543516949503</c:v>
                </c:pt>
                <c:pt idx="301">
                  <c:v>0.80937737601591297</c:v>
                </c:pt>
                <c:pt idx="302">
                  <c:v>0.73576253769238287</c:v>
                </c:pt>
                <c:pt idx="303">
                  <c:v>0.7752406752560268</c:v>
                </c:pt>
                <c:pt idx="304">
                  <c:v>0.81042649065661654</c:v>
                </c:pt>
                <c:pt idx="305">
                  <c:v>0.81042269376923448</c:v>
                </c:pt>
                <c:pt idx="306">
                  <c:v>0.80939766130578172</c:v>
                </c:pt>
                <c:pt idx="307">
                  <c:v>0.76577359645133891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0.77423212218069537</c:v>
                </c:pt>
                <c:pt idx="315">
                  <c:v>0.80773913609178138</c:v>
                </c:pt>
                <c:pt idx="316">
                  <c:v>0.81059552373414567</c:v>
                </c:pt>
                <c:pt idx="317">
                  <c:v>0.78585295883071771</c:v>
                </c:pt>
                <c:pt idx="318">
                  <c:v>0.74466595929777135</c:v>
                </c:pt>
                <c:pt idx="319">
                  <c:v>0.78564086318511328</c:v>
                </c:pt>
                <c:pt idx="320">
                  <c:v>0.78683450949958578</c:v>
                </c:pt>
                <c:pt idx="321">
                  <c:v>0.76134260033923906</c:v>
                </c:pt>
                <c:pt idx="322">
                  <c:v>0.82862243446028772</c:v>
                </c:pt>
                <c:pt idx="323">
                  <c:v>0.83994548258404245</c:v>
                </c:pt>
                <c:pt idx="324">
                  <c:v>0.79101312709685756</c:v>
                </c:pt>
                <c:pt idx="325">
                  <c:v>0.83280561304951595</c:v>
                </c:pt>
                <c:pt idx="326">
                  <c:v>0.81876314791719351</c:v>
                </c:pt>
                <c:pt idx="327">
                  <c:v>0.80345485962576713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0.75536148955459903</c:v>
                </c:pt>
                <c:pt idx="342">
                  <c:v>0.79721557916475971</c:v>
                </c:pt>
                <c:pt idx="343">
                  <c:v>0.75363571515695882</c:v>
                </c:pt>
                <c:pt idx="344">
                  <c:v>0.75702766302532032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0.76280123227283503</c:v>
                </c:pt>
                <c:pt idx="351">
                  <c:v>0.75165696659601322</c:v>
                </c:pt>
                <c:pt idx="352">
                  <c:v>#N/A</c:v>
                </c:pt>
                <c:pt idx="353">
                  <c:v>#N/A</c:v>
                </c:pt>
                <c:pt idx="354">
                  <c:v>0.74176874513810009</c:v>
                </c:pt>
                <c:pt idx="355">
                  <c:v>0.84645516523220576</c:v>
                </c:pt>
                <c:pt idx="356">
                  <c:v>0.8262028253646293</c:v>
                </c:pt>
                <c:pt idx="357">
                  <c:v>0.78865838594892212</c:v>
                </c:pt>
                <c:pt idx="358">
                  <c:v>0.79894531707087113</c:v>
                </c:pt>
                <c:pt idx="359">
                  <c:v>0.80739963223788203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0.82576519376628965</c:v>
                </c:pt>
                <c:pt idx="371">
                  <c:v>0.8052864826984264</c:v>
                </c:pt>
                <c:pt idx="372">
                  <c:v>0.79228966251028488</c:v>
                </c:pt>
                <c:pt idx="373">
                  <c:v>0.81062046484806682</c:v>
                </c:pt>
                <c:pt idx="374">
                  <c:v>0.80277650089676589</c:v>
                </c:pt>
                <c:pt idx="375">
                  <c:v>0.83500753506364211</c:v>
                </c:pt>
                <c:pt idx="376">
                  <c:v>0.82210807033330657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0.78801954580615852</c:v>
                </c:pt>
                <c:pt idx="388">
                  <c:v>0.74216916767353736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0.8131714792617446</c:v>
                </c:pt>
                <c:pt idx="400">
                  <c:v>0.72887831323697305</c:v>
                </c:pt>
                <c:pt idx="401">
                  <c:v>0.79764179808930991</c:v>
                </c:pt>
                <c:pt idx="402">
                  <c:v>0.81785964490518404</c:v>
                </c:pt>
                <c:pt idx="403">
                  <c:v>0.79167826406266606</c:v>
                </c:pt>
                <c:pt idx="404">
                  <c:v>0.78341697844002411</c:v>
                </c:pt>
                <c:pt idx="405">
                  <c:v>0.69293822894172996</c:v>
                </c:pt>
                <c:pt idx="406">
                  <c:v>0.74710902333315465</c:v>
                </c:pt>
                <c:pt idx="407">
                  <c:v>0.8097941072252588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0.81584287831161151</c:v>
                </c:pt>
                <c:pt idx="417">
                  <c:v>0.7748392033126007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0.8165664371598903</c:v>
                </c:pt>
                <c:pt idx="424">
                  <c:v>0.82492421641965252</c:v>
                </c:pt>
                <c:pt idx="425">
                  <c:v>0.82594491918164814</c:v>
                </c:pt>
                <c:pt idx="426">
                  <c:v>0.78660668900193997</c:v>
                </c:pt>
                <c:pt idx="427">
                  <c:v>0.78582669368203517</c:v>
                </c:pt>
                <c:pt idx="428">
                  <c:v>0.7898843289757177</c:v>
                </c:pt>
                <c:pt idx="429">
                  <c:v>0.83527500312613845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0.78720789269618985</c:v>
                </c:pt>
                <c:pt idx="436">
                  <c:v>0.81353837688073893</c:v>
                </c:pt>
                <c:pt idx="437">
                  <c:v>0.76847709748581761</c:v>
                </c:pt>
                <c:pt idx="438">
                  <c:v>0.81398893592070831</c:v>
                </c:pt>
                <c:pt idx="439">
                  <c:v>0.80085846350778178</c:v>
                </c:pt>
                <c:pt idx="440">
                  <c:v>0.82889816937213856</c:v>
                </c:pt>
                <c:pt idx="441">
                  <c:v>0.83334116702394312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0.801596908501925</c:v>
                </c:pt>
                <c:pt idx="451">
                  <c:v>0.76010921816973909</c:v>
                </c:pt>
                <c:pt idx="452">
                  <c:v>0.82527044530276783</c:v>
                </c:pt>
                <c:pt idx="453">
                  <c:v>0.78593220365839067</c:v>
                </c:pt>
                <c:pt idx="454">
                  <c:v>0.77435965074566993</c:v>
                </c:pt>
                <c:pt idx="455">
                  <c:v>0.74245542109547602</c:v>
                </c:pt>
                <c:pt idx="456">
                  <c:v>0.81594278353780825</c:v>
                </c:pt>
                <c:pt idx="457">
                  <c:v>0.81046500720420145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0.81683745669502406</c:v>
                </c:pt>
                <c:pt idx="487">
                  <c:v>0.82295615009533962</c:v>
                </c:pt>
                <c:pt idx="488">
                  <c:v>0.81159011486003652</c:v>
                </c:pt>
                <c:pt idx="489">
                  <c:v>0.68325529780000926</c:v>
                </c:pt>
                <c:pt idx="490">
                  <c:v>0.80346278398715487</c:v>
                </c:pt>
                <c:pt idx="491">
                  <c:v>0.7919745340839186</c:v>
                </c:pt>
                <c:pt idx="492">
                  <c:v>0.83919253149633144</c:v>
                </c:pt>
                <c:pt idx="493">
                  <c:v>0.82770420368689124</c:v>
                </c:pt>
                <c:pt idx="494">
                  <c:v>0.84109628904671419</c:v>
                </c:pt>
                <c:pt idx="495">
                  <c:v>0.8215695730745024</c:v>
                </c:pt>
                <c:pt idx="496">
                  <c:v>0.81055248482173603</c:v>
                </c:pt>
                <c:pt idx="497">
                  <c:v>0.7825249283386243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0.79507105837643544</c:v>
                </c:pt>
                <c:pt idx="502">
                  <c:v>0.79592466353738545</c:v>
                </c:pt>
                <c:pt idx="503">
                  <c:v>0.79033976914972925</c:v>
                </c:pt>
                <c:pt idx="504">
                  <c:v>0.79777575477945828</c:v>
                </c:pt>
                <c:pt idx="505">
                  <c:v>0.80995727700727238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0.78956579070090938</c:v>
                </c:pt>
                <c:pt idx="517">
                  <c:v>0.80676731658945422</c:v>
                </c:pt>
                <c:pt idx="518">
                  <c:v>0.80159404408436319</c:v>
                </c:pt>
                <c:pt idx="519">
                  <c:v>0.78402523716810835</c:v>
                </c:pt>
                <c:pt idx="520">
                  <c:v>0.80444925154913216</c:v>
                </c:pt>
                <c:pt idx="521">
                  <c:v>0.8010639814328826</c:v>
                </c:pt>
                <c:pt idx="522">
                  <c:v>0.81828907910556381</c:v>
                </c:pt>
                <c:pt idx="523">
                  <c:v>0.81171073277591377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0.83244083801873447</c:v>
                </c:pt>
                <c:pt idx="536">
                  <c:v>0.81183512320848394</c:v>
                </c:pt>
                <c:pt idx="537">
                  <c:v>0.85981502713732361</c:v>
                </c:pt>
                <c:pt idx="538">
                  <c:v>0.86713542505569619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0.75808631950063621</c:v>
                </c:pt>
                <c:pt idx="557">
                  <c:v>0.82619731602125479</c:v>
                </c:pt>
                <c:pt idx="558">
                  <c:v>0.79518328740385336</c:v>
                </c:pt>
                <c:pt idx="559">
                  <c:v>0.76963265244836965</c:v>
                </c:pt>
                <c:pt idx="560">
                  <c:v>0.75588498976246543</c:v>
                </c:pt>
                <c:pt idx="561">
                  <c:v>0.84385166538750334</c:v>
                </c:pt>
                <c:pt idx="562">
                  <c:v>0.86183651851877241</c:v>
                </c:pt>
                <c:pt idx="563">
                  <c:v>0.84191251508928822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0.82135608767582857</c:v>
                </c:pt>
                <c:pt idx="574">
                  <c:v>0.76438620914484479</c:v>
                </c:pt>
                <c:pt idx="575">
                  <c:v>0.78958837832739348</c:v>
                </c:pt>
                <c:pt idx="576">
                  <c:v>0.77842365761522425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0.80220078436511977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0.75620932354392512</c:v>
                </c:pt>
                <c:pt idx="597">
                  <c:v>0.7782071337667863</c:v>
                </c:pt>
                <c:pt idx="598">
                  <c:v>0.82721950816265488</c:v>
                </c:pt>
                <c:pt idx="599">
                  <c:v>0.81773698058908562</c:v>
                </c:pt>
                <c:pt idx="600">
                  <c:v>0.78465064462187939</c:v>
                </c:pt>
                <c:pt idx="601">
                  <c:v>0.75323019608003239</c:v>
                </c:pt>
                <c:pt idx="602">
                  <c:v>0.80189735849998123</c:v>
                </c:pt>
                <c:pt idx="603">
                  <c:v>0.80847953036784859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0.77594942952706458</c:v>
                </c:pt>
                <c:pt idx="611">
                  <c:v>0.82397575620295516</c:v>
                </c:pt>
                <c:pt idx="612">
                  <c:v>0.78038600355959853</c:v>
                </c:pt>
                <c:pt idx="613">
                  <c:v>0.83085635892340315</c:v>
                </c:pt>
                <c:pt idx="614">
                  <c:v>0.83397652020407897</c:v>
                </c:pt>
                <c:pt idx="615">
                  <c:v>0.80341831938009944</c:v>
                </c:pt>
                <c:pt idx="616">
                  <c:v>0.78621786595849985</c:v>
                </c:pt>
                <c:pt idx="617">
                  <c:v>0.81204254577323287</c:v>
                </c:pt>
                <c:pt idx="618">
                  <c:v>0.81015013178979045</c:v>
                </c:pt>
                <c:pt idx="619">
                  <c:v>0.7959829550252322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0.75713532551899865</c:v>
                </c:pt>
                <c:pt idx="636">
                  <c:v>0.68685547883083553</c:v>
                </c:pt>
                <c:pt idx="637">
                  <c:v>0.76957027267186162</c:v>
                </c:pt>
                <c:pt idx="638">
                  <c:v>0.79992545800773029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0.77683928611530606</c:v>
                </c:pt>
                <c:pt idx="657">
                  <c:v>0.77036948053396082</c:v>
                </c:pt>
                <c:pt idx="658">
                  <c:v>0.77586410512554926</c:v>
                </c:pt>
                <c:pt idx="659">
                  <c:v>0.72880773355217265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0.78051680527455536</c:v>
                </c:pt>
                <c:pt idx="670">
                  <c:v>0.83554193302129831</c:v>
                </c:pt>
                <c:pt idx="671">
                  <c:v>0.83546783698000615</c:v>
                </c:pt>
                <c:pt idx="672">
                  <c:v>0.76230656478363779</c:v>
                </c:pt>
                <c:pt idx="673">
                  <c:v>0.84681168040765109</c:v>
                </c:pt>
                <c:pt idx="674">
                  <c:v>0.78291526944160406</c:v>
                </c:pt>
                <c:pt idx="675">
                  <c:v>0.79547254163299397</c:v>
                </c:pt>
                <c:pt idx="676">
                  <c:v>0.8265201218847219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0.77550048026412632</c:v>
                </c:pt>
                <c:pt idx="688">
                  <c:v>0.7384192279195767</c:v>
                </c:pt>
                <c:pt idx="689">
                  <c:v>0.80443096448452911</c:v>
                </c:pt>
                <c:pt idx="690">
                  <c:v>0.79029736349337243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0.74188415015102571</c:v>
                </c:pt>
                <c:pt idx="695">
                  <c:v>0.80529085377119947</c:v>
                </c:pt>
                <c:pt idx="696">
                  <c:v>0.81274946768102818</c:v>
                </c:pt>
                <c:pt idx="697">
                  <c:v>0.74154072315543706</c:v>
                </c:pt>
                <c:pt idx="698">
                  <c:v>0.77745708997713125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0.80184000785552412</c:v>
                </c:pt>
                <c:pt idx="703">
                  <c:v>0.75155754432869681</c:v>
                </c:pt>
                <c:pt idx="704">
                  <c:v>0.81980532945048568</c:v>
                </c:pt>
                <c:pt idx="705">
                  <c:v>0.77710667255131471</c:v>
                </c:pt>
                <c:pt idx="706">
                  <c:v>0.79582677984561467</c:v>
                </c:pt>
                <c:pt idx="707">
                  <c:v>0.75206722258282066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0.8089755681591746</c:v>
                </c:pt>
                <c:pt idx="712">
                  <c:v>0.82124015327167621</c:v>
                </c:pt>
                <c:pt idx="713">
                  <c:v>0.76919288543771946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0.77713585785265338</c:v>
                </c:pt>
                <c:pt idx="725">
                  <c:v>0.7603668663941382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0.73308238544124749</c:v>
                </c:pt>
                <c:pt idx="735">
                  <c:v>0.75735735337859389</c:v>
                </c:pt>
                <c:pt idx="736">
                  <c:v>0.79745285670173127</c:v>
                </c:pt>
                <c:pt idx="737">
                  <c:v>0.77010153593916419</c:v>
                </c:pt>
                <c:pt idx="738">
                  <c:v>0.8145614780848951</c:v>
                </c:pt>
                <c:pt idx="739">
                  <c:v>0.82448315428571839</c:v>
                </c:pt>
                <c:pt idx="740">
                  <c:v>0.81340001376196724</c:v>
                </c:pt>
                <c:pt idx="741">
                  <c:v>0.83120295372834296</c:v>
                </c:pt>
                <c:pt idx="742">
                  <c:v>0.82507127026836724</c:v>
                </c:pt>
                <c:pt idx="743">
                  <c:v>0.82270425052824048</c:v>
                </c:pt>
                <c:pt idx="744">
                  <c:v>0.78934671732237505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0.79763220160293791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0.79354312866657306</c:v>
                </c:pt>
                <c:pt idx="762">
                  <c:v>0.79294206207033102</c:v>
                </c:pt>
                <c:pt idx="763">
                  <c:v>0.79777532788414285</c:v>
                </c:pt>
                <c:pt idx="764">
                  <c:v>0.82241713501584801</c:v>
                </c:pt>
                <c:pt idx="765">
                  <c:v>0.80016468635266802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0.76535711726171274</c:v>
                </c:pt>
                <c:pt idx="770">
                  <c:v>0.72822227152660457</c:v>
                </c:pt>
                <c:pt idx="771">
                  <c:v>0.76399189993078864</c:v>
                </c:pt>
                <c:pt idx="772">
                  <c:v>0.75534927714516897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0.77476371362745233</c:v>
                </c:pt>
                <c:pt idx="777">
                  <c:v>0.78905496343200077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0.79058407362829441</c:v>
                </c:pt>
                <c:pt idx="783">
                  <c:v>0.79359747486501508</c:v>
                </c:pt>
                <c:pt idx="784">
                  <c:v>0.84150076210036695</c:v>
                </c:pt>
                <c:pt idx="785">
                  <c:v>0.79253147965771942</c:v>
                </c:pt>
                <c:pt idx="786">
                  <c:v>0.73237347455636548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0.75612570556952496</c:v>
                </c:pt>
                <c:pt idx="798">
                  <c:v>0.78473365707844633</c:v>
                </c:pt>
                <c:pt idx="799">
                  <c:v>0.79458493420994625</c:v>
                </c:pt>
                <c:pt idx="800">
                  <c:v>0.81697579910817386</c:v>
                </c:pt>
                <c:pt idx="801">
                  <c:v>0.79038969297435635</c:v>
                </c:pt>
                <c:pt idx="802">
                  <c:v>0.78416997225488683</c:v>
                </c:pt>
                <c:pt idx="803">
                  <c:v>0.83052992506375323</c:v>
                </c:pt>
                <c:pt idx="804">
                  <c:v>0.82591945849209591</c:v>
                </c:pt>
                <c:pt idx="805">
                  <c:v>0.78279957784374699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0.76631584028672328</c:v>
                </c:pt>
                <c:pt idx="820">
                  <c:v>0.49999999999999989</c:v>
                </c:pt>
                <c:pt idx="821">
                  <c:v>0.79667483037795017</c:v>
                </c:pt>
                <c:pt idx="822">
                  <c:v>0.78067648857187311</c:v>
                </c:pt>
                <c:pt idx="823">
                  <c:v>0.80628851853180938</c:v>
                </c:pt>
                <c:pt idx="824">
                  <c:v>0.84750217137841766</c:v>
                </c:pt>
                <c:pt idx="825">
                  <c:v>0.8230228594725536</c:v>
                </c:pt>
                <c:pt idx="826">
                  <c:v>0.86570517592496776</c:v>
                </c:pt>
                <c:pt idx="827">
                  <c:v>0.84381047666113651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0.79854423034123934</c:v>
                </c:pt>
                <c:pt idx="840">
                  <c:v>0.83039151080743234</c:v>
                </c:pt>
                <c:pt idx="841">
                  <c:v>0.79537178459603253</c:v>
                </c:pt>
                <c:pt idx="842">
                  <c:v>0.79626350189276141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0.80727900963088417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0.79787360946925912</c:v>
                </c:pt>
                <c:pt idx="859">
                  <c:v>0.83132193682873967</c:v>
                </c:pt>
                <c:pt idx="860">
                  <c:v>0.82194335473685443</c:v>
                </c:pt>
                <c:pt idx="861">
                  <c:v>0.87324591803595852</c:v>
                </c:pt>
                <c:pt idx="862">
                  <c:v>0.83600395722582665</c:v>
                </c:pt>
                <c:pt idx="863">
                  <c:v>0.84247441262114386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0.82171867881011129</c:v>
                </c:pt>
                <c:pt idx="880">
                  <c:v>0.79287536209578091</c:v>
                </c:pt>
                <c:pt idx="881">
                  <c:v>0.79790958535647682</c:v>
                </c:pt>
                <c:pt idx="882">
                  <c:v>0.81757227334026461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0.82587002082470828</c:v>
                </c:pt>
                <c:pt idx="895">
                  <c:v>0.80560556531431371</c:v>
                </c:pt>
                <c:pt idx="896">
                  <c:v>0.77403367815465063</c:v>
                </c:pt>
                <c:pt idx="897">
                  <c:v>0.81054107612793891</c:v>
                </c:pt>
                <c:pt idx="898">
                  <c:v>0.79877347010756616</c:v>
                </c:pt>
                <c:pt idx="899">
                  <c:v>0.75317790577898713</c:v>
                </c:pt>
                <c:pt idx="900">
                  <c:v>0.81833000758573227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0.78022426618352048</c:v>
                </c:pt>
                <c:pt idx="915">
                  <c:v>0.79915538598481406</c:v>
                </c:pt>
                <c:pt idx="916">
                  <c:v>0.74457413793344884</c:v>
                </c:pt>
                <c:pt idx="917">
                  <c:v>0.83168234742604952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0.80698568959885408</c:v>
                </c:pt>
                <c:pt idx="927">
                  <c:v>0.76026589853945492</c:v>
                </c:pt>
                <c:pt idx="928">
                  <c:v>0.79161261095292523</c:v>
                </c:pt>
                <c:pt idx="929">
                  <c:v>0.71532668521936926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0.81622479715305918</c:v>
                </c:pt>
                <c:pt idx="942">
                  <c:v>0.78755781259293334</c:v>
                </c:pt>
                <c:pt idx="943">
                  <c:v>0.7693814156215788</c:v>
                </c:pt>
                <c:pt idx="944">
                  <c:v>0.79844513607050116</c:v>
                </c:pt>
                <c:pt idx="945">
                  <c:v>0.74593005402741219</c:v>
                </c:pt>
                <c:pt idx="946">
                  <c:v>0.49999999999999989</c:v>
                </c:pt>
                <c:pt idx="947">
                  <c:v>0.49999999999999989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</c:numCache>
            </c:numRef>
          </c:xVal>
          <c:yVal>
            <c:numRef>
              <c:f>tweet_data!$W$2:$W$954</c:f>
              <c:numCache>
                <c:formatCode>0.0</c:formatCode>
                <c:ptCount val="953"/>
                <c:pt idx="0">
                  <c:v>0.28867513459481275</c:v>
                </c:pt>
                <c:pt idx="1">
                  <c:v>0.28867513459481275</c:v>
                </c:pt>
                <c:pt idx="2">
                  <c:v>0.28867513459481275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0.24306695410356854</c:v>
                </c:pt>
                <c:pt idx="20">
                  <c:v>0.28867513459481275</c:v>
                </c:pt>
                <c:pt idx="21">
                  <c:v>0.28867513459481275</c:v>
                </c:pt>
                <c:pt idx="22">
                  <c:v>0.12398621668477486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0.28867513459481275</c:v>
                </c:pt>
                <c:pt idx="31">
                  <c:v>0.28867513459481275</c:v>
                </c:pt>
                <c:pt idx="32">
                  <c:v>0.28867513459481275</c:v>
                </c:pt>
                <c:pt idx="33">
                  <c:v>0.28867513459481275</c:v>
                </c:pt>
                <c:pt idx="34">
                  <c:v>0.28867513459481275</c:v>
                </c:pt>
                <c:pt idx="35">
                  <c:v>0.28867513459481275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0.28867513459481275</c:v>
                </c:pt>
                <c:pt idx="43">
                  <c:v>0.16680898660848903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0.28867513459481275</c:v>
                </c:pt>
                <c:pt idx="57">
                  <c:v>0.28867513459481275</c:v>
                </c:pt>
                <c:pt idx="58">
                  <c:v>0.28867513459481275</c:v>
                </c:pt>
                <c:pt idx="59">
                  <c:v>0.28867513459481275</c:v>
                </c:pt>
                <c:pt idx="60">
                  <c:v>0.26182148495260915</c:v>
                </c:pt>
                <c:pt idx="61">
                  <c:v>0.19151722668785154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0.13603760843619245</c:v>
                </c:pt>
                <c:pt idx="66">
                  <c:v>0.12406189749931802</c:v>
                </c:pt>
                <c:pt idx="67">
                  <c:v>0.13932769275047316</c:v>
                </c:pt>
                <c:pt idx="68">
                  <c:v>0.15338770787658401</c:v>
                </c:pt>
                <c:pt idx="69">
                  <c:v>0.16398731508981962</c:v>
                </c:pt>
                <c:pt idx="70">
                  <c:v>0.15229999709279277</c:v>
                </c:pt>
                <c:pt idx="71">
                  <c:v>0.12894864054159824</c:v>
                </c:pt>
                <c:pt idx="72">
                  <c:v>0.17232230523237871</c:v>
                </c:pt>
                <c:pt idx="73">
                  <c:v>0.17018599197363207</c:v>
                </c:pt>
                <c:pt idx="74">
                  <c:v>0.16667181039982651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0.17297166977857834</c:v>
                </c:pt>
                <c:pt idx="85">
                  <c:v>0.1716985108466175</c:v>
                </c:pt>
                <c:pt idx="86">
                  <c:v>0.1407858682604882</c:v>
                </c:pt>
                <c:pt idx="87">
                  <c:v>0.18451989721728598</c:v>
                </c:pt>
                <c:pt idx="88">
                  <c:v>0.18953335935831003</c:v>
                </c:pt>
                <c:pt idx="89">
                  <c:v>0.18646816593222185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0.14736733476377054</c:v>
                </c:pt>
                <c:pt idx="111">
                  <c:v>0.1310490012335645</c:v>
                </c:pt>
                <c:pt idx="112">
                  <c:v>0.19309569822274358</c:v>
                </c:pt>
                <c:pt idx="113">
                  <c:v>0.15933001769291366</c:v>
                </c:pt>
                <c:pt idx="114">
                  <c:v>0.20578636403011924</c:v>
                </c:pt>
                <c:pt idx="115">
                  <c:v>0.18737195393023129</c:v>
                </c:pt>
                <c:pt idx="116">
                  <c:v>0.15783490533696867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0.18100157579628046</c:v>
                </c:pt>
                <c:pt idx="134">
                  <c:v>0.21204265034241807</c:v>
                </c:pt>
                <c:pt idx="135">
                  <c:v>0.14492470165787855</c:v>
                </c:pt>
                <c:pt idx="136">
                  <c:v>0.1640417304182368</c:v>
                </c:pt>
                <c:pt idx="137">
                  <c:v>0.16460006925536877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0.1683820689785771</c:v>
                </c:pt>
                <c:pt idx="149">
                  <c:v>0.16590768479775062</c:v>
                </c:pt>
                <c:pt idx="150">
                  <c:v>0.15938679026894678</c:v>
                </c:pt>
                <c:pt idx="151">
                  <c:v>0.1652085939751903</c:v>
                </c:pt>
                <c:pt idx="152">
                  <c:v>0.21511419067415116</c:v>
                </c:pt>
                <c:pt idx="153">
                  <c:v>0.15397074451042914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0.16182629893609646</c:v>
                </c:pt>
                <c:pt idx="163">
                  <c:v>0.18471933429763096</c:v>
                </c:pt>
                <c:pt idx="164">
                  <c:v>0.15467076119487813</c:v>
                </c:pt>
                <c:pt idx="165">
                  <c:v>0.15606931540423102</c:v>
                </c:pt>
                <c:pt idx="166">
                  <c:v>0.15935369301197791</c:v>
                </c:pt>
                <c:pt idx="167">
                  <c:v>0.17896417572673251</c:v>
                </c:pt>
                <c:pt idx="168">
                  <c:v>0.21815722209055433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0.18890152891862552</c:v>
                </c:pt>
                <c:pt idx="181">
                  <c:v>0.16085994595181577</c:v>
                </c:pt>
                <c:pt idx="182">
                  <c:v>0.18316438839416019</c:v>
                </c:pt>
                <c:pt idx="183">
                  <c:v>0.17443248301274364</c:v>
                </c:pt>
                <c:pt idx="184">
                  <c:v>0.18000621032874833</c:v>
                </c:pt>
                <c:pt idx="185">
                  <c:v>0.18644596166897251</c:v>
                </c:pt>
                <c:pt idx="186">
                  <c:v>0.13754181803938367</c:v>
                </c:pt>
                <c:pt idx="187">
                  <c:v>0.21103169803470617</c:v>
                </c:pt>
                <c:pt idx="188">
                  <c:v>0.15942223776133044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0.22364564060162809</c:v>
                </c:pt>
                <c:pt idx="209">
                  <c:v>0.17859021815727674</c:v>
                </c:pt>
                <c:pt idx="210">
                  <c:v>0.19335863807542086</c:v>
                </c:pt>
                <c:pt idx="211">
                  <c:v>0.15615663017553666</c:v>
                </c:pt>
                <c:pt idx="212">
                  <c:v>0.14559962699351164</c:v>
                </c:pt>
                <c:pt idx="213">
                  <c:v>0.13788245404204091</c:v>
                </c:pt>
                <c:pt idx="214">
                  <c:v>0.1694470298060462</c:v>
                </c:pt>
                <c:pt idx="215">
                  <c:v>0.17786066818013704</c:v>
                </c:pt>
                <c:pt idx="216">
                  <c:v>0.14345061182267813</c:v>
                </c:pt>
                <c:pt idx="217">
                  <c:v>0.14254199104970605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0.16459452038799868</c:v>
                </c:pt>
                <c:pt idx="233">
                  <c:v>0.189108912904491</c:v>
                </c:pt>
                <c:pt idx="234">
                  <c:v>0.15857510974192113</c:v>
                </c:pt>
                <c:pt idx="235">
                  <c:v>0.14686140075260565</c:v>
                </c:pt>
                <c:pt idx="236">
                  <c:v>0.16208249842378103</c:v>
                </c:pt>
                <c:pt idx="237">
                  <c:v>0.1747803975376597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0.17243666354199236</c:v>
                </c:pt>
                <c:pt idx="251">
                  <c:v>0.17044578076767175</c:v>
                </c:pt>
                <c:pt idx="252">
                  <c:v>0.15875403089500811</c:v>
                </c:pt>
                <c:pt idx="253">
                  <c:v>0.14908052619278434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0.17009874962801502</c:v>
                </c:pt>
                <c:pt idx="267">
                  <c:v>0.19314838938460357</c:v>
                </c:pt>
                <c:pt idx="268">
                  <c:v>0.17029888448481173</c:v>
                </c:pt>
                <c:pt idx="269">
                  <c:v>0.17243870934753738</c:v>
                </c:pt>
                <c:pt idx="270">
                  <c:v>0.16241493430958473</c:v>
                </c:pt>
                <c:pt idx="271">
                  <c:v>0.13632078801514474</c:v>
                </c:pt>
                <c:pt idx="272">
                  <c:v>0.17405510353121298</c:v>
                </c:pt>
                <c:pt idx="273">
                  <c:v>0.15348791725982286</c:v>
                </c:pt>
                <c:pt idx="274">
                  <c:v>0.15844951877442148</c:v>
                </c:pt>
                <c:pt idx="275">
                  <c:v>0.1910122659481433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0.17430739535091141</c:v>
                </c:pt>
                <c:pt idx="283">
                  <c:v>0.13641223536381739</c:v>
                </c:pt>
                <c:pt idx="284">
                  <c:v>0.1630704346361421</c:v>
                </c:pt>
                <c:pt idx="285">
                  <c:v>0.17353271591211478</c:v>
                </c:pt>
                <c:pt idx="286">
                  <c:v>0.15440366928028512</c:v>
                </c:pt>
                <c:pt idx="287">
                  <c:v>0.16533008021780488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0.16905105498663217</c:v>
                </c:pt>
                <c:pt idx="300">
                  <c:v>0.18220317086561316</c:v>
                </c:pt>
                <c:pt idx="301">
                  <c:v>0.15143529227288297</c:v>
                </c:pt>
                <c:pt idx="302">
                  <c:v>0.16569965098124767</c:v>
                </c:pt>
                <c:pt idx="303">
                  <c:v>0.16407532220963805</c:v>
                </c:pt>
                <c:pt idx="304">
                  <c:v>0.12948930443507878</c:v>
                </c:pt>
                <c:pt idx="305">
                  <c:v>0.2050216801978175</c:v>
                </c:pt>
                <c:pt idx="306">
                  <c:v>0.1841278182315263</c:v>
                </c:pt>
                <c:pt idx="307">
                  <c:v>0.1908035924315212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0.17087239107940316</c:v>
                </c:pt>
                <c:pt idx="315">
                  <c:v>0.16665908907051419</c:v>
                </c:pt>
                <c:pt idx="316">
                  <c:v>0.16638829170079153</c:v>
                </c:pt>
                <c:pt idx="317">
                  <c:v>0.16182076930617267</c:v>
                </c:pt>
                <c:pt idx="318">
                  <c:v>0.15142784535748482</c:v>
                </c:pt>
                <c:pt idx="319">
                  <c:v>0.17171856698687102</c:v>
                </c:pt>
                <c:pt idx="320">
                  <c:v>0.16884601283427203</c:v>
                </c:pt>
                <c:pt idx="321">
                  <c:v>0.1668182456826138</c:v>
                </c:pt>
                <c:pt idx="322">
                  <c:v>0.19186297088125798</c:v>
                </c:pt>
                <c:pt idx="323">
                  <c:v>0.17431341274811613</c:v>
                </c:pt>
                <c:pt idx="324">
                  <c:v>0.2152602531542808</c:v>
                </c:pt>
                <c:pt idx="325">
                  <c:v>0.21014888090993147</c:v>
                </c:pt>
                <c:pt idx="326">
                  <c:v>0.21066027495857553</c:v>
                </c:pt>
                <c:pt idx="327">
                  <c:v>0.15764645326782686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0.14791600884260026</c:v>
                </c:pt>
                <c:pt idx="342">
                  <c:v>0.17965132033527745</c:v>
                </c:pt>
                <c:pt idx="343">
                  <c:v>0.14928677556058506</c:v>
                </c:pt>
                <c:pt idx="344">
                  <c:v>0.1456619819971165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0.19939452610744565</c:v>
                </c:pt>
                <c:pt idx="351">
                  <c:v>0.16928350786042526</c:v>
                </c:pt>
                <c:pt idx="352">
                  <c:v>#N/A</c:v>
                </c:pt>
                <c:pt idx="353">
                  <c:v>#N/A</c:v>
                </c:pt>
                <c:pt idx="354">
                  <c:v>0.1759970466277363</c:v>
                </c:pt>
                <c:pt idx="355">
                  <c:v>0.15389631048253616</c:v>
                </c:pt>
                <c:pt idx="356">
                  <c:v>0.16365616380845896</c:v>
                </c:pt>
                <c:pt idx="357">
                  <c:v>0.17068349349508527</c:v>
                </c:pt>
                <c:pt idx="358">
                  <c:v>0.18611007813108293</c:v>
                </c:pt>
                <c:pt idx="359">
                  <c:v>0.18164510212194071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0.16621397846589528</c:v>
                </c:pt>
                <c:pt idx="371">
                  <c:v>0.19974182777403188</c:v>
                </c:pt>
                <c:pt idx="372">
                  <c:v>0.1438643978138312</c:v>
                </c:pt>
                <c:pt idx="373">
                  <c:v>0.15067392129878823</c:v>
                </c:pt>
                <c:pt idx="374">
                  <c:v>0.18597731841456761</c:v>
                </c:pt>
                <c:pt idx="375">
                  <c:v>0.17440289268088566</c:v>
                </c:pt>
                <c:pt idx="376">
                  <c:v>0.16458311435788922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0.16571857652264471</c:v>
                </c:pt>
                <c:pt idx="388">
                  <c:v>0.16103664019396172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0.18541029504312539</c:v>
                </c:pt>
                <c:pt idx="400">
                  <c:v>0.19259676130642184</c:v>
                </c:pt>
                <c:pt idx="401">
                  <c:v>0.2113774993123777</c:v>
                </c:pt>
                <c:pt idx="402">
                  <c:v>0.20154511435580211</c:v>
                </c:pt>
                <c:pt idx="403">
                  <c:v>0.17934919890970796</c:v>
                </c:pt>
                <c:pt idx="404">
                  <c:v>0.20936675887434811</c:v>
                </c:pt>
                <c:pt idx="405">
                  <c:v>0.17442588066546372</c:v>
                </c:pt>
                <c:pt idx="406">
                  <c:v>0.15880292519234368</c:v>
                </c:pt>
                <c:pt idx="407">
                  <c:v>0.17487016954463011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0.17010921877442139</c:v>
                </c:pt>
                <c:pt idx="417">
                  <c:v>0.15718704977098791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0.16419332634763256</c:v>
                </c:pt>
                <c:pt idx="424">
                  <c:v>0.16791878419959491</c:v>
                </c:pt>
                <c:pt idx="425">
                  <c:v>0.17166064661217081</c:v>
                </c:pt>
                <c:pt idx="426">
                  <c:v>0.16614324633987335</c:v>
                </c:pt>
                <c:pt idx="427">
                  <c:v>0.16651854088519125</c:v>
                </c:pt>
                <c:pt idx="428">
                  <c:v>0.17204104481762933</c:v>
                </c:pt>
                <c:pt idx="429">
                  <c:v>0.18382692830432687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0.17985258185957717</c:v>
                </c:pt>
                <c:pt idx="436">
                  <c:v>0.16712925478076285</c:v>
                </c:pt>
                <c:pt idx="437">
                  <c:v>0.1643791684370039</c:v>
                </c:pt>
                <c:pt idx="438">
                  <c:v>0.1753645938144042</c:v>
                </c:pt>
                <c:pt idx="439">
                  <c:v>0.13559744685271011</c:v>
                </c:pt>
                <c:pt idx="440">
                  <c:v>0.16483696134755602</c:v>
                </c:pt>
                <c:pt idx="441">
                  <c:v>0.15654136626639487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0.16835010063509295</c:v>
                </c:pt>
                <c:pt idx="451">
                  <c:v>0.191247928132983</c:v>
                </c:pt>
                <c:pt idx="452">
                  <c:v>0.19866855591331825</c:v>
                </c:pt>
                <c:pt idx="453">
                  <c:v>0.17917152800612848</c:v>
                </c:pt>
                <c:pt idx="454">
                  <c:v>0.20574316905831547</c:v>
                </c:pt>
                <c:pt idx="455">
                  <c:v>0.17841641682499576</c:v>
                </c:pt>
                <c:pt idx="456">
                  <c:v>0.19876371313981894</c:v>
                </c:pt>
                <c:pt idx="457">
                  <c:v>0.20400951640876164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0.16863709660106296</c:v>
                </c:pt>
                <c:pt idx="487">
                  <c:v>0.20995693278701333</c:v>
                </c:pt>
                <c:pt idx="488">
                  <c:v>0.19946725341962365</c:v>
                </c:pt>
                <c:pt idx="489">
                  <c:v>0.20685407356849783</c:v>
                </c:pt>
                <c:pt idx="490">
                  <c:v>0.17364539954576183</c:v>
                </c:pt>
                <c:pt idx="491">
                  <c:v>0.17951969291990144</c:v>
                </c:pt>
                <c:pt idx="492">
                  <c:v>0.18558171161440784</c:v>
                </c:pt>
                <c:pt idx="493">
                  <c:v>0.19189745097983074</c:v>
                </c:pt>
                <c:pt idx="494">
                  <c:v>0.18585650446059979</c:v>
                </c:pt>
                <c:pt idx="495">
                  <c:v>0.18513407120285622</c:v>
                </c:pt>
                <c:pt idx="496">
                  <c:v>0.19471710171294149</c:v>
                </c:pt>
                <c:pt idx="497">
                  <c:v>0.23730885070266663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0.17700594378950185</c:v>
                </c:pt>
                <c:pt idx="502">
                  <c:v>0.21050117488591932</c:v>
                </c:pt>
                <c:pt idx="503">
                  <c:v>0.20340989452790056</c:v>
                </c:pt>
                <c:pt idx="504">
                  <c:v>0.18726170430453684</c:v>
                </c:pt>
                <c:pt idx="505">
                  <c:v>0.16990439331625307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0.18411376592836001</c:v>
                </c:pt>
                <c:pt idx="517">
                  <c:v>0.14171165091655466</c:v>
                </c:pt>
                <c:pt idx="518">
                  <c:v>0.17589248531244223</c:v>
                </c:pt>
                <c:pt idx="519">
                  <c:v>0.20979361898345361</c:v>
                </c:pt>
                <c:pt idx="520">
                  <c:v>0.1904823892158842</c:v>
                </c:pt>
                <c:pt idx="521">
                  <c:v>0.19481254254624927</c:v>
                </c:pt>
                <c:pt idx="522">
                  <c:v>0.18597034730175183</c:v>
                </c:pt>
                <c:pt idx="523">
                  <c:v>0.17523358324028221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0.17243064131235211</c:v>
                </c:pt>
                <c:pt idx="536">
                  <c:v>0.1859742899910983</c:v>
                </c:pt>
                <c:pt idx="537">
                  <c:v>0.14833842817826959</c:v>
                </c:pt>
                <c:pt idx="538">
                  <c:v>0.14878529137689564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0.16322696790386251</c:v>
                </c:pt>
                <c:pt idx="557">
                  <c:v>0.181354394134945</c:v>
                </c:pt>
                <c:pt idx="558">
                  <c:v>0.19594157717564653</c:v>
                </c:pt>
                <c:pt idx="559">
                  <c:v>0.2092435983349421</c:v>
                </c:pt>
                <c:pt idx="560">
                  <c:v>0.17448292263534948</c:v>
                </c:pt>
                <c:pt idx="561">
                  <c:v>0.19229478515839718</c:v>
                </c:pt>
                <c:pt idx="562">
                  <c:v>0.17380937411096001</c:v>
                </c:pt>
                <c:pt idx="563">
                  <c:v>0.17913489737211749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0.15518953005563005</c:v>
                </c:pt>
                <c:pt idx="574">
                  <c:v>0.16345556844551543</c:v>
                </c:pt>
                <c:pt idx="575">
                  <c:v>0.18051044999037941</c:v>
                </c:pt>
                <c:pt idx="576">
                  <c:v>0.19705036154835767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0.16632902815564224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0.14292915410009313</c:v>
                </c:pt>
                <c:pt idx="597">
                  <c:v>0.17377866265946343</c:v>
                </c:pt>
                <c:pt idx="598">
                  <c:v>0.15991847727598946</c:v>
                </c:pt>
                <c:pt idx="599">
                  <c:v>0.14298586047889106</c:v>
                </c:pt>
                <c:pt idx="600">
                  <c:v>0.17025321304931185</c:v>
                </c:pt>
                <c:pt idx="601">
                  <c:v>0.15327683898695046</c:v>
                </c:pt>
                <c:pt idx="602">
                  <c:v>0.16622785341791066</c:v>
                </c:pt>
                <c:pt idx="603">
                  <c:v>0.16945477538941167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0.1591339261501622</c:v>
                </c:pt>
                <c:pt idx="611">
                  <c:v>0.17359869532043762</c:v>
                </c:pt>
                <c:pt idx="612">
                  <c:v>0.15337170143170037</c:v>
                </c:pt>
                <c:pt idx="613">
                  <c:v>0.17382487210143394</c:v>
                </c:pt>
                <c:pt idx="614">
                  <c:v>0.14620955061683782</c:v>
                </c:pt>
                <c:pt idx="615">
                  <c:v>0.18437377751371284</c:v>
                </c:pt>
                <c:pt idx="616">
                  <c:v>0.15487707282958316</c:v>
                </c:pt>
                <c:pt idx="617">
                  <c:v>0.18528032823658935</c:v>
                </c:pt>
                <c:pt idx="618">
                  <c:v>0.17258496901876519</c:v>
                </c:pt>
                <c:pt idx="619">
                  <c:v>0.18313787773700518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0.18198266742791161</c:v>
                </c:pt>
                <c:pt idx="636">
                  <c:v>0.17006955741117388</c:v>
                </c:pt>
                <c:pt idx="637">
                  <c:v>0.15465918894650552</c:v>
                </c:pt>
                <c:pt idx="638">
                  <c:v>0.13930945864985653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0.20850564435741964</c:v>
                </c:pt>
                <c:pt idx="657">
                  <c:v>0.21265075231164601</c:v>
                </c:pt>
                <c:pt idx="658">
                  <c:v>0.21933351653789221</c:v>
                </c:pt>
                <c:pt idx="659">
                  <c:v>0.15589017804224439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0.13762617166627925</c:v>
                </c:pt>
                <c:pt idx="670">
                  <c:v>0.16363057576536288</c:v>
                </c:pt>
                <c:pt idx="671">
                  <c:v>0.14256793081880387</c:v>
                </c:pt>
                <c:pt idx="672">
                  <c:v>0.17625433972337451</c:v>
                </c:pt>
                <c:pt idx="673">
                  <c:v>0.1551749746806321</c:v>
                </c:pt>
                <c:pt idx="674">
                  <c:v>0.15460955737992499</c:v>
                </c:pt>
                <c:pt idx="675">
                  <c:v>0.18807263896478157</c:v>
                </c:pt>
                <c:pt idx="676">
                  <c:v>0.16440507413101346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0.16911442523643616</c:v>
                </c:pt>
                <c:pt idx="688">
                  <c:v>0.17045536677432527</c:v>
                </c:pt>
                <c:pt idx="689">
                  <c:v>0.19114623656155916</c:v>
                </c:pt>
                <c:pt idx="690">
                  <c:v>0.1769505611835139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0.17167695199525673</c:v>
                </c:pt>
                <c:pt idx="695">
                  <c:v>0.16978150059603239</c:v>
                </c:pt>
                <c:pt idx="696">
                  <c:v>0.16298105569360991</c:v>
                </c:pt>
                <c:pt idx="697">
                  <c:v>0.14840124027761334</c:v>
                </c:pt>
                <c:pt idx="698">
                  <c:v>0.14528018037220708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0.1713555457122525</c:v>
                </c:pt>
                <c:pt idx="703">
                  <c:v>0.15458494598843078</c:v>
                </c:pt>
                <c:pt idx="704">
                  <c:v>0.16035964065834754</c:v>
                </c:pt>
                <c:pt idx="705">
                  <c:v>0.17059653051501172</c:v>
                </c:pt>
                <c:pt idx="706">
                  <c:v>0.19547779866432136</c:v>
                </c:pt>
                <c:pt idx="707">
                  <c:v>0.15532369049814049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0.16309375645460222</c:v>
                </c:pt>
                <c:pt idx="712">
                  <c:v>0.16244964334801271</c:v>
                </c:pt>
                <c:pt idx="713">
                  <c:v>0.16174174368652866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0.18373267861655954</c:v>
                </c:pt>
                <c:pt idx="725">
                  <c:v>0.19310858351564722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0.18999328350655234</c:v>
                </c:pt>
                <c:pt idx="735">
                  <c:v>0.16966997528018468</c:v>
                </c:pt>
                <c:pt idx="736">
                  <c:v>0.15835360961072542</c:v>
                </c:pt>
                <c:pt idx="737">
                  <c:v>0.20869865728418224</c:v>
                </c:pt>
                <c:pt idx="738">
                  <c:v>0.20737781610381723</c:v>
                </c:pt>
                <c:pt idx="739">
                  <c:v>0.20013860476404965</c:v>
                </c:pt>
                <c:pt idx="740">
                  <c:v>0.19478537835235027</c:v>
                </c:pt>
                <c:pt idx="741">
                  <c:v>0.15540718953857433</c:v>
                </c:pt>
                <c:pt idx="742">
                  <c:v>0.20911565503000004</c:v>
                </c:pt>
                <c:pt idx="743">
                  <c:v>0.21150756723539305</c:v>
                </c:pt>
                <c:pt idx="744">
                  <c:v>0.15304856852922946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0.20312607104361072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0.15514227413142742</c:v>
                </c:pt>
                <c:pt idx="762">
                  <c:v>0.16911317727777567</c:v>
                </c:pt>
                <c:pt idx="763">
                  <c:v>0.17661478485154256</c:v>
                </c:pt>
                <c:pt idx="764">
                  <c:v>0.16280095955325272</c:v>
                </c:pt>
                <c:pt idx="765">
                  <c:v>0.14933379999204682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0.18484534925314164</c:v>
                </c:pt>
                <c:pt idx="770">
                  <c:v>0.15810537646441444</c:v>
                </c:pt>
                <c:pt idx="771">
                  <c:v>0.22813159942716249</c:v>
                </c:pt>
                <c:pt idx="772">
                  <c:v>0.21455292559785083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0.18435646580214984</c:v>
                </c:pt>
                <c:pt idx="777">
                  <c:v>0.26266943349388872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0.21192930125483964</c:v>
                </c:pt>
                <c:pt idx="783">
                  <c:v>0.16894068632094453</c:v>
                </c:pt>
                <c:pt idx="784">
                  <c:v>0.17980815206304251</c:v>
                </c:pt>
                <c:pt idx="785">
                  <c:v>0.16706216521807285</c:v>
                </c:pt>
                <c:pt idx="786">
                  <c:v>0.16618699924624414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0.16546893254367617</c:v>
                </c:pt>
                <c:pt idx="798">
                  <c:v>0.18419117525400724</c:v>
                </c:pt>
                <c:pt idx="799">
                  <c:v>0.18950051205220231</c:v>
                </c:pt>
                <c:pt idx="800">
                  <c:v>0.1927938246254518</c:v>
                </c:pt>
                <c:pt idx="801">
                  <c:v>0.18180139390938091</c:v>
                </c:pt>
                <c:pt idx="802">
                  <c:v>0.18480209404768896</c:v>
                </c:pt>
                <c:pt idx="803">
                  <c:v>0.21023975229958411</c:v>
                </c:pt>
                <c:pt idx="804">
                  <c:v>0.17789944328357213</c:v>
                </c:pt>
                <c:pt idx="805">
                  <c:v>0.20629082368186766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0.18760343544812783</c:v>
                </c:pt>
                <c:pt idx="820">
                  <c:v>0.28867513459481275</c:v>
                </c:pt>
                <c:pt idx="821">
                  <c:v>0.17932198378750899</c:v>
                </c:pt>
                <c:pt idx="822">
                  <c:v>0.17831257867670974</c:v>
                </c:pt>
                <c:pt idx="823">
                  <c:v>0.19576285003052216</c:v>
                </c:pt>
                <c:pt idx="824">
                  <c:v>0.19503818949374027</c:v>
                </c:pt>
                <c:pt idx="825">
                  <c:v>0.16108024579862062</c:v>
                </c:pt>
                <c:pt idx="826">
                  <c:v>0.15656763298485801</c:v>
                </c:pt>
                <c:pt idx="827">
                  <c:v>0.15293490233586304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0.18863271483291655</c:v>
                </c:pt>
                <c:pt idx="840">
                  <c:v>0.16291116517752197</c:v>
                </c:pt>
                <c:pt idx="841">
                  <c:v>0.18615383098220092</c:v>
                </c:pt>
                <c:pt idx="842">
                  <c:v>0.17525026828266199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0.17987194909370086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0.20590302849809031</c:v>
                </c:pt>
                <c:pt idx="859">
                  <c:v>0.1892381091958682</c:v>
                </c:pt>
                <c:pt idx="860">
                  <c:v>0.16353340101523386</c:v>
                </c:pt>
                <c:pt idx="861">
                  <c:v>0.17205869818078257</c:v>
                </c:pt>
                <c:pt idx="862">
                  <c:v>0.16862830230815556</c:v>
                </c:pt>
                <c:pt idx="863">
                  <c:v>0.19319675992338775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0.1737228875034417</c:v>
                </c:pt>
                <c:pt idx="880">
                  <c:v>0.17629482253846593</c:v>
                </c:pt>
                <c:pt idx="881">
                  <c:v>0.18161257232077549</c:v>
                </c:pt>
                <c:pt idx="882">
                  <c:v>0.20973064635331601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0.19661467236469943</c:v>
                </c:pt>
                <c:pt idx="895">
                  <c:v>0.20122996207798502</c:v>
                </c:pt>
                <c:pt idx="896">
                  <c:v>0.18680351178665175</c:v>
                </c:pt>
                <c:pt idx="897">
                  <c:v>0.19433673347876818</c:v>
                </c:pt>
                <c:pt idx="898">
                  <c:v>0.18618866605541159</c:v>
                </c:pt>
                <c:pt idx="899">
                  <c:v>0.15940796801639501</c:v>
                </c:pt>
                <c:pt idx="900">
                  <c:v>0.20553661151655811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0.18905614374914875</c:v>
                </c:pt>
                <c:pt idx="915">
                  <c:v>0.16056631061066068</c:v>
                </c:pt>
                <c:pt idx="916">
                  <c:v>0.17484990477926896</c:v>
                </c:pt>
                <c:pt idx="917">
                  <c:v>0.18352661148811072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0.17756418804937182</c:v>
                </c:pt>
                <c:pt idx="927">
                  <c:v>0.17136106580520419</c:v>
                </c:pt>
                <c:pt idx="928">
                  <c:v>0.1670466362566945</c:v>
                </c:pt>
                <c:pt idx="929">
                  <c:v>0.16739289437160007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0.14800984543705301</c:v>
                </c:pt>
                <c:pt idx="942">
                  <c:v>0.18376375332121458</c:v>
                </c:pt>
                <c:pt idx="943">
                  <c:v>0.1768675872814762</c:v>
                </c:pt>
                <c:pt idx="944">
                  <c:v>0.16866664401486883</c:v>
                </c:pt>
                <c:pt idx="945">
                  <c:v>0.15937599930201601</c:v>
                </c:pt>
                <c:pt idx="946">
                  <c:v>0.28867513459481275</c:v>
                </c:pt>
                <c:pt idx="947">
                  <c:v>0.28867513459481275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68-4AFE-9579-68CEBAF37014}"/>
            </c:ext>
          </c:extLst>
        </c:ser>
        <c:ser>
          <c:idx val="3"/>
          <c:order val="3"/>
          <c:tx>
            <c:v>clean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alpha val="20000"/>
                </a:schemeClr>
              </a:solidFill>
              <a:ln w="9525">
                <a:solidFill>
                  <a:schemeClr val="accent6">
                    <a:alpha val="30000"/>
                  </a:schemeClr>
                </a:solidFill>
              </a:ln>
              <a:effectLst/>
            </c:spPr>
          </c:marker>
          <c:xVal>
            <c:numRef>
              <c:f>tweet_data!$X$2:$X$954</c:f>
              <c:numCache>
                <c:formatCode>0.0</c:formatCode>
                <c:ptCount val="9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0.86859517732401659</c:v>
                </c:pt>
                <c:pt idx="4">
                  <c:v>0.88894580092111486</c:v>
                </c:pt>
                <c:pt idx="5">
                  <c:v>0.8834400799373664</c:v>
                </c:pt>
                <c:pt idx="6">
                  <c:v>0.87484928235849513</c:v>
                </c:pt>
                <c:pt idx="7">
                  <c:v>0.89171007273600711</c:v>
                </c:pt>
                <c:pt idx="8">
                  <c:v>0.8310523733133689</c:v>
                </c:pt>
                <c:pt idx="9">
                  <c:v>0.8974251195668278</c:v>
                </c:pt>
                <c:pt idx="10">
                  <c:v>0.87848857003200642</c:v>
                </c:pt>
                <c:pt idx="11">
                  <c:v>0.84438133762388312</c:v>
                </c:pt>
                <c:pt idx="12">
                  <c:v>0.85315882385150466</c:v>
                </c:pt>
                <c:pt idx="13">
                  <c:v>0.818479846352133</c:v>
                </c:pt>
                <c:pt idx="14">
                  <c:v>0.84702310169532269</c:v>
                </c:pt>
                <c:pt idx="15">
                  <c:v>0.86542206539562749</c:v>
                </c:pt>
                <c:pt idx="16">
                  <c:v>0.82555105665781614</c:v>
                </c:pt>
                <c:pt idx="17">
                  <c:v>0.8658730357683927</c:v>
                </c:pt>
                <c:pt idx="18">
                  <c:v>0.81617704998519425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0.75995238286226341</c:v>
                </c:pt>
                <c:pt idx="24">
                  <c:v>0.7038308720604165</c:v>
                </c:pt>
                <c:pt idx="25">
                  <c:v>0.79113716975360027</c:v>
                </c:pt>
                <c:pt idx="26">
                  <c:v>0.73525944549097233</c:v>
                </c:pt>
                <c:pt idx="27">
                  <c:v>0.75173032454500233</c:v>
                </c:pt>
                <c:pt idx="28">
                  <c:v>0.77123030492196853</c:v>
                </c:pt>
                <c:pt idx="29">
                  <c:v>0.70020474257055643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0.61581822836478795</c:v>
                </c:pt>
                <c:pt idx="37">
                  <c:v>0.71606049401120642</c:v>
                </c:pt>
                <c:pt idx="38">
                  <c:v>0.81118525432895594</c:v>
                </c:pt>
                <c:pt idx="39">
                  <c:v>0.80699119408384012</c:v>
                </c:pt>
                <c:pt idx="40">
                  <c:v>0.7523263985974401</c:v>
                </c:pt>
                <c:pt idx="41">
                  <c:v>0.79074859615447501</c:v>
                </c:pt>
                <c:pt idx="42">
                  <c:v>#N/A</c:v>
                </c:pt>
                <c:pt idx="43">
                  <c:v>#N/A</c:v>
                </c:pt>
                <c:pt idx="44">
                  <c:v>0.77650833925182683</c:v>
                </c:pt>
                <c:pt idx="45">
                  <c:v>0.73541377412375097</c:v>
                </c:pt>
                <c:pt idx="46">
                  <c:v>0.69996121618109086</c:v>
                </c:pt>
                <c:pt idx="47">
                  <c:v>0.78836931226901519</c:v>
                </c:pt>
                <c:pt idx="48">
                  <c:v>0.84391806838559746</c:v>
                </c:pt>
                <c:pt idx="49">
                  <c:v>0.83155212578087234</c:v>
                </c:pt>
                <c:pt idx="50">
                  <c:v>0.84228567458500148</c:v>
                </c:pt>
                <c:pt idx="51">
                  <c:v>0.77669412511996394</c:v>
                </c:pt>
                <c:pt idx="52">
                  <c:v>0.73612995486520283</c:v>
                </c:pt>
                <c:pt idx="53">
                  <c:v>0.74067139503596924</c:v>
                </c:pt>
                <c:pt idx="54">
                  <c:v>0.69966044313622078</c:v>
                </c:pt>
                <c:pt idx="55">
                  <c:v>0.72864274902733417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0.76092373024235815</c:v>
                </c:pt>
                <c:pt idx="63">
                  <c:v>0.75136430991769454</c:v>
                </c:pt>
                <c:pt idx="64">
                  <c:v>0.65016162769604413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0.73497235045415732</c:v>
                </c:pt>
                <c:pt idx="76">
                  <c:v>0.74867815334161258</c:v>
                </c:pt>
                <c:pt idx="77">
                  <c:v>0.80025230527724911</c:v>
                </c:pt>
                <c:pt idx="78">
                  <c:v>0.86051005532263258</c:v>
                </c:pt>
                <c:pt idx="79">
                  <c:v>0.86422916160402108</c:v>
                </c:pt>
                <c:pt idx="80">
                  <c:v>0.85959005186300896</c:v>
                </c:pt>
                <c:pt idx="81">
                  <c:v>0.84137872457395768</c:v>
                </c:pt>
                <c:pt idx="82">
                  <c:v>0.80943771161298483</c:v>
                </c:pt>
                <c:pt idx="83">
                  <c:v>0.78109346226323195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0.79100097534955349</c:v>
                </c:pt>
                <c:pt idx="91">
                  <c:v>0.82757136911454099</c:v>
                </c:pt>
                <c:pt idx="92">
                  <c:v>0.81294758864060268</c:v>
                </c:pt>
                <c:pt idx="93">
                  <c:v>0.82363356750297201</c:v>
                </c:pt>
                <c:pt idx="94">
                  <c:v>0.84387102592172292</c:v>
                </c:pt>
                <c:pt idx="95">
                  <c:v>0.81802903726842791</c:v>
                </c:pt>
                <c:pt idx="96">
                  <c:v>0.83718819937563405</c:v>
                </c:pt>
                <c:pt idx="97">
                  <c:v>0.83829767505773967</c:v>
                </c:pt>
                <c:pt idx="98">
                  <c:v>0.82401029035485174</c:v>
                </c:pt>
                <c:pt idx="99">
                  <c:v>0.84527530930984884</c:v>
                </c:pt>
                <c:pt idx="100">
                  <c:v>0.82805144503150996</c:v>
                </c:pt>
                <c:pt idx="101">
                  <c:v>0.85438869466441425</c:v>
                </c:pt>
                <c:pt idx="102">
                  <c:v>0.84725702705406392</c:v>
                </c:pt>
                <c:pt idx="103">
                  <c:v>0.82124399371897994</c:v>
                </c:pt>
                <c:pt idx="104">
                  <c:v>0.79507407622649806</c:v>
                </c:pt>
                <c:pt idx="105">
                  <c:v>0.79266448416224833</c:v>
                </c:pt>
                <c:pt idx="106">
                  <c:v>0.7881258141645433</c:v>
                </c:pt>
                <c:pt idx="107">
                  <c:v>0.81449084091575641</c:v>
                </c:pt>
                <c:pt idx="108">
                  <c:v>0.78924741764150907</c:v>
                </c:pt>
                <c:pt idx="109">
                  <c:v>0.84544086924068085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0.8184431496126906</c:v>
                </c:pt>
                <c:pt idx="118">
                  <c:v>0.83273383794056943</c:v>
                </c:pt>
                <c:pt idx="119">
                  <c:v>0.74422804223378369</c:v>
                </c:pt>
                <c:pt idx="120">
                  <c:v>0.8176791059177646</c:v>
                </c:pt>
                <c:pt idx="121">
                  <c:v>0.82154856757718253</c:v>
                </c:pt>
                <c:pt idx="122">
                  <c:v>0.85948004899998987</c:v>
                </c:pt>
                <c:pt idx="123">
                  <c:v>0.85953862911906453</c:v>
                </c:pt>
                <c:pt idx="124">
                  <c:v>0.81911073504275589</c:v>
                </c:pt>
                <c:pt idx="125">
                  <c:v>0.79876050817965671</c:v>
                </c:pt>
                <c:pt idx="126">
                  <c:v>0.8453207690174166</c:v>
                </c:pt>
                <c:pt idx="127">
                  <c:v>0.81199092009900731</c:v>
                </c:pt>
                <c:pt idx="128">
                  <c:v>0.84099435427677638</c:v>
                </c:pt>
                <c:pt idx="129">
                  <c:v>0.82336945822054031</c:v>
                </c:pt>
                <c:pt idx="130">
                  <c:v>0.86235031225997172</c:v>
                </c:pt>
                <c:pt idx="131">
                  <c:v>0.83873085892221333</c:v>
                </c:pt>
                <c:pt idx="132">
                  <c:v>0.76976010909635639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0.7999508437554087</c:v>
                </c:pt>
                <c:pt idx="139">
                  <c:v>0.78536972672125205</c:v>
                </c:pt>
                <c:pt idx="140">
                  <c:v>0.83306697248491757</c:v>
                </c:pt>
                <c:pt idx="141">
                  <c:v>0.83392448183848866</c:v>
                </c:pt>
                <c:pt idx="142">
                  <c:v>0.83499983340139683</c:v>
                </c:pt>
                <c:pt idx="143">
                  <c:v>0.81735944229678448</c:v>
                </c:pt>
                <c:pt idx="144">
                  <c:v>0.73734665365203844</c:v>
                </c:pt>
                <c:pt idx="145">
                  <c:v>0.82073447520290743</c:v>
                </c:pt>
                <c:pt idx="146">
                  <c:v>0.81723896501755222</c:v>
                </c:pt>
                <c:pt idx="147">
                  <c:v>0.81761879039101493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0.8545946528248668</c:v>
                </c:pt>
                <c:pt idx="155">
                  <c:v>0.81181203757664144</c:v>
                </c:pt>
                <c:pt idx="156">
                  <c:v>0.80416660391962935</c:v>
                </c:pt>
                <c:pt idx="157">
                  <c:v>0.85696051026087183</c:v>
                </c:pt>
                <c:pt idx="158">
                  <c:v>0.87267058479975523</c:v>
                </c:pt>
                <c:pt idx="159">
                  <c:v>0.84406854699420109</c:v>
                </c:pt>
                <c:pt idx="160">
                  <c:v>0.72684901071791053</c:v>
                </c:pt>
                <c:pt idx="161">
                  <c:v>0.80875276435768717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0.80767901720351787</c:v>
                </c:pt>
                <c:pt idx="170">
                  <c:v>0.798660825929003</c:v>
                </c:pt>
                <c:pt idx="171">
                  <c:v>0.82851844025081467</c:v>
                </c:pt>
                <c:pt idx="172">
                  <c:v>0.85302020988757532</c:v>
                </c:pt>
                <c:pt idx="173">
                  <c:v>0.82151408123021796</c:v>
                </c:pt>
                <c:pt idx="174">
                  <c:v>0.79508926970234961</c:v>
                </c:pt>
                <c:pt idx="175">
                  <c:v>0.78668889521305552</c:v>
                </c:pt>
                <c:pt idx="176">
                  <c:v>0.82412902530245147</c:v>
                </c:pt>
                <c:pt idx="177">
                  <c:v>0.82755805337623223</c:v>
                </c:pt>
                <c:pt idx="178">
                  <c:v>0.80768049305646961</c:v>
                </c:pt>
                <c:pt idx="179">
                  <c:v>0.82937852466327633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0.85072501761192154</c:v>
                </c:pt>
                <c:pt idx="190">
                  <c:v>0.84438991118647755</c:v>
                </c:pt>
                <c:pt idx="191">
                  <c:v>0.89072777276477733</c:v>
                </c:pt>
                <c:pt idx="192">
                  <c:v>0.78758504881356584</c:v>
                </c:pt>
                <c:pt idx="193">
                  <c:v>0.81497304046749974</c:v>
                </c:pt>
                <c:pt idx="194">
                  <c:v>0.81671625568447725</c:v>
                </c:pt>
                <c:pt idx="195">
                  <c:v>0.81409489363172061</c:v>
                </c:pt>
                <c:pt idx="196">
                  <c:v>0.85738360113229772</c:v>
                </c:pt>
                <c:pt idx="197">
                  <c:v>0.80873373039048047</c:v>
                </c:pt>
                <c:pt idx="198">
                  <c:v>0.76791090747514068</c:v>
                </c:pt>
                <c:pt idx="199">
                  <c:v>0.79856448620618636</c:v>
                </c:pt>
                <c:pt idx="200">
                  <c:v>0.78689965602031231</c:v>
                </c:pt>
                <c:pt idx="201">
                  <c:v>0.80635260979407242</c:v>
                </c:pt>
                <c:pt idx="202">
                  <c:v>0.83176780978449538</c:v>
                </c:pt>
                <c:pt idx="203">
                  <c:v>0.84226837050537628</c:v>
                </c:pt>
                <c:pt idx="204">
                  <c:v>0.84979888953485383</c:v>
                </c:pt>
                <c:pt idx="205">
                  <c:v>0.81583355511926392</c:v>
                </c:pt>
                <c:pt idx="206">
                  <c:v>0.81053023283679193</c:v>
                </c:pt>
                <c:pt idx="207">
                  <c:v>0.74403170180411426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0.82127794608219828</c:v>
                </c:pt>
                <c:pt idx="219">
                  <c:v>0.78121482308355383</c:v>
                </c:pt>
                <c:pt idx="220">
                  <c:v>0.77085219349993861</c:v>
                </c:pt>
                <c:pt idx="221">
                  <c:v>0.82863992040380052</c:v>
                </c:pt>
                <c:pt idx="222">
                  <c:v>0.86397455473933005</c:v>
                </c:pt>
                <c:pt idx="223">
                  <c:v>0.85374831414750252</c:v>
                </c:pt>
                <c:pt idx="224">
                  <c:v>0.7757357451557485</c:v>
                </c:pt>
                <c:pt idx="225">
                  <c:v>0.8570130729209352</c:v>
                </c:pt>
                <c:pt idx="226">
                  <c:v>0.78768477426163286</c:v>
                </c:pt>
                <c:pt idx="227">
                  <c:v>0.8588475292507759</c:v>
                </c:pt>
                <c:pt idx="228">
                  <c:v>0.83553741375931712</c:v>
                </c:pt>
                <c:pt idx="229">
                  <c:v>0.78021449616739424</c:v>
                </c:pt>
                <c:pt idx="230">
                  <c:v>0.81563889074849272</c:v>
                </c:pt>
                <c:pt idx="231">
                  <c:v>0.77386893892385022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0.846732748117902</c:v>
                </c:pt>
                <c:pt idx="239">
                  <c:v>0.89617226149428242</c:v>
                </c:pt>
                <c:pt idx="240">
                  <c:v>0.84487846047966175</c:v>
                </c:pt>
                <c:pt idx="241">
                  <c:v>0.83986037501815269</c:v>
                </c:pt>
                <c:pt idx="242">
                  <c:v>0.74052814833118308</c:v>
                </c:pt>
                <c:pt idx="243">
                  <c:v>0.84357402360727829</c:v>
                </c:pt>
                <c:pt idx="244">
                  <c:v>0.81519623798725127</c:v>
                </c:pt>
                <c:pt idx="245">
                  <c:v>0.83593044980959763</c:v>
                </c:pt>
                <c:pt idx="246">
                  <c:v>0.84368837331436908</c:v>
                </c:pt>
                <c:pt idx="247">
                  <c:v>0.76549058548450144</c:v>
                </c:pt>
                <c:pt idx="248">
                  <c:v>0.76843720482751032</c:v>
                </c:pt>
                <c:pt idx="249">
                  <c:v>0.78773217212167257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0.8459708314620723</c:v>
                </c:pt>
                <c:pt idx="255">
                  <c:v>0.77757908533713505</c:v>
                </c:pt>
                <c:pt idx="256">
                  <c:v>0.81818385449484687</c:v>
                </c:pt>
                <c:pt idx="257">
                  <c:v>0.83725793372087609</c:v>
                </c:pt>
                <c:pt idx="258">
                  <c:v>0.83499424148877588</c:v>
                </c:pt>
                <c:pt idx="259">
                  <c:v>0.8180568526678188</c:v>
                </c:pt>
                <c:pt idx="260">
                  <c:v>0.81315355871505623</c:v>
                </c:pt>
                <c:pt idx="261">
                  <c:v>0.80201901569013079</c:v>
                </c:pt>
                <c:pt idx="262">
                  <c:v>0.78707472448182125</c:v>
                </c:pt>
                <c:pt idx="263">
                  <c:v>0.82065442382217402</c:v>
                </c:pt>
                <c:pt idx="264">
                  <c:v>0.77599972846520471</c:v>
                </c:pt>
                <c:pt idx="265">
                  <c:v>0.76007561258444889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0.83183761524262667</c:v>
                </c:pt>
                <c:pt idx="277">
                  <c:v>0.77974016346870412</c:v>
                </c:pt>
                <c:pt idx="278">
                  <c:v>0.792385539247346</c:v>
                </c:pt>
                <c:pt idx="279">
                  <c:v>0.77871005085</c:v>
                </c:pt>
                <c:pt idx="280">
                  <c:v>0.73547346456287443</c:v>
                </c:pt>
                <c:pt idx="281">
                  <c:v>0.82124292146785161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0.88197354249294468</c:v>
                </c:pt>
                <c:pt idx="289">
                  <c:v>0.86375257763427382</c:v>
                </c:pt>
                <c:pt idx="290">
                  <c:v>0.8584287948677698</c:v>
                </c:pt>
                <c:pt idx="291">
                  <c:v>0.84966622885520449</c:v>
                </c:pt>
                <c:pt idx="292">
                  <c:v>0.78792241651660977</c:v>
                </c:pt>
                <c:pt idx="293">
                  <c:v>0.82550327741841178</c:v>
                </c:pt>
                <c:pt idx="294">
                  <c:v>0.81973270462326009</c:v>
                </c:pt>
                <c:pt idx="295">
                  <c:v>0.76928534169677254</c:v>
                </c:pt>
                <c:pt idx="296">
                  <c:v>0.80714535719992964</c:v>
                </c:pt>
                <c:pt idx="297">
                  <c:v>0.7952035885123806</c:v>
                </c:pt>
                <c:pt idx="298">
                  <c:v>0.71140908063477426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0.84596263192209353</c:v>
                </c:pt>
                <c:pt idx="309">
                  <c:v>0.8194847455282781</c:v>
                </c:pt>
                <c:pt idx="310">
                  <c:v>0.81601367666262681</c:v>
                </c:pt>
                <c:pt idx="311">
                  <c:v>0.82898641336141654</c:v>
                </c:pt>
                <c:pt idx="312">
                  <c:v>0.85242402891038205</c:v>
                </c:pt>
                <c:pt idx="313">
                  <c:v>0.85871377745850408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0.84516055289472858</c:v>
                </c:pt>
                <c:pt idx="329">
                  <c:v>0.87169965715032149</c:v>
                </c:pt>
                <c:pt idx="330">
                  <c:v>0.87011553078275083</c:v>
                </c:pt>
                <c:pt idx="331">
                  <c:v>0.7773855838440179</c:v>
                </c:pt>
                <c:pt idx="332">
                  <c:v>0.80928829429133686</c:v>
                </c:pt>
                <c:pt idx="333">
                  <c:v>0.76814643236053193</c:v>
                </c:pt>
                <c:pt idx="334">
                  <c:v>0.78933125200787135</c:v>
                </c:pt>
                <c:pt idx="335">
                  <c:v>0.79151782357027456</c:v>
                </c:pt>
                <c:pt idx="336">
                  <c:v>0.80322473497714442</c:v>
                </c:pt>
                <c:pt idx="337">
                  <c:v>0.79699322714508314</c:v>
                </c:pt>
                <c:pt idx="338">
                  <c:v>0.74908598984121355</c:v>
                </c:pt>
                <c:pt idx="339">
                  <c:v>0.8647280310629053</c:v>
                </c:pt>
                <c:pt idx="340">
                  <c:v>0.80315620148473366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0.8273315416550816</c:v>
                </c:pt>
                <c:pt idx="346">
                  <c:v>0.84400717229947353</c:v>
                </c:pt>
                <c:pt idx="347">
                  <c:v>0.79123022996839809</c:v>
                </c:pt>
                <c:pt idx="348">
                  <c:v>0.72191984740571447</c:v>
                </c:pt>
                <c:pt idx="349">
                  <c:v>0.74966789123356381</c:v>
                </c:pt>
                <c:pt idx="350">
                  <c:v>#N/A</c:v>
                </c:pt>
                <c:pt idx="351">
                  <c:v>#N/A</c:v>
                </c:pt>
                <c:pt idx="352">
                  <c:v>0.78716527068795972</c:v>
                </c:pt>
                <c:pt idx="353">
                  <c:v>0.7581912961518672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0.80746282446070561</c:v>
                </c:pt>
                <c:pt idx="361">
                  <c:v>0.76639824960950043</c:v>
                </c:pt>
                <c:pt idx="362">
                  <c:v>0.81757318416560487</c:v>
                </c:pt>
                <c:pt idx="363">
                  <c:v>0.8117989172495127</c:v>
                </c:pt>
                <c:pt idx="364">
                  <c:v>0.82872251487577619</c:v>
                </c:pt>
                <c:pt idx="365">
                  <c:v>0.85476066342615764</c:v>
                </c:pt>
                <c:pt idx="366">
                  <c:v>0.84392162592259723</c:v>
                </c:pt>
                <c:pt idx="367">
                  <c:v>0.89744938211327774</c:v>
                </c:pt>
                <c:pt idx="368">
                  <c:v>0.72706647304566918</c:v>
                </c:pt>
                <c:pt idx="369">
                  <c:v>0.85290276247611974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0.83704913088036681</c:v>
                </c:pt>
                <c:pt idx="378">
                  <c:v>0.79793734187747234</c:v>
                </c:pt>
                <c:pt idx="379">
                  <c:v>0.79252534498781524</c:v>
                </c:pt>
                <c:pt idx="380">
                  <c:v>0.84660928448881512</c:v>
                </c:pt>
                <c:pt idx="381">
                  <c:v>0.75942200122140835</c:v>
                </c:pt>
                <c:pt idx="382">
                  <c:v>0.86165251767044337</c:v>
                </c:pt>
                <c:pt idx="383">
                  <c:v>0.87208077403150697</c:v>
                </c:pt>
                <c:pt idx="384">
                  <c:v>0.87355327711857433</c:v>
                </c:pt>
                <c:pt idx="385">
                  <c:v>0.88631689526303681</c:v>
                </c:pt>
                <c:pt idx="386">
                  <c:v>0.83206734533869475</c:v>
                </c:pt>
                <c:pt idx="387">
                  <c:v>#N/A</c:v>
                </c:pt>
                <c:pt idx="388">
                  <c:v>#N/A</c:v>
                </c:pt>
                <c:pt idx="389">
                  <c:v>0.81400757809343194</c:v>
                </c:pt>
                <c:pt idx="390">
                  <c:v>0.79218598272874929</c:v>
                </c:pt>
                <c:pt idx="391">
                  <c:v>0.83110931352925344</c:v>
                </c:pt>
                <c:pt idx="392">
                  <c:v>0.82183345459356272</c:v>
                </c:pt>
                <c:pt idx="393">
                  <c:v>0.8548604504467856</c:v>
                </c:pt>
                <c:pt idx="394">
                  <c:v>0.84188462431310407</c:v>
                </c:pt>
                <c:pt idx="395">
                  <c:v>0.84153067688738215</c:v>
                </c:pt>
                <c:pt idx="396">
                  <c:v>0.77690969881775473</c:v>
                </c:pt>
                <c:pt idx="397">
                  <c:v>0.75861714008105596</c:v>
                </c:pt>
                <c:pt idx="398">
                  <c:v>0.80112674712276954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0.77727716702691541</c:v>
                </c:pt>
                <c:pt idx="409">
                  <c:v>0.88754928899957386</c:v>
                </c:pt>
                <c:pt idx="410">
                  <c:v>0.82235293166103784</c:v>
                </c:pt>
                <c:pt idx="411">
                  <c:v>0.85260414450039712</c:v>
                </c:pt>
                <c:pt idx="412">
                  <c:v>0.85633101984076043</c:v>
                </c:pt>
                <c:pt idx="413">
                  <c:v>0.81468637864642168</c:v>
                </c:pt>
                <c:pt idx="414">
                  <c:v>0.83359959829489128</c:v>
                </c:pt>
                <c:pt idx="415">
                  <c:v>0.80922308036010615</c:v>
                </c:pt>
                <c:pt idx="416">
                  <c:v>#N/A</c:v>
                </c:pt>
                <c:pt idx="417">
                  <c:v>#N/A</c:v>
                </c:pt>
                <c:pt idx="418">
                  <c:v>0.86064858682953727</c:v>
                </c:pt>
                <c:pt idx="419">
                  <c:v>0.82666073447296506</c:v>
                </c:pt>
                <c:pt idx="420">
                  <c:v>0.80280105114168088</c:v>
                </c:pt>
                <c:pt idx="421">
                  <c:v>0.7829732710093229</c:v>
                </c:pt>
                <c:pt idx="422">
                  <c:v>0.74923020262485873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0.81103075208114461</c:v>
                </c:pt>
                <c:pt idx="431">
                  <c:v>0.77490238621155427</c:v>
                </c:pt>
                <c:pt idx="432">
                  <c:v>0.83589971106402383</c:v>
                </c:pt>
                <c:pt idx="433">
                  <c:v>0.82095280332357456</c:v>
                </c:pt>
                <c:pt idx="434">
                  <c:v>0.71849128262213491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0.79576560728263213</c:v>
                </c:pt>
                <c:pt idx="443">
                  <c:v>0.83713270449013988</c:v>
                </c:pt>
                <c:pt idx="444">
                  <c:v>0.835133648997195</c:v>
                </c:pt>
                <c:pt idx="445">
                  <c:v>0.74872227417455206</c:v>
                </c:pt>
                <c:pt idx="446">
                  <c:v>0.83887954340501469</c:v>
                </c:pt>
                <c:pt idx="447">
                  <c:v>0.8293626167856466</c:v>
                </c:pt>
                <c:pt idx="448">
                  <c:v>0.844048482423021</c:v>
                </c:pt>
                <c:pt idx="449">
                  <c:v>0.8146738719335489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0.82505740550688822</c:v>
                </c:pt>
                <c:pt idx="459">
                  <c:v>0.84435074433472512</c:v>
                </c:pt>
                <c:pt idx="460">
                  <c:v>0.82022942422336298</c:v>
                </c:pt>
                <c:pt idx="461">
                  <c:v>0.79820244466201395</c:v>
                </c:pt>
                <c:pt idx="462">
                  <c:v>0.85397717128009554</c:v>
                </c:pt>
                <c:pt idx="463">
                  <c:v>0.85509182796367222</c:v>
                </c:pt>
                <c:pt idx="464">
                  <c:v>0.84806778586219844</c:v>
                </c:pt>
                <c:pt idx="465">
                  <c:v>0.8557638586490014</c:v>
                </c:pt>
                <c:pt idx="466">
                  <c:v>0.85162488597902442</c:v>
                </c:pt>
                <c:pt idx="467">
                  <c:v>0.84767862695868867</c:v>
                </c:pt>
                <c:pt idx="468">
                  <c:v>0.84456818262327382</c:v>
                </c:pt>
                <c:pt idx="469">
                  <c:v>0.84079801672454224</c:v>
                </c:pt>
                <c:pt idx="470">
                  <c:v>0.81565418841747395</c:v>
                </c:pt>
                <c:pt idx="471">
                  <c:v>0.83216874282017594</c:v>
                </c:pt>
                <c:pt idx="472">
                  <c:v>0.79239649695463055</c:v>
                </c:pt>
                <c:pt idx="473">
                  <c:v>0.82874392814562536</c:v>
                </c:pt>
                <c:pt idx="474">
                  <c:v>0.81914364383105931</c:v>
                </c:pt>
                <c:pt idx="475">
                  <c:v>0.7734149115235216</c:v>
                </c:pt>
                <c:pt idx="476">
                  <c:v>0.80781067249684235</c:v>
                </c:pt>
                <c:pt idx="477">
                  <c:v>0.81685999151661925</c:v>
                </c:pt>
                <c:pt idx="478">
                  <c:v>0.80029506130129768</c:v>
                </c:pt>
                <c:pt idx="479">
                  <c:v>0.81117615909976859</c:v>
                </c:pt>
                <c:pt idx="480">
                  <c:v>0.81967674269586643</c:v>
                </c:pt>
                <c:pt idx="481">
                  <c:v>0.79548422927508122</c:v>
                </c:pt>
                <c:pt idx="482">
                  <c:v>0.810750907638906</c:v>
                </c:pt>
                <c:pt idx="483">
                  <c:v>0.78837408538791853</c:v>
                </c:pt>
                <c:pt idx="484">
                  <c:v>0.8096773301127671</c:v>
                </c:pt>
                <c:pt idx="485">
                  <c:v>0.80233246986388107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0.84806919922475876</c:v>
                </c:pt>
                <c:pt idx="499">
                  <c:v>0.79624892054096541</c:v>
                </c:pt>
                <c:pt idx="500">
                  <c:v>0.84291655501978691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0.82926505492937097</c:v>
                </c:pt>
                <c:pt idx="507">
                  <c:v>0.81707069793270259</c:v>
                </c:pt>
                <c:pt idx="508">
                  <c:v>0.85284972488420641</c:v>
                </c:pt>
                <c:pt idx="509">
                  <c:v>0.89738034136548694</c:v>
                </c:pt>
                <c:pt idx="510">
                  <c:v>0.84730775103172029</c:v>
                </c:pt>
                <c:pt idx="511">
                  <c:v>0.77000558668270891</c:v>
                </c:pt>
                <c:pt idx="512">
                  <c:v>0.81846260449519281</c:v>
                </c:pt>
                <c:pt idx="513">
                  <c:v>0.78224689798111302</c:v>
                </c:pt>
                <c:pt idx="514">
                  <c:v>0.79698691598440685</c:v>
                </c:pt>
                <c:pt idx="515">
                  <c:v>0.78886448955211419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0.80529279868685066</c:v>
                </c:pt>
                <c:pt idx="525">
                  <c:v>0.89087589503926456</c:v>
                </c:pt>
                <c:pt idx="526">
                  <c:v>0.84835325845597132</c:v>
                </c:pt>
                <c:pt idx="527">
                  <c:v>0.84671385672043342</c:v>
                </c:pt>
                <c:pt idx="528">
                  <c:v>0.85750323207945356</c:v>
                </c:pt>
                <c:pt idx="529">
                  <c:v>0.81822145486839093</c:v>
                </c:pt>
                <c:pt idx="530">
                  <c:v>0.82052379523397989</c:v>
                </c:pt>
                <c:pt idx="531">
                  <c:v>0.81613361493148651</c:v>
                </c:pt>
                <c:pt idx="532">
                  <c:v>0.81330837829552638</c:v>
                </c:pt>
                <c:pt idx="533">
                  <c:v>0.81134786051437158</c:v>
                </c:pt>
                <c:pt idx="534">
                  <c:v>0.83573236387795946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0.82459589033905722</c:v>
                </c:pt>
                <c:pt idx="540">
                  <c:v>0.76071796791064927</c:v>
                </c:pt>
                <c:pt idx="541">
                  <c:v>0.73662473736884604</c:v>
                </c:pt>
                <c:pt idx="542">
                  <c:v>0.79205700143483748</c:v>
                </c:pt>
                <c:pt idx="543">
                  <c:v>0.86539954347597636</c:v>
                </c:pt>
                <c:pt idx="544">
                  <c:v>0.7940671856679723</c:v>
                </c:pt>
                <c:pt idx="545">
                  <c:v>0.79159170461437334</c:v>
                </c:pt>
                <c:pt idx="546">
                  <c:v>0.87623408817974091</c:v>
                </c:pt>
                <c:pt idx="547">
                  <c:v>0.88357425872122741</c:v>
                </c:pt>
                <c:pt idx="548">
                  <c:v>0.88440854943104985</c:v>
                </c:pt>
                <c:pt idx="549">
                  <c:v>0.8879967769102548</c:v>
                </c:pt>
                <c:pt idx="550">
                  <c:v>0.81160345208924078</c:v>
                </c:pt>
                <c:pt idx="551">
                  <c:v>0.8528769888648724</c:v>
                </c:pt>
                <c:pt idx="552">
                  <c:v>0.82316747198630835</c:v>
                </c:pt>
                <c:pt idx="553">
                  <c:v>0.81804670347509145</c:v>
                </c:pt>
                <c:pt idx="554">
                  <c:v>0.89878332656357829</c:v>
                </c:pt>
                <c:pt idx="555">
                  <c:v>0.89051712185163634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0.88045424449305865</c:v>
                </c:pt>
                <c:pt idx="565">
                  <c:v>0.82681414857801794</c:v>
                </c:pt>
                <c:pt idx="566">
                  <c:v>0.88169010403728232</c:v>
                </c:pt>
                <c:pt idx="567">
                  <c:v>0.82772230515009715</c:v>
                </c:pt>
                <c:pt idx="568">
                  <c:v>0.80017778218930924</c:v>
                </c:pt>
                <c:pt idx="569">
                  <c:v>0.85130368876241969</c:v>
                </c:pt>
                <c:pt idx="570">
                  <c:v>0.83364522402524766</c:v>
                </c:pt>
                <c:pt idx="571">
                  <c:v>0.74495138174281195</c:v>
                </c:pt>
                <c:pt idx="572">
                  <c:v>0.84848109171564012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0.8520986927002635</c:v>
                </c:pt>
                <c:pt idx="578">
                  <c:v>0.83668912109810689</c:v>
                </c:pt>
                <c:pt idx="579">
                  <c:v>0.85318184264844643</c:v>
                </c:pt>
                <c:pt idx="580">
                  <c:v>0.78357525621798974</c:v>
                </c:pt>
                <c:pt idx="581">
                  <c:v>0.84810340751667035</c:v>
                </c:pt>
                <c:pt idx="582">
                  <c:v>0.8591813991489361</c:v>
                </c:pt>
                <c:pt idx="583">
                  <c:v>0.81455700534157482</c:v>
                </c:pt>
                <c:pt idx="584">
                  <c:v>0.8442899983953196</c:v>
                </c:pt>
                <c:pt idx="585">
                  <c:v>0.79973579282613882</c:v>
                </c:pt>
                <c:pt idx="586">
                  <c:v>#N/A</c:v>
                </c:pt>
                <c:pt idx="587">
                  <c:v>0.83939950993022439</c:v>
                </c:pt>
                <c:pt idx="588">
                  <c:v>0.80294341996607776</c:v>
                </c:pt>
                <c:pt idx="589">
                  <c:v>0.84836836194284404</c:v>
                </c:pt>
                <c:pt idx="590">
                  <c:v>0.8295235064652221</c:v>
                </c:pt>
                <c:pt idx="591">
                  <c:v>0.83651636965116538</c:v>
                </c:pt>
                <c:pt idx="592">
                  <c:v>0.7583784553446753</c:v>
                </c:pt>
                <c:pt idx="593">
                  <c:v>0.82291288450994327</c:v>
                </c:pt>
                <c:pt idx="594">
                  <c:v>0.84771747547812626</c:v>
                </c:pt>
                <c:pt idx="595">
                  <c:v>0.79546505144064417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0.77677999631129502</c:v>
                </c:pt>
                <c:pt idx="605">
                  <c:v>0.76853672115890703</c:v>
                </c:pt>
                <c:pt idx="606">
                  <c:v>0.83325460617251534</c:v>
                </c:pt>
                <c:pt idx="607">
                  <c:v>0.74681022980631806</c:v>
                </c:pt>
                <c:pt idx="608">
                  <c:v>0.76601116242604639</c:v>
                </c:pt>
                <c:pt idx="609">
                  <c:v>0.75009235776180916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0.81101877185174176</c:v>
                </c:pt>
                <c:pt idx="621">
                  <c:v>0.82566422703380882</c:v>
                </c:pt>
                <c:pt idx="622">
                  <c:v>0.84050229734275173</c:v>
                </c:pt>
                <c:pt idx="623">
                  <c:v>0.8610879252574406</c:v>
                </c:pt>
                <c:pt idx="624">
                  <c:v>0.85940778952308983</c:v>
                </c:pt>
                <c:pt idx="625">
                  <c:v>0.84995098064287167</c:v>
                </c:pt>
                <c:pt idx="626">
                  <c:v>0.78178607971451686</c:v>
                </c:pt>
                <c:pt idx="627">
                  <c:v>0.83416530515178777</c:v>
                </c:pt>
                <c:pt idx="628">
                  <c:v>0.82017572067552336</c:v>
                </c:pt>
                <c:pt idx="629">
                  <c:v>0.80446101009229509</c:v>
                </c:pt>
                <c:pt idx="630">
                  <c:v>0.82940009438246931</c:v>
                </c:pt>
                <c:pt idx="631">
                  <c:v>0.8169689151996351</c:v>
                </c:pt>
                <c:pt idx="632">
                  <c:v>0.83382030529543705</c:v>
                </c:pt>
                <c:pt idx="633">
                  <c:v>0.84160050608063464</c:v>
                </c:pt>
                <c:pt idx="634">
                  <c:v>0.81274348623564951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0.8383516304003612</c:v>
                </c:pt>
                <c:pt idx="640">
                  <c:v>0.80279536969462073</c:v>
                </c:pt>
                <c:pt idx="641">
                  <c:v>0.79220017338911641</c:v>
                </c:pt>
                <c:pt idx="642">
                  <c:v>0.78277344219344414</c:v>
                </c:pt>
                <c:pt idx="643">
                  <c:v>0.82483692693400412</c:v>
                </c:pt>
                <c:pt idx="644">
                  <c:v>0.74812629994112656</c:v>
                </c:pt>
                <c:pt idx="645">
                  <c:v>0.78713654930654964</c:v>
                </c:pt>
                <c:pt idx="646">
                  <c:v>0.73479716925070204</c:v>
                </c:pt>
                <c:pt idx="647">
                  <c:v>0.79049371218170494</c:v>
                </c:pt>
                <c:pt idx="648">
                  <c:v>0.72254698319470145</c:v>
                </c:pt>
                <c:pt idx="649">
                  <c:v>0.78397948805482631</c:v>
                </c:pt>
                <c:pt idx="650">
                  <c:v>0.75572309918123803</c:v>
                </c:pt>
                <c:pt idx="651">
                  <c:v>0.80396794015478545</c:v>
                </c:pt>
                <c:pt idx="652">
                  <c:v>0.8613287443508385</c:v>
                </c:pt>
                <c:pt idx="653">
                  <c:v>0.73588109236349875</c:v>
                </c:pt>
                <c:pt idx="654">
                  <c:v>0.8659580892673796</c:v>
                </c:pt>
                <c:pt idx="655">
                  <c:v>0.76841588552532336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0.81929798814385935</c:v>
                </c:pt>
                <c:pt idx="661">
                  <c:v>0.81605758201886425</c:v>
                </c:pt>
                <c:pt idx="662">
                  <c:v>0.82530059781124887</c:v>
                </c:pt>
                <c:pt idx="663">
                  <c:v>0.78923049912905674</c:v>
                </c:pt>
                <c:pt idx="664">
                  <c:v>0.76843097151899997</c:v>
                </c:pt>
                <c:pt idx="665">
                  <c:v>0.78896478121715463</c:v>
                </c:pt>
                <c:pt idx="666">
                  <c:v>0.81298820342779154</c:v>
                </c:pt>
                <c:pt idx="667">
                  <c:v>0.777393602513612</c:v>
                </c:pt>
                <c:pt idx="668">
                  <c:v>0.7860971986701929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0.83362742177703453</c:v>
                </c:pt>
                <c:pt idx="678">
                  <c:v>0.81216282611809298</c:v>
                </c:pt>
                <c:pt idx="679">
                  <c:v>0.82622900773818397</c:v>
                </c:pt>
                <c:pt idx="680">
                  <c:v>0.81492283176779179</c:v>
                </c:pt>
                <c:pt idx="681">
                  <c:v>0.83727366178662621</c:v>
                </c:pt>
                <c:pt idx="682">
                  <c:v>0.82667653457329149</c:v>
                </c:pt>
                <c:pt idx="683">
                  <c:v>0.83527348030294513</c:v>
                </c:pt>
                <c:pt idx="684">
                  <c:v>0.77219922626400961</c:v>
                </c:pt>
                <c:pt idx="685">
                  <c:v>0.79814882327275261</c:v>
                </c:pt>
                <c:pt idx="686">
                  <c:v>0.84231797519344265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0.83633743177351938</c:v>
                </c:pt>
                <c:pt idx="692">
                  <c:v>0.75282062072541611</c:v>
                </c:pt>
                <c:pt idx="693">
                  <c:v>0.79778783500489148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0.83300366949204541</c:v>
                </c:pt>
                <c:pt idx="700">
                  <c:v>0.78221088496267854</c:v>
                </c:pt>
                <c:pt idx="701">
                  <c:v>0.74537257512750565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0.80834621447955213</c:v>
                </c:pt>
                <c:pt idx="709">
                  <c:v>0.7790333738539853</c:v>
                </c:pt>
                <c:pt idx="710">
                  <c:v>0.82982550282379486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0.80325055221196451</c:v>
                </c:pt>
                <c:pt idx="715">
                  <c:v>0.82150433488874708</c:v>
                </c:pt>
                <c:pt idx="716">
                  <c:v>0.83057583110935762</c:v>
                </c:pt>
                <c:pt idx="717">
                  <c:v>0.79339001659774855</c:v>
                </c:pt>
                <c:pt idx="718">
                  <c:v>0.76492070119006061</c:v>
                </c:pt>
                <c:pt idx="719">
                  <c:v>0.80545868300380574</c:v>
                </c:pt>
                <c:pt idx="720">
                  <c:v>0.8593375369334364</c:v>
                </c:pt>
                <c:pt idx="721">
                  <c:v>0.88387950605783439</c:v>
                </c:pt>
                <c:pt idx="722">
                  <c:v>0.75823744024806894</c:v>
                </c:pt>
                <c:pt idx="723">
                  <c:v>0.7646412960917337</c:v>
                </c:pt>
                <c:pt idx="724">
                  <c:v>#N/A</c:v>
                </c:pt>
                <c:pt idx="725">
                  <c:v>#N/A</c:v>
                </c:pt>
                <c:pt idx="726">
                  <c:v>0.86521781154612065</c:v>
                </c:pt>
                <c:pt idx="727">
                  <c:v>0.82159470920787947</c:v>
                </c:pt>
                <c:pt idx="728">
                  <c:v>0.84577498650618188</c:v>
                </c:pt>
                <c:pt idx="729">
                  <c:v>0.80686762663405087</c:v>
                </c:pt>
                <c:pt idx="730">
                  <c:v>0.78492793351493217</c:v>
                </c:pt>
                <c:pt idx="731">
                  <c:v>0.8658153161507447</c:v>
                </c:pt>
                <c:pt idx="732">
                  <c:v>0.76248919948095961</c:v>
                </c:pt>
                <c:pt idx="733">
                  <c:v>0.8471359799694036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0.82240284047021206</c:v>
                </c:pt>
                <c:pt idx="746">
                  <c:v>0.72103427144351451</c:v>
                </c:pt>
                <c:pt idx="747">
                  <c:v>0.72742646554071244</c:v>
                </c:pt>
                <c:pt idx="748">
                  <c:v>0.87130433580102495</c:v>
                </c:pt>
                <c:pt idx="749">
                  <c:v>0.77824397741723805</c:v>
                </c:pt>
                <c:pt idx="750">
                  <c:v>0.78261496443255896</c:v>
                </c:pt>
                <c:pt idx="751">
                  <c:v>0.81003863691686639</c:v>
                </c:pt>
                <c:pt idx="752">
                  <c:v>0.79457939247819076</c:v>
                </c:pt>
                <c:pt idx="753">
                  <c:v>0.83133210802785829</c:v>
                </c:pt>
                <c:pt idx="754">
                  <c:v>0.80236949043808214</c:v>
                </c:pt>
                <c:pt idx="755">
                  <c:v>0.81044394246188867</c:v>
                </c:pt>
                <c:pt idx="756">
                  <c:v>0.82170888570679457</c:v>
                </c:pt>
                <c:pt idx="757">
                  <c:v>#N/A</c:v>
                </c:pt>
                <c:pt idx="758">
                  <c:v>0.83857493657675442</c:v>
                </c:pt>
                <c:pt idx="759">
                  <c:v>0.8307309442136469</c:v>
                </c:pt>
                <c:pt idx="760">
                  <c:v>0.76699159268524397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0.78854544100546187</c:v>
                </c:pt>
                <c:pt idx="767">
                  <c:v>0.81875875344780902</c:v>
                </c:pt>
                <c:pt idx="768">
                  <c:v>0.74097701291438167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0.75892624918125284</c:v>
                </c:pt>
                <c:pt idx="774">
                  <c:v>0.75121056325087676</c:v>
                </c:pt>
                <c:pt idx="775">
                  <c:v>0.80170124904486351</c:v>
                </c:pt>
                <c:pt idx="776">
                  <c:v>#N/A</c:v>
                </c:pt>
                <c:pt idx="777">
                  <c:v>#N/A</c:v>
                </c:pt>
                <c:pt idx="778">
                  <c:v>0.80150037696720844</c:v>
                </c:pt>
                <c:pt idx="779">
                  <c:v>0.80599232278496069</c:v>
                </c:pt>
                <c:pt idx="780">
                  <c:v>0.82974219857473386</c:v>
                </c:pt>
                <c:pt idx="781">
                  <c:v>0.78082791468274926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0.79055444418979481</c:v>
                </c:pt>
                <c:pt idx="788">
                  <c:v>0.82136747874844351</c:v>
                </c:pt>
                <c:pt idx="789">
                  <c:v>0.80382206315495197</c:v>
                </c:pt>
                <c:pt idx="790">
                  <c:v>0.83789972422116021</c:v>
                </c:pt>
                <c:pt idx="791">
                  <c:v>0.78678771585979401</c:v>
                </c:pt>
                <c:pt idx="792">
                  <c:v>0.82304162070502518</c:v>
                </c:pt>
                <c:pt idx="793">
                  <c:v>0.83272652790187685</c:v>
                </c:pt>
                <c:pt idx="794">
                  <c:v>0.79044423966667621</c:v>
                </c:pt>
                <c:pt idx="795">
                  <c:v>0.84784987467295603</c:v>
                </c:pt>
                <c:pt idx="796">
                  <c:v>0.82538467313575359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0.82758759143366933</c:v>
                </c:pt>
                <c:pt idx="807">
                  <c:v>0.83319461775826409</c:v>
                </c:pt>
                <c:pt idx="808">
                  <c:v>0.82297398446821324</c:v>
                </c:pt>
                <c:pt idx="809">
                  <c:v>0.80773168669357065</c:v>
                </c:pt>
                <c:pt idx="810">
                  <c:v>0.77389794384967781</c:v>
                </c:pt>
                <c:pt idx="811">
                  <c:v>0.84145358158636907</c:v>
                </c:pt>
                <c:pt idx="812">
                  <c:v>0.80614504482193061</c:v>
                </c:pt>
                <c:pt idx="813">
                  <c:v>0.80937612905818346</c:v>
                </c:pt>
                <c:pt idx="814">
                  <c:v>0.79030529678133465</c:v>
                </c:pt>
                <c:pt idx="815">
                  <c:v>0.81327185178257655</c:v>
                </c:pt>
                <c:pt idx="816">
                  <c:v>0.8237672448626</c:v>
                </c:pt>
                <c:pt idx="817">
                  <c:v>0.80874235851948673</c:v>
                </c:pt>
                <c:pt idx="818">
                  <c:v>0.77742754357863819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0.8365579899426433</c:v>
                </c:pt>
                <c:pt idx="829">
                  <c:v>0.81481925961662194</c:v>
                </c:pt>
                <c:pt idx="830">
                  <c:v>0.84448293445527423</c:v>
                </c:pt>
                <c:pt idx="831">
                  <c:v>0.84492298856703973</c:v>
                </c:pt>
                <c:pt idx="832">
                  <c:v>0.84742461785061174</c:v>
                </c:pt>
                <c:pt idx="833">
                  <c:v>0.78423567945113737</c:v>
                </c:pt>
                <c:pt idx="834">
                  <c:v>0.76897255534273512</c:v>
                </c:pt>
                <c:pt idx="835">
                  <c:v>0.77942050665510132</c:v>
                </c:pt>
                <c:pt idx="836">
                  <c:v>0.8233804886177305</c:v>
                </c:pt>
                <c:pt idx="837">
                  <c:v>0.80133483099614744</c:v>
                </c:pt>
                <c:pt idx="838">
                  <c:v>0.8437255289677692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0.80908638080300599</c:v>
                </c:pt>
                <c:pt idx="844">
                  <c:v>0.82285495369372763</c:v>
                </c:pt>
                <c:pt idx="845">
                  <c:v>0.83109293820145436</c:v>
                </c:pt>
                <c:pt idx="846">
                  <c:v>0.80445474091724511</c:v>
                </c:pt>
                <c:pt idx="847">
                  <c:v>0.82466165905597033</c:v>
                </c:pt>
                <c:pt idx="848">
                  <c:v>0.81194805088354005</c:v>
                </c:pt>
                <c:pt idx="849">
                  <c:v>0.81551201501525183</c:v>
                </c:pt>
                <c:pt idx="850">
                  <c:v>0.82206681977033691</c:v>
                </c:pt>
                <c:pt idx="851">
                  <c:v>0.79537938392395791</c:v>
                </c:pt>
                <c:pt idx="852">
                  <c:v>0.77214252483247303</c:v>
                </c:pt>
                <c:pt idx="853">
                  <c:v>#N/A</c:v>
                </c:pt>
                <c:pt idx="854">
                  <c:v>0.77595718531974367</c:v>
                </c:pt>
                <c:pt idx="855">
                  <c:v>0.82918832992421465</c:v>
                </c:pt>
                <c:pt idx="856">
                  <c:v>0.79887736798374942</c:v>
                </c:pt>
                <c:pt idx="857">
                  <c:v>0.79459280312165737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0.84082510686320611</c:v>
                </c:pt>
                <c:pt idx="865">
                  <c:v>0.77209103632977905</c:v>
                </c:pt>
                <c:pt idx="866">
                  <c:v>0.83813254851086572</c:v>
                </c:pt>
                <c:pt idx="867">
                  <c:v>0.80247950742312035</c:v>
                </c:pt>
                <c:pt idx="868">
                  <c:v>0.83163404275489361</c:v>
                </c:pt>
                <c:pt idx="869">
                  <c:v>0.82053267426881815</c:v>
                </c:pt>
                <c:pt idx="870">
                  <c:v>0.81611680111691065</c:v>
                </c:pt>
                <c:pt idx="871">
                  <c:v>0.80644827920217443</c:v>
                </c:pt>
                <c:pt idx="872">
                  <c:v>0.81369034321083089</c:v>
                </c:pt>
                <c:pt idx="873">
                  <c:v>0.82706557856513241</c:v>
                </c:pt>
                <c:pt idx="874">
                  <c:v>0.85781125222284227</c:v>
                </c:pt>
                <c:pt idx="875">
                  <c:v>0.85745908227817347</c:v>
                </c:pt>
                <c:pt idx="876">
                  <c:v>0.84194441118536667</c:v>
                </c:pt>
                <c:pt idx="877">
                  <c:v>0.82098766812866975</c:v>
                </c:pt>
                <c:pt idx="878">
                  <c:v>0.78603571002202177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0.82760958294873288</c:v>
                </c:pt>
                <c:pt idx="884">
                  <c:v>0.84962436254334328</c:v>
                </c:pt>
                <c:pt idx="885">
                  <c:v>0.84038167558330334</c:v>
                </c:pt>
                <c:pt idx="886">
                  <c:v>0.81810239165345011</c:v>
                </c:pt>
                <c:pt idx="887">
                  <c:v>0.83537633919653043</c:v>
                </c:pt>
                <c:pt idx="888">
                  <c:v>0.85282251342599558</c:v>
                </c:pt>
                <c:pt idx="889">
                  <c:v>0.83829238812084472</c:v>
                </c:pt>
                <c:pt idx="890">
                  <c:v>0.82753220577956332</c:v>
                </c:pt>
                <c:pt idx="891">
                  <c:v>0.84451798393203592</c:v>
                </c:pt>
                <c:pt idx="892">
                  <c:v>0.79479105551339113</c:v>
                </c:pt>
                <c:pt idx="893">
                  <c:v>0.82604636319621516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0.82946288203751328</c:v>
                </c:pt>
                <c:pt idx="902">
                  <c:v>0.84514951384638426</c:v>
                </c:pt>
                <c:pt idx="903">
                  <c:v>0.76420274274792843</c:v>
                </c:pt>
                <c:pt idx="904">
                  <c:v>0.8301771481659157</c:v>
                </c:pt>
                <c:pt idx="905">
                  <c:v>0.73599531879187896</c:v>
                </c:pt>
                <c:pt idx="906">
                  <c:v>0.86043385506160541</c:v>
                </c:pt>
                <c:pt idx="907">
                  <c:v>0.79041011431746167</c:v>
                </c:pt>
                <c:pt idx="908">
                  <c:v>0.81088361858669333</c:v>
                </c:pt>
                <c:pt idx="909">
                  <c:v>0.76879699243297217</c:v>
                </c:pt>
                <c:pt idx="910">
                  <c:v>0.81228920654607439</c:v>
                </c:pt>
                <c:pt idx="911">
                  <c:v>0.74749148271913946</c:v>
                </c:pt>
                <c:pt idx="912">
                  <c:v>0.82099026048525192</c:v>
                </c:pt>
                <c:pt idx="913">
                  <c:v>0.78107688914099671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0.8066097891089804</c:v>
                </c:pt>
                <c:pt idx="919">
                  <c:v>0.84425401830752256</c:v>
                </c:pt>
                <c:pt idx="920">
                  <c:v>0.82469077730999674</c:v>
                </c:pt>
                <c:pt idx="921">
                  <c:v>0.84061749208173586</c:v>
                </c:pt>
                <c:pt idx="922">
                  <c:v>0.85883447012897207</c:v>
                </c:pt>
                <c:pt idx="923">
                  <c:v>0.86173074217468748</c:v>
                </c:pt>
                <c:pt idx="924">
                  <c:v>0.85773416487794152</c:v>
                </c:pt>
                <c:pt idx="925">
                  <c:v>0.79324311731271246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0.84543390048372757</c:v>
                </c:pt>
                <c:pt idx="931">
                  <c:v>0.83598944230140482</c:v>
                </c:pt>
                <c:pt idx="932">
                  <c:v>0.7384057361686921</c:v>
                </c:pt>
                <c:pt idx="933">
                  <c:v>0.77622885946447606</c:v>
                </c:pt>
                <c:pt idx="934">
                  <c:v>0.83122115663333973</c:v>
                </c:pt>
                <c:pt idx="935">
                  <c:v>0.80954483825183654</c:v>
                </c:pt>
                <c:pt idx="936">
                  <c:v>0.76988015608238769</c:v>
                </c:pt>
                <c:pt idx="937">
                  <c:v>0.78666747995212349</c:v>
                </c:pt>
                <c:pt idx="938">
                  <c:v>0.75706605883415867</c:v>
                </c:pt>
                <c:pt idx="939">
                  <c:v>0.81990311229368917</c:v>
                </c:pt>
                <c:pt idx="940">
                  <c:v>0.82276887378201247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0.78750282343919331</c:v>
                </c:pt>
                <c:pt idx="949">
                  <c:v>0.81095578366999488</c:v>
                </c:pt>
                <c:pt idx="950">
                  <c:v>0.77089151129066258</c:v>
                </c:pt>
                <c:pt idx="951">
                  <c:v>0.65885181595103837</c:v>
                </c:pt>
                <c:pt idx="952">
                  <c:v>0.58707933073648433</c:v>
                </c:pt>
              </c:numCache>
            </c:numRef>
          </c:xVal>
          <c:yVal>
            <c:numRef>
              <c:f>tweet_data!$Y$2:$Y$954</c:f>
              <c:numCache>
                <c:formatCode>0.0</c:formatCode>
                <c:ptCount val="9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0.13773478444289758</c:v>
                </c:pt>
                <c:pt idx="4">
                  <c:v>0.12842595274994567</c:v>
                </c:pt>
                <c:pt idx="5">
                  <c:v>0.12945290594905104</c:v>
                </c:pt>
                <c:pt idx="6">
                  <c:v>0.12463580385381255</c:v>
                </c:pt>
                <c:pt idx="7">
                  <c:v>0.11862875449935842</c:v>
                </c:pt>
                <c:pt idx="8">
                  <c:v>0.16811601505629123</c:v>
                </c:pt>
                <c:pt idx="9">
                  <c:v>0.11950555096734866</c:v>
                </c:pt>
                <c:pt idx="10">
                  <c:v>0.11954798895879176</c:v>
                </c:pt>
                <c:pt idx="11">
                  <c:v>0.12304728452772054</c:v>
                </c:pt>
                <c:pt idx="12">
                  <c:v>0.16295971330657436</c:v>
                </c:pt>
                <c:pt idx="13">
                  <c:v>0.17773195869966496</c:v>
                </c:pt>
                <c:pt idx="14">
                  <c:v>0.16591854465241515</c:v>
                </c:pt>
                <c:pt idx="15">
                  <c:v>0.14754068695036196</c:v>
                </c:pt>
                <c:pt idx="16">
                  <c:v>0.1256424886869433</c:v>
                </c:pt>
                <c:pt idx="17">
                  <c:v>0.1102027672184458</c:v>
                </c:pt>
                <c:pt idx="18">
                  <c:v>0.13839858115459991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0.15778052186345098</c:v>
                </c:pt>
                <c:pt idx="24">
                  <c:v>0.18201818234888989</c:v>
                </c:pt>
                <c:pt idx="25">
                  <c:v>0.14970354206903289</c:v>
                </c:pt>
                <c:pt idx="26">
                  <c:v>0.13797169992222036</c:v>
                </c:pt>
                <c:pt idx="27">
                  <c:v>0.14197345939222439</c:v>
                </c:pt>
                <c:pt idx="28">
                  <c:v>0.18038718105369236</c:v>
                </c:pt>
                <c:pt idx="29">
                  <c:v>0.18431387770991367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0.2540268162465748</c:v>
                </c:pt>
                <c:pt idx="37">
                  <c:v>0.17169389325538695</c:v>
                </c:pt>
                <c:pt idx="38">
                  <c:v>0.13831186408848378</c:v>
                </c:pt>
                <c:pt idx="39">
                  <c:v>0.12027683946435659</c:v>
                </c:pt>
                <c:pt idx="40">
                  <c:v>9.2797652465065258E-2</c:v>
                </c:pt>
                <c:pt idx="41">
                  <c:v>0.14592304464262607</c:v>
                </c:pt>
                <c:pt idx="42">
                  <c:v>#N/A</c:v>
                </c:pt>
                <c:pt idx="43">
                  <c:v>#N/A</c:v>
                </c:pt>
                <c:pt idx="44">
                  <c:v>0.15007418590174831</c:v>
                </c:pt>
                <c:pt idx="45">
                  <c:v>0.143301289507859</c:v>
                </c:pt>
                <c:pt idx="46">
                  <c:v>0.14449106294506539</c:v>
                </c:pt>
                <c:pt idx="47">
                  <c:v>0.16516652595427767</c:v>
                </c:pt>
                <c:pt idx="48">
                  <c:v>0.18393651226469204</c:v>
                </c:pt>
                <c:pt idx="49">
                  <c:v>0.14458795060559126</c:v>
                </c:pt>
                <c:pt idx="50">
                  <c:v>0.13750419448026086</c:v>
                </c:pt>
                <c:pt idx="51">
                  <c:v>0.12954345319369276</c:v>
                </c:pt>
                <c:pt idx="52">
                  <c:v>0.14731676662441537</c:v>
                </c:pt>
                <c:pt idx="53">
                  <c:v>0.15578728076867132</c:v>
                </c:pt>
                <c:pt idx="54">
                  <c:v>0.15063402960174943</c:v>
                </c:pt>
                <c:pt idx="55">
                  <c:v>0.13563647157929076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0.12863515289963312</c:v>
                </c:pt>
                <c:pt idx="63">
                  <c:v>0.18567220605274784</c:v>
                </c:pt>
                <c:pt idx="64">
                  <c:v>0.13879914181953859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0.14266987980897594</c:v>
                </c:pt>
                <c:pt idx="76">
                  <c:v>0.17291750328839287</c:v>
                </c:pt>
                <c:pt idx="77">
                  <c:v>0.1706234301061422</c:v>
                </c:pt>
                <c:pt idx="78">
                  <c:v>0.16238962918858585</c:v>
                </c:pt>
                <c:pt idx="79">
                  <c:v>0.15840260097807765</c:v>
                </c:pt>
                <c:pt idx="80">
                  <c:v>0.15617497678767742</c:v>
                </c:pt>
                <c:pt idx="81">
                  <c:v>0.16237106586291561</c:v>
                </c:pt>
                <c:pt idx="82">
                  <c:v>0.18661238010843706</c:v>
                </c:pt>
                <c:pt idx="83">
                  <c:v>0.17785560901254169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0.12078746758416832</c:v>
                </c:pt>
                <c:pt idx="91">
                  <c:v>0.15180918918572306</c:v>
                </c:pt>
                <c:pt idx="92">
                  <c:v>0.13006154330778116</c:v>
                </c:pt>
                <c:pt idx="93">
                  <c:v>0.1626052086100542</c:v>
                </c:pt>
                <c:pt idx="94">
                  <c:v>0.14213823288818181</c:v>
                </c:pt>
                <c:pt idx="95">
                  <c:v>0.12664077122880418</c:v>
                </c:pt>
                <c:pt idx="96">
                  <c:v>0.17563503199528124</c:v>
                </c:pt>
                <c:pt idx="97">
                  <c:v>0.16938405064885903</c:v>
                </c:pt>
                <c:pt idx="98">
                  <c:v>0.16851809563023265</c:v>
                </c:pt>
                <c:pt idx="99">
                  <c:v>0.17071238922453424</c:v>
                </c:pt>
                <c:pt idx="100">
                  <c:v>0.16546247512412496</c:v>
                </c:pt>
                <c:pt idx="101">
                  <c:v>0.1452126792162437</c:v>
                </c:pt>
                <c:pt idx="102">
                  <c:v>0.14204085718385109</c:v>
                </c:pt>
                <c:pt idx="103">
                  <c:v>0.16109879180507533</c:v>
                </c:pt>
                <c:pt idx="104">
                  <c:v>0.1371850313135958</c:v>
                </c:pt>
                <c:pt idx="105">
                  <c:v>0.14823070993568005</c:v>
                </c:pt>
                <c:pt idx="106">
                  <c:v>0.16155191989934664</c:v>
                </c:pt>
                <c:pt idx="107">
                  <c:v>0.18999642012207393</c:v>
                </c:pt>
                <c:pt idx="108">
                  <c:v>0.14548588352311922</c:v>
                </c:pt>
                <c:pt idx="109">
                  <c:v>0.15043894283855458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0.12522007168826566</c:v>
                </c:pt>
                <c:pt idx="118">
                  <c:v>0.1415236267297777</c:v>
                </c:pt>
                <c:pt idx="119">
                  <c:v>0.15740779884262701</c:v>
                </c:pt>
                <c:pt idx="120">
                  <c:v>0.1478966971555036</c:v>
                </c:pt>
                <c:pt idx="121">
                  <c:v>0.15281711254091684</c:v>
                </c:pt>
                <c:pt idx="122">
                  <c:v>0.1419389996619676</c:v>
                </c:pt>
                <c:pt idx="123">
                  <c:v>0.14710045090253954</c:v>
                </c:pt>
                <c:pt idx="124">
                  <c:v>0.115041828623348</c:v>
                </c:pt>
                <c:pt idx="125">
                  <c:v>0.16160003090205224</c:v>
                </c:pt>
                <c:pt idx="126">
                  <c:v>0.16917372178508858</c:v>
                </c:pt>
                <c:pt idx="127">
                  <c:v>0.18833860370817357</c:v>
                </c:pt>
                <c:pt idx="128">
                  <c:v>0.16359820722511331</c:v>
                </c:pt>
                <c:pt idx="129">
                  <c:v>0.16333960137747772</c:v>
                </c:pt>
                <c:pt idx="130">
                  <c:v>0.14488106251280222</c:v>
                </c:pt>
                <c:pt idx="131">
                  <c:v>0.1879898670057929</c:v>
                </c:pt>
                <c:pt idx="132">
                  <c:v>0.17830221559912587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0.15834940580994178</c:v>
                </c:pt>
                <c:pt idx="139">
                  <c:v>0.17013981415036464</c:v>
                </c:pt>
                <c:pt idx="140">
                  <c:v>0.13843554730472121</c:v>
                </c:pt>
                <c:pt idx="141">
                  <c:v>0.1425562564764675</c:v>
                </c:pt>
                <c:pt idx="142">
                  <c:v>0.15004572822414167</c:v>
                </c:pt>
                <c:pt idx="143">
                  <c:v>0.17784159590484608</c:v>
                </c:pt>
                <c:pt idx="144">
                  <c:v>0.16137992195672099</c:v>
                </c:pt>
                <c:pt idx="145">
                  <c:v>0.12864063768767442</c:v>
                </c:pt>
                <c:pt idx="146">
                  <c:v>0.14221918938690914</c:v>
                </c:pt>
                <c:pt idx="147">
                  <c:v>0.18392798530161419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0.13961778159995322</c:v>
                </c:pt>
                <c:pt idx="155">
                  <c:v>0.16629284175956385</c:v>
                </c:pt>
                <c:pt idx="156">
                  <c:v>0.17075099491936066</c:v>
                </c:pt>
                <c:pt idx="157">
                  <c:v>0.1364348128188726</c:v>
                </c:pt>
                <c:pt idx="158">
                  <c:v>0.12717190149477858</c:v>
                </c:pt>
                <c:pt idx="159">
                  <c:v>0.17454383736632409</c:v>
                </c:pt>
                <c:pt idx="160">
                  <c:v>0.15289046469283502</c:v>
                </c:pt>
                <c:pt idx="161">
                  <c:v>0.16685849997532018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0.17892930329029164</c:v>
                </c:pt>
                <c:pt idx="170">
                  <c:v>0.18941918034232585</c:v>
                </c:pt>
                <c:pt idx="171">
                  <c:v>0.10221217927319104</c:v>
                </c:pt>
                <c:pt idx="172">
                  <c:v>0.14568116364820011</c:v>
                </c:pt>
                <c:pt idx="173">
                  <c:v>0.14665320953104399</c:v>
                </c:pt>
                <c:pt idx="174">
                  <c:v>0.20560861222027074</c:v>
                </c:pt>
                <c:pt idx="175">
                  <c:v>0.20701634899275242</c:v>
                </c:pt>
                <c:pt idx="176">
                  <c:v>0.18253733893650909</c:v>
                </c:pt>
                <c:pt idx="177">
                  <c:v>0.18000628239103392</c:v>
                </c:pt>
                <c:pt idx="178">
                  <c:v>0.15492223327047427</c:v>
                </c:pt>
                <c:pt idx="179">
                  <c:v>0.16492444804978199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0.15145734480866238</c:v>
                </c:pt>
                <c:pt idx="190">
                  <c:v>0.12964828642945525</c:v>
                </c:pt>
                <c:pt idx="191">
                  <c:v>0.11886349310572626</c:v>
                </c:pt>
                <c:pt idx="192">
                  <c:v>0.14876974396307799</c:v>
                </c:pt>
                <c:pt idx="193">
                  <c:v>0.14283747929133542</c:v>
                </c:pt>
                <c:pt idx="194">
                  <c:v>0.18306121786861143</c:v>
                </c:pt>
                <c:pt idx="195">
                  <c:v>0.16406998650475749</c:v>
                </c:pt>
                <c:pt idx="196">
                  <c:v>0.14079399943006601</c:v>
                </c:pt>
                <c:pt idx="197">
                  <c:v>0.2193048095865838</c:v>
                </c:pt>
                <c:pt idx="198">
                  <c:v>0.19910737912902757</c:v>
                </c:pt>
                <c:pt idx="199">
                  <c:v>0.24769784832870612</c:v>
                </c:pt>
                <c:pt idx="200">
                  <c:v>0.1585853786346236</c:v>
                </c:pt>
                <c:pt idx="201">
                  <c:v>0.17164867902395403</c:v>
                </c:pt>
                <c:pt idx="202">
                  <c:v>0.1717225062360454</c:v>
                </c:pt>
                <c:pt idx="203">
                  <c:v>0.17501447964469746</c:v>
                </c:pt>
                <c:pt idx="204">
                  <c:v>0.16994718120235497</c:v>
                </c:pt>
                <c:pt idx="205">
                  <c:v>0.16110773301580006</c:v>
                </c:pt>
                <c:pt idx="206">
                  <c:v>0.13942670322315984</c:v>
                </c:pt>
                <c:pt idx="207">
                  <c:v>0.21198874214272648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0.1699225999764902</c:v>
                </c:pt>
                <c:pt idx="219">
                  <c:v>0.14762367630319076</c:v>
                </c:pt>
                <c:pt idx="220">
                  <c:v>0.12745562959077131</c:v>
                </c:pt>
                <c:pt idx="221">
                  <c:v>0.18016469110986127</c:v>
                </c:pt>
                <c:pt idx="222">
                  <c:v>0.16247528339597042</c:v>
                </c:pt>
                <c:pt idx="223">
                  <c:v>0.16068516056184851</c:v>
                </c:pt>
                <c:pt idx="224">
                  <c:v>0.14855967050967864</c:v>
                </c:pt>
                <c:pt idx="225">
                  <c:v>0.1336387974185049</c:v>
                </c:pt>
                <c:pt idx="226">
                  <c:v>0.20708642648292189</c:v>
                </c:pt>
                <c:pt idx="227">
                  <c:v>0.1287039284990944</c:v>
                </c:pt>
                <c:pt idx="228">
                  <c:v>0.143715950270843</c:v>
                </c:pt>
                <c:pt idx="229">
                  <c:v>0.15858557759212991</c:v>
                </c:pt>
                <c:pt idx="230">
                  <c:v>0.13692400172876509</c:v>
                </c:pt>
                <c:pt idx="231">
                  <c:v>0.16017731298647153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0.17112690057322996</c:v>
                </c:pt>
                <c:pt idx="239">
                  <c:v>0.11749357579017351</c:v>
                </c:pt>
                <c:pt idx="240">
                  <c:v>0.13847795382077158</c:v>
                </c:pt>
                <c:pt idx="241">
                  <c:v>0.13386108176885914</c:v>
                </c:pt>
                <c:pt idx="242">
                  <c:v>0.13857697347552145</c:v>
                </c:pt>
                <c:pt idx="243">
                  <c:v>0.1214188909792573</c:v>
                </c:pt>
                <c:pt idx="244">
                  <c:v>0.17493487865687296</c:v>
                </c:pt>
                <c:pt idx="245">
                  <c:v>0.11323775459435791</c:v>
                </c:pt>
                <c:pt idx="246">
                  <c:v>0.11955558592545991</c:v>
                </c:pt>
                <c:pt idx="247">
                  <c:v>0.12713472905093953</c:v>
                </c:pt>
                <c:pt idx="248">
                  <c:v>0.18201703924034826</c:v>
                </c:pt>
                <c:pt idx="249">
                  <c:v>0.14547889815671439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0.13465763490962387</c:v>
                </c:pt>
                <c:pt idx="255">
                  <c:v>0.17145493205001769</c:v>
                </c:pt>
                <c:pt idx="256">
                  <c:v>0.18512885537987173</c:v>
                </c:pt>
                <c:pt idx="257">
                  <c:v>0.15858756806857152</c:v>
                </c:pt>
                <c:pt idx="258">
                  <c:v>0.14973474201883402</c:v>
                </c:pt>
                <c:pt idx="259">
                  <c:v>0.18934273594298079</c:v>
                </c:pt>
                <c:pt idx="260">
                  <c:v>0.15730043237733582</c:v>
                </c:pt>
                <c:pt idx="261">
                  <c:v>0.13505891527586375</c:v>
                </c:pt>
                <c:pt idx="262">
                  <c:v>0.15917948084803654</c:v>
                </c:pt>
                <c:pt idx="263">
                  <c:v>0.16421258789698215</c:v>
                </c:pt>
                <c:pt idx="264">
                  <c:v>0.16616629802491759</c:v>
                </c:pt>
                <c:pt idx="265">
                  <c:v>0.15203640967591675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0.14793767791484139</c:v>
                </c:pt>
                <c:pt idx="277">
                  <c:v>0.20331655608533217</c:v>
                </c:pt>
                <c:pt idx="278">
                  <c:v>0.19630093870316864</c:v>
                </c:pt>
                <c:pt idx="279">
                  <c:v>0.14645880920761278</c:v>
                </c:pt>
                <c:pt idx="280">
                  <c:v>0.21510262020573881</c:v>
                </c:pt>
                <c:pt idx="281">
                  <c:v>0.15804793366571895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0.13540632309374051</c:v>
                </c:pt>
                <c:pt idx="289">
                  <c:v>0.15045953058359157</c:v>
                </c:pt>
                <c:pt idx="290">
                  <c:v>0.15997859843926698</c:v>
                </c:pt>
                <c:pt idx="291">
                  <c:v>9.8349693380659575E-2</c:v>
                </c:pt>
                <c:pt idx="292">
                  <c:v>0.15813111358987322</c:v>
                </c:pt>
                <c:pt idx="293">
                  <c:v>0.15707475544425242</c:v>
                </c:pt>
                <c:pt idx="294">
                  <c:v>0.14147875281153238</c:v>
                </c:pt>
                <c:pt idx="295">
                  <c:v>0.14931734533812885</c:v>
                </c:pt>
                <c:pt idx="296">
                  <c:v>0.16786910955131024</c:v>
                </c:pt>
                <c:pt idx="297">
                  <c:v>0.14903570824695542</c:v>
                </c:pt>
                <c:pt idx="298">
                  <c:v>0.19813479786902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0.11675678185828221</c:v>
                </c:pt>
                <c:pt idx="309">
                  <c:v>0.22409523006545029</c:v>
                </c:pt>
                <c:pt idx="310">
                  <c:v>0.16759842458781432</c:v>
                </c:pt>
                <c:pt idx="311">
                  <c:v>0.15674248887481979</c:v>
                </c:pt>
                <c:pt idx="312">
                  <c:v>0.13567386170237472</c:v>
                </c:pt>
                <c:pt idx="313">
                  <c:v>0.10510721608342301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0.15505017158569509</c:v>
                </c:pt>
                <c:pt idx="329">
                  <c:v>7.934988036473524E-2</c:v>
                </c:pt>
                <c:pt idx="330">
                  <c:v>0.13588358381138377</c:v>
                </c:pt>
                <c:pt idx="331">
                  <c:v>0.136664432870585</c:v>
                </c:pt>
                <c:pt idx="332">
                  <c:v>0.16590245459012745</c:v>
                </c:pt>
                <c:pt idx="333">
                  <c:v>0.12905144514438224</c:v>
                </c:pt>
                <c:pt idx="334">
                  <c:v>0.13530324118168827</c:v>
                </c:pt>
                <c:pt idx="335">
                  <c:v>0.13843394245716051</c:v>
                </c:pt>
                <c:pt idx="336">
                  <c:v>0.13305019646725877</c:v>
                </c:pt>
                <c:pt idx="337">
                  <c:v>0.13817054085170691</c:v>
                </c:pt>
                <c:pt idx="338">
                  <c:v>0.13162946358323216</c:v>
                </c:pt>
                <c:pt idx="339">
                  <c:v>0.14285868678517982</c:v>
                </c:pt>
                <c:pt idx="340">
                  <c:v>0.11397603530421695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0.13646894176857449</c:v>
                </c:pt>
                <c:pt idx="346">
                  <c:v>0.15553719402944316</c:v>
                </c:pt>
                <c:pt idx="347">
                  <c:v>0.15251677608397721</c:v>
                </c:pt>
                <c:pt idx="348">
                  <c:v>0.18429485895106704</c:v>
                </c:pt>
                <c:pt idx="349">
                  <c:v>0.17881938807221001</c:v>
                </c:pt>
                <c:pt idx="350">
                  <c:v>#N/A</c:v>
                </c:pt>
                <c:pt idx="351">
                  <c:v>#N/A</c:v>
                </c:pt>
                <c:pt idx="352">
                  <c:v>0.14597899365181474</c:v>
                </c:pt>
                <c:pt idx="353">
                  <c:v>0.13249344982310199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0.16250083091012671</c:v>
                </c:pt>
                <c:pt idx="361">
                  <c:v>0.14138975024460174</c:v>
                </c:pt>
                <c:pt idx="362">
                  <c:v>0.14269563755302805</c:v>
                </c:pt>
                <c:pt idx="363">
                  <c:v>0.13343598146263555</c:v>
                </c:pt>
                <c:pt idx="364">
                  <c:v>0.12291629468176447</c:v>
                </c:pt>
                <c:pt idx="365">
                  <c:v>0.15631147911537793</c:v>
                </c:pt>
                <c:pt idx="366">
                  <c:v>0.170284584866117</c:v>
                </c:pt>
                <c:pt idx="367">
                  <c:v>0.11572344502229373</c:v>
                </c:pt>
                <c:pt idx="368">
                  <c:v>0.14604113807805427</c:v>
                </c:pt>
                <c:pt idx="369">
                  <c:v>0.1355585068302442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0.16964982537495343</c:v>
                </c:pt>
                <c:pt idx="378">
                  <c:v>0.13915434505190996</c:v>
                </c:pt>
                <c:pt idx="379">
                  <c:v>0.14109039492496328</c:v>
                </c:pt>
                <c:pt idx="380">
                  <c:v>0.1106782590653551</c:v>
                </c:pt>
                <c:pt idx="381">
                  <c:v>0.1757516049146883</c:v>
                </c:pt>
                <c:pt idx="382">
                  <c:v>0.17042018984001431</c:v>
                </c:pt>
                <c:pt idx="383">
                  <c:v>0.15459317314886864</c:v>
                </c:pt>
                <c:pt idx="384">
                  <c:v>0.14227048157204078</c:v>
                </c:pt>
                <c:pt idx="385">
                  <c:v>0.12298168984087447</c:v>
                </c:pt>
                <c:pt idx="386">
                  <c:v>0.13999403232741886</c:v>
                </c:pt>
                <c:pt idx="387">
                  <c:v>#N/A</c:v>
                </c:pt>
                <c:pt idx="388">
                  <c:v>#N/A</c:v>
                </c:pt>
                <c:pt idx="389">
                  <c:v>0.13496706279283091</c:v>
                </c:pt>
                <c:pt idx="390">
                  <c:v>0.13198128029767964</c:v>
                </c:pt>
                <c:pt idx="391">
                  <c:v>0.1638126249229864</c:v>
                </c:pt>
                <c:pt idx="392">
                  <c:v>0.14436572957945215</c:v>
                </c:pt>
                <c:pt idx="393">
                  <c:v>0.1465805450880403</c:v>
                </c:pt>
                <c:pt idx="394">
                  <c:v>0.14098801824866164</c:v>
                </c:pt>
                <c:pt idx="395">
                  <c:v>0.13297155057671051</c:v>
                </c:pt>
                <c:pt idx="396">
                  <c:v>0.19722702469459502</c:v>
                </c:pt>
                <c:pt idx="397">
                  <c:v>0.16399385980344586</c:v>
                </c:pt>
                <c:pt idx="398">
                  <c:v>0.16363271379889235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0.16111649061957659</c:v>
                </c:pt>
                <c:pt idx="409">
                  <c:v>0.12178747495594287</c:v>
                </c:pt>
                <c:pt idx="410">
                  <c:v>0.1791202860969334</c:v>
                </c:pt>
                <c:pt idx="411">
                  <c:v>0.13016719272590993</c:v>
                </c:pt>
                <c:pt idx="412">
                  <c:v>0.15405204375163487</c:v>
                </c:pt>
                <c:pt idx="413">
                  <c:v>0.17287084027015939</c:v>
                </c:pt>
                <c:pt idx="414">
                  <c:v>0.13355686672844896</c:v>
                </c:pt>
                <c:pt idx="415">
                  <c:v>0.10835600872883495</c:v>
                </c:pt>
                <c:pt idx="416">
                  <c:v>#N/A</c:v>
                </c:pt>
                <c:pt idx="417">
                  <c:v>#N/A</c:v>
                </c:pt>
                <c:pt idx="418">
                  <c:v>0.12789074956943902</c:v>
                </c:pt>
                <c:pt idx="419">
                  <c:v>0.14810035562967874</c:v>
                </c:pt>
                <c:pt idx="420">
                  <c:v>0.15723208550244777</c:v>
                </c:pt>
                <c:pt idx="421">
                  <c:v>0.14814653577579037</c:v>
                </c:pt>
                <c:pt idx="422">
                  <c:v>0.17140500493575836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0.10647395005438494</c:v>
                </c:pt>
                <c:pt idx="431">
                  <c:v>0.14475536111054677</c:v>
                </c:pt>
                <c:pt idx="432">
                  <c:v>0.1272498358918529</c:v>
                </c:pt>
                <c:pt idx="433">
                  <c:v>0.15628503180246556</c:v>
                </c:pt>
                <c:pt idx="434">
                  <c:v>0.15543744876676241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0.14024206992186072</c:v>
                </c:pt>
                <c:pt idx="443">
                  <c:v>0.12860144457938677</c:v>
                </c:pt>
                <c:pt idx="444">
                  <c:v>0.12927173188801822</c:v>
                </c:pt>
                <c:pt idx="445">
                  <c:v>0.19113902089695303</c:v>
                </c:pt>
                <c:pt idx="446">
                  <c:v>0.1581503490407436</c:v>
                </c:pt>
                <c:pt idx="447">
                  <c:v>0.15674338324411174</c:v>
                </c:pt>
                <c:pt idx="448">
                  <c:v>0.14869947166010319</c:v>
                </c:pt>
                <c:pt idx="449">
                  <c:v>0.16567808070381659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0.18297560857852543</c:v>
                </c:pt>
                <c:pt idx="459">
                  <c:v>0.16678917280644534</c:v>
                </c:pt>
                <c:pt idx="460">
                  <c:v>0.17584664611470327</c:v>
                </c:pt>
                <c:pt idx="461">
                  <c:v>0.19391412640970446</c:v>
                </c:pt>
                <c:pt idx="462">
                  <c:v>0.19265366348432769</c:v>
                </c:pt>
                <c:pt idx="463">
                  <c:v>0.19260355561870227</c:v>
                </c:pt>
                <c:pt idx="464">
                  <c:v>0.20717279665370392</c:v>
                </c:pt>
                <c:pt idx="465">
                  <c:v>0.18747838578956877</c:v>
                </c:pt>
                <c:pt idx="466">
                  <c:v>0.19238053582655659</c:v>
                </c:pt>
                <c:pt idx="467">
                  <c:v>0.2021924889459967</c:v>
                </c:pt>
                <c:pt idx="468">
                  <c:v>0.19974404432887582</c:v>
                </c:pt>
                <c:pt idx="469">
                  <c:v>0.19668331190898333</c:v>
                </c:pt>
                <c:pt idx="470">
                  <c:v>0.19386862190549176</c:v>
                </c:pt>
                <c:pt idx="471">
                  <c:v>0.11203291173888313</c:v>
                </c:pt>
                <c:pt idx="472">
                  <c:v>0.17218992321774693</c:v>
                </c:pt>
                <c:pt idx="473">
                  <c:v>0.20780536761842147</c:v>
                </c:pt>
                <c:pt idx="474">
                  <c:v>0.20325235528246274</c:v>
                </c:pt>
                <c:pt idx="475">
                  <c:v>0.21651034033991784</c:v>
                </c:pt>
                <c:pt idx="476">
                  <c:v>0.20407161269543331</c:v>
                </c:pt>
                <c:pt idx="477">
                  <c:v>0.14353279663651855</c:v>
                </c:pt>
                <c:pt idx="478">
                  <c:v>0.17843841863321688</c:v>
                </c:pt>
                <c:pt idx="479">
                  <c:v>0.16477635929948753</c:v>
                </c:pt>
                <c:pt idx="480">
                  <c:v>0.19912005999240448</c:v>
                </c:pt>
                <c:pt idx="481">
                  <c:v>0.12628469447244611</c:v>
                </c:pt>
                <c:pt idx="482">
                  <c:v>0.19435587944313809</c:v>
                </c:pt>
                <c:pt idx="483">
                  <c:v>0.24546648955204831</c:v>
                </c:pt>
                <c:pt idx="484">
                  <c:v>0.18431722727500563</c:v>
                </c:pt>
                <c:pt idx="485">
                  <c:v>0.19944980051459266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0.12811615475566049</c:v>
                </c:pt>
                <c:pt idx="499">
                  <c:v>0.14067085332681287</c:v>
                </c:pt>
                <c:pt idx="500">
                  <c:v>0.1405072639114453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0.17294294257969295</c:v>
                </c:pt>
                <c:pt idx="507">
                  <c:v>0.17063716499631396</c:v>
                </c:pt>
                <c:pt idx="508">
                  <c:v>0.12686239342191361</c:v>
                </c:pt>
                <c:pt idx="509">
                  <c:v>9.6889481811212541E-2</c:v>
                </c:pt>
                <c:pt idx="510">
                  <c:v>0.1409589050732856</c:v>
                </c:pt>
                <c:pt idx="511">
                  <c:v>0.22008190141028458</c:v>
                </c:pt>
                <c:pt idx="512">
                  <c:v>0.17083418534159553</c:v>
                </c:pt>
                <c:pt idx="513">
                  <c:v>0.16650715455156093</c:v>
                </c:pt>
                <c:pt idx="514">
                  <c:v>0.16106683304217942</c:v>
                </c:pt>
                <c:pt idx="515">
                  <c:v>0.16727141240265953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0.24542146600724538</c:v>
                </c:pt>
                <c:pt idx="525">
                  <c:v>0.12057005251864644</c:v>
                </c:pt>
                <c:pt idx="526">
                  <c:v>0.12989676557019078</c:v>
                </c:pt>
                <c:pt idx="527">
                  <c:v>0.15530027051708201</c:v>
                </c:pt>
                <c:pt idx="528">
                  <c:v>0.13912615177064089</c:v>
                </c:pt>
                <c:pt idx="529">
                  <c:v>0.12389833641969135</c:v>
                </c:pt>
                <c:pt idx="530">
                  <c:v>0.10879953004841242</c:v>
                </c:pt>
                <c:pt idx="531">
                  <c:v>0.12855643383466581</c:v>
                </c:pt>
                <c:pt idx="532">
                  <c:v>0.19152193689081862</c:v>
                </c:pt>
                <c:pt idx="533">
                  <c:v>0.15511822645901976</c:v>
                </c:pt>
                <c:pt idx="534">
                  <c:v>0.18883241453516494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0.14618681779699463</c:v>
                </c:pt>
                <c:pt idx="540">
                  <c:v>0.15857323875839102</c:v>
                </c:pt>
                <c:pt idx="541">
                  <c:v>0.17453457524790109</c:v>
                </c:pt>
                <c:pt idx="542">
                  <c:v>0.19541658018385813</c:v>
                </c:pt>
                <c:pt idx="543">
                  <c:v>9.0728670845872536E-2</c:v>
                </c:pt>
                <c:pt idx="544">
                  <c:v>0.16292509852563206</c:v>
                </c:pt>
                <c:pt idx="545">
                  <c:v>0.14005166568180968</c:v>
                </c:pt>
                <c:pt idx="546">
                  <c:v>0.14401232714357398</c:v>
                </c:pt>
                <c:pt idx="547">
                  <c:v>0.14730863299549138</c:v>
                </c:pt>
                <c:pt idx="548">
                  <c:v>0.14625303976812681</c:v>
                </c:pt>
                <c:pt idx="549">
                  <c:v>0.14105628594729677</c:v>
                </c:pt>
                <c:pt idx="550">
                  <c:v>0.22499374316979984</c:v>
                </c:pt>
                <c:pt idx="551">
                  <c:v>0.15106595243524182</c:v>
                </c:pt>
                <c:pt idx="552">
                  <c:v>0.16346230751173987</c:v>
                </c:pt>
                <c:pt idx="553">
                  <c:v>0.16054975429657414</c:v>
                </c:pt>
                <c:pt idx="554">
                  <c:v>0.11002810877180129</c:v>
                </c:pt>
                <c:pt idx="555">
                  <c:v>0.13120158904988563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0.134782940584636</c:v>
                </c:pt>
                <c:pt idx="565">
                  <c:v>0.16753965562921316</c:v>
                </c:pt>
                <c:pt idx="566">
                  <c:v>0.10641624878997832</c:v>
                </c:pt>
                <c:pt idx="567">
                  <c:v>0.154164502280208</c:v>
                </c:pt>
                <c:pt idx="568">
                  <c:v>0.14454824021253054</c:v>
                </c:pt>
                <c:pt idx="569">
                  <c:v>0.15459141682466343</c:v>
                </c:pt>
                <c:pt idx="570">
                  <c:v>0.17463938020759312</c:v>
                </c:pt>
                <c:pt idx="571">
                  <c:v>0.14962659997354416</c:v>
                </c:pt>
                <c:pt idx="572">
                  <c:v>0.12574302084856265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0.15643134920710994</c:v>
                </c:pt>
                <c:pt idx="578">
                  <c:v>0.13313378508546078</c:v>
                </c:pt>
                <c:pt idx="579">
                  <c:v>0.13741256044960604</c:v>
                </c:pt>
                <c:pt idx="580">
                  <c:v>0.18182060170577038</c:v>
                </c:pt>
                <c:pt idx="581">
                  <c:v>0.16869825657189574</c:v>
                </c:pt>
                <c:pt idx="582">
                  <c:v>0.14579862179403552</c:v>
                </c:pt>
                <c:pt idx="583">
                  <c:v>0.16037213272585041</c:v>
                </c:pt>
                <c:pt idx="584">
                  <c:v>0.13990985541207659</c:v>
                </c:pt>
                <c:pt idx="585">
                  <c:v>0.24054927322423078</c:v>
                </c:pt>
                <c:pt idx="586">
                  <c:v>#N/A</c:v>
                </c:pt>
                <c:pt idx="587">
                  <c:v>0.15802059436544783</c:v>
                </c:pt>
                <c:pt idx="588">
                  <c:v>0.15888258998728275</c:v>
                </c:pt>
                <c:pt idx="589">
                  <c:v>0.1507004544452393</c:v>
                </c:pt>
                <c:pt idx="590">
                  <c:v>0.18933332720392226</c:v>
                </c:pt>
                <c:pt idx="591">
                  <c:v>0.13292914630584232</c:v>
                </c:pt>
                <c:pt idx="592">
                  <c:v>0.15874957723011707</c:v>
                </c:pt>
                <c:pt idx="593">
                  <c:v>0.16452919120197498</c:v>
                </c:pt>
                <c:pt idx="594">
                  <c:v>0.16197507054938512</c:v>
                </c:pt>
                <c:pt idx="595">
                  <c:v>0.10404063050220951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0.14373876121462306</c:v>
                </c:pt>
                <c:pt idx="605">
                  <c:v>0.14361502094730261</c:v>
                </c:pt>
                <c:pt idx="606">
                  <c:v>0.10809774900076141</c:v>
                </c:pt>
                <c:pt idx="607">
                  <c:v>0.1350582814909472</c:v>
                </c:pt>
                <c:pt idx="608">
                  <c:v>0.15448495648702701</c:v>
                </c:pt>
                <c:pt idx="609">
                  <c:v>0.13694698083923507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0.13100266051692028</c:v>
                </c:pt>
                <c:pt idx="621">
                  <c:v>0.16423482605999029</c:v>
                </c:pt>
                <c:pt idx="622">
                  <c:v>0.15408958244202745</c:v>
                </c:pt>
                <c:pt idx="623">
                  <c:v>0.14420700638563061</c:v>
                </c:pt>
                <c:pt idx="624">
                  <c:v>0.16366529024298315</c:v>
                </c:pt>
                <c:pt idx="625">
                  <c:v>0.13827874240053414</c:v>
                </c:pt>
                <c:pt idx="626">
                  <c:v>0.15843932993159404</c:v>
                </c:pt>
                <c:pt idx="627">
                  <c:v>0.14157517625548116</c:v>
                </c:pt>
                <c:pt idx="628">
                  <c:v>0.18363050809225895</c:v>
                </c:pt>
                <c:pt idx="629">
                  <c:v>0.12918877501025924</c:v>
                </c:pt>
                <c:pt idx="630">
                  <c:v>0.12472067424275241</c:v>
                </c:pt>
                <c:pt idx="631">
                  <c:v>0.15185137475804175</c:v>
                </c:pt>
                <c:pt idx="632">
                  <c:v>0.17344613595714711</c:v>
                </c:pt>
                <c:pt idx="633">
                  <c:v>0.15581262602155374</c:v>
                </c:pt>
                <c:pt idx="634">
                  <c:v>0.18578126344976845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0.15831331175766458</c:v>
                </c:pt>
                <c:pt idx="640">
                  <c:v>0.1428229684932204</c:v>
                </c:pt>
                <c:pt idx="641">
                  <c:v>0.1394829015180454</c:v>
                </c:pt>
                <c:pt idx="642">
                  <c:v>0.15152933759452639</c:v>
                </c:pt>
                <c:pt idx="643">
                  <c:v>0.1523092040469457</c:v>
                </c:pt>
                <c:pt idx="644">
                  <c:v>0.15435560633868711</c:v>
                </c:pt>
                <c:pt idx="645">
                  <c:v>0.1477673359713266</c:v>
                </c:pt>
                <c:pt idx="646">
                  <c:v>0.10620300536033186</c:v>
                </c:pt>
                <c:pt idx="647">
                  <c:v>0.14131377546548055</c:v>
                </c:pt>
                <c:pt idx="648">
                  <c:v>0.13685599888322028</c:v>
                </c:pt>
                <c:pt idx="649">
                  <c:v>0.14129256213335234</c:v>
                </c:pt>
                <c:pt idx="650">
                  <c:v>0.15523477372318653</c:v>
                </c:pt>
                <c:pt idx="651">
                  <c:v>0.14073716784811846</c:v>
                </c:pt>
                <c:pt idx="652">
                  <c:v>0.11896886863822539</c:v>
                </c:pt>
                <c:pt idx="653">
                  <c:v>0.13401181153146693</c:v>
                </c:pt>
                <c:pt idx="654">
                  <c:v>9.9150988829500533E-2</c:v>
                </c:pt>
                <c:pt idx="655">
                  <c:v>0.13477234098777546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0.16371540816508179</c:v>
                </c:pt>
                <c:pt idx="661">
                  <c:v>0.16985609814909414</c:v>
                </c:pt>
                <c:pt idx="662">
                  <c:v>0.15346135283048212</c:v>
                </c:pt>
                <c:pt idx="663">
                  <c:v>0.15920786563412945</c:v>
                </c:pt>
                <c:pt idx="664">
                  <c:v>0.15198240574643515</c:v>
                </c:pt>
                <c:pt idx="665">
                  <c:v>0.15911085133819397</c:v>
                </c:pt>
                <c:pt idx="666">
                  <c:v>0.13992786101510016</c:v>
                </c:pt>
                <c:pt idx="667">
                  <c:v>0.17371219200574745</c:v>
                </c:pt>
                <c:pt idx="668">
                  <c:v>0.13409667288143329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0.15920209899763144</c:v>
                </c:pt>
                <c:pt idx="678">
                  <c:v>0.14364604802453043</c:v>
                </c:pt>
                <c:pt idx="679">
                  <c:v>0.13927553650016414</c:v>
                </c:pt>
                <c:pt idx="680">
                  <c:v>0.14473814541443911</c:v>
                </c:pt>
                <c:pt idx="681">
                  <c:v>0.12213377236704047</c:v>
                </c:pt>
                <c:pt idx="682">
                  <c:v>0.1176621189498942</c:v>
                </c:pt>
                <c:pt idx="683">
                  <c:v>0.12412119315215021</c:v>
                </c:pt>
                <c:pt idx="684">
                  <c:v>0.14505694275145098</c:v>
                </c:pt>
                <c:pt idx="685">
                  <c:v>0.15927442410031359</c:v>
                </c:pt>
                <c:pt idx="686">
                  <c:v>0.1264020454318209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0.10883138614514416</c:v>
                </c:pt>
                <c:pt idx="692">
                  <c:v>0.14988644299418249</c:v>
                </c:pt>
                <c:pt idx="693">
                  <c:v>0.16481251966904428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0.12814079129220776</c:v>
                </c:pt>
                <c:pt idx="700">
                  <c:v>0.12664296650290308</c:v>
                </c:pt>
                <c:pt idx="701">
                  <c:v>0.1756425109193529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0.15319445841306428</c:v>
                </c:pt>
                <c:pt idx="709">
                  <c:v>0.14241322012942226</c:v>
                </c:pt>
                <c:pt idx="710">
                  <c:v>0.16014659627968769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0.12522375950011772</c:v>
                </c:pt>
                <c:pt idx="715">
                  <c:v>0.1430378783671562</c:v>
                </c:pt>
                <c:pt idx="716">
                  <c:v>0.1460265183122488</c:v>
                </c:pt>
                <c:pt idx="717">
                  <c:v>0.17204011676262809</c:v>
                </c:pt>
                <c:pt idx="718">
                  <c:v>0.13445384439383531</c:v>
                </c:pt>
                <c:pt idx="719">
                  <c:v>0.17384033437588986</c:v>
                </c:pt>
                <c:pt idx="720">
                  <c:v>0.15084202406758523</c:v>
                </c:pt>
                <c:pt idx="721">
                  <c:v>0.13144767063354462</c:v>
                </c:pt>
                <c:pt idx="722">
                  <c:v>0.18821911937949232</c:v>
                </c:pt>
                <c:pt idx="723">
                  <c:v>0.13412133883511509</c:v>
                </c:pt>
                <c:pt idx="724">
                  <c:v>#N/A</c:v>
                </c:pt>
                <c:pt idx="725">
                  <c:v>#N/A</c:v>
                </c:pt>
                <c:pt idx="726">
                  <c:v>0.11919322924253732</c:v>
                </c:pt>
                <c:pt idx="727">
                  <c:v>0.13151978362150993</c:v>
                </c:pt>
                <c:pt idx="728">
                  <c:v>0.16126339506769208</c:v>
                </c:pt>
                <c:pt idx="729">
                  <c:v>0.15292172935926385</c:v>
                </c:pt>
                <c:pt idx="730">
                  <c:v>0.16390958145248313</c:v>
                </c:pt>
                <c:pt idx="731">
                  <c:v>0.12125983574271013</c:v>
                </c:pt>
                <c:pt idx="732">
                  <c:v>0.18678055801476953</c:v>
                </c:pt>
                <c:pt idx="733">
                  <c:v>0.10107365639343155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0.15283471388523365</c:v>
                </c:pt>
                <c:pt idx="746">
                  <c:v>0.1747650590344797</c:v>
                </c:pt>
                <c:pt idx="747">
                  <c:v>0.20350983369042264</c:v>
                </c:pt>
                <c:pt idx="748">
                  <c:v>0.1349368893941405</c:v>
                </c:pt>
                <c:pt idx="749">
                  <c:v>0.16268000447606379</c:v>
                </c:pt>
                <c:pt idx="750">
                  <c:v>0.17594241573554897</c:v>
                </c:pt>
                <c:pt idx="751">
                  <c:v>0.19372834904848218</c:v>
                </c:pt>
                <c:pt idx="752">
                  <c:v>0.17863638343306087</c:v>
                </c:pt>
                <c:pt idx="753">
                  <c:v>0.1639700799789367</c:v>
                </c:pt>
                <c:pt idx="754">
                  <c:v>0.14286820484796406</c:v>
                </c:pt>
                <c:pt idx="755">
                  <c:v>0.14998221228954936</c:v>
                </c:pt>
                <c:pt idx="756">
                  <c:v>0.15424485527432658</c:v>
                </c:pt>
                <c:pt idx="757">
                  <c:v>#N/A</c:v>
                </c:pt>
                <c:pt idx="758">
                  <c:v>0.1434288494781783</c:v>
                </c:pt>
                <c:pt idx="759">
                  <c:v>0.14189814041562615</c:v>
                </c:pt>
                <c:pt idx="760">
                  <c:v>0.18116640856068159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0.12969853029286241</c:v>
                </c:pt>
                <c:pt idx="767">
                  <c:v>0.15264477759725459</c:v>
                </c:pt>
                <c:pt idx="768">
                  <c:v>0.18864205674410486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0.12705871004652347</c:v>
                </c:pt>
                <c:pt idx="774">
                  <c:v>0.22627638955766888</c:v>
                </c:pt>
                <c:pt idx="775">
                  <c:v>0.16383512013888513</c:v>
                </c:pt>
                <c:pt idx="776">
                  <c:v>#N/A</c:v>
                </c:pt>
                <c:pt idx="777">
                  <c:v>#N/A</c:v>
                </c:pt>
                <c:pt idx="778">
                  <c:v>0.17839408089709849</c:v>
                </c:pt>
                <c:pt idx="779">
                  <c:v>0.19765006421876893</c:v>
                </c:pt>
                <c:pt idx="780">
                  <c:v>0.16605598844825925</c:v>
                </c:pt>
                <c:pt idx="781">
                  <c:v>0.26733477827807195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0.18386282136611368</c:v>
                </c:pt>
                <c:pt idx="788">
                  <c:v>0.150719281196908</c:v>
                </c:pt>
                <c:pt idx="789">
                  <c:v>0.16811654763680023</c:v>
                </c:pt>
                <c:pt idx="790">
                  <c:v>0.12097857996582533</c:v>
                </c:pt>
                <c:pt idx="791">
                  <c:v>0.18285271476056228</c:v>
                </c:pt>
                <c:pt idx="792">
                  <c:v>0.10681150158769104</c:v>
                </c:pt>
                <c:pt idx="793">
                  <c:v>0.14882112177716197</c:v>
                </c:pt>
                <c:pt idx="794">
                  <c:v>0.14239385678119559</c:v>
                </c:pt>
                <c:pt idx="795">
                  <c:v>0.13367097645566445</c:v>
                </c:pt>
                <c:pt idx="796">
                  <c:v>0.13921774470924075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0.1827464766794881</c:v>
                </c:pt>
                <c:pt idx="807">
                  <c:v>0.19125073742469514</c:v>
                </c:pt>
                <c:pt idx="808">
                  <c:v>0.14406407787447575</c:v>
                </c:pt>
                <c:pt idx="809">
                  <c:v>0.16192269216714386</c:v>
                </c:pt>
                <c:pt idx="810">
                  <c:v>0.16698391859726658</c:v>
                </c:pt>
                <c:pt idx="811">
                  <c:v>0.16704296465870508</c:v>
                </c:pt>
                <c:pt idx="812">
                  <c:v>0.16497256868300336</c:v>
                </c:pt>
                <c:pt idx="813">
                  <c:v>0.13887528718551795</c:v>
                </c:pt>
                <c:pt idx="814">
                  <c:v>0.20027808076088732</c:v>
                </c:pt>
                <c:pt idx="815">
                  <c:v>0.16580468132074247</c:v>
                </c:pt>
                <c:pt idx="816">
                  <c:v>0.15293265085866561</c:v>
                </c:pt>
                <c:pt idx="817">
                  <c:v>0.15870840251507981</c:v>
                </c:pt>
                <c:pt idx="818">
                  <c:v>0.1220844600428147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0.1559680984365841</c:v>
                </c:pt>
                <c:pt idx="829">
                  <c:v>0.18722612928198154</c:v>
                </c:pt>
                <c:pt idx="830">
                  <c:v>0.17233476765990005</c:v>
                </c:pt>
                <c:pt idx="831">
                  <c:v>0.13963196827185964</c:v>
                </c:pt>
                <c:pt idx="832">
                  <c:v>0.15010603584014376</c:v>
                </c:pt>
                <c:pt idx="833">
                  <c:v>0.20099279389218175</c:v>
                </c:pt>
                <c:pt idx="834">
                  <c:v>0.15247722406474482</c:v>
                </c:pt>
                <c:pt idx="835">
                  <c:v>0.17630710977150379</c:v>
                </c:pt>
                <c:pt idx="836">
                  <c:v>0.17031772506246312</c:v>
                </c:pt>
                <c:pt idx="837">
                  <c:v>0.17252975652652647</c:v>
                </c:pt>
                <c:pt idx="838">
                  <c:v>0.16269895867641543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0.16573887842532709</c:v>
                </c:pt>
                <c:pt idx="844">
                  <c:v>0.13641265817769765</c:v>
                </c:pt>
                <c:pt idx="845">
                  <c:v>0.16927750760877694</c:v>
                </c:pt>
                <c:pt idx="846">
                  <c:v>0.17908674722638995</c:v>
                </c:pt>
                <c:pt idx="847">
                  <c:v>0.16504781287225728</c:v>
                </c:pt>
                <c:pt idx="848">
                  <c:v>0.18084381662113236</c:v>
                </c:pt>
                <c:pt idx="849">
                  <c:v>0.16927660565019842</c:v>
                </c:pt>
                <c:pt idx="850">
                  <c:v>0.14763545324752253</c:v>
                </c:pt>
                <c:pt idx="851">
                  <c:v>0.18673771354530797</c:v>
                </c:pt>
                <c:pt idx="852">
                  <c:v>0.1825787100606206</c:v>
                </c:pt>
                <c:pt idx="853">
                  <c:v>#N/A</c:v>
                </c:pt>
                <c:pt idx="854">
                  <c:v>0.17088922730776041</c:v>
                </c:pt>
                <c:pt idx="855">
                  <c:v>0.12692982449292639</c:v>
                </c:pt>
                <c:pt idx="856">
                  <c:v>0.21832760995817826</c:v>
                </c:pt>
                <c:pt idx="857">
                  <c:v>0.20043698501192236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0.10281629078039123</c:v>
                </c:pt>
                <c:pt idx="865">
                  <c:v>0.20477278298239554</c:v>
                </c:pt>
                <c:pt idx="866">
                  <c:v>0.16085761681512697</c:v>
                </c:pt>
                <c:pt idx="867">
                  <c:v>0.17727078754019926</c:v>
                </c:pt>
                <c:pt idx="868">
                  <c:v>0.20330532545279703</c:v>
                </c:pt>
                <c:pt idx="869">
                  <c:v>0.17712169423408666</c:v>
                </c:pt>
                <c:pt idx="870">
                  <c:v>0.1434250624067335</c:v>
                </c:pt>
                <c:pt idx="871">
                  <c:v>0.18025612674727631</c:v>
                </c:pt>
                <c:pt idx="872">
                  <c:v>0.22943061236254997</c:v>
                </c:pt>
                <c:pt idx="873">
                  <c:v>0.20832293489137277</c:v>
                </c:pt>
                <c:pt idx="874">
                  <c:v>0.17085756410557243</c:v>
                </c:pt>
                <c:pt idx="875">
                  <c:v>0.16757615611810267</c:v>
                </c:pt>
                <c:pt idx="876">
                  <c:v>0.11908814698080045</c:v>
                </c:pt>
                <c:pt idx="877">
                  <c:v>0.13278718320078525</c:v>
                </c:pt>
                <c:pt idx="878">
                  <c:v>0.171333903649246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0.15160754895856068</c:v>
                </c:pt>
                <c:pt idx="884">
                  <c:v>0.16217711566958773</c:v>
                </c:pt>
                <c:pt idx="885">
                  <c:v>0.15219576491981149</c:v>
                </c:pt>
                <c:pt idx="886">
                  <c:v>0.12730694503253845</c:v>
                </c:pt>
                <c:pt idx="887">
                  <c:v>0.19284877664660549</c:v>
                </c:pt>
                <c:pt idx="888">
                  <c:v>0.1837075328019688</c:v>
                </c:pt>
                <c:pt idx="889">
                  <c:v>0.17234768413427115</c:v>
                </c:pt>
                <c:pt idx="890">
                  <c:v>0.17902812729857198</c:v>
                </c:pt>
                <c:pt idx="891">
                  <c:v>0.15617346817689273</c:v>
                </c:pt>
                <c:pt idx="892">
                  <c:v>0.19516759690651686</c:v>
                </c:pt>
                <c:pt idx="893">
                  <c:v>0.18504642181201753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0.16297730925575399</c:v>
                </c:pt>
                <c:pt idx="902">
                  <c:v>0.12923871775893644</c:v>
                </c:pt>
                <c:pt idx="903">
                  <c:v>0.18013751152248539</c:v>
                </c:pt>
                <c:pt idx="904">
                  <c:v>0.177744298445071</c:v>
                </c:pt>
                <c:pt idx="905">
                  <c:v>0.13590427092558899</c:v>
                </c:pt>
                <c:pt idx="906">
                  <c:v>0.16547659688321043</c:v>
                </c:pt>
                <c:pt idx="907">
                  <c:v>0.18191887783991342</c:v>
                </c:pt>
                <c:pt idx="908">
                  <c:v>0.20769894411727396</c:v>
                </c:pt>
                <c:pt idx="909">
                  <c:v>0.1760331858153403</c:v>
                </c:pt>
                <c:pt idx="910">
                  <c:v>0.14552082236885353</c:v>
                </c:pt>
                <c:pt idx="911">
                  <c:v>0.17882650811304832</c:v>
                </c:pt>
                <c:pt idx="912">
                  <c:v>0.18696888257363892</c:v>
                </c:pt>
                <c:pt idx="913">
                  <c:v>0.1828542949862173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0.16063545215789862</c:v>
                </c:pt>
                <c:pt idx="919">
                  <c:v>0.10524907887985388</c:v>
                </c:pt>
                <c:pt idx="920">
                  <c:v>0.18581692026935806</c:v>
                </c:pt>
                <c:pt idx="921">
                  <c:v>0.1402742496230307</c:v>
                </c:pt>
                <c:pt idx="922">
                  <c:v>0.16375343875595702</c:v>
                </c:pt>
                <c:pt idx="923">
                  <c:v>0.16265182037076881</c:v>
                </c:pt>
                <c:pt idx="924">
                  <c:v>0.16030105408806949</c:v>
                </c:pt>
                <c:pt idx="925">
                  <c:v>0.16206733406577731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0.15430098072159479</c:v>
                </c:pt>
                <c:pt idx="931">
                  <c:v>0.15398232495750744</c:v>
                </c:pt>
                <c:pt idx="932">
                  <c:v>0.1601274830913636</c:v>
                </c:pt>
                <c:pt idx="933">
                  <c:v>0.19567204572400809</c:v>
                </c:pt>
                <c:pt idx="934">
                  <c:v>0.15374941560596275</c:v>
                </c:pt>
                <c:pt idx="935">
                  <c:v>0.18246950712570556</c:v>
                </c:pt>
                <c:pt idx="936">
                  <c:v>0.18226039586267354</c:v>
                </c:pt>
                <c:pt idx="937">
                  <c:v>0.184631557964477</c:v>
                </c:pt>
                <c:pt idx="938">
                  <c:v>0.18238932597246366</c:v>
                </c:pt>
                <c:pt idx="939">
                  <c:v>0.20035380537265476</c:v>
                </c:pt>
                <c:pt idx="940">
                  <c:v>0.1594941309212331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0.14794654574769861</c:v>
                </c:pt>
                <c:pt idx="949">
                  <c:v>0.14071128711489508</c:v>
                </c:pt>
                <c:pt idx="950">
                  <c:v>0.17260570086934698</c:v>
                </c:pt>
                <c:pt idx="951">
                  <c:v>0.1529280249930583</c:v>
                </c:pt>
                <c:pt idx="952">
                  <c:v>0.15584377567391575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68-4AFE-9579-68CEBAF37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859920"/>
        <c:axId val="665856312"/>
      </c:scatterChart>
      <c:valAx>
        <c:axId val="665859920"/>
        <c:scaling>
          <c:orientation val="minMax"/>
          <c:max val="1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665856312"/>
        <c:crosses val="autoZero"/>
        <c:crossBetween val="midCat"/>
      </c:valAx>
      <c:valAx>
        <c:axId val="665856312"/>
        <c:scaling>
          <c:orientation val="minMax"/>
          <c:max val="0.86602500000000016"/>
        </c:scaling>
        <c:delete val="1"/>
        <c:axPos val="l"/>
        <c:numFmt formatCode="General" sourceLinked="1"/>
        <c:majorTickMark val="none"/>
        <c:minorTickMark val="none"/>
        <c:tickLblPos val="nextTo"/>
        <c:crossAx val="66585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line_graph_data!$M$1</c:f>
              <c:strCache>
                <c:ptCount val="1"/>
                <c:pt idx="0">
                  <c:v>Flag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line_graph_data!$L$2:$L$66</c:f>
              <c:numCache>
                <c:formatCode>[$-409]d\-mmm;@</c:formatCode>
                <c:ptCount val="65"/>
                <c:pt idx="0">
                  <c:v>44138</c:v>
                </c:pt>
                <c:pt idx="1">
                  <c:v>44139</c:v>
                </c:pt>
                <c:pt idx="2">
                  <c:v>44140</c:v>
                </c:pt>
                <c:pt idx="3">
                  <c:v>44141</c:v>
                </c:pt>
                <c:pt idx="4">
                  <c:v>44142</c:v>
                </c:pt>
                <c:pt idx="5">
                  <c:v>44143</c:v>
                </c:pt>
                <c:pt idx="6">
                  <c:v>44144</c:v>
                </c:pt>
                <c:pt idx="7">
                  <c:v>44145</c:v>
                </c:pt>
                <c:pt idx="8">
                  <c:v>44146</c:v>
                </c:pt>
                <c:pt idx="9">
                  <c:v>44147</c:v>
                </c:pt>
                <c:pt idx="10">
                  <c:v>44148</c:v>
                </c:pt>
                <c:pt idx="11">
                  <c:v>44149</c:v>
                </c:pt>
                <c:pt idx="12">
                  <c:v>44150</c:v>
                </c:pt>
                <c:pt idx="13">
                  <c:v>44151</c:v>
                </c:pt>
                <c:pt idx="14">
                  <c:v>44152</c:v>
                </c:pt>
                <c:pt idx="15">
                  <c:v>44153</c:v>
                </c:pt>
                <c:pt idx="16">
                  <c:v>44154</c:v>
                </c:pt>
                <c:pt idx="17">
                  <c:v>44155</c:v>
                </c:pt>
                <c:pt idx="18">
                  <c:v>44156</c:v>
                </c:pt>
                <c:pt idx="19">
                  <c:v>44157</c:v>
                </c:pt>
                <c:pt idx="20">
                  <c:v>44158</c:v>
                </c:pt>
                <c:pt idx="21">
                  <c:v>44159</c:v>
                </c:pt>
                <c:pt idx="22">
                  <c:v>44160</c:v>
                </c:pt>
                <c:pt idx="23">
                  <c:v>44161</c:v>
                </c:pt>
                <c:pt idx="24">
                  <c:v>44162</c:v>
                </c:pt>
                <c:pt idx="25">
                  <c:v>44163</c:v>
                </c:pt>
                <c:pt idx="26">
                  <c:v>44164</c:v>
                </c:pt>
                <c:pt idx="27">
                  <c:v>44165</c:v>
                </c:pt>
                <c:pt idx="28">
                  <c:v>44166</c:v>
                </c:pt>
                <c:pt idx="29">
                  <c:v>44167</c:v>
                </c:pt>
                <c:pt idx="30">
                  <c:v>44168</c:v>
                </c:pt>
                <c:pt idx="31">
                  <c:v>44169</c:v>
                </c:pt>
                <c:pt idx="32">
                  <c:v>44170</c:v>
                </c:pt>
                <c:pt idx="33">
                  <c:v>44171</c:v>
                </c:pt>
                <c:pt idx="34">
                  <c:v>44172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44183</c:v>
                </c:pt>
                <c:pt idx="46">
                  <c:v>44184</c:v>
                </c:pt>
                <c:pt idx="47">
                  <c:v>44185</c:v>
                </c:pt>
                <c:pt idx="48">
                  <c:v>44186</c:v>
                </c:pt>
                <c:pt idx="49">
                  <c:v>44187</c:v>
                </c:pt>
                <c:pt idx="50">
                  <c:v>44188</c:v>
                </c:pt>
                <c:pt idx="51">
                  <c:v>44189</c:v>
                </c:pt>
                <c:pt idx="52">
                  <c:v>44190</c:v>
                </c:pt>
                <c:pt idx="53">
                  <c:v>44191</c:v>
                </c:pt>
                <c:pt idx="54">
                  <c:v>44192</c:v>
                </c:pt>
                <c:pt idx="55">
                  <c:v>44193</c:v>
                </c:pt>
                <c:pt idx="56">
                  <c:v>44194</c:v>
                </c:pt>
                <c:pt idx="57">
                  <c:v>44195</c:v>
                </c:pt>
                <c:pt idx="58">
                  <c:v>44196</c:v>
                </c:pt>
                <c:pt idx="59">
                  <c:v>44197</c:v>
                </c:pt>
                <c:pt idx="60">
                  <c:v>44198</c:v>
                </c:pt>
                <c:pt idx="61">
                  <c:v>44199</c:v>
                </c:pt>
                <c:pt idx="62">
                  <c:v>44200</c:v>
                </c:pt>
                <c:pt idx="63">
                  <c:v>44201</c:v>
                </c:pt>
                <c:pt idx="64">
                  <c:v>44202</c:v>
                </c:pt>
              </c:numCache>
            </c:numRef>
          </c:xVal>
          <c:yVal>
            <c:numRef>
              <c:f>line_graph_data!$M$2:$M$66</c:f>
              <c:numCache>
                <c:formatCode>#,##0</c:formatCode>
                <c:ptCount val="65"/>
                <c:pt idx="0">
                  <c:v>3</c:v>
                </c:pt>
                <c:pt idx="1">
                  <c:v>7</c:v>
                </c:pt>
                <c:pt idx="2">
                  <c:v>13</c:v>
                </c:pt>
                <c:pt idx="3">
                  <c:v>15</c:v>
                </c:pt>
                <c:pt idx="4">
                  <c:v>21</c:v>
                </c:pt>
                <c:pt idx="5">
                  <c:v>31</c:v>
                </c:pt>
                <c:pt idx="6">
                  <c:v>37</c:v>
                </c:pt>
                <c:pt idx="7">
                  <c:v>44</c:v>
                </c:pt>
                <c:pt idx="8">
                  <c:v>49</c:v>
                </c:pt>
                <c:pt idx="9">
                  <c:v>55</c:v>
                </c:pt>
                <c:pt idx="10">
                  <c:v>62</c:v>
                </c:pt>
                <c:pt idx="11">
                  <c:v>71</c:v>
                </c:pt>
                <c:pt idx="12">
                  <c:v>81</c:v>
                </c:pt>
                <c:pt idx="13">
                  <c:v>87</c:v>
                </c:pt>
                <c:pt idx="14">
                  <c:v>91</c:v>
                </c:pt>
                <c:pt idx="15">
                  <c:v>101</c:v>
                </c:pt>
                <c:pt idx="16">
                  <c:v>107</c:v>
                </c:pt>
                <c:pt idx="17">
                  <c:v>116</c:v>
                </c:pt>
                <c:pt idx="18">
                  <c:v>130</c:v>
                </c:pt>
                <c:pt idx="19">
                  <c:v>134</c:v>
                </c:pt>
                <c:pt idx="20">
                  <c:v>136</c:v>
                </c:pt>
                <c:pt idx="21">
                  <c:v>142</c:v>
                </c:pt>
                <c:pt idx="22">
                  <c:v>149</c:v>
                </c:pt>
                <c:pt idx="23">
                  <c:v>151</c:v>
                </c:pt>
                <c:pt idx="24">
                  <c:v>160</c:v>
                </c:pt>
                <c:pt idx="25">
                  <c:v>162</c:v>
                </c:pt>
                <c:pt idx="26">
                  <c:v>169</c:v>
                </c:pt>
                <c:pt idx="27">
                  <c:v>176</c:v>
                </c:pt>
                <c:pt idx="28">
                  <c:v>184</c:v>
                </c:pt>
                <c:pt idx="29">
                  <c:v>196</c:v>
                </c:pt>
                <c:pt idx="30">
                  <c:v>201</c:v>
                </c:pt>
                <c:pt idx="31">
                  <c:v>209</c:v>
                </c:pt>
                <c:pt idx="32">
                  <c:v>213</c:v>
                </c:pt>
                <c:pt idx="33">
                  <c:v>221</c:v>
                </c:pt>
                <c:pt idx="34">
                  <c:v>225</c:v>
                </c:pt>
                <c:pt idx="35">
                  <c:v>226</c:v>
                </c:pt>
                <c:pt idx="36">
                  <c:v>234</c:v>
                </c:pt>
                <c:pt idx="37">
                  <c:v>244</c:v>
                </c:pt>
                <c:pt idx="38">
                  <c:v>248</c:v>
                </c:pt>
                <c:pt idx="39">
                  <c:v>252</c:v>
                </c:pt>
                <c:pt idx="40">
                  <c:v>260</c:v>
                </c:pt>
                <c:pt idx="41">
                  <c:v>264</c:v>
                </c:pt>
                <c:pt idx="42">
                  <c:v>269</c:v>
                </c:pt>
                <c:pt idx="43">
                  <c:v>275</c:v>
                </c:pt>
                <c:pt idx="44">
                  <c:v>278</c:v>
                </c:pt>
                <c:pt idx="45">
                  <c:v>280</c:v>
                </c:pt>
                <c:pt idx="46">
                  <c:v>291</c:v>
                </c:pt>
                <c:pt idx="47">
                  <c:v>292</c:v>
                </c:pt>
                <c:pt idx="48">
                  <c:v>297</c:v>
                </c:pt>
                <c:pt idx="49">
                  <c:v>301</c:v>
                </c:pt>
                <c:pt idx="50">
                  <c:v>303</c:v>
                </c:pt>
                <c:pt idx="51">
                  <c:v>308</c:v>
                </c:pt>
                <c:pt idx="52">
                  <c:v>308</c:v>
                </c:pt>
                <c:pt idx="53">
                  <c:v>317</c:v>
                </c:pt>
                <c:pt idx="54">
                  <c:v>317</c:v>
                </c:pt>
                <c:pt idx="55">
                  <c:v>319</c:v>
                </c:pt>
                <c:pt idx="56">
                  <c:v>326</c:v>
                </c:pt>
                <c:pt idx="57">
                  <c:v>330</c:v>
                </c:pt>
                <c:pt idx="58">
                  <c:v>331</c:v>
                </c:pt>
                <c:pt idx="59">
                  <c:v>337</c:v>
                </c:pt>
                <c:pt idx="60">
                  <c:v>341</c:v>
                </c:pt>
                <c:pt idx="61">
                  <c:v>348</c:v>
                </c:pt>
                <c:pt idx="62">
                  <c:v>352</c:v>
                </c:pt>
                <c:pt idx="63">
                  <c:v>356</c:v>
                </c:pt>
                <c:pt idx="64">
                  <c:v>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FA-4BD0-BF65-8CA3D78A4CD6}"/>
            </c:ext>
          </c:extLst>
        </c:ser>
        <c:ser>
          <c:idx val="1"/>
          <c:order val="1"/>
          <c:tx>
            <c:strRef>
              <c:f>line_graph_data!$N$1</c:f>
              <c:strCache>
                <c:ptCount val="1"/>
                <c:pt idx="0">
                  <c:v>Clean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line_graph_data!$L$2:$L$66</c:f>
              <c:numCache>
                <c:formatCode>[$-409]d\-mmm;@</c:formatCode>
                <c:ptCount val="65"/>
                <c:pt idx="0">
                  <c:v>44138</c:v>
                </c:pt>
                <c:pt idx="1">
                  <c:v>44139</c:v>
                </c:pt>
                <c:pt idx="2">
                  <c:v>44140</c:v>
                </c:pt>
                <c:pt idx="3">
                  <c:v>44141</c:v>
                </c:pt>
                <c:pt idx="4">
                  <c:v>44142</c:v>
                </c:pt>
                <c:pt idx="5">
                  <c:v>44143</c:v>
                </c:pt>
                <c:pt idx="6">
                  <c:v>44144</c:v>
                </c:pt>
                <c:pt idx="7">
                  <c:v>44145</c:v>
                </c:pt>
                <c:pt idx="8">
                  <c:v>44146</c:v>
                </c:pt>
                <c:pt idx="9">
                  <c:v>44147</c:v>
                </c:pt>
                <c:pt idx="10">
                  <c:v>44148</c:v>
                </c:pt>
                <c:pt idx="11">
                  <c:v>44149</c:v>
                </c:pt>
                <c:pt idx="12">
                  <c:v>44150</c:v>
                </c:pt>
                <c:pt idx="13">
                  <c:v>44151</c:v>
                </c:pt>
                <c:pt idx="14">
                  <c:v>44152</c:v>
                </c:pt>
                <c:pt idx="15">
                  <c:v>44153</c:v>
                </c:pt>
                <c:pt idx="16">
                  <c:v>44154</c:v>
                </c:pt>
                <c:pt idx="17">
                  <c:v>44155</c:v>
                </c:pt>
                <c:pt idx="18">
                  <c:v>44156</c:v>
                </c:pt>
                <c:pt idx="19">
                  <c:v>44157</c:v>
                </c:pt>
                <c:pt idx="20">
                  <c:v>44158</c:v>
                </c:pt>
                <c:pt idx="21">
                  <c:v>44159</c:v>
                </c:pt>
                <c:pt idx="22">
                  <c:v>44160</c:v>
                </c:pt>
                <c:pt idx="23">
                  <c:v>44161</c:v>
                </c:pt>
                <c:pt idx="24">
                  <c:v>44162</c:v>
                </c:pt>
                <c:pt idx="25">
                  <c:v>44163</c:v>
                </c:pt>
                <c:pt idx="26">
                  <c:v>44164</c:v>
                </c:pt>
                <c:pt idx="27">
                  <c:v>44165</c:v>
                </c:pt>
                <c:pt idx="28">
                  <c:v>44166</c:v>
                </c:pt>
                <c:pt idx="29">
                  <c:v>44167</c:v>
                </c:pt>
                <c:pt idx="30">
                  <c:v>44168</c:v>
                </c:pt>
                <c:pt idx="31">
                  <c:v>44169</c:v>
                </c:pt>
                <c:pt idx="32">
                  <c:v>44170</c:v>
                </c:pt>
                <c:pt idx="33">
                  <c:v>44171</c:v>
                </c:pt>
                <c:pt idx="34">
                  <c:v>44172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44183</c:v>
                </c:pt>
                <c:pt idx="46">
                  <c:v>44184</c:v>
                </c:pt>
                <c:pt idx="47">
                  <c:v>44185</c:v>
                </c:pt>
                <c:pt idx="48">
                  <c:v>44186</c:v>
                </c:pt>
                <c:pt idx="49">
                  <c:v>44187</c:v>
                </c:pt>
                <c:pt idx="50">
                  <c:v>44188</c:v>
                </c:pt>
                <c:pt idx="51">
                  <c:v>44189</c:v>
                </c:pt>
                <c:pt idx="52">
                  <c:v>44190</c:v>
                </c:pt>
                <c:pt idx="53">
                  <c:v>44191</c:v>
                </c:pt>
                <c:pt idx="54">
                  <c:v>44192</c:v>
                </c:pt>
                <c:pt idx="55">
                  <c:v>44193</c:v>
                </c:pt>
                <c:pt idx="56">
                  <c:v>44194</c:v>
                </c:pt>
                <c:pt idx="57">
                  <c:v>44195</c:v>
                </c:pt>
                <c:pt idx="58">
                  <c:v>44196</c:v>
                </c:pt>
                <c:pt idx="59">
                  <c:v>44197</c:v>
                </c:pt>
                <c:pt idx="60">
                  <c:v>44198</c:v>
                </c:pt>
                <c:pt idx="61">
                  <c:v>44199</c:v>
                </c:pt>
                <c:pt idx="62">
                  <c:v>44200</c:v>
                </c:pt>
                <c:pt idx="63">
                  <c:v>44201</c:v>
                </c:pt>
                <c:pt idx="64">
                  <c:v>44202</c:v>
                </c:pt>
              </c:numCache>
            </c:numRef>
          </c:xVal>
          <c:yVal>
            <c:numRef>
              <c:f>line_graph_data!$N$2:$N$66</c:f>
              <c:numCache>
                <c:formatCode>#,##0</c:formatCode>
                <c:ptCount val="65"/>
                <c:pt idx="0">
                  <c:v>19</c:v>
                </c:pt>
                <c:pt idx="1">
                  <c:v>30</c:v>
                </c:pt>
                <c:pt idx="2">
                  <c:v>42</c:v>
                </c:pt>
                <c:pt idx="3">
                  <c:v>56</c:v>
                </c:pt>
                <c:pt idx="4">
                  <c:v>65</c:v>
                </c:pt>
                <c:pt idx="5">
                  <c:v>84</c:v>
                </c:pt>
                <c:pt idx="6">
                  <c:v>110</c:v>
                </c:pt>
                <c:pt idx="7">
                  <c:v>133</c:v>
                </c:pt>
                <c:pt idx="8">
                  <c:v>148</c:v>
                </c:pt>
                <c:pt idx="9">
                  <c:v>162</c:v>
                </c:pt>
                <c:pt idx="10">
                  <c:v>180</c:v>
                </c:pt>
                <c:pt idx="11">
                  <c:v>208</c:v>
                </c:pt>
                <c:pt idx="12">
                  <c:v>232</c:v>
                </c:pt>
                <c:pt idx="13">
                  <c:v>250</c:v>
                </c:pt>
                <c:pt idx="14">
                  <c:v>266</c:v>
                </c:pt>
                <c:pt idx="15">
                  <c:v>282</c:v>
                </c:pt>
                <c:pt idx="16">
                  <c:v>299</c:v>
                </c:pt>
                <c:pt idx="17">
                  <c:v>314</c:v>
                </c:pt>
                <c:pt idx="18">
                  <c:v>341</c:v>
                </c:pt>
                <c:pt idx="19">
                  <c:v>350</c:v>
                </c:pt>
                <c:pt idx="20">
                  <c:v>354</c:v>
                </c:pt>
                <c:pt idx="21">
                  <c:v>370</c:v>
                </c:pt>
                <c:pt idx="22">
                  <c:v>387</c:v>
                </c:pt>
                <c:pt idx="23">
                  <c:v>399</c:v>
                </c:pt>
                <c:pt idx="24">
                  <c:v>416</c:v>
                </c:pt>
                <c:pt idx="25">
                  <c:v>423</c:v>
                </c:pt>
                <c:pt idx="26">
                  <c:v>435</c:v>
                </c:pt>
                <c:pt idx="27">
                  <c:v>450</c:v>
                </c:pt>
                <c:pt idx="28">
                  <c:v>486</c:v>
                </c:pt>
                <c:pt idx="29">
                  <c:v>501</c:v>
                </c:pt>
                <c:pt idx="30">
                  <c:v>516</c:v>
                </c:pt>
                <c:pt idx="31">
                  <c:v>535</c:v>
                </c:pt>
                <c:pt idx="32">
                  <c:v>556</c:v>
                </c:pt>
                <c:pt idx="33">
                  <c:v>573</c:v>
                </c:pt>
                <c:pt idx="34">
                  <c:v>586</c:v>
                </c:pt>
                <c:pt idx="35">
                  <c:v>596</c:v>
                </c:pt>
                <c:pt idx="36">
                  <c:v>610</c:v>
                </c:pt>
                <c:pt idx="37">
                  <c:v>635</c:v>
                </c:pt>
                <c:pt idx="38">
                  <c:v>656</c:v>
                </c:pt>
                <c:pt idx="39">
                  <c:v>669</c:v>
                </c:pt>
                <c:pt idx="40">
                  <c:v>687</c:v>
                </c:pt>
                <c:pt idx="41">
                  <c:v>694</c:v>
                </c:pt>
                <c:pt idx="42">
                  <c:v>702</c:v>
                </c:pt>
                <c:pt idx="43">
                  <c:v>711</c:v>
                </c:pt>
                <c:pt idx="44">
                  <c:v>724</c:v>
                </c:pt>
                <c:pt idx="45">
                  <c:v>734</c:v>
                </c:pt>
                <c:pt idx="46">
                  <c:v>757</c:v>
                </c:pt>
                <c:pt idx="47">
                  <c:v>761</c:v>
                </c:pt>
                <c:pt idx="48">
                  <c:v>769</c:v>
                </c:pt>
                <c:pt idx="49">
                  <c:v>776</c:v>
                </c:pt>
                <c:pt idx="50">
                  <c:v>782</c:v>
                </c:pt>
                <c:pt idx="51">
                  <c:v>792</c:v>
                </c:pt>
                <c:pt idx="52">
                  <c:v>797</c:v>
                </c:pt>
                <c:pt idx="53">
                  <c:v>816</c:v>
                </c:pt>
                <c:pt idx="54">
                  <c:v>819</c:v>
                </c:pt>
                <c:pt idx="55">
                  <c:v>821</c:v>
                </c:pt>
                <c:pt idx="56">
                  <c:v>839</c:v>
                </c:pt>
                <c:pt idx="57">
                  <c:v>853</c:v>
                </c:pt>
                <c:pt idx="58">
                  <c:v>858</c:v>
                </c:pt>
                <c:pt idx="59">
                  <c:v>879</c:v>
                </c:pt>
                <c:pt idx="60">
                  <c:v>894</c:v>
                </c:pt>
                <c:pt idx="61">
                  <c:v>914</c:v>
                </c:pt>
                <c:pt idx="62">
                  <c:v>926</c:v>
                </c:pt>
                <c:pt idx="63">
                  <c:v>941</c:v>
                </c:pt>
                <c:pt idx="64">
                  <c:v>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FA-4BD0-BF65-8CA3D78A4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15192"/>
        <c:axId val="1250415520"/>
      </c:scatterChart>
      <c:valAx>
        <c:axId val="1250415192"/>
        <c:scaling>
          <c:orientation val="minMax"/>
          <c:max val="44206"/>
          <c:min val="44136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15520"/>
        <c:crosses val="autoZero"/>
        <c:crossBetween val="midCat"/>
        <c:majorUnit val="16"/>
      </c:valAx>
      <c:valAx>
        <c:axId val="12504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15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184150</xdr:colOff>
      <xdr:row>0</xdr:row>
      <xdr:rowOff>60324</xdr:rowOff>
    </xdr:from>
    <xdr:to>
      <xdr:col>10</xdr:col>
      <xdr:colOff>463550</xdr:colOff>
      <xdr:row>24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2A107-E279-4073-BC34-D687C55B3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0.70318</cdr:x>
      <cdr:y>0.06677</cdr:y>
    </cdr:from>
    <cdr:to>
      <cdr:x>0.74944</cdr:x>
      <cdr:y>0.79983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384B0FF9-96AA-4753-9C34-6D7FDA4AF0E4}"/>
            </a:ext>
          </a:extLst>
        </cdr:cNvPr>
        <cdr:cNvSpPr txBox="1"/>
      </cdr:nvSpPr>
      <cdr:spPr>
        <a:xfrm xmlns:a="http://schemas.openxmlformats.org/drawingml/2006/main" rot="3505010">
          <a:off x="2538743" y="1816048"/>
          <a:ext cx="3298002" cy="2667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0" i="0">
              <a:solidFill>
                <a:schemeClr val="dk1"/>
              </a:solidFill>
              <a:effectLst/>
              <a:latin typeface="Abadi Extra Light" panose="020B0204020104020204" pitchFamily="34" charset="0"/>
              <a:ea typeface="+mn-ea"/>
              <a:cs typeface="+mn-cs"/>
            </a:rPr>
            <a:t>←</a:t>
          </a:r>
          <a:r>
            <a:rPr lang="en-US" sz="1400">
              <a:latin typeface="Abadi Extra Light" panose="020B0204020104020204" pitchFamily="34" charset="0"/>
            </a:rPr>
            <a:t> More</a:t>
          </a:r>
          <a:r>
            <a:rPr lang="en-US" sz="1400" baseline="0">
              <a:latin typeface="Abadi Extra Light" panose="020B0204020104020204" pitchFamily="34" charset="0"/>
            </a:rPr>
            <a:t> Retweets | More Likes </a:t>
          </a:r>
          <a:r>
            <a:rPr lang="en-US" sz="1400" b="0" i="0">
              <a:solidFill>
                <a:schemeClr val="dk1"/>
              </a:solidFill>
              <a:effectLst/>
              <a:latin typeface="Abadi Extra Light" panose="020B0204020104020204" pitchFamily="34" charset="0"/>
              <a:ea typeface="+mn-ea"/>
              <a:cs typeface="+mn-cs"/>
            </a:rPr>
            <a:t>→</a:t>
          </a:r>
          <a:endParaRPr lang="en-US" sz="1400">
            <a:latin typeface="Abadi Extra Light" panose="020B0204020104020204" pitchFamily="34" charset="0"/>
          </a:endParaRPr>
        </a:p>
      </cdr:txBody>
    </cdr:sp>
  </cdr:relSizeAnchor>
  <cdr:relSizeAnchor xmlns:cdr="http://schemas.openxmlformats.org/drawingml/2006/chartDrawing">
    <cdr:from>
      <cdr:x>0.19858</cdr:x>
      <cdr:y>0.88029</cdr:y>
    </cdr:from>
    <cdr:to>
      <cdr:x>0.77058</cdr:x>
      <cdr:y>0.93957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A8676F09-2265-4983-B249-6EB617BCAB67}"/>
            </a:ext>
          </a:extLst>
        </cdr:cNvPr>
        <cdr:cNvSpPr txBox="1"/>
      </cdr:nvSpPr>
      <cdr:spPr>
        <a:xfrm xmlns:a="http://schemas.openxmlformats.org/drawingml/2006/main">
          <a:off x="1145000" y="3960401"/>
          <a:ext cx="3298002" cy="2667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0" i="0">
              <a:solidFill>
                <a:schemeClr val="dk1"/>
              </a:solidFill>
              <a:effectLst/>
              <a:latin typeface="Abadi Extra Light" panose="020B0204020104020204" pitchFamily="34" charset="0"/>
              <a:ea typeface="+mn-ea"/>
              <a:cs typeface="+mn-cs"/>
            </a:rPr>
            <a:t>←</a:t>
          </a:r>
          <a:r>
            <a:rPr lang="en-US" sz="1400">
              <a:latin typeface="Abadi Extra Light" panose="020B0204020104020204" pitchFamily="34" charset="0"/>
            </a:rPr>
            <a:t> More</a:t>
          </a:r>
          <a:r>
            <a:rPr lang="en-US" sz="1400" baseline="0">
              <a:latin typeface="Abadi Extra Light" panose="020B0204020104020204" pitchFamily="34" charset="0"/>
            </a:rPr>
            <a:t> Comments | More Likes </a:t>
          </a:r>
          <a:r>
            <a:rPr lang="en-US" sz="1400" b="0" i="0">
              <a:solidFill>
                <a:schemeClr val="dk1"/>
              </a:solidFill>
              <a:effectLst/>
              <a:latin typeface="Abadi Extra Light" panose="020B0204020104020204" pitchFamily="34" charset="0"/>
              <a:ea typeface="+mn-ea"/>
              <a:cs typeface="+mn-cs"/>
            </a:rPr>
            <a:t>→</a:t>
          </a:r>
          <a:endParaRPr lang="en-US" sz="1400">
            <a:latin typeface="Abadi Extra Light" panose="020B0204020104020204" pitchFamily="34" charset="0"/>
          </a:endParaRPr>
        </a:p>
      </cdr:txBody>
    </cdr:sp>
  </cdr:relSizeAnchor>
  <cdr:relSizeAnchor xmlns:cdr="http://schemas.openxmlformats.org/drawingml/2006/chartDrawing">
    <cdr:from>
      <cdr:x>0.26397</cdr:x>
      <cdr:y>0.09642</cdr:y>
    </cdr:from>
    <cdr:to>
      <cdr:x>0.31023</cdr:x>
      <cdr:y>0.82948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15670654-A33E-48ED-B38C-D32EF076C688}"/>
            </a:ext>
          </a:extLst>
        </cdr:cNvPr>
        <cdr:cNvSpPr txBox="1"/>
      </cdr:nvSpPr>
      <cdr:spPr>
        <a:xfrm xmlns:a="http://schemas.openxmlformats.org/drawingml/2006/main" rot="18169022">
          <a:off x="6349" y="1949449"/>
          <a:ext cx="3298002" cy="2667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0" i="0">
              <a:solidFill>
                <a:schemeClr val="dk1"/>
              </a:solidFill>
              <a:effectLst/>
              <a:latin typeface="Abadi Extra Light" panose="020B0204020104020204" pitchFamily="34" charset="0"/>
              <a:ea typeface="+mn-ea"/>
              <a:cs typeface="+mn-cs"/>
            </a:rPr>
            <a:t>←</a:t>
          </a:r>
          <a:r>
            <a:rPr lang="en-US" sz="1400">
              <a:latin typeface="Abadi Extra Light" panose="020B0204020104020204" pitchFamily="34" charset="0"/>
            </a:rPr>
            <a:t> More</a:t>
          </a:r>
          <a:r>
            <a:rPr lang="en-US" sz="1400" baseline="0">
              <a:latin typeface="Abadi Extra Light" panose="020B0204020104020204" pitchFamily="34" charset="0"/>
            </a:rPr>
            <a:t> Comments | More Retweets </a:t>
          </a:r>
          <a:r>
            <a:rPr lang="en-US" sz="1400" b="0" i="0">
              <a:solidFill>
                <a:schemeClr val="dk1"/>
              </a:solidFill>
              <a:effectLst/>
              <a:latin typeface="Abadi Extra Light" panose="020B0204020104020204" pitchFamily="34" charset="0"/>
              <a:ea typeface="+mn-ea"/>
              <a:cs typeface="+mn-cs"/>
            </a:rPr>
            <a:t>→</a:t>
          </a:r>
          <a:endParaRPr lang="en-US" sz="1400">
            <a:latin typeface="Abadi Extra Light" panose="020B0204020104020204" pitchFamily="34" charset="0"/>
          </a:endParaRPr>
        </a:p>
      </cdr:txBody>
    </cdr:sp>
  </cdr:relSizeAnchor>
  <cdr:relSizeAnchor xmlns:cdr="http://schemas.openxmlformats.org/drawingml/2006/chartDrawing">
    <cdr:from>
      <cdr:x>0.79553</cdr:x>
      <cdr:y>0.36327</cdr:y>
    </cdr:from>
    <cdr:to>
      <cdr:x>0.99485</cdr:x>
      <cdr:y>0.46971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0C99DDB2-CFDA-4FAA-98AB-385EFBB7964C}"/>
            </a:ext>
          </a:extLst>
        </cdr:cNvPr>
        <cdr:cNvSpPr txBox="1"/>
      </cdr:nvSpPr>
      <cdr:spPr>
        <a:xfrm xmlns:a="http://schemas.openxmlformats.org/drawingml/2006/main">
          <a:off x="4579286" y="1643592"/>
          <a:ext cx="1147356" cy="48154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000" b="0" i="0">
              <a:solidFill>
                <a:schemeClr val="accent6"/>
              </a:solidFill>
              <a:effectLst/>
              <a:latin typeface="Abadi Extra Light" panose="020B0204020104020204" pitchFamily="34" charset="0"/>
              <a:ea typeface="+mn-ea"/>
              <a:cs typeface="+mn-cs"/>
            </a:rPr>
            <a:t>Unflagged</a:t>
          </a:r>
          <a:r>
            <a:rPr lang="en-US" sz="1000" b="0" i="0" baseline="0">
              <a:solidFill>
                <a:schemeClr val="accent6"/>
              </a:solidFill>
              <a:effectLst/>
              <a:latin typeface="Abadi Extra Light" panose="020B0204020104020204" pitchFamily="34" charset="0"/>
              <a:ea typeface="+mn-ea"/>
              <a:cs typeface="+mn-cs"/>
            </a:rPr>
            <a:t> Tweets </a:t>
          </a:r>
        </a:p>
        <a:p xmlns:a="http://schemas.openxmlformats.org/drawingml/2006/main">
          <a:pPr algn="l"/>
          <a:endParaRPr lang="en-US" sz="1000" b="0" i="0" baseline="0">
            <a:solidFill>
              <a:schemeClr val="dk1"/>
            </a:solidFill>
            <a:effectLst/>
            <a:latin typeface="Abadi Extra Light" panose="020B0204020104020204" pitchFamily="34" charset="0"/>
            <a:ea typeface="+mn-ea"/>
            <a:cs typeface="+mn-cs"/>
          </a:endParaRPr>
        </a:p>
        <a:p xmlns:a="http://schemas.openxmlformats.org/drawingml/2006/main">
          <a:pPr algn="l"/>
          <a:r>
            <a:rPr lang="en-US" sz="1000" b="0" i="0" baseline="0">
              <a:solidFill>
                <a:srgbClr val="FF0000"/>
              </a:solidFill>
              <a:effectLst/>
              <a:latin typeface="Abadi Extra Light" panose="020B0204020104020204" pitchFamily="34" charset="0"/>
              <a:ea typeface="+mn-ea"/>
              <a:cs typeface="+mn-cs"/>
            </a:rPr>
            <a:t>Flagged Tweets</a:t>
          </a:r>
          <a:endParaRPr lang="en-US" sz="1000">
            <a:solidFill>
              <a:srgbClr val="FF0000"/>
            </a:solidFill>
            <a:latin typeface="Abadi Extra Light" panose="020B0204020104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168275</xdr:colOff>
      <xdr:row>0</xdr:row>
      <xdr:rowOff>155575</xdr:rowOff>
    </xdr:from>
    <xdr:to>
      <xdr:col>10</xdr:col>
      <xdr:colOff>473075</xdr:colOff>
      <xdr:row>17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A4C1A-3C66-44BF-B08A-C06362253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9F8C3-7E2D-44F7-9E79-D8487C11F0E7}" name="tweet_datatable" displayName="tweet_datatable" ref="A1:AB954" totalsRowShown="0">
  <autoFilter ref="A1:AB954" xr:uid="{963D24DC-C4EA-4468-AE0A-9B7876DA7A61}"/>
  <sortState xmlns:xlrd2="http://schemas.microsoft.com/office/spreadsheetml/2017/richdata2" ref="A2:AB954">
    <sortCondition ref="A1:A954"/>
  </sortState>
  <tableColumns count="28">
    <tableColumn id="1" xr3:uid="{97243776-9588-4DEC-957C-764547C38983}" name="Date" dataDxfId="33"/>
    <tableColumn id="2" xr3:uid="{7690B17F-54C4-4ABC-A683-25F3FAC5958C}" name="Comments"/>
    <tableColumn id="3" xr3:uid="{29550B32-9A2D-4E4D-AFA3-8ED689837B21}" name="Retweets"/>
    <tableColumn id="4" xr3:uid="{B99434D5-385B-43D2-AE81-33B0B606825F}" name="Likes"/>
    <tableColumn id="9" xr3:uid="{37B04DC4-FF89-475E-93B7-5BC659BDCEE4}" name="Category"/>
    <tableColumn id="5" xr3:uid="{02F82D54-DB79-49DC-B9D9-50232449A27D}" name="Blocked"/>
    <tableColumn id="10" xr3:uid="{521D21ED-0B48-4E8D-A20B-89A5355EF289}" name="Flag"/>
    <tableColumn id="6" xr3:uid="{F5C48DEF-11C4-4BB7-8AE9-2AD1AB592F52}" name="Comment"/>
    <tableColumn id="11" xr3:uid="{A2286799-A63D-476B-9437-010969ACAB9F}" name="R/L" dataDxfId="32" dataCellStyle="Percent">
      <calculatedColumnFormula>IFERROR(tweet_datatable[[#This Row],[Retweets]]/SUM(tweet_datatable[[#This Row],[Retweets]:[Likes]]),0.5)</calculatedColumnFormula>
    </tableColumn>
    <tableColumn id="12" xr3:uid="{96C13614-BEE8-4E98-8E42-DA92C685BFCE}" name="R/C" dataDxfId="31" dataCellStyle="Percent">
      <calculatedColumnFormula>IFERROR(tweet_datatable[[#This Row],[Retweets]]/SUM(tweet_datatable[[#This Row],[Comments]:[Retweets]]),0.5)</calculatedColumnFormula>
    </tableColumn>
    <tableColumn id="13" xr3:uid="{7B3ED317-E6BF-4CE6-99AF-F10E71F20581}" name="Theta (deg)" dataDxfId="30">
      <calculatedColumnFormula>tweet_datatable[[#This Row],[R/L]]*60</calculatedColumnFormula>
    </tableColumn>
    <tableColumn id="14" xr3:uid="{355AA5C5-BCB5-4C2B-9C13-F7E6CC6C984D}" name="Phi (deg)" dataDxfId="29">
      <calculatedColumnFormula>tweet_datatable[[#This Row],[R/C]]*60</calculatedColumnFormula>
    </tableColumn>
    <tableColumn id="15" xr3:uid="{9A9015B7-7881-48C1-ABAC-4A95CC90F3F2}" name="Beta (deg)" dataDxfId="28">
      <calculatedColumnFormula>180-tweet_datatable[[#This Row],[Theta (deg)]]-tweet_datatable[[#This Row],[Phi (deg)]]</calculatedColumnFormula>
    </tableColumn>
    <tableColumn id="16" xr3:uid="{CDF77BB9-31EE-4ED7-8211-FEFF69D68697}" name="Phi (rad)" dataDxfId="27">
      <calculatedColumnFormula>RADIANS(tweet_datatable[[#This Row],[Phi (deg)]])</calculatedColumnFormula>
    </tableColumn>
    <tableColumn id="17" xr3:uid="{DE2FA4D2-B9A0-49B6-9775-A8ACF859ABF4}" name="Beta (rad)" dataDxfId="26">
      <calculatedColumnFormula>RADIANS(tweet_datatable[[#This Row],[Beta (deg)]])</calculatedColumnFormula>
    </tableColumn>
    <tableColumn id="18" xr3:uid="{5226AA70-EE36-45D0-88FE-E4C4980634EB}" name="SinPhi" dataDxfId="25">
      <calculatedColumnFormula>SIN(tweet_datatable[[#This Row],[Phi (rad)]])</calculatedColumnFormula>
    </tableColumn>
    <tableColumn id="19" xr3:uid="{44972DE0-B825-4605-8681-33ADE2C75FB7}" name="SinBeta" dataDxfId="24">
      <calculatedColumnFormula>SIN(tweet_datatable[[#This Row],[Beta (rad)]])</calculatedColumnFormula>
    </tableColumn>
    <tableColumn id="20" xr3:uid="{8DE3BCA2-547B-453D-A3E6-A8615F8CB81D}" name="r1" dataDxfId="23">
      <calculatedColumnFormula>tweet_datatable[[#This Row],[SinPhi]]/tweet_datatable[[#This Row],[SinBeta]]</calculatedColumnFormula>
    </tableColumn>
    <tableColumn id="21" xr3:uid="{29F57C88-3A44-4D16-8967-973384F46477}" name="Theta (rad)" dataDxfId="22">
      <calculatedColumnFormula>RADIANS(tweet_datatable[[#This Row],[Theta (deg)]])</calculatedColumnFormula>
    </tableColumn>
    <tableColumn id="22" xr3:uid="{29A3E1A2-5946-4649-8CBA-C746861629D3}" name="x" dataDxfId="21">
      <calculatedColumnFormula>tweet_datatable[[#This Row],[r1]]*COS(tweet_datatable[[#This Row],[Theta (rad)]])</calculatedColumnFormula>
    </tableColumn>
    <tableColumn id="23" xr3:uid="{E5A90D53-1ACB-4DA2-8A74-CFE9D4BD0ED4}" name="y" dataDxfId="20">
      <calculatedColumnFormula>tweet_datatable[[#This Row],[r1]]*SIN(tweet_datatable[[#This Row],[Theta (rad)]])</calculatedColumnFormula>
    </tableColumn>
    <tableColumn id="24" xr3:uid="{83F0D049-C540-4781-A139-4A764605FED1}" name="flagx" dataDxfId="19">
      <calculatedColumnFormula>IF(COUNTA(tweet_datatable[[#This Row],[Flag]])&gt;0,tweet_datatable[[#This Row],[x]],NA())</calculatedColumnFormula>
    </tableColumn>
    <tableColumn id="25" xr3:uid="{A3AA3713-8223-4954-B8C4-D283F3543B35}" name="flagy" dataDxfId="18">
      <calculatedColumnFormula>IF(COUNTA(tweet_datatable[[#This Row],[Flag]])&gt;0,tweet_datatable[[#This Row],[y]],NA())</calculatedColumnFormula>
    </tableColumn>
    <tableColumn id="26" xr3:uid="{F7DEA1DE-8FFF-477C-94B6-0DCBCE824AF3}" name="cleanx" dataDxfId="17">
      <calculatedColumnFormula>IF(COUNTA(tweet_datatable[[#This Row],[Flag]])=0,tweet_datatable[[#This Row],[x]],NA())</calculatedColumnFormula>
    </tableColumn>
    <tableColumn id="27" xr3:uid="{13E27162-4976-4513-B89E-E8D1B60C37E1}" name="cleany" dataDxfId="16">
      <calculatedColumnFormula>IF(COUNTA(tweet_datatable[[#This Row],[Flag]])=0,tweet_datatable[[#This Row],[y]],NA())</calculatedColumnFormula>
    </tableColumn>
    <tableColumn id="7" xr3:uid="{775D65E5-E843-47CB-8745-E8D79D6D1973}" name="clean_c" dataDxfId="15"/>
    <tableColumn id="8" xr3:uid="{873A2279-3A1F-40DF-82E2-EFE30FCAEF25}" name="clean_r" dataDxfId="14"/>
    <tableColumn id="28" xr3:uid="{3242704D-647E-4882-AC5C-789A63044272}" name="clean_l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148014-208C-4350-8878-A3ACCA6C3AA5}" name="linegraph_input" displayName="linegraph_input" ref="A1:J66" totalsRowShown="0">
  <autoFilter ref="A1:J66" xr:uid="{60A0AD2D-BD8A-428E-9603-D1961515C537}"/>
  <tableColumns count="10">
    <tableColumn id="1" xr3:uid="{77C5D7A4-13C6-4C69-88F8-4CFF495F8A8B}" name="Date" dataDxfId="12"/>
    <tableColumn id="3" xr3:uid="{E07C3408-E48C-4BCA-8CF3-8C347BE0E0D8}" name="This Tweet from @realDonaldTrump has been withheld in response to a report from the copyright holder" dataDxfId="11">
      <calculatedColumnFormula array="1">SUMPRODUCT((tweet_datatable[Flag]=B$1)*(YEAR(tweet_datatable[Date])=YEAR(linegraph_input[[#This Row],[Date]]))*(MONTH(tweet_datatable[Date])=MONTH(linegraph_input[[#This Row],[Date]]))*(DAY(tweet_datatable[Date])=DAY(linegraph_input[[#This Row],[Date]])))</calculatedColumnFormula>
    </tableColumn>
    <tableColumn id="4" xr3:uid="{99FC89DA-FC38-4353-B22D-A6A2D4511011}" name="Learn about US 2020 election security efforts" dataDxfId="10">
      <calculatedColumnFormula array="1">SUMPRODUCT((tweet_datatable[Flag]=C$1)*(YEAR(tweet_datatable[Date])=YEAR(linegraph_input[[#This Row],[Date]]))*(MONTH(tweet_datatable[Date])=MONTH(linegraph_input[[#This Row],[Date]]))*(DAY(tweet_datatable[Date])=DAY(linegraph_input[[#This Row],[Date]])))</calculatedColumnFormula>
    </tableColumn>
    <tableColumn id="5" xr3:uid="{5C5CB0F5-641F-4C47-81C8-3C6330175258}" name="Official sources may not have called the race when this was Tweeted" dataDxfId="9">
      <calculatedColumnFormula array="1">SUMPRODUCT((tweet_datatable[Flag]=D$1)*(YEAR(tweet_datatable[Date])=YEAR(linegraph_input[[#This Row],[Date]]))*(MONTH(tweet_datatable[Date])=MONTH(linegraph_input[[#This Row],[Date]]))*(DAY(tweet_datatable[Date])=DAY(linegraph_input[[#This Row],[Date]])))</calculatedColumnFormula>
    </tableColumn>
    <tableColumn id="6" xr3:uid="{C1F88AF1-287B-49B1-82F8-AC4F2A234204}" name="Some votes may still need to be counted" dataDxfId="8">
      <calculatedColumnFormula array="1">SUMPRODUCT((tweet_datatable[Flag]=E$1)*(YEAR(tweet_datatable[Date])=YEAR(linegraph_input[[#This Row],[Date]]))*(MONTH(tweet_datatable[Date])=MONTH(linegraph_input[[#This Row],[Date]]))*(DAY(tweet_datatable[Date])=DAY(linegraph_input[[#This Row],[Date]])))</calculatedColumnFormula>
    </tableColumn>
    <tableColumn id="7" xr3:uid="{D8768EC2-E7E6-4528-901C-29A7CDE35C28}" name="This claim about election fraud is disputed" dataDxfId="7">
      <calculatedColumnFormula array="1">SUMPRODUCT((tweet_datatable[Flag]=F$1)*(YEAR(tweet_datatable[Date])=YEAR(linegraph_input[[#This Row],[Date]]))*(MONTH(tweet_datatable[Date])=MONTH(linegraph_input[[#This Row],[Date]]))*(DAY(tweet_datatable[Date])=DAY(linegraph_input[[#This Row],[Date]])))</calculatedColumnFormula>
    </tableColumn>
    <tableColumn id="8" xr3:uid="{B544A70F-3A8D-4318-9DB7-6E7AB7EB2C9C}" name="Learn how voting by mail is safe and secure" dataDxfId="6">
      <calculatedColumnFormula array="1">SUMPRODUCT((tweet_datatable[Flag]=G$1)*(YEAR(tweet_datatable[Date])=YEAR(linegraph_input[[#This Row],[Date]]))*(MONTH(tweet_datatable[Date])=MONTH(linegraph_input[[#This Row],[Date]]))*(DAY(tweet_datatable[Date])=DAY(linegraph_input[[#This Row],[Date]])))</calculatedColumnFormula>
    </tableColumn>
    <tableColumn id="9" xr3:uid="{41FEB42A-17FC-4704-8344-E442CFD73A50}" name="Election officials have certified Joe Biden as the winner of the U.S. Presidential Election" dataDxfId="5">
      <calculatedColumnFormula array="1">SUMPRODUCT((tweet_datatable[Flag]=H$1)*(YEAR(tweet_datatable[Date])=YEAR(linegraph_input[[#This Row],[Date]]))*(MONTH(tweet_datatable[Date])=MONTH(linegraph_input[[#This Row],[Date]]))*(DAY(tweet_datatable[Date])=DAY(linegraph_input[[#This Row],[Date]])))</calculatedColumnFormula>
    </tableColumn>
    <tableColumn id="10" xr3:uid="{BCBCF451-4932-404D-89A1-685F6FAFA28E}" name="This Tweet is no longer available because it violated the Twitter Rules" dataDxfId="4">
      <calculatedColumnFormula array="1">SUMPRODUCT((tweet_datatable[Flag]=I$1)*(YEAR(tweet_datatable[Date])=YEAR(linegraph_input[[#This Row],[Date]]))*(MONTH(tweet_datatable[Date])=MONTH(linegraph_input[[#This Row],[Date]]))*(DAY(tweet_datatable[Date])=DAY(linegraph_input[[#This Row],[Date]])))</calculatedColumnFormula>
    </tableColumn>
    <tableColumn id="11" xr3:uid="{CA96FF35-075D-4E17-B907-3CBE28C42834}" name="Clean" dataDxfId="3">
      <calculatedColumnFormula array="1">SUMPRODUCT((tweet_datatable[Flag]="")*(YEAR(tweet_datatable[Date])=YEAR(linegraph_input[[#This Row],[Date]]))*(MONTH(tweet_datatable[Date])=MONTH(linegraph_input[[#This Row],[Date]]))*(DAY(tweet_datatable[Date])=DAY(linegraph_input[[#This Row],[Date]])))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068D1A-F021-413B-AED9-EE072DEE1EA2}" name="Table3" displayName="Table3" ref="L1:N66" totalsRowShown="0">
  <autoFilter ref="L1:N66" xr:uid="{F2C4DEEE-06CD-4A85-BD6C-560B4CE31030}"/>
  <tableColumns count="3">
    <tableColumn id="1" xr3:uid="{6D30B056-3A73-4CE9-B285-AA61BE041A2E}" name="Date" dataDxfId="2"/>
    <tableColumn id="6" xr3:uid="{B10CA6D3-5479-4E8C-B115-7592247D221B}" name="Flag" dataDxfId="1">
      <calculatedColumnFormula>IF(AND(line_graph!$B$5="",line_graph!$B$7=""),NA(),IF(line_graph!$B$5="",0,SUM(F$2:F2))+IF(line_graph!$B$7="",0,SUM(B$2:E2,G$2:I2)))</calculatedColumnFormula>
    </tableColumn>
    <tableColumn id="10" xr3:uid="{4C94AE7C-5F47-4112-A026-C78B9D4C13EC}" name="Clean" dataDxfId="0">
      <calculatedColumnFormula>IF(line_graph!$B$3="",NA(),SUM(J$2:J2)+Table3[[#This Row],[Flag]])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7413-04CE-408A-92FF-A5DC5D2E9900}">
  <dimension ref="A1"/>
  <sheetViews>
    <sheetView tabSelected="1" topLeftCell="A3" zoomScaleNormal="100" workbookViewId="0">
      <selection activeCell="P8" sqref="P8"/>
    </sheetView>
  </sheetViews>
  <sheetFormatPr defaultRowHeight="14.5" x14ac:dyDescent="0.35"/>
  <cols>
    <col min="1" max="16384" width="8.7265625" style="4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4C5-9E78-4EDA-A209-6E87E2A03AF8}">
  <dimension ref="A1"/>
  <sheetViews>
    <sheetView workbookViewId="0">
      <selection activeCell="D21" sqref="D2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2466-3951-4A31-93DF-FC0005B89511}">
  <dimension ref="B3:C7"/>
  <sheetViews>
    <sheetView workbookViewId="0">
      <selection activeCell="L14" sqref="L14"/>
    </sheetView>
  </sheetViews>
  <sheetFormatPr defaultRowHeight="14" x14ac:dyDescent="0.3"/>
  <cols>
    <col min="1" max="16384" width="8.7265625" style="7"/>
  </cols>
  <sheetData>
    <row r="3" spans="2:3" x14ac:dyDescent="0.3">
      <c r="B3" s="6" t="s">
        <v>13</v>
      </c>
      <c r="C3" s="7" t="s">
        <v>45</v>
      </c>
    </row>
    <row r="4" spans="2:3" ht="5.5" customHeight="1" x14ac:dyDescent="0.3">
      <c r="B4" s="6"/>
    </row>
    <row r="5" spans="2:3" x14ac:dyDescent="0.3">
      <c r="B5" s="6" t="s">
        <v>13</v>
      </c>
      <c r="C5" s="7" t="s">
        <v>17</v>
      </c>
    </row>
    <row r="6" spans="2:3" ht="5.5" customHeight="1" x14ac:dyDescent="0.3">
      <c r="B6" s="6"/>
    </row>
    <row r="7" spans="2:3" x14ac:dyDescent="0.3">
      <c r="B7" s="6" t="s">
        <v>13</v>
      </c>
      <c r="C7" s="7" t="s">
        <v>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B8ED-D50C-4DF2-815F-1CC916D07545}">
  <dimension ref="A1:AB954"/>
  <sheetViews>
    <sheetView zoomScale="60" zoomScaleNormal="60" workbookViewId="0">
      <selection activeCell="B5" sqref="B5"/>
    </sheetView>
  </sheetViews>
  <sheetFormatPr defaultRowHeight="14.5" x14ac:dyDescent="0.35"/>
  <cols>
    <col min="1" max="1" width="13.1796875" bestFit="1" customWidth="1"/>
    <col min="2" max="2" width="13.90625" bestFit="1" customWidth="1"/>
    <col min="3" max="3" width="13.26953125" bestFit="1" customWidth="1"/>
    <col min="5" max="5" width="12.1796875" bestFit="1" customWidth="1"/>
    <col min="7" max="7" width="8.7265625" customWidth="1"/>
    <col min="8" max="8" width="13.08984375" bestFit="1" customWidth="1"/>
    <col min="11" max="11" width="14.1796875" bestFit="1" customWidth="1"/>
    <col min="12" max="12" width="12.08984375" bestFit="1" customWidth="1"/>
    <col min="13" max="13" width="13.26953125" bestFit="1" customWidth="1"/>
    <col min="14" max="14" width="11.7265625" bestFit="1" customWidth="1"/>
    <col min="15" max="15" width="13" bestFit="1" customWidth="1"/>
    <col min="16" max="16" width="9.81640625" bestFit="1" customWidth="1"/>
    <col min="17" max="17" width="11" bestFit="1" customWidth="1"/>
    <col min="19" max="19" width="13.90625" bestFit="1" customWidth="1"/>
    <col min="26" max="27" width="10.7265625" bestFit="1" customWidth="1"/>
    <col min="28" max="28" width="10.3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14</v>
      </c>
      <c r="G1" t="s">
        <v>4</v>
      </c>
      <c r="H1" t="s">
        <v>6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13</v>
      </c>
      <c r="U1" t="s">
        <v>5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</row>
    <row r="2" spans="1:28" x14ac:dyDescent="0.35">
      <c r="A2" s="1">
        <v>44138</v>
      </c>
      <c r="B2">
        <v>0</v>
      </c>
      <c r="C2">
        <v>0</v>
      </c>
      <c r="D2">
        <v>0</v>
      </c>
      <c r="E2" t="s">
        <v>8</v>
      </c>
      <c r="F2" t="s">
        <v>13</v>
      </c>
      <c r="G2" t="s">
        <v>12</v>
      </c>
      <c r="I2" s="2">
        <f>IFERROR(tweet_datatable[[#This Row],[Retweets]]/SUM(tweet_datatable[[#This Row],[Retweets]:[Likes]]),0.5)</f>
        <v>0.5</v>
      </c>
      <c r="J2" s="2">
        <f>IFERROR(tweet_datatable[[#This Row],[Retweets]]/SUM(tweet_datatable[[#This Row],[Comments]:[Retweets]]),0.5)</f>
        <v>0.5</v>
      </c>
      <c r="K2" s="3">
        <f>tweet_datatable[[#This Row],[R/L]]*60</f>
        <v>30</v>
      </c>
      <c r="L2" s="3">
        <f>tweet_datatable[[#This Row],[R/C]]*60</f>
        <v>30</v>
      </c>
      <c r="M2" s="3">
        <f>180-tweet_datatable[[#This Row],[Theta (deg)]]-tweet_datatable[[#This Row],[Phi (deg)]]</f>
        <v>120</v>
      </c>
      <c r="N2" s="3">
        <f>RADIANS(tweet_datatable[[#This Row],[Phi (deg)]])</f>
        <v>0.52359877559829882</v>
      </c>
      <c r="O2" s="3">
        <f>RADIANS(tweet_datatable[[#This Row],[Beta (deg)]])</f>
        <v>2.0943951023931953</v>
      </c>
      <c r="P2" s="3">
        <f>SIN(tweet_datatable[[#This Row],[Phi (rad)]])</f>
        <v>0.49999999999999994</v>
      </c>
      <c r="Q2" s="3">
        <f>SIN(tweet_datatable[[#This Row],[Beta (rad)]])</f>
        <v>0.86602540378443871</v>
      </c>
      <c r="R2" s="3">
        <f>tweet_datatable[[#This Row],[SinPhi]]/tweet_datatable[[#This Row],[SinBeta]]</f>
        <v>0.57735026918962562</v>
      </c>
      <c r="S2" s="3">
        <f>RADIANS(tweet_datatable[[#This Row],[Theta (deg)]])</f>
        <v>0.52359877559829882</v>
      </c>
      <c r="T2" s="3">
        <f>tweet_datatable[[#This Row],[r1]]*COS(tweet_datatable[[#This Row],[Theta (rad)]])</f>
        <v>0.49999999999999989</v>
      </c>
      <c r="U2" s="3">
        <f>tweet_datatable[[#This Row],[r1]]*SIN(tweet_datatable[[#This Row],[Theta (rad)]])</f>
        <v>0.28867513459481275</v>
      </c>
      <c r="V2" s="3">
        <f>IF(COUNTA(tweet_datatable[[#This Row],[Flag]])&gt;0,tweet_datatable[[#This Row],[x]],NA())</f>
        <v>0.49999999999999989</v>
      </c>
      <c r="W2" s="3">
        <f>IF(COUNTA(tweet_datatable[[#This Row],[Flag]])&gt;0,tweet_datatable[[#This Row],[y]],NA())</f>
        <v>0.28867513459481275</v>
      </c>
      <c r="X2" s="3" t="e">
        <f>IF(COUNTA(tweet_datatable[[#This Row],[Flag]])=0,tweet_datatable[[#This Row],[x]],NA())</f>
        <v>#N/A</v>
      </c>
      <c r="Y2" s="3" t="e">
        <f>IF(COUNTA(tweet_datatable[[#This Row],[Flag]])=0,tweet_datatable[[#This Row],[y]],NA())</f>
        <v>#N/A</v>
      </c>
      <c r="Z2" s="3"/>
      <c r="AA2" s="3"/>
      <c r="AB2" s="3"/>
    </row>
    <row r="3" spans="1:28" x14ac:dyDescent="0.35">
      <c r="A3" s="1">
        <v>44138</v>
      </c>
      <c r="B3">
        <v>0</v>
      </c>
      <c r="C3">
        <v>0</v>
      </c>
      <c r="D3">
        <v>0</v>
      </c>
      <c r="E3" t="s">
        <v>8</v>
      </c>
      <c r="F3" t="s">
        <v>13</v>
      </c>
      <c r="G3" t="s">
        <v>12</v>
      </c>
      <c r="I3" s="2">
        <f>IFERROR(tweet_datatable[[#This Row],[Retweets]]/SUM(tweet_datatable[[#This Row],[Retweets]:[Likes]]),0.5)</f>
        <v>0.5</v>
      </c>
      <c r="J3" s="2">
        <f>IFERROR(tweet_datatable[[#This Row],[Retweets]]/SUM(tweet_datatable[[#This Row],[Comments]:[Retweets]]),0.5)</f>
        <v>0.5</v>
      </c>
      <c r="K3" s="3">
        <f>tweet_datatable[[#This Row],[R/L]]*60</f>
        <v>30</v>
      </c>
      <c r="L3" s="3">
        <f>tweet_datatable[[#This Row],[R/C]]*60</f>
        <v>30</v>
      </c>
      <c r="M3" s="3">
        <f>180-tweet_datatable[[#This Row],[Theta (deg)]]-tweet_datatable[[#This Row],[Phi (deg)]]</f>
        <v>120</v>
      </c>
      <c r="N3" s="3">
        <f>RADIANS(tweet_datatable[[#This Row],[Phi (deg)]])</f>
        <v>0.52359877559829882</v>
      </c>
      <c r="O3" s="3">
        <f>RADIANS(tweet_datatable[[#This Row],[Beta (deg)]])</f>
        <v>2.0943951023931953</v>
      </c>
      <c r="P3" s="3">
        <f>SIN(tweet_datatable[[#This Row],[Phi (rad)]])</f>
        <v>0.49999999999999994</v>
      </c>
      <c r="Q3" s="3">
        <f>SIN(tweet_datatable[[#This Row],[Beta (rad)]])</f>
        <v>0.86602540378443871</v>
      </c>
      <c r="R3" s="3">
        <f>tweet_datatable[[#This Row],[SinPhi]]/tweet_datatable[[#This Row],[SinBeta]]</f>
        <v>0.57735026918962562</v>
      </c>
      <c r="S3" s="3">
        <f>RADIANS(tweet_datatable[[#This Row],[Theta (deg)]])</f>
        <v>0.52359877559829882</v>
      </c>
      <c r="T3" s="3">
        <f>tweet_datatable[[#This Row],[r1]]*COS(tweet_datatable[[#This Row],[Theta (rad)]])</f>
        <v>0.49999999999999989</v>
      </c>
      <c r="U3" s="3">
        <f>tweet_datatable[[#This Row],[r1]]*SIN(tweet_datatable[[#This Row],[Theta (rad)]])</f>
        <v>0.28867513459481275</v>
      </c>
      <c r="V3" s="3">
        <f>IF(COUNTA(tweet_datatable[[#This Row],[Flag]])&gt;0,tweet_datatable[[#This Row],[x]],NA())</f>
        <v>0.49999999999999989</v>
      </c>
      <c r="W3" s="3">
        <f>IF(COUNTA(tweet_datatable[[#This Row],[Flag]])&gt;0,tweet_datatable[[#This Row],[y]],NA())</f>
        <v>0.28867513459481275</v>
      </c>
      <c r="X3" s="3" t="e">
        <f>IF(COUNTA(tweet_datatable[[#This Row],[Flag]])=0,tweet_datatable[[#This Row],[x]],NA())</f>
        <v>#N/A</v>
      </c>
      <c r="Y3" s="3" t="e">
        <f>IF(COUNTA(tweet_datatable[[#This Row],[Flag]])=0,tweet_datatable[[#This Row],[y]],NA())</f>
        <v>#N/A</v>
      </c>
      <c r="Z3" s="3"/>
      <c r="AA3" s="3"/>
      <c r="AB3" s="3"/>
    </row>
    <row r="4" spans="1:28" x14ac:dyDescent="0.35">
      <c r="A4" s="1">
        <v>44138</v>
      </c>
      <c r="B4">
        <v>0</v>
      </c>
      <c r="C4">
        <v>0</v>
      </c>
      <c r="D4">
        <v>0</v>
      </c>
      <c r="E4" t="s">
        <v>10</v>
      </c>
      <c r="G4" t="s">
        <v>11</v>
      </c>
      <c r="I4" s="2">
        <f>IFERROR(tweet_datatable[[#This Row],[Retweets]]/SUM(tweet_datatable[[#This Row],[Retweets]:[Likes]]),0.5)</f>
        <v>0.5</v>
      </c>
      <c r="J4" s="2">
        <f>IFERROR(tweet_datatable[[#This Row],[Retweets]]/SUM(tweet_datatable[[#This Row],[Comments]:[Retweets]]),0.5)</f>
        <v>0.5</v>
      </c>
      <c r="K4" s="3">
        <f>tweet_datatable[[#This Row],[R/L]]*60</f>
        <v>30</v>
      </c>
      <c r="L4" s="3">
        <f>tweet_datatable[[#This Row],[R/C]]*60</f>
        <v>30</v>
      </c>
      <c r="M4" s="3">
        <f>180-tweet_datatable[[#This Row],[Theta (deg)]]-tweet_datatable[[#This Row],[Phi (deg)]]</f>
        <v>120</v>
      </c>
      <c r="N4" s="3">
        <f>RADIANS(tweet_datatable[[#This Row],[Phi (deg)]])</f>
        <v>0.52359877559829882</v>
      </c>
      <c r="O4" s="3">
        <f>RADIANS(tweet_datatable[[#This Row],[Beta (deg)]])</f>
        <v>2.0943951023931953</v>
      </c>
      <c r="P4" s="3">
        <f>SIN(tweet_datatable[[#This Row],[Phi (rad)]])</f>
        <v>0.49999999999999994</v>
      </c>
      <c r="Q4" s="3">
        <f>SIN(tweet_datatable[[#This Row],[Beta (rad)]])</f>
        <v>0.86602540378443871</v>
      </c>
      <c r="R4" s="3">
        <f>tweet_datatable[[#This Row],[SinPhi]]/tweet_datatable[[#This Row],[SinBeta]]</f>
        <v>0.57735026918962562</v>
      </c>
      <c r="S4" s="3">
        <f>RADIANS(tweet_datatable[[#This Row],[Theta (deg)]])</f>
        <v>0.52359877559829882</v>
      </c>
      <c r="T4" s="3">
        <f>tweet_datatable[[#This Row],[r1]]*COS(tweet_datatable[[#This Row],[Theta (rad)]])</f>
        <v>0.49999999999999989</v>
      </c>
      <c r="U4" s="3">
        <f>tweet_datatable[[#This Row],[r1]]*SIN(tweet_datatable[[#This Row],[Theta (rad)]])</f>
        <v>0.28867513459481275</v>
      </c>
      <c r="V4" s="3">
        <f>IF(COUNTA(tweet_datatable[[#This Row],[Flag]])&gt;0,tweet_datatable[[#This Row],[x]],NA())</f>
        <v>0.49999999999999989</v>
      </c>
      <c r="W4" s="3">
        <f>IF(COUNTA(tweet_datatable[[#This Row],[Flag]])&gt;0,tweet_datatable[[#This Row],[y]],NA())</f>
        <v>0.28867513459481275</v>
      </c>
      <c r="X4" s="3" t="e">
        <f>IF(COUNTA(tweet_datatable[[#This Row],[Flag]])=0,tweet_datatable[[#This Row],[x]],NA())</f>
        <v>#N/A</v>
      </c>
      <c r="Y4" s="3" t="e">
        <f>IF(COUNTA(tweet_datatable[[#This Row],[Flag]])=0,tweet_datatable[[#This Row],[y]],NA())</f>
        <v>#N/A</v>
      </c>
      <c r="Z4" s="3"/>
      <c r="AA4" s="3"/>
      <c r="AB4" s="3"/>
    </row>
    <row r="5" spans="1:28" x14ac:dyDescent="0.35">
      <c r="A5" s="1">
        <v>44138</v>
      </c>
      <c r="B5">
        <v>3.8</v>
      </c>
      <c r="C5">
        <v>12.9</v>
      </c>
      <c r="D5">
        <v>73</v>
      </c>
      <c r="E5" t="s">
        <v>8</v>
      </c>
      <c r="I5" s="2">
        <f>IFERROR(tweet_datatable[[#This Row],[Retweets]]/SUM(tweet_datatable[[#This Row],[Retweets]:[Likes]]),0.5)</f>
        <v>0.15017462165308498</v>
      </c>
      <c r="J5" s="2">
        <f>IFERROR(tweet_datatable[[#This Row],[Retweets]]/SUM(tweet_datatable[[#This Row],[Comments]:[Retweets]]),0.5)</f>
        <v>0.77245508982035938</v>
      </c>
      <c r="K5" s="3">
        <f>tweet_datatable[[#This Row],[R/L]]*60</f>
        <v>9.0104772991850997</v>
      </c>
      <c r="L5" s="3">
        <f>tweet_datatable[[#This Row],[R/C]]*60</f>
        <v>46.34730538922156</v>
      </c>
      <c r="M5" s="3">
        <f>180-tweet_datatable[[#This Row],[Theta (deg)]]-tweet_datatable[[#This Row],[Phi (deg)]]</f>
        <v>124.64221731159333</v>
      </c>
      <c r="N5" s="3">
        <f>RADIANS(tweet_datatable[[#This Row],[Phi (deg)]])</f>
        <v>0.80891307846922822</v>
      </c>
      <c r="O5" s="3">
        <f>RADIANS(tweet_datatable[[#This Row],[Beta (deg)]])</f>
        <v>2.1754170790735787</v>
      </c>
      <c r="P5" s="3">
        <f>SIN(tweet_datatable[[#This Row],[Phi (rad)]])</f>
        <v>0.72353731598967908</v>
      </c>
      <c r="Q5" s="3">
        <f>SIN(tweet_datatable[[#This Row],[Beta (rad)]])</f>
        <v>0.82271774019884436</v>
      </c>
      <c r="R5" s="3">
        <f>tweet_datatable[[#This Row],[SinPhi]]/tweet_datatable[[#This Row],[SinBeta]]</f>
        <v>0.87944781136578609</v>
      </c>
      <c r="S5" s="3">
        <f>RADIANS(tweet_datatable[[#This Row],[Theta (deg)]])</f>
        <v>0.15726249604698617</v>
      </c>
      <c r="T5" s="3">
        <f>tweet_datatable[[#This Row],[r1]]*COS(tweet_datatable[[#This Row],[Theta (rad)]])</f>
        <v>0.86859517732401659</v>
      </c>
      <c r="U5" s="3">
        <f>tweet_datatable[[#This Row],[r1]]*SIN(tweet_datatable[[#This Row],[Theta (rad)]])</f>
        <v>0.13773478444289758</v>
      </c>
      <c r="V5" s="3" t="e">
        <f>IF(COUNTA(tweet_datatable[[#This Row],[Flag]])&gt;0,tweet_datatable[[#This Row],[x]],NA())</f>
        <v>#N/A</v>
      </c>
      <c r="W5" s="3" t="e">
        <f>IF(COUNTA(tweet_datatable[[#This Row],[Flag]])&gt;0,tweet_datatable[[#This Row],[y]],NA())</f>
        <v>#N/A</v>
      </c>
      <c r="X5" s="3">
        <f>IF(COUNTA(tweet_datatable[[#This Row],[Flag]])=0,tweet_datatable[[#This Row],[x]],NA())</f>
        <v>0.86859517732401659</v>
      </c>
      <c r="Y5" s="3">
        <f>IF(COUNTA(tweet_datatable[[#This Row],[Flag]])=0,tweet_datatable[[#This Row],[y]],NA())</f>
        <v>0.13773478444289758</v>
      </c>
      <c r="Z5" s="3"/>
      <c r="AA5" s="3"/>
      <c r="AB5" s="3"/>
    </row>
    <row r="6" spans="1:28" x14ac:dyDescent="0.35">
      <c r="A6" s="1">
        <v>44138</v>
      </c>
      <c r="B6">
        <v>1.7</v>
      </c>
      <c r="C6">
        <v>7.7</v>
      </c>
      <c r="D6">
        <v>48.5</v>
      </c>
      <c r="E6" t="s">
        <v>8</v>
      </c>
      <c r="I6" s="2">
        <f>IFERROR(tweet_datatable[[#This Row],[Retweets]]/SUM(tweet_datatable[[#This Row],[Retweets]:[Likes]]),0.5)</f>
        <v>0.13701067615658363</v>
      </c>
      <c r="J6" s="2">
        <f>IFERROR(tweet_datatable[[#This Row],[Retweets]]/SUM(tweet_datatable[[#This Row],[Comments]:[Retweets]]),0.5)</f>
        <v>0.81914893617021278</v>
      </c>
      <c r="K6" s="3">
        <f>tweet_datatable[[#This Row],[R/L]]*60</f>
        <v>8.2206405693950177</v>
      </c>
      <c r="L6" s="3">
        <f>tweet_datatable[[#This Row],[R/C]]*60</f>
        <v>49.148936170212764</v>
      </c>
      <c r="M6" s="3">
        <f>180-tweet_datatable[[#This Row],[Theta (deg)]]-tweet_datatable[[#This Row],[Phi (deg)]]</f>
        <v>122.63042326039222</v>
      </c>
      <c r="N6" s="3">
        <f>RADIANS(tweet_datatable[[#This Row],[Phi (deg)]])</f>
        <v>0.85781076002274492</v>
      </c>
      <c r="O6" s="3">
        <f>RADIANS(tweet_datatable[[#This Row],[Beta (deg)]])</f>
        <v>2.1403046490080837</v>
      </c>
      <c r="P6" s="3">
        <f>SIN(tweet_datatable[[#This Row],[Phi (rad)]])</f>
        <v>0.75641240576580526</v>
      </c>
      <c r="Q6" s="3">
        <f>SIN(tweet_datatable[[#This Row],[Beta (rad)]])</f>
        <v>0.84216619847945851</v>
      </c>
      <c r="R6" s="3">
        <f>tweet_datatable[[#This Row],[SinPhi]]/tweet_datatable[[#This Row],[SinBeta]]</f>
        <v>0.89817473929910419</v>
      </c>
      <c r="S6" s="3">
        <f>RADIANS(tweet_datatable[[#This Row],[Theta (deg)]])</f>
        <v>0.14347724455896446</v>
      </c>
      <c r="T6" s="3">
        <f>tweet_datatable[[#This Row],[r1]]*COS(tweet_datatable[[#This Row],[Theta (rad)]])</f>
        <v>0.88894580092111486</v>
      </c>
      <c r="U6" s="3">
        <f>tweet_datatable[[#This Row],[r1]]*SIN(tweet_datatable[[#This Row],[Theta (rad)]])</f>
        <v>0.12842595274994567</v>
      </c>
      <c r="V6" s="3" t="e">
        <f>IF(COUNTA(tweet_datatable[[#This Row],[Flag]])&gt;0,tweet_datatable[[#This Row],[x]],NA())</f>
        <v>#N/A</v>
      </c>
      <c r="W6" s="3" t="e">
        <f>IF(COUNTA(tweet_datatable[[#This Row],[Flag]])&gt;0,tweet_datatable[[#This Row],[y]],NA())</f>
        <v>#N/A</v>
      </c>
      <c r="X6" s="3">
        <f>IF(COUNTA(tweet_datatable[[#This Row],[Flag]])=0,tweet_datatable[[#This Row],[x]],NA())</f>
        <v>0.88894580092111486</v>
      </c>
      <c r="Y6" s="3">
        <f>IF(COUNTA(tweet_datatable[[#This Row],[Flag]])=0,tweet_datatable[[#This Row],[y]],NA())</f>
        <v>0.12842595274994567</v>
      </c>
      <c r="Z6" s="3"/>
      <c r="AA6" s="3"/>
      <c r="AB6" s="3"/>
    </row>
    <row r="7" spans="1:28" x14ac:dyDescent="0.35">
      <c r="A7" s="1">
        <v>44138</v>
      </c>
      <c r="B7">
        <v>1.9</v>
      </c>
      <c r="C7">
        <v>7.6</v>
      </c>
      <c r="D7">
        <v>47.1</v>
      </c>
      <c r="E7" t="s">
        <v>8</v>
      </c>
      <c r="I7" s="2">
        <f>IFERROR(tweet_datatable[[#This Row],[Retweets]]/SUM(tweet_datatable[[#This Row],[Retweets]:[Likes]]),0.5)</f>
        <v>0.13893967093235832</v>
      </c>
      <c r="J7" s="2">
        <f>IFERROR(tweet_datatable[[#This Row],[Retweets]]/SUM(tweet_datatable[[#This Row],[Comments]:[Retweets]]),0.5)</f>
        <v>0.79999999999999993</v>
      </c>
      <c r="K7" s="3">
        <f>tweet_datatable[[#This Row],[R/L]]*60</f>
        <v>8.3363802559414992</v>
      </c>
      <c r="L7" s="3">
        <f>tweet_datatable[[#This Row],[R/C]]*60</f>
        <v>47.999999999999993</v>
      </c>
      <c r="M7" s="3">
        <f>180-tweet_datatable[[#This Row],[Theta (deg)]]-tweet_datatable[[#This Row],[Phi (deg)]]</f>
        <v>123.66361974405851</v>
      </c>
      <c r="N7" s="3">
        <f>RADIANS(tweet_datatable[[#This Row],[Phi (deg)]])</f>
        <v>0.83775804095727802</v>
      </c>
      <c r="O7" s="3">
        <f>RADIANS(tweet_datatable[[#This Row],[Beta (deg)]])</f>
        <v>2.1583373294680883</v>
      </c>
      <c r="P7" s="3">
        <f>SIN(tweet_datatable[[#This Row],[Phi (rad)]])</f>
        <v>0.74314482547739413</v>
      </c>
      <c r="Q7" s="3">
        <f>SIN(tweet_datatable[[#This Row],[Beta (rad)]])</f>
        <v>0.83230625577963524</v>
      </c>
      <c r="R7" s="3">
        <f>tweet_datatable[[#This Row],[SinPhi]]/tweet_datatable[[#This Row],[SinBeta]]</f>
        <v>0.89287425189574943</v>
      </c>
      <c r="S7" s="3">
        <f>RADIANS(tweet_datatable[[#This Row],[Theta (deg)]])</f>
        <v>0.14549728316442676</v>
      </c>
      <c r="T7" s="3">
        <f>tweet_datatable[[#This Row],[r1]]*COS(tweet_datatable[[#This Row],[Theta (rad)]])</f>
        <v>0.8834400799373664</v>
      </c>
      <c r="U7" s="3">
        <f>tweet_datatable[[#This Row],[r1]]*SIN(tweet_datatable[[#This Row],[Theta (rad)]])</f>
        <v>0.12945290594905104</v>
      </c>
      <c r="V7" s="3" t="e">
        <f>IF(COUNTA(tweet_datatable[[#This Row],[Flag]])&gt;0,tweet_datatable[[#This Row],[x]],NA())</f>
        <v>#N/A</v>
      </c>
      <c r="W7" s="3" t="e">
        <f>IF(COUNTA(tweet_datatable[[#This Row],[Flag]])&gt;0,tweet_datatable[[#This Row],[y]],NA())</f>
        <v>#N/A</v>
      </c>
      <c r="X7" s="3">
        <f>IF(COUNTA(tweet_datatable[[#This Row],[Flag]])=0,tweet_datatable[[#This Row],[x]],NA())</f>
        <v>0.8834400799373664</v>
      </c>
      <c r="Y7" s="3">
        <f>IF(COUNTA(tweet_datatable[[#This Row],[Flag]])=0,tweet_datatable[[#This Row],[y]],NA())</f>
        <v>0.12945290594905104</v>
      </c>
      <c r="Z7" s="3"/>
      <c r="AA7" s="3"/>
      <c r="AB7" s="3"/>
    </row>
    <row r="8" spans="1:28" x14ac:dyDescent="0.35">
      <c r="A8" s="1">
        <v>44138</v>
      </c>
      <c r="B8">
        <v>3.2</v>
      </c>
      <c r="C8">
        <v>9.5</v>
      </c>
      <c r="D8">
        <v>60.8</v>
      </c>
      <c r="E8" t="s">
        <v>8</v>
      </c>
      <c r="I8" s="2">
        <f>IFERROR(tweet_datatable[[#This Row],[Retweets]]/SUM(tweet_datatable[[#This Row],[Retweets]:[Likes]]),0.5)</f>
        <v>0.13513513513513514</v>
      </c>
      <c r="J8" s="2">
        <f>IFERROR(tweet_datatable[[#This Row],[Retweets]]/SUM(tweet_datatable[[#This Row],[Comments]:[Retweets]]),0.5)</f>
        <v>0.74803149606299213</v>
      </c>
      <c r="K8" s="3">
        <f>tweet_datatable[[#This Row],[R/L]]*60</f>
        <v>8.1081081081081088</v>
      </c>
      <c r="L8" s="3">
        <f>tweet_datatable[[#This Row],[R/C]]*60</f>
        <v>44.881889763779526</v>
      </c>
      <c r="M8" s="3">
        <f>180-tweet_datatable[[#This Row],[Theta (deg)]]-tweet_datatable[[#This Row],[Phi (deg)]]</f>
        <v>127.01000212811238</v>
      </c>
      <c r="N8" s="3">
        <f>RADIANS(tweet_datatable[[#This Row],[Phi (deg)]])</f>
        <v>0.7833367508950928</v>
      </c>
      <c r="O8" s="3">
        <f>RADIANS(tweet_datatable[[#This Row],[Beta (deg)]])</f>
        <v>2.2167427201005658</v>
      </c>
      <c r="P8" s="3">
        <f>SIN(tweet_datatable[[#This Row],[Phi (rad)]])</f>
        <v>0.70564764106281352</v>
      </c>
      <c r="Q8" s="3">
        <f>SIN(tweet_datatable[[#This Row],[Beta (rad)]])</f>
        <v>0.79853043898935927</v>
      </c>
      <c r="R8" s="3">
        <f>tweet_datatable[[#This Row],[SinPhi]]/tweet_datatable[[#This Row],[SinBeta]]</f>
        <v>0.88368283362610367</v>
      </c>
      <c r="S8" s="3">
        <f>RADIANS(tweet_datatable[[#This Row],[Theta (deg)]])</f>
        <v>0.14151318259413484</v>
      </c>
      <c r="T8" s="3">
        <f>tweet_datatable[[#This Row],[r1]]*COS(tweet_datatable[[#This Row],[Theta (rad)]])</f>
        <v>0.87484928235849513</v>
      </c>
      <c r="U8" s="3">
        <f>tweet_datatable[[#This Row],[r1]]*SIN(tweet_datatable[[#This Row],[Theta (rad)]])</f>
        <v>0.12463580385381255</v>
      </c>
      <c r="V8" s="3" t="e">
        <f>IF(COUNTA(tweet_datatable[[#This Row],[Flag]])&gt;0,tweet_datatable[[#This Row],[x]],NA())</f>
        <v>#N/A</v>
      </c>
      <c r="W8" s="3" t="e">
        <f>IF(COUNTA(tweet_datatable[[#This Row],[Flag]])&gt;0,tweet_datatable[[#This Row],[y]],NA())</f>
        <v>#N/A</v>
      </c>
      <c r="X8" s="3">
        <f>IF(COUNTA(tweet_datatable[[#This Row],[Flag]])=0,tweet_datatable[[#This Row],[x]],NA())</f>
        <v>0.87484928235849513</v>
      </c>
      <c r="Y8" s="3">
        <f>IF(COUNTA(tweet_datatable[[#This Row],[Flag]])=0,tweet_datatable[[#This Row],[y]],NA())</f>
        <v>0.12463580385381255</v>
      </c>
      <c r="Z8" s="3"/>
      <c r="AA8" s="3"/>
      <c r="AB8" s="3"/>
    </row>
    <row r="9" spans="1:28" x14ac:dyDescent="0.35">
      <c r="A9" s="1">
        <v>44138</v>
      </c>
      <c r="B9">
        <v>1.9</v>
      </c>
      <c r="C9">
        <v>7.3</v>
      </c>
      <c r="D9">
        <v>50.5</v>
      </c>
      <c r="E9" t="s">
        <v>9</v>
      </c>
      <c r="I9" s="2">
        <f>IFERROR(tweet_datatable[[#This Row],[Retweets]]/SUM(tweet_datatable[[#This Row],[Retweets]:[Likes]]),0.5)</f>
        <v>0.12629757785467127</v>
      </c>
      <c r="J9" s="2">
        <f>IFERROR(tweet_datatable[[#This Row],[Retweets]]/SUM(tweet_datatable[[#This Row],[Comments]:[Retweets]]),0.5)</f>
        <v>0.7934782608695653</v>
      </c>
      <c r="K9" s="3">
        <f>tweet_datatable[[#This Row],[R/L]]*60</f>
        <v>7.5778546712802761</v>
      </c>
      <c r="L9" s="3">
        <f>tweet_datatable[[#This Row],[R/C]]*60</f>
        <v>47.608695652173921</v>
      </c>
      <c r="M9" s="3">
        <f>180-tweet_datatable[[#This Row],[Theta (deg)]]-tweet_datatable[[#This Row],[Phi (deg)]]</f>
        <v>124.8134496765458</v>
      </c>
      <c r="N9" s="3">
        <f>RADIANS(tweet_datatable[[#This Row],[Phi (deg)]])</f>
        <v>0.830928491710344</v>
      </c>
      <c r="O9" s="3">
        <f>RADIANS(tweet_datatable[[#This Row],[Beta (deg)]])</f>
        <v>2.1784056476279758</v>
      </c>
      <c r="P9" s="3">
        <f>SIN(tweet_datatable[[#This Row],[Phi (rad)]])</f>
        <v>0.73855766948453228</v>
      </c>
      <c r="Q9" s="3">
        <f>SIN(tweet_datatable[[#This Row],[Beta (rad)]])</f>
        <v>0.82101521655792586</v>
      </c>
      <c r="R9" s="3">
        <f>tweet_datatable[[#This Row],[SinPhi]]/tweet_datatable[[#This Row],[SinBeta]]</f>
        <v>0.89956635953826336</v>
      </c>
      <c r="S9" s="3">
        <f>RADIANS(tweet_datatable[[#This Row],[Theta (deg)]])</f>
        <v>0.13225851425147339</v>
      </c>
      <c r="T9" s="3">
        <f>tweet_datatable[[#This Row],[r1]]*COS(tweet_datatable[[#This Row],[Theta (rad)]])</f>
        <v>0.89171007273600711</v>
      </c>
      <c r="U9" s="3">
        <f>tweet_datatable[[#This Row],[r1]]*SIN(tweet_datatable[[#This Row],[Theta (rad)]])</f>
        <v>0.11862875449935842</v>
      </c>
      <c r="V9" s="3" t="e">
        <f>IF(COUNTA(tweet_datatable[[#This Row],[Flag]])&gt;0,tweet_datatable[[#This Row],[x]],NA())</f>
        <v>#N/A</v>
      </c>
      <c r="W9" s="3" t="e">
        <f>IF(COUNTA(tweet_datatable[[#This Row],[Flag]])&gt;0,tweet_datatable[[#This Row],[y]],NA())</f>
        <v>#N/A</v>
      </c>
      <c r="X9" s="3">
        <f>IF(COUNTA(tweet_datatable[[#This Row],[Flag]])=0,tweet_datatable[[#This Row],[x]],NA())</f>
        <v>0.89171007273600711</v>
      </c>
      <c r="Y9" s="3">
        <f>IF(COUNTA(tweet_datatable[[#This Row],[Flag]])=0,tweet_datatable[[#This Row],[y]],NA())</f>
        <v>0.11862875449935842</v>
      </c>
      <c r="Z9" s="3"/>
      <c r="AA9" s="3"/>
      <c r="AB9" s="3"/>
    </row>
    <row r="10" spans="1:28" x14ac:dyDescent="0.35">
      <c r="A10" s="1">
        <v>44138</v>
      </c>
      <c r="B10">
        <v>24.1</v>
      </c>
      <c r="C10">
        <v>71.400000000000006</v>
      </c>
      <c r="D10">
        <v>303.2</v>
      </c>
      <c r="E10" t="s">
        <v>8</v>
      </c>
      <c r="I10" s="2">
        <f>IFERROR(tweet_datatable[[#This Row],[Retweets]]/SUM(tweet_datatable[[#This Row],[Retweets]:[Likes]]),0.5)</f>
        <v>0.19060331019754406</v>
      </c>
      <c r="J10" s="2">
        <f>IFERROR(tweet_datatable[[#This Row],[Retweets]]/SUM(tweet_datatable[[#This Row],[Comments]:[Retweets]]),0.5)</f>
        <v>0.74764397905759172</v>
      </c>
      <c r="K10" s="3">
        <f>tweet_datatable[[#This Row],[R/L]]*60</f>
        <v>11.436198611852644</v>
      </c>
      <c r="L10" s="3">
        <f>tweet_datatable[[#This Row],[R/C]]*60</f>
        <v>44.858638743455501</v>
      </c>
      <c r="M10" s="3">
        <f>180-tweet_datatable[[#This Row],[Theta (deg)]]-tweet_datatable[[#This Row],[Phi (deg)]]</f>
        <v>123.70516264469187</v>
      </c>
      <c r="N10" s="3">
        <f>RADIANS(tweet_datatable[[#This Row],[Phi (deg)]])</f>
        <v>0.78293094403599039</v>
      </c>
      <c r="O10" s="3">
        <f>RADIANS(tweet_datatable[[#This Row],[Beta (deg)]])</f>
        <v>2.1590623898649692</v>
      </c>
      <c r="P10" s="3">
        <f>SIN(tweet_datatable[[#This Row],[Phi (rad)]])</f>
        <v>0.70536004327633128</v>
      </c>
      <c r="Q10" s="3">
        <f>SIN(tweet_datatable[[#This Row],[Beta (rad)]])</f>
        <v>0.83190412441401529</v>
      </c>
      <c r="R10" s="3">
        <f>tweet_datatable[[#This Row],[SinPhi]]/tweet_datatable[[#This Row],[SinBeta]]</f>
        <v>0.84788621978906475</v>
      </c>
      <c r="S10" s="3">
        <f>RADIANS(tweet_datatable[[#This Row],[Theta (deg)]])</f>
        <v>0.19959931968883365</v>
      </c>
      <c r="T10" s="3">
        <f>tweet_datatable[[#This Row],[r1]]*COS(tweet_datatable[[#This Row],[Theta (rad)]])</f>
        <v>0.8310523733133689</v>
      </c>
      <c r="U10" s="3">
        <f>tweet_datatable[[#This Row],[r1]]*SIN(tweet_datatable[[#This Row],[Theta (rad)]])</f>
        <v>0.16811601505629123</v>
      </c>
      <c r="V10" s="3" t="e">
        <f>IF(COUNTA(tweet_datatable[[#This Row],[Flag]])&gt;0,tweet_datatable[[#This Row],[x]],NA())</f>
        <v>#N/A</v>
      </c>
      <c r="W10" s="3" t="e">
        <f>IF(COUNTA(tweet_datatable[[#This Row],[Flag]])&gt;0,tweet_datatable[[#This Row],[y]],NA())</f>
        <v>#N/A</v>
      </c>
      <c r="X10" s="3">
        <f>IF(COUNTA(tweet_datatable[[#This Row],[Flag]])=0,tweet_datatable[[#This Row],[x]],NA())</f>
        <v>0.8310523733133689</v>
      </c>
      <c r="Y10" s="3">
        <f>IF(COUNTA(tweet_datatable[[#This Row],[Flag]])=0,tweet_datatable[[#This Row],[y]],NA())</f>
        <v>0.16811601505629123</v>
      </c>
      <c r="Z10" s="3"/>
      <c r="AA10" s="3"/>
      <c r="AB10" s="3"/>
    </row>
    <row r="11" spans="1:28" x14ac:dyDescent="0.35">
      <c r="A11" s="1">
        <v>44138</v>
      </c>
      <c r="B11">
        <v>3.6</v>
      </c>
      <c r="C11">
        <v>16.7</v>
      </c>
      <c r="D11">
        <v>115.4</v>
      </c>
      <c r="E11" t="s">
        <v>9</v>
      </c>
      <c r="I11" s="2">
        <f>IFERROR(tweet_datatable[[#This Row],[Retweets]]/SUM(tweet_datatable[[#This Row],[Retweets]:[Likes]]),0.5)</f>
        <v>0.12641937925813779</v>
      </c>
      <c r="J11" s="2">
        <f>IFERROR(tweet_datatable[[#This Row],[Retweets]]/SUM(tweet_datatable[[#This Row],[Comments]:[Retweets]]),0.5)</f>
        <v>0.82266009852216737</v>
      </c>
      <c r="K11" s="3">
        <f>tweet_datatable[[#This Row],[R/L]]*60</f>
        <v>7.585162755488267</v>
      </c>
      <c r="L11" s="3">
        <f>tweet_datatable[[#This Row],[R/C]]*60</f>
        <v>49.359605911330043</v>
      </c>
      <c r="M11" s="3">
        <f>180-tweet_datatable[[#This Row],[Theta (deg)]]-tweet_datatable[[#This Row],[Phi (deg)]]</f>
        <v>123.05523133318169</v>
      </c>
      <c r="N11" s="3">
        <f>RADIANS(tweet_datatable[[#This Row],[Phi (deg)]])</f>
        <v>0.86148764063956551</v>
      </c>
      <c r="O11" s="3">
        <f>RADIANS(tweet_datatable[[#This Row],[Beta (deg)]])</f>
        <v>2.147718948567312</v>
      </c>
      <c r="P11" s="3">
        <f>SIN(tweet_datatable[[#This Row],[Phi (rad)]])</f>
        <v>0.75881231644875791</v>
      </c>
      <c r="Q11" s="3">
        <f>SIN(tweet_datatable[[#This Row],[Beta (rad)]])</f>
        <v>0.83814516342966694</v>
      </c>
      <c r="R11" s="3">
        <f>tweet_datatable[[#This Row],[SinPhi]]/tweet_datatable[[#This Row],[SinBeta]]</f>
        <v>0.90534712786949556</v>
      </c>
      <c r="S11" s="3">
        <f>RADIANS(tweet_datatable[[#This Row],[Theta (deg)]])</f>
        <v>0.13238606438291584</v>
      </c>
      <c r="T11" s="3">
        <f>tweet_datatable[[#This Row],[r1]]*COS(tweet_datatable[[#This Row],[Theta (rad)]])</f>
        <v>0.8974251195668278</v>
      </c>
      <c r="U11" s="3">
        <f>tweet_datatable[[#This Row],[r1]]*SIN(tweet_datatable[[#This Row],[Theta (rad)]])</f>
        <v>0.11950555096734866</v>
      </c>
      <c r="V11" s="3" t="e">
        <f>IF(COUNTA(tweet_datatable[[#This Row],[Flag]])&gt;0,tweet_datatable[[#This Row],[x]],NA())</f>
        <v>#N/A</v>
      </c>
      <c r="W11" s="3" t="e">
        <f>IF(COUNTA(tweet_datatable[[#This Row],[Flag]])&gt;0,tweet_datatable[[#This Row],[y]],NA())</f>
        <v>#N/A</v>
      </c>
      <c r="X11" s="3">
        <f>IF(COUNTA(tweet_datatable[[#This Row],[Flag]])=0,tweet_datatable[[#This Row],[x]],NA())</f>
        <v>0.8974251195668278</v>
      </c>
      <c r="Y11" s="3">
        <f>IF(COUNTA(tweet_datatable[[#This Row],[Flag]])=0,tweet_datatable[[#This Row],[y]],NA())</f>
        <v>0.11950555096734866</v>
      </c>
      <c r="Z11" s="3"/>
      <c r="AA11" s="3"/>
      <c r="AB11" s="3"/>
    </row>
    <row r="12" spans="1:28" x14ac:dyDescent="0.35">
      <c r="A12" s="1">
        <v>44138</v>
      </c>
      <c r="B12">
        <v>5.8</v>
      </c>
      <c r="C12">
        <v>16.7</v>
      </c>
      <c r="D12">
        <v>112.6</v>
      </c>
      <c r="E12" t="s">
        <v>9</v>
      </c>
      <c r="I12" s="2">
        <f>IFERROR(tweet_datatable[[#This Row],[Retweets]]/SUM(tweet_datatable[[#This Row],[Retweets]:[Likes]]),0.5)</f>
        <v>0.12915699922660481</v>
      </c>
      <c r="J12" s="2">
        <f>IFERROR(tweet_datatable[[#This Row],[Retweets]]/SUM(tweet_datatable[[#This Row],[Comments]:[Retweets]]),0.5)</f>
        <v>0.74222222222222223</v>
      </c>
      <c r="K12" s="3">
        <f>tweet_datatable[[#This Row],[R/L]]*60</f>
        <v>7.7494199535962887</v>
      </c>
      <c r="L12" s="3">
        <f>tweet_datatable[[#This Row],[R/C]]*60</f>
        <v>44.533333333333331</v>
      </c>
      <c r="M12" s="3">
        <f>180-tweet_datatable[[#This Row],[Theta (deg)]]-tweet_datatable[[#This Row],[Phi (deg)]]</f>
        <v>127.71724671307038</v>
      </c>
      <c r="N12" s="3">
        <f>RADIANS(tweet_datatable[[#This Row],[Phi (deg)]])</f>
        <v>0.7772532935548081</v>
      </c>
      <c r="O12" s="3">
        <f>RADIANS(tweet_datatable[[#This Row],[Beta (deg)]])</f>
        <v>2.2290864667249837</v>
      </c>
      <c r="P12" s="3">
        <f>SIN(tweet_datatable[[#This Row],[Phi (rad)]])</f>
        <v>0.70132409795120909</v>
      </c>
      <c r="Q12" s="3">
        <f>SIN(tweet_datatable[[#This Row],[Beta (rad)]])</f>
        <v>0.79103942019107965</v>
      </c>
      <c r="R12" s="3">
        <f>tweet_datatable[[#This Row],[SinPhi]]/tweet_datatable[[#This Row],[SinBeta]]</f>
        <v>0.88658552285776182</v>
      </c>
      <c r="S12" s="3">
        <f>RADIANS(tweet_datatable[[#This Row],[Theta (deg)]])</f>
        <v>0.13525289331000143</v>
      </c>
      <c r="T12" s="3">
        <f>tweet_datatable[[#This Row],[r1]]*COS(tweet_datatable[[#This Row],[Theta (rad)]])</f>
        <v>0.87848857003200642</v>
      </c>
      <c r="U12" s="3">
        <f>tweet_datatable[[#This Row],[r1]]*SIN(tweet_datatable[[#This Row],[Theta (rad)]])</f>
        <v>0.11954798895879176</v>
      </c>
      <c r="V12" s="3" t="e">
        <f>IF(COUNTA(tweet_datatable[[#This Row],[Flag]])&gt;0,tweet_datatable[[#This Row],[x]],NA())</f>
        <v>#N/A</v>
      </c>
      <c r="W12" s="3" t="e">
        <f>IF(COUNTA(tweet_datatable[[#This Row],[Flag]])&gt;0,tweet_datatable[[#This Row],[y]],NA())</f>
        <v>#N/A</v>
      </c>
      <c r="X12" s="3">
        <f>IF(COUNTA(tweet_datatable[[#This Row],[Flag]])=0,tweet_datatable[[#This Row],[x]],NA())</f>
        <v>0.87848857003200642</v>
      </c>
      <c r="Y12" s="3">
        <f>IF(COUNTA(tweet_datatable[[#This Row],[Flag]])=0,tweet_datatable[[#This Row],[y]],NA())</f>
        <v>0.11954798895879176</v>
      </c>
      <c r="Z12" s="3"/>
      <c r="AA12" s="3"/>
      <c r="AB12" s="3"/>
    </row>
    <row r="13" spans="1:28" x14ac:dyDescent="0.35">
      <c r="A13" s="1">
        <v>44138</v>
      </c>
      <c r="B13">
        <v>11.7</v>
      </c>
      <c r="C13">
        <v>20.7</v>
      </c>
      <c r="D13">
        <v>129.1</v>
      </c>
      <c r="E13" t="s">
        <v>8</v>
      </c>
      <c r="I13" s="2">
        <f>IFERROR(tweet_datatable[[#This Row],[Retweets]]/SUM(tweet_datatable[[#This Row],[Retweets]:[Likes]]),0.5)</f>
        <v>0.13818424566088119</v>
      </c>
      <c r="J13" s="2">
        <f>IFERROR(tweet_datatable[[#This Row],[Retweets]]/SUM(tweet_datatable[[#This Row],[Comments]:[Retweets]]),0.5)</f>
        <v>0.63888888888888884</v>
      </c>
      <c r="K13" s="3">
        <f>tweet_datatable[[#This Row],[R/L]]*60</f>
        <v>8.2910547396528713</v>
      </c>
      <c r="L13" s="3">
        <f>tweet_datatable[[#This Row],[R/C]]*60</f>
        <v>38.333333333333329</v>
      </c>
      <c r="M13" s="3">
        <f>180-tweet_datatable[[#This Row],[Theta (deg)]]-tweet_datatable[[#This Row],[Phi (deg)]]</f>
        <v>133.37561192701378</v>
      </c>
      <c r="N13" s="3">
        <f>RADIANS(tweet_datatable[[#This Row],[Phi (deg)]])</f>
        <v>0.66904287993115963</v>
      </c>
      <c r="O13" s="3">
        <f>RADIANS(tweet_datatable[[#This Row],[Beta (deg)]])</f>
        <v>2.3278435699886093</v>
      </c>
      <c r="P13" s="3">
        <f>SIN(tweet_datatable[[#This Row],[Phi (rad)]])</f>
        <v>0.62023549126826005</v>
      </c>
      <c r="Q13" s="3">
        <f>SIN(tweet_datatable[[#This Row],[Beta (rad)]])</f>
        <v>0.72686706543303781</v>
      </c>
      <c r="R13" s="3">
        <f>tweet_datatable[[#This Row],[SinPhi]]/tweet_datatable[[#This Row],[SinBeta]]</f>
        <v>0.85329975832478944</v>
      </c>
      <c r="S13" s="3">
        <f>RADIANS(tweet_datatable[[#This Row],[Theta (deg)]])</f>
        <v>0.14470620367002388</v>
      </c>
      <c r="T13" s="3">
        <f>tweet_datatable[[#This Row],[r1]]*COS(tweet_datatable[[#This Row],[Theta (rad)]])</f>
        <v>0.84438133762388312</v>
      </c>
      <c r="U13" s="3">
        <f>tweet_datatable[[#This Row],[r1]]*SIN(tweet_datatable[[#This Row],[Theta (rad)]])</f>
        <v>0.12304728452772054</v>
      </c>
      <c r="V13" s="3" t="e">
        <f>IF(COUNTA(tweet_datatable[[#This Row],[Flag]])&gt;0,tweet_datatable[[#This Row],[x]],NA())</f>
        <v>#N/A</v>
      </c>
      <c r="W13" s="3" t="e">
        <f>IF(COUNTA(tweet_datatable[[#This Row],[Flag]])&gt;0,tweet_datatable[[#This Row],[y]],NA())</f>
        <v>#N/A</v>
      </c>
      <c r="X13" s="3">
        <f>IF(COUNTA(tweet_datatable[[#This Row],[Flag]])=0,tweet_datatable[[#This Row],[x]],NA())</f>
        <v>0.84438133762388312</v>
      </c>
      <c r="Y13" s="3">
        <f>IF(COUNTA(tweet_datatable[[#This Row],[Flag]])=0,tweet_datatable[[#This Row],[y]],NA())</f>
        <v>0.12304728452772054</v>
      </c>
      <c r="Z13" s="3"/>
      <c r="AA13" s="3"/>
      <c r="AB13" s="3"/>
    </row>
    <row r="14" spans="1:28" x14ac:dyDescent="0.35">
      <c r="A14" s="1">
        <v>44138</v>
      </c>
      <c r="B14">
        <v>11.1</v>
      </c>
      <c r="C14">
        <v>44.3</v>
      </c>
      <c r="D14">
        <v>201.5</v>
      </c>
      <c r="E14" t="s">
        <v>8</v>
      </c>
      <c r="I14" s="2">
        <f>IFERROR(tweet_datatable[[#This Row],[Retweets]]/SUM(tweet_datatable[[#This Row],[Retweets]:[Likes]]),0.5)</f>
        <v>0.18022782750203414</v>
      </c>
      <c r="J14" s="2">
        <f>IFERROR(tweet_datatable[[#This Row],[Retweets]]/SUM(tweet_datatable[[#This Row],[Comments]:[Retweets]]),0.5)</f>
        <v>0.79963898916967502</v>
      </c>
      <c r="K14" s="3">
        <f>tweet_datatable[[#This Row],[R/L]]*60</f>
        <v>10.813669650122048</v>
      </c>
      <c r="L14" s="3">
        <f>tweet_datatable[[#This Row],[R/C]]*60</f>
        <v>47.978339350180498</v>
      </c>
      <c r="M14" s="3">
        <f>180-tweet_datatable[[#This Row],[Theta (deg)]]-tweet_datatable[[#This Row],[Phi (deg)]]</f>
        <v>121.20799099969744</v>
      </c>
      <c r="N14" s="3">
        <f>RADIANS(tweet_datatable[[#This Row],[Phi (deg)]])</f>
        <v>0.83737999129980634</v>
      </c>
      <c r="O14" s="3">
        <f>RADIANS(tweet_datatable[[#This Row],[Beta (deg)]])</f>
        <v>2.1154785226723738</v>
      </c>
      <c r="P14" s="3">
        <f>SIN(tweet_datatable[[#This Row],[Phi (rad)]])</f>
        <v>0.74289180778117991</v>
      </c>
      <c r="Q14" s="3">
        <f>SIN(tweet_datatable[[#This Row],[Beta (rad)]])</f>
        <v>0.85529200300041308</v>
      </c>
      <c r="R14" s="3">
        <f>tweet_datatable[[#This Row],[SinPhi]]/tweet_datatable[[#This Row],[SinBeta]]</f>
        <v>0.86858266554004149</v>
      </c>
      <c r="S14" s="3">
        <f>RADIANS(tweet_datatable[[#This Row],[Theta (deg)]])</f>
        <v>0.18873413961761296</v>
      </c>
      <c r="T14" s="3">
        <f>tweet_datatable[[#This Row],[r1]]*COS(tweet_datatable[[#This Row],[Theta (rad)]])</f>
        <v>0.85315882385150466</v>
      </c>
      <c r="U14" s="3">
        <f>tweet_datatable[[#This Row],[r1]]*SIN(tweet_datatable[[#This Row],[Theta (rad)]])</f>
        <v>0.16295971330657436</v>
      </c>
      <c r="V14" s="3" t="e">
        <f>IF(COUNTA(tweet_datatable[[#This Row],[Flag]])&gt;0,tweet_datatable[[#This Row],[x]],NA())</f>
        <v>#N/A</v>
      </c>
      <c r="W14" s="3" t="e">
        <f>IF(COUNTA(tweet_datatable[[#This Row],[Flag]])&gt;0,tweet_datatable[[#This Row],[y]],NA())</f>
        <v>#N/A</v>
      </c>
      <c r="X14" s="3">
        <f>IF(COUNTA(tweet_datatable[[#This Row],[Flag]])=0,tweet_datatable[[#This Row],[x]],NA())</f>
        <v>0.85315882385150466</v>
      </c>
      <c r="Y14" s="3">
        <f>IF(COUNTA(tweet_datatable[[#This Row],[Flag]])=0,tweet_datatable[[#This Row],[y]],NA())</f>
        <v>0.16295971330657436</v>
      </c>
      <c r="Z14" s="3"/>
      <c r="AA14" s="3"/>
      <c r="AB14" s="3"/>
    </row>
    <row r="15" spans="1:28" x14ac:dyDescent="0.35">
      <c r="A15" s="1">
        <v>44138</v>
      </c>
      <c r="B15">
        <v>45.2</v>
      </c>
      <c r="C15">
        <v>128.6</v>
      </c>
      <c r="D15">
        <v>501.2</v>
      </c>
      <c r="E15" t="s">
        <v>8</v>
      </c>
      <c r="I15" s="2">
        <f>IFERROR(tweet_datatable[[#This Row],[Retweets]]/SUM(tweet_datatable[[#This Row],[Retweets]:[Likes]]),0.5)</f>
        <v>0.20419180692283265</v>
      </c>
      <c r="J15" s="2">
        <f>IFERROR(tweet_datatable[[#This Row],[Retweets]]/SUM(tweet_datatable[[#This Row],[Comments]:[Retweets]]),0.5)</f>
        <v>0.7399309551208284</v>
      </c>
      <c r="K15" s="3">
        <f>tweet_datatable[[#This Row],[R/L]]*60</f>
        <v>12.251508415369958</v>
      </c>
      <c r="L15" s="3">
        <f>tweet_datatable[[#This Row],[R/C]]*60</f>
        <v>44.395857307249706</v>
      </c>
      <c r="M15" s="3">
        <f>180-tweet_datatable[[#This Row],[Theta (deg)]]-tweet_datatable[[#This Row],[Phi (deg)]]</f>
        <v>123.35263427738033</v>
      </c>
      <c r="N15" s="3">
        <f>RADIANS(tweet_datatable[[#This Row],[Phi (deg)]])</f>
        <v>0.77485388425709123</v>
      </c>
      <c r="O15" s="3">
        <f>RADIANS(tweet_datatable[[#This Row],[Beta (deg)]])</f>
        <v>2.1529096091487032</v>
      </c>
      <c r="P15" s="3">
        <f>SIN(tweet_datatable[[#This Row],[Phi (rad)]])</f>
        <v>0.69961167971743154</v>
      </c>
      <c r="Q15" s="3">
        <f>SIN(tweet_datatable[[#This Row],[Beta (rad)]])</f>
        <v>0.83530265365749012</v>
      </c>
      <c r="R15" s="3">
        <f>tweet_datatable[[#This Row],[SinPhi]]/tweet_datatable[[#This Row],[SinBeta]]</f>
        <v>0.83755471942305393</v>
      </c>
      <c r="S15" s="3">
        <f>RADIANS(tweet_datatable[[#This Row],[Theta (deg)]])</f>
        <v>0.21382916018399883</v>
      </c>
      <c r="T15" s="3">
        <f>tweet_datatable[[#This Row],[r1]]*COS(tweet_datatable[[#This Row],[Theta (rad)]])</f>
        <v>0.818479846352133</v>
      </c>
      <c r="U15" s="3">
        <f>tweet_datatable[[#This Row],[r1]]*SIN(tweet_datatable[[#This Row],[Theta (rad)]])</f>
        <v>0.17773195869966496</v>
      </c>
      <c r="V15" s="3" t="e">
        <f>IF(COUNTA(tweet_datatable[[#This Row],[Flag]])&gt;0,tweet_datatable[[#This Row],[x]],NA())</f>
        <v>#N/A</v>
      </c>
      <c r="W15" s="3" t="e">
        <f>IF(COUNTA(tweet_datatable[[#This Row],[Flag]])&gt;0,tweet_datatable[[#This Row],[y]],NA())</f>
        <v>#N/A</v>
      </c>
      <c r="X15" s="3">
        <f>IF(COUNTA(tweet_datatable[[#This Row],[Flag]])=0,tweet_datatable[[#This Row],[x]],NA())</f>
        <v>0.818479846352133</v>
      </c>
      <c r="Y15" s="3">
        <f>IF(COUNTA(tweet_datatable[[#This Row],[Flag]])=0,tweet_datatable[[#This Row],[y]],NA())</f>
        <v>0.17773195869966496</v>
      </c>
      <c r="Z15" s="3"/>
      <c r="AA15" s="3"/>
      <c r="AB15" s="3"/>
    </row>
    <row r="16" spans="1:28" x14ac:dyDescent="0.35">
      <c r="A16" s="1">
        <v>44138</v>
      </c>
      <c r="B16">
        <v>9</v>
      </c>
      <c r="C16">
        <v>33.6</v>
      </c>
      <c r="D16">
        <v>148.30000000000001</v>
      </c>
      <c r="E16" t="s">
        <v>8</v>
      </c>
      <c r="I16" s="2">
        <f>IFERROR(tweet_datatable[[#This Row],[Retweets]]/SUM(tweet_datatable[[#This Row],[Retweets]:[Likes]]),0.5)</f>
        <v>0.18471687740516768</v>
      </c>
      <c r="J16" s="2">
        <f>IFERROR(tweet_datatable[[#This Row],[Retweets]]/SUM(tweet_datatable[[#This Row],[Comments]:[Retweets]]),0.5)</f>
        <v>0.78873239436619724</v>
      </c>
      <c r="K16" s="3">
        <f>tweet_datatable[[#This Row],[R/L]]*60</f>
        <v>11.083012644310061</v>
      </c>
      <c r="L16" s="3">
        <f>tweet_datatable[[#This Row],[R/C]]*60</f>
        <v>47.323943661971832</v>
      </c>
      <c r="M16" s="3">
        <f>180-tweet_datatable[[#This Row],[Theta (deg)]]-tweet_datatable[[#This Row],[Phi (deg)]]</f>
        <v>121.5930436937181</v>
      </c>
      <c r="N16" s="3">
        <f>RADIANS(tweet_datatable[[#This Row],[Phi (deg)]])</f>
        <v>0.82595863192971086</v>
      </c>
      <c r="O16" s="3">
        <f>RADIANS(tweet_datatable[[#This Row],[Beta (deg)]])</f>
        <v>2.1221989599767084</v>
      </c>
      <c r="P16" s="3">
        <f>SIN(tweet_datatable[[#This Row],[Phi (rad)]])</f>
        <v>0.73519793100476005</v>
      </c>
      <c r="Q16" s="3">
        <f>SIN(tweet_datatable[[#This Row],[Beta (rad)]])</f>
        <v>0.85179054522924935</v>
      </c>
      <c r="R16" s="3">
        <f>tweet_datatable[[#This Row],[SinPhi]]/tweet_datatable[[#This Row],[SinBeta]]</f>
        <v>0.86312055836084711</v>
      </c>
      <c r="S16" s="3">
        <f>RADIANS(tweet_datatable[[#This Row],[Theta (deg)]])</f>
        <v>0.19343506168337377</v>
      </c>
      <c r="T16" s="3">
        <f>tweet_datatable[[#This Row],[r1]]*COS(tweet_datatable[[#This Row],[Theta (rad)]])</f>
        <v>0.84702310169532269</v>
      </c>
      <c r="U16" s="3">
        <f>tweet_datatable[[#This Row],[r1]]*SIN(tweet_datatable[[#This Row],[Theta (rad)]])</f>
        <v>0.16591854465241515</v>
      </c>
      <c r="V16" s="3" t="e">
        <f>IF(COUNTA(tweet_datatable[[#This Row],[Flag]])&gt;0,tweet_datatable[[#This Row],[x]],NA())</f>
        <v>#N/A</v>
      </c>
      <c r="W16" s="3" t="e">
        <f>IF(COUNTA(tweet_datatable[[#This Row],[Flag]])&gt;0,tweet_datatable[[#This Row],[y]],NA())</f>
        <v>#N/A</v>
      </c>
      <c r="X16" s="3">
        <f>IF(COUNTA(tweet_datatable[[#This Row],[Flag]])=0,tweet_datatable[[#This Row],[x]],NA())</f>
        <v>0.84702310169532269</v>
      </c>
      <c r="Y16" s="3">
        <f>IF(COUNTA(tweet_datatable[[#This Row],[Flag]])=0,tweet_datatable[[#This Row],[y]],NA())</f>
        <v>0.16591854465241515</v>
      </c>
      <c r="Z16" s="3"/>
      <c r="AA16" s="3"/>
      <c r="AB16" s="3"/>
    </row>
    <row r="17" spans="1:28" x14ac:dyDescent="0.35">
      <c r="A17" s="1">
        <v>44138</v>
      </c>
      <c r="B17">
        <v>6.7</v>
      </c>
      <c r="C17">
        <v>25.8</v>
      </c>
      <c r="D17">
        <v>134.19999999999999</v>
      </c>
      <c r="E17" t="s">
        <v>8</v>
      </c>
      <c r="I17" s="2">
        <f>IFERROR(tweet_datatable[[#This Row],[Retweets]]/SUM(tweet_datatable[[#This Row],[Retweets]:[Likes]]),0.5)</f>
        <v>0.16125</v>
      </c>
      <c r="J17" s="2">
        <f>IFERROR(tweet_datatable[[#This Row],[Retweets]]/SUM(tweet_datatable[[#This Row],[Comments]:[Retweets]]),0.5)</f>
        <v>0.79384615384615387</v>
      </c>
      <c r="K17" s="3">
        <f>tweet_datatable[[#This Row],[R/L]]*60</f>
        <v>9.6750000000000007</v>
      </c>
      <c r="L17" s="3">
        <f>tweet_datatable[[#This Row],[R/C]]*60</f>
        <v>47.630769230769232</v>
      </c>
      <c r="M17" s="3">
        <f>180-tweet_datatable[[#This Row],[Theta (deg)]]-tweet_datatable[[#This Row],[Phi (deg)]]</f>
        <v>122.69423076923076</v>
      </c>
      <c r="N17" s="3">
        <f>RADIANS(tweet_datatable[[#This Row],[Phi (deg)]])</f>
        <v>0.83131374833452987</v>
      </c>
      <c r="O17" s="3">
        <f>RADIANS(tweet_datatable[[#This Row],[Beta (deg)]])</f>
        <v>2.1414183001248115</v>
      </c>
      <c r="P17" s="3">
        <f>SIN(tweet_datatable[[#This Row],[Phi (rad)]])</f>
        <v>0.73881735095014722</v>
      </c>
      <c r="Q17" s="3">
        <f>SIN(tweet_datatable[[#This Row],[Beta (rad)]])</f>
        <v>0.84156517559659172</v>
      </c>
      <c r="R17" s="3">
        <f>tweet_datatable[[#This Row],[SinPhi]]/tweet_datatable[[#This Row],[SinBeta]]</f>
        <v>0.87790865446207922</v>
      </c>
      <c r="S17" s="3">
        <f>RADIANS(tweet_datatable[[#This Row],[Theta (deg)]])</f>
        <v>0.1688606051304514</v>
      </c>
      <c r="T17" s="3">
        <f>tweet_datatable[[#This Row],[r1]]*COS(tweet_datatable[[#This Row],[Theta (rad)]])</f>
        <v>0.86542206539562749</v>
      </c>
      <c r="U17" s="3">
        <f>tweet_datatable[[#This Row],[r1]]*SIN(tweet_datatable[[#This Row],[Theta (rad)]])</f>
        <v>0.14754068695036196</v>
      </c>
      <c r="V17" s="3" t="e">
        <f>IF(COUNTA(tweet_datatable[[#This Row],[Flag]])&gt;0,tweet_datatable[[#This Row],[x]],NA())</f>
        <v>#N/A</v>
      </c>
      <c r="W17" s="3" t="e">
        <f>IF(COUNTA(tweet_datatable[[#This Row],[Flag]])&gt;0,tweet_datatable[[#This Row],[y]],NA())</f>
        <v>#N/A</v>
      </c>
      <c r="X17" s="3">
        <f>IF(COUNTA(tweet_datatable[[#This Row],[Flag]])=0,tweet_datatable[[#This Row],[x]],NA())</f>
        <v>0.86542206539562749</v>
      </c>
      <c r="Y17" s="3">
        <f>IF(COUNTA(tweet_datatable[[#This Row],[Flag]])=0,tweet_datatable[[#This Row],[y]],NA())</f>
        <v>0.14754068695036196</v>
      </c>
      <c r="Z17" s="3"/>
      <c r="AA17" s="3"/>
      <c r="AB17" s="3"/>
    </row>
    <row r="18" spans="1:28" x14ac:dyDescent="0.35">
      <c r="A18" s="1">
        <v>44138</v>
      </c>
      <c r="B18">
        <v>20.399999999999999</v>
      </c>
      <c r="C18">
        <v>30.1</v>
      </c>
      <c r="D18">
        <v>178.6</v>
      </c>
      <c r="E18" t="s">
        <v>8</v>
      </c>
      <c r="I18" s="2">
        <f>IFERROR(tweet_datatable[[#This Row],[Retweets]]/SUM(tweet_datatable[[#This Row],[Retweets]:[Likes]]),0.5)</f>
        <v>0.1442261619549593</v>
      </c>
      <c r="J18" s="2">
        <f>IFERROR(tweet_datatable[[#This Row],[Retweets]]/SUM(tweet_datatable[[#This Row],[Comments]:[Retweets]]),0.5)</f>
        <v>0.59603960396039601</v>
      </c>
      <c r="K18" s="3">
        <f>tweet_datatable[[#This Row],[R/L]]*60</f>
        <v>8.6535697172975574</v>
      </c>
      <c r="L18" s="3">
        <f>tweet_datatable[[#This Row],[R/C]]*60</f>
        <v>35.762376237623762</v>
      </c>
      <c r="M18" s="3">
        <f>180-tweet_datatable[[#This Row],[Theta (deg)]]-tweet_datatable[[#This Row],[Phi (deg)]]</f>
        <v>135.58405404507869</v>
      </c>
      <c r="N18" s="3">
        <f>RADIANS(tweet_datatable[[#This Row],[Phi (deg)]])</f>
        <v>0.62417121368351669</v>
      </c>
      <c r="O18" s="3">
        <f>RADIANS(tweet_datatable[[#This Row],[Beta (deg)]])</f>
        <v>2.3663881562885596</v>
      </c>
      <c r="P18" s="3">
        <f>SIN(tweet_datatable[[#This Row],[Phi (rad)]])</f>
        <v>0.58442495693301499</v>
      </c>
      <c r="Q18" s="3">
        <f>SIN(tweet_datatable[[#This Row],[Beta (rad)]])</f>
        <v>0.69986215788822992</v>
      </c>
      <c r="R18" s="3">
        <f>tweet_datatable[[#This Row],[SinPhi]]/tweet_datatable[[#This Row],[SinBeta]]</f>
        <v>0.83505723283634004</v>
      </c>
      <c r="S18" s="3">
        <f>RADIANS(tweet_datatable[[#This Row],[Theta (deg)]])</f>
        <v>0.15103328361771728</v>
      </c>
      <c r="T18" s="3">
        <f>tweet_datatable[[#This Row],[r1]]*COS(tweet_datatable[[#This Row],[Theta (rad)]])</f>
        <v>0.82555105665781614</v>
      </c>
      <c r="U18" s="3">
        <f>tweet_datatable[[#This Row],[r1]]*SIN(tweet_datatable[[#This Row],[Theta (rad)]])</f>
        <v>0.1256424886869433</v>
      </c>
      <c r="V18" s="3" t="e">
        <f>IF(COUNTA(tweet_datatable[[#This Row],[Flag]])&gt;0,tweet_datatable[[#This Row],[x]],NA())</f>
        <v>#N/A</v>
      </c>
      <c r="W18" s="3" t="e">
        <f>IF(COUNTA(tweet_datatable[[#This Row],[Flag]])&gt;0,tweet_datatable[[#This Row],[y]],NA())</f>
        <v>#N/A</v>
      </c>
      <c r="X18" s="3">
        <f>IF(COUNTA(tweet_datatable[[#This Row],[Flag]])=0,tweet_datatable[[#This Row],[x]],NA())</f>
        <v>0.82555105665781614</v>
      </c>
      <c r="Y18" s="3">
        <f>IF(COUNTA(tweet_datatable[[#This Row],[Flag]])=0,tweet_datatable[[#This Row],[y]],NA())</f>
        <v>0.1256424886869433</v>
      </c>
      <c r="Z18" s="3"/>
      <c r="AA18" s="3"/>
      <c r="AB18" s="3"/>
    </row>
    <row r="19" spans="1:28" x14ac:dyDescent="0.35">
      <c r="A19" s="1">
        <v>44138</v>
      </c>
      <c r="B19">
        <v>67.2</v>
      </c>
      <c r="C19">
        <v>128.6</v>
      </c>
      <c r="D19">
        <v>935.2</v>
      </c>
      <c r="E19" t="s">
        <v>8</v>
      </c>
      <c r="I19" s="2">
        <f>IFERROR(tweet_datatable[[#This Row],[Retweets]]/SUM(tweet_datatable[[#This Row],[Retweets]:[Likes]]),0.5)</f>
        <v>0.12088738484677571</v>
      </c>
      <c r="J19" s="2">
        <f>IFERROR(tweet_datatable[[#This Row],[Retweets]]/SUM(tweet_datatable[[#This Row],[Comments]:[Retweets]]),0.5)</f>
        <v>0.65679264555669048</v>
      </c>
      <c r="K19" s="3">
        <f>tweet_datatable[[#This Row],[R/L]]*60</f>
        <v>7.2532430908065422</v>
      </c>
      <c r="L19" s="3">
        <f>tweet_datatable[[#This Row],[R/C]]*60</f>
        <v>39.40755873340143</v>
      </c>
      <c r="M19" s="3">
        <f>180-tweet_datatable[[#This Row],[Theta (deg)]]-tweet_datatable[[#This Row],[Phi (deg)]]</f>
        <v>133.33919817579203</v>
      </c>
      <c r="N19" s="3">
        <f>RADIANS(tweet_datatable[[#This Row],[Phi (deg)]])</f>
        <v>0.68779165007090126</v>
      </c>
      <c r="O19" s="3">
        <f>RADIANS(tweet_datatable[[#This Row],[Beta (deg)]])</f>
        <v>2.3272080301367879</v>
      </c>
      <c r="P19" s="3">
        <f>SIN(tweet_datatable[[#This Row],[Phi (rad)]])</f>
        <v>0.63483245038915026</v>
      </c>
      <c r="Q19" s="3">
        <f>SIN(tweet_datatable[[#This Row],[Beta (rad)]])</f>
        <v>0.72730339351195239</v>
      </c>
      <c r="R19" s="3">
        <f>tweet_datatable[[#This Row],[SinPhi]]/tweet_datatable[[#This Row],[SinBeta]]</f>
        <v>0.87285781429358544</v>
      </c>
      <c r="S19" s="3">
        <f>RADIANS(tweet_datatable[[#This Row],[Theta (deg)]])</f>
        <v>0.12659297338210421</v>
      </c>
      <c r="T19" s="3">
        <f>tweet_datatable[[#This Row],[r1]]*COS(tweet_datatable[[#This Row],[Theta (rad)]])</f>
        <v>0.8658730357683927</v>
      </c>
      <c r="U19" s="3">
        <f>tweet_datatable[[#This Row],[r1]]*SIN(tweet_datatable[[#This Row],[Theta (rad)]])</f>
        <v>0.1102027672184458</v>
      </c>
      <c r="V19" s="3" t="e">
        <f>IF(COUNTA(tweet_datatable[[#This Row],[Flag]])&gt;0,tweet_datatable[[#This Row],[x]],NA())</f>
        <v>#N/A</v>
      </c>
      <c r="W19" s="3" t="e">
        <f>IF(COUNTA(tweet_datatable[[#This Row],[Flag]])&gt;0,tweet_datatable[[#This Row],[y]],NA())</f>
        <v>#N/A</v>
      </c>
      <c r="X19" s="3">
        <f>IF(COUNTA(tweet_datatable[[#This Row],[Flag]])=0,tweet_datatable[[#This Row],[x]],NA())</f>
        <v>0.8658730357683927</v>
      </c>
      <c r="Y19" s="3">
        <f>IF(COUNTA(tweet_datatable[[#This Row],[Flag]])=0,tweet_datatable[[#This Row],[y]],NA())</f>
        <v>0.1102027672184458</v>
      </c>
      <c r="Z19" s="3"/>
      <c r="AA19" s="3"/>
      <c r="AB19" s="3"/>
    </row>
    <row r="20" spans="1:28" x14ac:dyDescent="0.35">
      <c r="A20" s="1">
        <v>44138</v>
      </c>
      <c r="B20">
        <v>107.6</v>
      </c>
      <c r="C20">
        <v>172.8</v>
      </c>
      <c r="D20">
        <v>904.5</v>
      </c>
      <c r="E20" t="s">
        <v>8</v>
      </c>
      <c r="I20" s="2">
        <f>IFERROR(tweet_datatable[[#This Row],[Retweets]]/SUM(tweet_datatable[[#This Row],[Retweets]:[Likes]]),0.5)</f>
        <v>0.16040100250626568</v>
      </c>
      <c r="J20" s="2">
        <f>IFERROR(tweet_datatable[[#This Row],[Retweets]]/SUM(tweet_datatable[[#This Row],[Comments]:[Retweets]]),0.5)</f>
        <v>0.61626248216833102</v>
      </c>
      <c r="K20" s="3">
        <f>tweet_datatable[[#This Row],[R/L]]*60</f>
        <v>9.6240601503759411</v>
      </c>
      <c r="L20" s="3">
        <f>tweet_datatable[[#This Row],[R/C]]*60</f>
        <v>36.975748930099861</v>
      </c>
      <c r="M20" s="3">
        <f>180-tweet_datatable[[#This Row],[Theta (deg)]]-tweet_datatable[[#This Row],[Phi (deg)]]</f>
        <v>133.40019091952419</v>
      </c>
      <c r="N20" s="3">
        <f>RADIANS(tweet_datatable[[#This Row],[Phi (deg)]])</f>
        <v>0.64534856222101322</v>
      </c>
      <c r="O20" s="3">
        <f>RADIANS(tweet_datatable[[#This Row],[Beta (deg)]])</f>
        <v>2.3282725543347391</v>
      </c>
      <c r="P20" s="3">
        <f>SIN(tweet_datatable[[#This Row],[Phi (rad)]])</f>
        <v>0.60147693797648893</v>
      </c>
      <c r="Q20" s="3">
        <f>SIN(tweet_datatable[[#This Row],[Beta (rad)]])</f>
        <v>0.72657238147159442</v>
      </c>
      <c r="R20" s="3">
        <f>tweet_datatable[[#This Row],[SinPhi]]/tweet_datatable[[#This Row],[SinBeta]]</f>
        <v>0.82782796774942358</v>
      </c>
      <c r="S20" s="3">
        <f>RADIANS(tweet_datatable[[#This Row],[Theta (deg)]])</f>
        <v>0.16797153703404075</v>
      </c>
      <c r="T20" s="3">
        <f>tweet_datatable[[#This Row],[r1]]*COS(tweet_datatable[[#This Row],[Theta (rad)]])</f>
        <v>0.81617704998519425</v>
      </c>
      <c r="U20" s="3">
        <f>tweet_datatable[[#This Row],[r1]]*SIN(tweet_datatable[[#This Row],[Theta (rad)]])</f>
        <v>0.13839858115459991</v>
      </c>
      <c r="V20" s="3" t="e">
        <f>IF(COUNTA(tweet_datatable[[#This Row],[Flag]])&gt;0,tweet_datatable[[#This Row],[x]],NA())</f>
        <v>#N/A</v>
      </c>
      <c r="W20" s="3" t="e">
        <f>IF(COUNTA(tweet_datatable[[#This Row],[Flag]])&gt;0,tweet_datatable[[#This Row],[y]],NA())</f>
        <v>#N/A</v>
      </c>
      <c r="X20" s="3">
        <f>IF(COUNTA(tweet_datatable[[#This Row],[Flag]])=0,tweet_datatable[[#This Row],[x]],NA())</f>
        <v>0.81617704998519425</v>
      </c>
      <c r="Y20" s="3">
        <f>IF(COUNTA(tweet_datatable[[#This Row],[Flag]])=0,tweet_datatable[[#This Row],[y]],NA())</f>
        <v>0.13839858115459991</v>
      </c>
      <c r="Z20" s="3"/>
      <c r="AA20" s="3"/>
      <c r="AB20" s="3"/>
    </row>
    <row r="21" spans="1:28" x14ac:dyDescent="0.35">
      <c r="A21" s="1">
        <v>44139</v>
      </c>
      <c r="B21">
        <v>31.6</v>
      </c>
      <c r="C21">
        <v>69.7</v>
      </c>
      <c r="D21">
        <v>155.4</v>
      </c>
      <c r="E21" t="s">
        <v>9</v>
      </c>
      <c r="F21" t="s">
        <v>13</v>
      </c>
      <c r="G21" t="s">
        <v>12</v>
      </c>
      <c r="I21" s="2">
        <f>IFERROR(tweet_datatable[[#This Row],[Retweets]]/SUM(tweet_datatable[[#This Row],[Retweets]:[Likes]]),0.5)</f>
        <v>0.30964015992892047</v>
      </c>
      <c r="J21" s="2">
        <f>IFERROR(tweet_datatable[[#This Row],[Retweets]]/SUM(tweet_datatable[[#This Row],[Comments]:[Retweets]]),0.5)</f>
        <v>0.68805528134254679</v>
      </c>
      <c r="K21" s="3">
        <f>tweet_datatable[[#This Row],[R/L]]*60</f>
        <v>18.578409595735227</v>
      </c>
      <c r="L21" s="3">
        <f>tweet_datatable[[#This Row],[R/C]]*60</f>
        <v>41.28331688055281</v>
      </c>
      <c r="M21" s="3">
        <f>180-tweet_datatable[[#This Row],[Theta (deg)]]-tweet_datatable[[#This Row],[Phi (deg)]]</f>
        <v>120.13827352371197</v>
      </c>
      <c r="N21" s="3">
        <f>RADIANS(tweet_datatable[[#This Row],[Phi (deg)]])</f>
        <v>0.72052980570980119</v>
      </c>
      <c r="O21" s="3">
        <f>RADIANS(tweet_datatable[[#This Row],[Beta (deg)]])</f>
        <v>2.0968084306503036</v>
      </c>
      <c r="P21" s="3">
        <f>SIN(tweet_datatable[[#This Row],[Phi (rad)]])</f>
        <v>0.65978289037811122</v>
      </c>
      <c r="Q21" s="3">
        <f>SIN(tweet_datatable[[#This Row],[Beta (rad)]])</f>
        <v>0.8648162188960612</v>
      </c>
      <c r="R21" s="3">
        <f>tweet_datatable[[#This Row],[SinPhi]]/tweet_datatable[[#This Row],[SinBeta]]</f>
        <v>0.76291687871016667</v>
      </c>
      <c r="S21" s="3">
        <f>RADIANS(tweet_datatable[[#This Row],[Theta (deg)]])</f>
        <v>0.3242544172296884</v>
      </c>
      <c r="T21" s="3">
        <f>tweet_datatable[[#This Row],[r1]]*COS(tweet_datatable[[#This Row],[Theta (rad)]])</f>
        <v>0.72316016182010245</v>
      </c>
      <c r="U21" s="3">
        <f>tweet_datatable[[#This Row],[r1]]*SIN(tweet_datatable[[#This Row],[Theta (rad)]])</f>
        <v>0.24306695410356854</v>
      </c>
      <c r="V21" s="3">
        <f>IF(COUNTA(tweet_datatable[[#This Row],[Flag]])&gt;0,tweet_datatable[[#This Row],[x]],NA())</f>
        <v>0.72316016182010245</v>
      </c>
      <c r="W21" s="3">
        <f>IF(COUNTA(tweet_datatable[[#This Row],[Flag]])&gt;0,tweet_datatable[[#This Row],[y]],NA())</f>
        <v>0.24306695410356854</v>
      </c>
      <c r="X21" s="3" t="e">
        <f>IF(COUNTA(tweet_datatable[[#This Row],[Flag]])=0,tweet_datatable[[#This Row],[x]],NA())</f>
        <v>#N/A</v>
      </c>
      <c r="Y21" s="3" t="e">
        <f>IF(COUNTA(tweet_datatable[[#This Row],[Flag]])=0,tweet_datatable[[#This Row],[y]],NA())</f>
        <v>#N/A</v>
      </c>
      <c r="Z21" s="3"/>
      <c r="AA21" s="3"/>
      <c r="AB21" s="3"/>
    </row>
    <row r="22" spans="1:28" x14ac:dyDescent="0.35">
      <c r="A22" s="1">
        <v>44139</v>
      </c>
      <c r="B22">
        <v>0</v>
      </c>
      <c r="C22">
        <v>0</v>
      </c>
      <c r="D22">
        <v>0</v>
      </c>
      <c r="E22" t="s">
        <v>8</v>
      </c>
      <c r="F22" t="s">
        <v>13</v>
      </c>
      <c r="G22" t="s">
        <v>12</v>
      </c>
      <c r="I22" s="2">
        <f>IFERROR(tweet_datatable[[#This Row],[Retweets]]/SUM(tweet_datatable[[#This Row],[Retweets]:[Likes]]),0.5)</f>
        <v>0.5</v>
      </c>
      <c r="J22" s="2">
        <f>IFERROR(tweet_datatable[[#This Row],[Retweets]]/SUM(tweet_datatable[[#This Row],[Comments]:[Retweets]]),0.5)</f>
        <v>0.5</v>
      </c>
      <c r="K22" s="3">
        <f>tweet_datatable[[#This Row],[R/L]]*60</f>
        <v>30</v>
      </c>
      <c r="L22" s="3">
        <f>tweet_datatable[[#This Row],[R/C]]*60</f>
        <v>30</v>
      </c>
      <c r="M22" s="3">
        <f>180-tweet_datatable[[#This Row],[Theta (deg)]]-tweet_datatable[[#This Row],[Phi (deg)]]</f>
        <v>120</v>
      </c>
      <c r="N22" s="3">
        <f>RADIANS(tweet_datatable[[#This Row],[Phi (deg)]])</f>
        <v>0.52359877559829882</v>
      </c>
      <c r="O22" s="3">
        <f>RADIANS(tweet_datatable[[#This Row],[Beta (deg)]])</f>
        <v>2.0943951023931953</v>
      </c>
      <c r="P22" s="3">
        <f>SIN(tweet_datatable[[#This Row],[Phi (rad)]])</f>
        <v>0.49999999999999994</v>
      </c>
      <c r="Q22" s="3">
        <f>SIN(tweet_datatable[[#This Row],[Beta (rad)]])</f>
        <v>0.86602540378443871</v>
      </c>
      <c r="R22" s="3">
        <f>tweet_datatable[[#This Row],[SinPhi]]/tweet_datatable[[#This Row],[SinBeta]]</f>
        <v>0.57735026918962562</v>
      </c>
      <c r="S22" s="3">
        <f>RADIANS(tweet_datatable[[#This Row],[Theta (deg)]])</f>
        <v>0.52359877559829882</v>
      </c>
      <c r="T22" s="3">
        <f>tweet_datatable[[#This Row],[r1]]*COS(tweet_datatable[[#This Row],[Theta (rad)]])</f>
        <v>0.49999999999999989</v>
      </c>
      <c r="U22" s="3">
        <f>tweet_datatable[[#This Row],[r1]]*SIN(tweet_datatable[[#This Row],[Theta (rad)]])</f>
        <v>0.28867513459481275</v>
      </c>
      <c r="V22" s="3">
        <f>IF(COUNTA(tweet_datatable[[#This Row],[Flag]])&gt;0,tweet_datatable[[#This Row],[x]],NA())</f>
        <v>0.49999999999999989</v>
      </c>
      <c r="W22" s="3">
        <f>IF(COUNTA(tweet_datatable[[#This Row],[Flag]])&gt;0,tweet_datatable[[#This Row],[y]],NA())</f>
        <v>0.28867513459481275</v>
      </c>
      <c r="X22" s="3" t="e">
        <f>IF(COUNTA(tweet_datatable[[#This Row],[Flag]])=0,tweet_datatable[[#This Row],[x]],NA())</f>
        <v>#N/A</v>
      </c>
      <c r="Y22" s="3" t="e">
        <f>IF(COUNTA(tweet_datatable[[#This Row],[Flag]])=0,tweet_datatable[[#This Row],[y]],NA())</f>
        <v>#N/A</v>
      </c>
      <c r="Z22" s="3"/>
      <c r="AA22" s="3"/>
      <c r="AB22" s="3"/>
    </row>
    <row r="23" spans="1:28" x14ac:dyDescent="0.35">
      <c r="A23" s="1">
        <v>44139</v>
      </c>
      <c r="B23">
        <v>0</v>
      </c>
      <c r="C23">
        <v>0</v>
      </c>
      <c r="D23">
        <v>0</v>
      </c>
      <c r="E23" t="s">
        <v>8</v>
      </c>
      <c r="F23" t="s">
        <v>13</v>
      </c>
      <c r="G23" t="s">
        <v>12</v>
      </c>
      <c r="I23" s="2">
        <f>IFERROR(tweet_datatable[[#This Row],[Retweets]]/SUM(tweet_datatable[[#This Row],[Retweets]:[Likes]]),0.5)</f>
        <v>0.5</v>
      </c>
      <c r="J23" s="2">
        <f>IFERROR(tweet_datatable[[#This Row],[Retweets]]/SUM(tweet_datatable[[#This Row],[Comments]:[Retweets]]),0.5)</f>
        <v>0.5</v>
      </c>
      <c r="K23" s="3">
        <f>tweet_datatable[[#This Row],[R/L]]*60</f>
        <v>30</v>
      </c>
      <c r="L23" s="3">
        <f>tweet_datatable[[#This Row],[R/C]]*60</f>
        <v>30</v>
      </c>
      <c r="M23" s="3">
        <f>180-tweet_datatable[[#This Row],[Theta (deg)]]-tweet_datatable[[#This Row],[Phi (deg)]]</f>
        <v>120</v>
      </c>
      <c r="N23" s="3">
        <f>RADIANS(tweet_datatable[[#This Row],[Phi (deg)]])</f>
        <v>0.52359877559829882</v>
      </c>
      <c r="O23" s="3">
        <f>RADIANS(tweet_datatable[[#This Row],[Beta (deg)]])</f>
        <v>2.0943951023931953</v>
      </c>
      <c r="P23" s="3">
        <f>SIN(tweet_datatable[[#This Row],[Phi (rad)]])</f>
        <v>0.49999999999999994</v>
      </c>
      <c r="Q23" s="3">
        <f>SIN(tweet_datatable[[#This Row],[Beta (rad)]])</f>
        <v>0.86602540378443871</v>
      </c>
      <c r="R23" s="3">
        <f>tweet_datatable[[#This Row],[SinPhi]]/tweet_datatable[[#This Row],[SinBeta]]</f>
        <v>0.57735026918962562</v>
      </c>
      <c r="S23" s="3">
        <f>RADIANS(tweet_datatable[[#This Row],[Theta (deg)]])</f>
        <v>0.52359877559829882</v>
      </c>
      <c r="T23" s="3">
        <f>tweet_datatable[[#This Row],[r1]]*COS(tweet_datatable[[#This Row],[Theta (rad)]])</f>
        <v>0.49999999999999989</v>
      </c>
      <c r="U23" s="3">
        <f>tweet_datatable[[#This Row],[r1]]*SIN(tweet_datatable[[#This Row],[Theta (rad)]])</f>
        <v>0.28867513459481275</v>
      </c>
      <c r="V23" s="3">
        <f>IF(COUNTA(tweet_datatable[[#This Row],[Flag]])&gt;0,tweet_datatable[[#This Row],[x]],NA())</f>
        <v>0.49999999999999989</v>
      </c>
      <c r="W23" s="3">
        <f>IF(COUNTA(tweet_datatable[[#This Row],[Flag]])&gt;0,tweet_datatable[[#This Row],[y]],NA())</f>
        <v>0.28867513459481275</v>
      </c>
      <c r="X23" s="3" t="e">
        <f>IF(COUNTA(tweet_datatable[[#This Row],[Flag]])=0,tweet_datatable[[#This Row],[x]],NA())</f>
        <v>#N/A</v>
      </c>
      <c r="Y23" s="3" t="e">
        <f>IF(COUNTA(tweet_datatable[[#This Row],[Flag]])=0,tweet_datatable[[#This Row],[y]],NA())</f>
        <v>#N/A</v>
      </c>
      <c r="Z23" s="3"/>
      <c r="AA23" s="3"/>
      <c r="AB23" s="3"/>
    </row>
    <row r="24" spans="1:28" x14ac:dyDescent="0.35">
      <c r="A24" s="1">
        <v>44139</v>
      </c>
      <c r="B24">
        <v>70.599999999999994</v>
      </c>
      <c r="C24">
        <v>62</v>
      </c>
      <c r="D24">
        <v>343.3</v>
      </c>
      <c r="E24" t="s">
        <v>8</v>
      </c>
      <c r="G24" t="s">
        <v>15</v>
      </c>
      <c r="I24" s="2">
        <f>IFERROR(tweet_datatable[[#This Row],[Retweets]]/SUM(tweet_datatable[[#This Row],[Retweets]:[Likes]]),0.5)</f>
        <v>0.15297310634098199</v>
      </c>
      <c r="J24" s="2">
        <f>IFERROR(tweet_datatable[[#This Row],[Retweets]]/SUM(tweet_datatable[[#This Row],[Comments]:[Retweets]]),0.5)</f>
        <v>0.46757164404223228</v>
      </c>
      <c r="K24" s="3">
        <f>tweet_datatable[[#This Row],[R/L]]*60</f>
        <v>9.1783863804589192</v>
      </c>
      <c r="L24" s="3">
        <f>tweet_datatable[[#This Row],[R/C]]*60</f>
        <v>28.054298642533936</v>
      </c>
      <c r="M24" s="3">
        <f>180-tweet_datatable[[#This Row],[Theta (deg)]]-tweet_datatable[[#This Row],[Phi (deg)]]</f>
        <v>142.76731497700712</v>
      </c>
      <c r="N24" s="3">
        <f>RADIANS(tweet_datatable[[#This Row],[Phi (deg)]])</f>
        <v>0.48963988064999292</v>
      </c>
      <c r="O24" s="3">
        <f>RADIANS(tweet_datatable[[#This Row],[Beta (deg)]])</f>
        <v>2.4917597105805869</v>
      </c>
      <c r="P24" s="3">
        <f>SIN(tweet_datatable[[#This Row],[Phi (rad)]])</f>
        <v>0.47030811252571181</v>
      </c>
      <c r="Q24" s="3">
        <f>SIN(tweet_datatable[[#This Row],[Beta (rad)]])</f>
        <v>0.60505340592807033</v>
      </c>
      <c r="R24" s="3">
        <f>tweet_datatable[[#This Row],[SinPhi]]/tweet_datatable[[#This Row],[SinBeta]]</f>
        <v>0.77730016543634295</v>
      </c>
      <c r="S24" s="3">
        <f>RADIANS(tweet_datatable[[#This Row],[Theta (deg)]])</f>
        <v>0.16019306235921307</v>
      </c>
      <c r="T24" s="3">
        <f>tweet_datatable[[#This Row],[r1]]*COS(tweet_datatable[[#This Row],[Theta (rad)]])</f>
        <v>0.76734800792050162</v>
      </c>
      <c r="U24" s="3">
        <f>tweet_datatable[[#This Row],[r1]]*SIN(tweet_datatable[[#This Row],[Theta (rad)]])</f>
        <v>0.12398621668477486</v>
      </c>
      <c r="V24" s="3">
        <f>IF(COUNTA(tweet_datatable[[#This Row],[Flag]])&gt;0,tweet_datatable[[#This Row],[x]],NA())</f>
        <v>0.76734800792050162</v>
      </c>
      <c r="W24" s="3">
        <f>IF(COUNTA(tweet_datatable[[#This Row],[Flag]])&gt;0,tweet_datatable[[#This Row],[y]],NA())</f>
        <v>0.12398621668477486</v>
      </c>
      <c r="X24" s="3" t="e">
        <f>IF(COUNTA(tweet_datatable[[#This Row],[Flag]])=0,tweet_datatable[[#This Row],[x]],NA())</f>
        <v>#N/A</v>
      </c>
      <c r="Y24" s="3" t="e">
        <f>IF(COUNTA(tweet_datatable[[#This Row],[Flag]])=0,tweet_datatable[[#This Row],[y]],NA())</f>
        <v>#N/A</v>
      </c>
      <c r="Z24" s="3"/>
      <c r="AA24" s="3"/>
      <c r="AB24" s="3"/>
    </row>
    <row r="25" spans="1:28" x14ac:dyDescent="0.35">
      <c r="A25" s="1">
        <v>44139</v>
      </c>
      <c r="B25">
        <v>105.4</v>
      </c>
      <c r="C25">
        <v>131.6</v>
      </c>
      <c r="D25">
        <v>541.6</v>
      </c>
      <c r="E25" t="s">
        <v>8</v>
      </c>
      <c r="I25" s="2">
        <f>IFERROR(tweet_datatable[[#This Row],[Retweets]]/SUM(tweet_datatable[[#This Row],[Retweets]:[Likes]]),0.5)</f>
        <v>0.19548425430778371</v>
      </c>
      <c r="J25" s="2">
        <f>IFERROR(tweet_datatable[[#This Row],[Retweets]]/SUM(tweet_datatable[[#This Row],[Comments]:[Retweets]]),0.5)</f>
        <v>0.55527426160337545</v>
      </c>
      <c r="K25" s="3">
        <f>tweet_datatable[[#This Row],[R/L]]*60</f>
        <v>11.729055258467023</v>
      </c>
      <c r="L25" s="3">
        <f>tweet_datatable[[#This Row],[R/C]]*60</f>
        <v>33.316455696202524</v>
      </c>
      <c r="M25" s="3">
        <f>180-tweet_datatable[[#This Row],[Theta (deg)]]-tweet_datatable[[#This Row],[Phi (deg)]]</f>
        <v>134.95448904533046</v>
      </c>
      <c r="N25" s="3">
        <f>RADIANS(tweet_datatable[[#This Row],[Phi (deg)]])</f>
        <v>0.58148184699355376</v>
      </c>
      <c r="O25" s="3">
        <f>RADIANS(tweet_datatable[[#This Row],[Beta (deg)]])</f>
        <v>2.3554001741876354</v>
      </c>
      <c r="P25" s="3">
        <f>SIN(tweet_datatable[[#This Row],[Phi (rad)]])</f>
        <v>0.54926284430654537</v>
      </c>
      <c r="Q25" s="3">
        <f>SIN(tweet_datatable[[#This Row],[Beta (rad)]])</f>
        <v>0.7076682242905924</v>
      </c>
      <c r="R25" s="3">
        <f>tweet_datatable[[#This Row],[SinPhi]]/tweet_datatable[[#This Row],[SinBeta]]</f>
        <v>0.77615869337238963</v>
      </c>
      <c r="S25" s="3">
        <f>RADIANS(tweet_datatable[[#This Row],[Theta (deg)]])</f>
        <v>0.20471063240860407</v>
      </c>
      <c r="T25" s="3">
        <f>tweet_datatable[[#This Row],[r1]]*COS(tweet_datatable[[#This Row],[Theta (rad)]])</f>
        <v>0.75995238286226341</v>
      </c>
      <c r="U25" s="3">
        <f>tweet_datatable[[#This Row],[r1]]*SIN(tweet_datatable[[#This Row],[Theta (rad)]])</f>
        <v>0.15778052186345098</v>
      </c>
      <c r="V25" s="3" t="e">
        <f>IF(COUNTA(tweet_datatable[[#This Row],[Flag]])&gt;0,tweet_datatable[[#This Row],[x]],NA())</f>
        <v>#N/A</v>
      </c>
      <c r="W25" s="3" t="e">
        <f>IF(COUNTA(tweet_datatable[[#This Row],[Flag]])&gt;0,tweet_datatable[[#This Row],[y]],NA())</f>
        <v>#N/A</v>
      </c>
      <c r="X25" s="3">
        <f>IF(COUNTA(tweet_datatable[[#This Row],[Flag]])=0,tweet_datatable[[#This Row],[x]],NA())</f>
        <v>0.75995238286226341</v>
      </c>
      <c r="Y25" s="3">
        <f>IF(COUNTA(tweet_datatable[[#This Row],[Flag]])=0,tweet_datatable[[#This Row],[y]],NA())</f>
        <v>0.15778052186345098</v>
      </c>
      <c r="Z25" s="3"/>
      <c r="AA25" s="3"/>
      <c r="AB25" s="3"/>
    </row>
    <row r="26" spans="1:28" x14ac:dyDescent="0.35">
      <c r="A26" s="1">
        <v>44139</v>
      </c>
      <c r="B26">
        <v>176.1</v>
      </c>
      <c r="C26">
        <v>195.6</v>
      </c>
      <c r="D26">
        <v>613.79999999999995</v>
      </c>
      <c r="E26" t="s">
        <v>8</v>
      </c>
      <c r="I26" s="2">
        <f>IFERROR(tweet_datatable[[#This Row],[Retweets]]/SUM(tweet_datatable[[#This Row],[Retweets]:[Likes]]),0.5)</f>
        <v>0.24166048925129727</v>
      </c>
      <c r="J26" s="2">
        <f>IFERROR(tweet_datatable[[#This Row],[Retweets]]/SUM(tweet_datatable[[#This Row],[Comments]:[Retweets]]),0.5)</f>
        <v>0.52623083131557713</v>
      </c>
      <c r="K26" s="3">
        <f>tweet_datatable[[#This Row],[R/L]]*60</f>
        <v>14.499629355077836</v>
      </c>
      <c r="L26" s="3">
        <f>tweet_datatable[[#This Row],[R/C]]*60</f>
        <v>31.573849878934627</v>
      </c>
      <c r="M26" s="3">
        <f>180-tweet_datatable[[#This Row],[Theta (deg)]]-tweet_datatable[[#This Row],[Phi (deg)]]</f>
        <v>133.92652076598753</v>
      </c>
      <c r="N26" s="3">
        <f>RADIANS(tweet_datatable[[#This Row],[Phi (deg)]])</f>
        <v>0.55106763791782221</v>
      </c>
      <c r="O26" s="3">
        <f>RADIANS(tweet_datatable[[#This Row],[Beta (deg)]])</f>
        <v>2.3374587431070406</v>
      </c>
      <c r="P26" s="3">
        <f>SIN(tweet_datatable[[#This Row],[Phi (rad)]])</f>
        <v>0.52359711837069045</v>
      </c>
      <c r="Q26" s="3">
        <f>SIN(tweet_datatable[[#This Row],[Beta (rad)]])</f>
        <v>0.72023007634770886</v>
      </c>
      <c r="R26" s="3">
        <f>tweet_datatable[[#This Row],[SinPhi]]/tweet_datatable[[#This Row],[SinBeta]]</f>
        <v>0.72698591126026657</v>
      </c>
      <c r="S26" s="3">
        <f>RADIANS(tweet_datatable[[#This Row],[Theta (deg)]])</f>
        <v>0.25306627256493025</v>
      </c>
      <c r="T26" s="3">
        <f>tweet_datatable[[#This Row],[r1]]*COS(tweet_datatable[[#This Row],[Theta (rad)]])</f>
        <v>0.7038308720604165</v>
      </c>
      <c r="U26" s="3">
        <f>tweet_datatable[[#This Row],[r1]]*SIN(tweet_datatable[[#This Row],[Theta (rad)]])</f>
        <v>0.18201818234888989</v>
      </c>
      <c r="V26" s="3" t="e">
        <f>IF(COUNTA(tweet_datatable[[#This Row],[Flag]])&gt;0,tweet_datatable[[#This Row],[x]],NA())</f>
        <v>#N/A</v>
      </c>
      <c r="W26" s="3" t="e">
        <f>IF(COUNTA(tweet_datatable[[#This Row],[Flag]])&gt;0,tweet_datatable[[#This Row],[y]],NA())</f>
        <v>#N/A</v>
      </c>
      <c r="X26" s="3">
        <f>IF(COUNTA(tweet_datatable[[#This Row],[Flag]])=0,tweet_datatable[[#This Row],[x]],NA())</f>
        <v>0.7038308720604165</v>
      </c>
      <c r="Y26" s="3">
        <f>IF(COUNTA(tweet_datatable[[#This Row],[Flag]])=0,tweet_datatable[[#This Row],[y]],NA())</f>
        <v>0.18201818234888989</v>
      </c>
      <c r="Z26" s="3"/>
      <c r="AA26" s="3"/>
      <c r="AB26" s="3"/>
    </row>
    <row r="27" spans="1:28" x14ac:dyDescent="0.35">
      <c r="A27" s="1">
        <v>44139</v>
      </c>
      <c r="B27">
        <v>60.8</v>
      </c>
      <c r="C27">
        <v>88.9</v>
      </c>
      <c r="D27">
        <v>408.9</v>
      </c>
      <c r="E27" t="s">
        <v>8</v>
      </c>
      <c r="I27" s="2">
        <f>IFERROR(tweet_datatable[[#This Row],[Retweets]]/SUM(tweet_datatable[[#This Row],[Retweets]:[Likes]]),0.5)</f>
        <v>0.1785857774206509</v>
      </c>
      <c r="J27" s="2">
        <f>IFERROR(tweet_datatable[[#This Row],[Retweets]]/SUM(tweet_datatable[[#This Row],[Comments]:[Retweets]]),0.5)</f>
        <v>0.59385437541750175</v>
      </c>
      <c r="K27" s="3">
        <f>tweet_datatable[[#This Row],[R/L]]*60</f>
        <v>10.715146645239054</v>
      </c>
      <c r="L27" s="3">
        <f>tweet_datatable[[#This Row],[R/C]]*60</f>
        <v>35.631262525050104</v>
      </c>
      <c r="M27" s="3">
        <f>180-tweet_datatable[[#This Row],[Theta (deg)]]-tweet_datatable[[#This Row],[Phi (deg)]]</f>
        <v>133.65359082971082</v>
      </c>
      <c r="N27" s="3">
        <f>RADIANS(tweet_datatable[[#This Row],[Phi (deg)]])</f>
        <v>0.62188284770459279</v>
      </c>
      <c r="O27" s="3">
        <f>RADIANS(tweet_datatable[[#This Row],[Beta (deg)]])</f>
        <v>2.3326952170917536</v>
      </c>
      <c r="P27" s="3">
        <f>SIN(tweet_datatable[[#This Row],[Phi (rad)]])</f>
        <v>0.58256653889775556</v>
      </c>
      <c r="Q27" s="3">
        <f>SIN(tweet_datatable[[#This Row],[Beta (rad)]])</f>
        <v>0.72352651847887806</v>
      </c>
      <c r="R27" s="3">
        <f>tweet_datatable[[#This Row],[SinPhi]]/tweet_datatable[[#This Row],[SinBeta]]</f>
        <v>0.80517648492349281</v>
      </c>
      <c r="S27" s="3">
        <f>RADIANS(tweet_datatable[[#This Row],[Theta (deg)]])</f>
        <v>0.18701458879344629</v>
      </c>
      <c r="T27" s="3">
        <f>tweet_datatable[[#This Row],[r1]]*COS(tweet_datatable[[#This Row],[Theta (rad)]])</f>
        <v>0.79113716975360027</v>
      </c>
      <c r="U27" s="3">
        <f>tweet_datatable[[#This Row],[r1]]*SIN(tweet_datatable[[#This Row],[Theta (rad)]])</f>
        <v>0.14970354206903289</v>
      </c>
      <c r="V27" s="3" t="e">
        <f>IF(COUNTA(tweet_datatable[[#This Row],[Flag]])&gt;0,tweet_datatable[[#This Row],[x]],NA())</f>
        <v>#N/A</v>
      </c>
      <c r="W27" s="3" t="e">
        <f>IF(COUNTA(tweet_datatable[[#This Row],[Flag]])&gt;0,tweet_datatable[[#This Row],[y]],NA())</f>
        <v>#N/A</v>
      </c>
      <c r="X27" s="3">
        <f>IF(COUNTA(tweet_datatable[[#This Row],[Flag]])=0,tweet_datatable[[#This Row],[x]],NA())</f>
        <v>0.79113716975360027</v>
      </c>
      <c r="Y27" s="3">
        <f>IF(COUNTA(tweet_datatable[[#This Row],[Flag]])=0,tweet_datatable[[#This Row],[y]],NA())</f>
        <v>0.14970354206903289</v>
      </c>
      <c r="Z27" s="3"/>
      <c r="AA27" s="3"/>
      <c r="AB27" s="3"/>
    </row>
    <row r="28" spans="1:28" x14ac:dyDescent="0.35">
      <c r="A28" s="1">
        <v>44139</v>
      </c>
      <c r="B28">
        <v>96.5</v>
      </c>
      <c r="C28">
        <v>81.8</v>
      </c>
      <c r="D28">
        <v>380</v>
      </c>
      <c r="E28" t="s">
        <v>8</v>
      </c>
      <c r="I28" s="2">
        <f>IFERROR(tweet_datatable[[#This Row],[Retweets]]/SUM(tweet_datatable[[#This Row],[Retweets]:[Likes]]),0.5)</f>
        <v>0.17713295799047205</v>
      </c>
      <c r="J28" s="2">
        <f>IFERROR(tweet_datatable[[#This Row],[Retweets]]/SUM(tweet_datatable[[#This Row],[Comments]:[Retweets]]),0.5)</f>
        <v>0.45877734155916988</v>
      </c>
      <c r="K28" s="3">
        <f>tweet_datatable[[#This Row],[R/L]]*60</f>
        <v>10.627977479428322</v>
      </c>
      <c r="L28" s="3">
        <f>tweet_datatable[[#This Row],[R/C]]*60</f>
        <v>27.526640493550193</v>
      </c>
      <c r="M28" s="3">
        <f>180-tweet_datatable[[#This Row],[Theta (deg)]]-tweet_datatable[[#This Row],[Phi (deg)]]</f>
        <v>141.84538202702149</v>
      </c>
      <c r="N28" s="3">
        <f>RADIANS(tweet_datatable[[#This Row],[Phi (deg)]])</f>
        <v>0.48043050862524783</v>
      </c>
      <c r="O28" s="3">
        <f>RADIANS(tweet_datatable[[#This Row],[Beta (deg)]])</f>
        <v>2.4756689451207134</v>
      </c>
      <c r="P28" s="3">
        <f>SIN(tweet_datatable[[#This Row],[Phi (rad)]])</f>
        <v>0.4621609917019559</v>
      </c>
      <c r="Q28" s="3">
        <f>SIN(tweet_datatable[[#This Row],[Beta (rad)]])</f>
        <v>0.61778575107467715</v>
      </c>
      <c r="R28" s="3">
        <f>tweet_datatable[[#This Row],[SinPhi]]/tweet_datatable[[#This Row],[SinBeta]]</f>
        <v>0.748092669502328</v>
      </c>
      <c r="S28" s="3">
        <f>RADIANS(tweet_datatable[[#This Row],[Theta (deg)]])</f>
        <v>0.18549319984383214</v>
      </c>
      <c r="T28" s="3">
        <f>tweet_datatable[[#This Row],[r1]]*COS(tweet_datatable[[#This Row],[Theta (rad)]])</f>
        <v>0.73525944549097233</v>
      </c>
      <c r="U28" s="3">
        <f>tweet_datatable[[#This Row],[r1]]*SIN(tweet_datatable[[#This Row],[Theta (rad)]])</f>
        <v>0.13797169992222036</v>
      </c>
      <c r="V28" s="3" t="e">
        <f>IF(COUNTA(tweet_datatable[[#This Row],[Flag]])&gt;0,tweet_datatable[[#This Row],[x]],NA())</f>
        <v>#N/A</v>
      </c>
      <c r="W28" s="3" t="e">
        <f>IF(COUNTA(tweet_datatable[[#This Row],[Flag]])&gt;0,tweet_datatable[[#This Row],[y]],NA())</f>
        <v>#N/A</v>
      </c>
      <c r="X28" s="3">
        <f>IF(COUNTA(tweet_datatable[[#This Row],[Flag]])=0,tweet_datatable[[#This Row],[x]],NA())</f>
        <v>0.73525944549097233</v>
      </c>
      <c r="Y28" s="3">
        <f>IF(COUNTA(tweet_datatable[[#This Row],[Flag]])=0,tweet_datatable[[#This Row],[y]],NA())</f>
        <v>0.13797169992222036</v>
      </c>
      <c r="Z28" s="3"/>
      <c r="AA28" s="3"/>
      <c r="AB28" s="3"/>
    </row>
    <row r="29" spans="1:28" x14ac:dyDescent="0.35">
      <c r="A29" s="1">
        <v>44139</v>
      </c>
      <c r="B29">
        <v>114.9</v>
      </c>
      <c r="C29">
        <v>113.1</v>
      </c>
      <c r="D29">
        <v>521.4</v>
      </c>
      <c r="E29" t="s">
        <v>8</v>
      </c>
      <c r="I29" s="2">
        <f>IFERROR(tweet_datatable[[#This Row],[Retweets]]/SUM(tweet_datatable[[#This Row],[Retweets]:[Likes]]),0.5)</f>
        <v>0.17825059101654844</v>
      </c>
      <c r="J29" s="2">
        <f>IFERROR(tweet_datatable[[#This Row],[Retweets]]/SUM(tweet_datatable[[#This Row],[Comments]:[Retweets]]),0.5)</f>
        <v>0.49605263157894736</v>
      </c>
      <c r="K29" s="3">
        <f>tweet_datatable[[#This Row],[R/L]]*60</f>
        <v>10.695035460992907</v>
      </c>
      <c r="L29" s="3">
        <f>tweet_datatable[[#This Row],[R/C]]*60</f>
        <v>29.763157894736842</v>
      </c>
      <c r="M29" s="3">
        <f>180-tweet_datatable[[#This Row],[Theta (deg)]]-tweet_datatable[[#This Row],[Phi (deg)]]</f>
        <v>139.54180664427025</v>
      </c>
      <c r="N29" s="3">
        <f>RADIANS(tweet_datatable[[#This Row],[Phi (deg)]])</f>
        <v>0.51946510105410182</v>
      </c>
      <c r="O29" s="3">
        <f>RADIANS(tweet_datatable[[#This Row],[Beta (deg)]])</f>
        <v>2.4354639701238154</v>
      </c>
      <c r="P29" s="3">
        <f>SIN(tweet_datatable[[#This Row],[Phi (rad)]])</f>
        <v>0.49641587121853636</v>
      </c>
      <c r="Q29" s="3">
        <f>SIN(tweet_datatable[[#This Row],[Beta (rad)]])</f>
        <v>0.64889303494541661</v>
      </c>
      <c r="R29" s="3">
        <f>tweet_datatable[[#This Row],[SinPhi]]/tweet_datatable[[#This Row],[SinBeta]]</f>
        <v>0.76501957099954654</v>
      </c>
      <c r="S29" s="3">
        <f>RADIANS(tweet_datatable[[#This Row],[Theta (deg)]])</f>
        <v>0.18666358241187581</v>
      </c>
      <c r="T29" s="3">
        <f>tweet_datatable[[#This Row],[r1]]*COS(tweet_datatable[[#This Row],[Theta (rad)]])</f>
        <v>0.75173032454500233</v>
      </c>
      <c r="U29" s="3">
        <f>tweet_datatable[[#This Row],[r1]]*SIN(tweet_datatable[[#This Row],[Theta (rad)]])</f>
        <v>0.14197345939222439</v>
      </c>
      <c r="V29" s="3" t="e">
        <f>IF(COUNTA(tweet_datatable[[#This Row],[Flag]])&gt;0,tweet_datatable[[#This Row],[x]],NA())</f>
        <v>#N/A</v>
      </c>
      <c r="W29" s="3" t="e">
        <f>IF(COUNTA(tweet_datatable[[#This Row],[Flag]])&gt;0,tweet_datatable[[#This Row],[y]],NA())</f>
        <v>#N/A</v>
      </c>
      <c r="X29" s="3">
        <f>IF(COUNTA(tweet_datatable[[#This Row],[Flag]])=0,tweet_datatable[[#This Row],[x]],NA())</f>
        <v>0.75173032454500233</v>
      </c>
      <c r="Y29" s="3">
        <f>IF(COUNTA(tweet_datatable[[#This Row],[Flag]])=0,tweet_datatable[[#This Row],[y]],NA())</f>
        <v>0.14197345939222439</v>
      </c>
      <c r="Z29" s="3"/>
      <c r="AA29" s="3"/>
      <c r="AB29" s="3"/>
    </row>
    <row r="30" spans="1:28" x14ac:dyDescent="0.35">
      <c r="A30" s="1">
        <v>44139</v>
      </c>
      <c r="B30">
        <v>26.6</v>
      </c>
      <c r="C30">
        <v>46.8</v>
      </c>
      <c r="D30">
        <v>166.5</v>
      </c>
      <c r="E30" t="s">
        <v>8</v>
      </c>
      <c r="I30" s="2">
        <f>IFERROR(tweet_datatable[[#This Row],[Retweets]]/SUM(tweet_datatable[[#This Row],[Retweets]:[Likes]]),0.5)</f>
        <v>0.21940928270042193</v>
      </c>
      <c r="J30" s="2">
        <f>IFERROR(tweet_datatable[[#This Row],[Retweets]]/SUM(tweet_datatable[[#This Row],[Comments]:[Retweets]]),0.5)</f>
        <v>0.63760217983651213</v>
      </c>
      <c r="K30" s="3">
        <f>tweet_datatable[[#This Row],[R/L]]*60</f>
        <v>13.164556962025316</v>
      </c>
      <c r="L30" s="3">
        <f>tweet_datatable[[#This Row],[R/C]]*60</f>
        <v>38.256130790190724</v>
      </c>
      <c r="M30" s="3">
        <f>180-tweet_datatable[[#This Row],[Theta (deg)]]-tweet_datatable[[#This Row],[Phi (deg)]]</f>
        <v>128.57931224778397</v>
      </c>
      <c r="N30" s="3">
        <f>RADIANS(tweet_datatable[[#This Row],[Phi (deg)]])</f>
        <v>0.6676954413624081</v>
      </c>
      <c r="O30" s="3">
        <f>RADIANS(tweet_datatable[[#This Row],[Beta (deg)]])</f>
        <v>2.2441323486737015</v>
      </c>
      <c r="P30" s="3">
        <f>SIN(tweet_datatable[[#This Row],[Phi (rad)]])</f>
        <v>0.61917797662043794</v>
      </c>
      <c r="Q30" s="3">
        <f>SIN(tweet_datatable[[#This Row],[Beta (rad)]])</f>
        <v>0.78174568529612598</v>
      </c>
      <c r="R30" s="3">
        <f>tweet_datatable[[#This Row],[SinPhi]]/tweet_datatable[[#This Row],[SinBeta]]</f>
        <v>0.79204527542213776</v>
      </c>
      <c r="S30" s="3">
        <f>RADIANS(tweet_datatable[[#This Row],[Theta (deg)]])</f>
        <v>0.22976486355368386</v>
      </c>
      <c r="T30" s="3">
        <f>tweet_datatable[[#This Row],[r1]]*COS(tweet_datatable[[#This Row],[Theta (rad)]])</f>
        <v>0.77123030492196853</v>
      </c>
      <c r="U30" s="3">
        <f>tweet_datatable[[#This Row],[r1]]*SIN(tweet_datatable[[#This Row],[Theta (rad)]])</f>
        <v>0.18038718105369236</v>
      </c>
      <c r="V30" s="3" t="e">
        <f>IF(COUNTA(tweet_datatable[[#This Row],[Flag]])&gt;0,tweet_datatable[[#This Row],[x]],NA())</f>
        <v>#N/A</v>
      </c>
      <c r="W30" s="3" t="e">
        <f>IF(COUNTA(tweet_datatable[[#This Row],[Flag]])&gt;0,tweet_datatable[[#This Row],[y]],NA())</f>
        <v>#N/A</v>
      </c>
      <c r="X30" s="3">
        <f>IF(COUNTA(tweet_datatable[[#This Row],[Flag]])=0,tweet_datatable[[#This Row],[x]],NA())</f>
        <v>0.77123030492196853</v>
      </c>
      <c r="Y30" s="3">
        <f>IF(COUNTA(tweet_datatable[[#This Row],[Flag]])=0,tweet_datatable[[#This Row],[y]],NA())</f>
        <v>0.18038718105369236</v>
      </c>
      <c r="Z30" s="3"/>
      <c r="AA30" s="3"/>
      <c r="AB30" s="3"/>
    </row>
    <row r="31" spans="1:28" x14ac:dyDescent="0.35">
      <c r="A31" s="1">
        <v>44139</v>
      </c>
      <c r="B31">
        <v>70.900000000000006</v>
      </c>
      <c r="C31">
        <v>78.8</v>
      </c>
      <c r="D31">
        <v>241.8</v>
      </c>
      <c r="E31" t="s">
        <v>8</v>
      </c>
      <c r="I31" s="2">
        <f>IFERROR(tweet_datatable[[#This Row],[Retweets]]/SUM(tweet_datatable[[#This Row],[Retweets]:[Likes]]),0.5)</f>
        <v>0.2457891453524641</v>
      </c>
      <c r="J31" s="2">
        <f>IFERROR(tweet_datatable[[#This Row],[Retweets]]/SUM(tweet_datatable[[#This Row],[Comments]:[Retweets]]),0.5)</f>
        <v>0.52638610554442222</v>
      </c>
      <c r="K31" s="3">
        <f>tweet_datatable[[#This Row],[R/L]]*60</f>
        <v>14.747348721147846</v>
      </c>
      <c r="L31" s="3">
        <f>tweet_datatable[[#This Row],[R/C]]*60</f>
        <v>31.583166332665332</v>
      </c>
      <c r="M31" s="3">
        <f>180-tweet_datatable[[#This Row],[Theta (deg)]]-tweet_datatable[[#This Row],[Phi (deg)]]</f>
        <v>133.6694849461868</v>
      </c>
      <c r="N31" s="3">
        <f>RADIANS(tweet_datatable[[#This Row],[Phi (deg)]])</f>
        <v>0.55123024071003279</v>
      </c>
      <c r="O31" s="3">
        <f>RADIANS(tweet_datatable[[#This Row],[Beta (deg)]])</f>
        <v>2.332972621755955</v>
      </c>
      <c r="P31" s="3">
        <f>SIN(tweet_datatable[[#This Row],[Phi (rad)]])</f>
        <v>0.52373564349796364</v>
      </c>
      <c r="Q31" s="3">
        <f>SIN(tweet_datatable[[#This Row],[Beta (rad)]])</f>
        <v>0.72333499914971844</v>
      </c>
      <c r="R31" s="3">
        <f>tweet_datatable[[#This Row],[SinPhi]]/tweet_datatable[[#This Row],[SinBeta]]</f>
        <v>0.72405682583258901</v>
      </c>
      <c r="S31" s="3">
        <f>RADIANS(tweet_datatable[[#This Row],[Theta (deg)]])</f>
        <v>0.257389791123805</v>
      </c>
      <c r="T31" s="3">
        <f>tweet_datatable[[#This Row],[r1]]*COS(tweet_datatable[[#This Row],[Theta (rad)]])</f>
        <v>0.70020474257055643</v>
      </c>
      <c r="U31" s="3">
        <f>tweet_datatable[[#This Row],[r1]]*SIN(tweet_datatable[[#This Row],[Theta (rad)]])</f>
        <v>0.18431387770991367</v>
      </c>
      <c r="V31" s="3" t="e">
        <f>IF(COUNTA(tweet_datatable[[#This Row],[Flag]])&gt;0,tweet_datatable[[#This Row],[x]],NA())</f>
        <v>#N/A</v>
      </c>
      <c r="W31" s="3" t="e">
        <f>IF(COUNTA(tweet_datatable[[#This Row],[Flag]])&gt;0,tweet_datatable[[#This Row],[y]],NA())</f>
        <v>#N/A</v>
      </c>
      <c r="X31" s="3">
        <f>IF(COUNTA(tweet_datatable[[#This Row],[Flag]])=0,tweet_datatable[[#This Row],[x]],NA())</f>
        <v>0.70020474257055643</v>
      </c>
      <c r="Y31" s="3">
        <f>IF(COUNTA(tweet_datatable[[#This Row],[Flag]])=0,tweet_datatable[[#This Row],[y]],NA())</f>
        <v>0.18431387770991367</v>
      </c>
      <c r="Z31" s="3"/>
      <c r="AA31" s="3"/>
      <c r="AB31" s="3"/>
    </row>
    <row r="32" spans="1:28" x14ac:dyDescent="0.35">
      <c r="A32" s="1">
        <v>44140</v>
      </c>
      <c r="B32">
        <v>0</v>
      </c>
      <c r="C32">
        <v>0</v>
      </c>
      <c r="D32">
        <v>0</v>
      </c>
      <c r="E32" t="s">
        <v>8</v>
      </c>
      <c r="F32" t="s">
        <v>13</v>
      </c>
      <c r="G32" t="s">
        <v>12</v>
      </c>
      <c r="I32" s="2">
        <f>IFERROR(tweet_datatable[[#This Row],[Retweets]]/SUM(tweet_datatable[[#This Row],[Retweets]:[Likes]]),0.5)</f>
        <v>0.5</v>
      </c>
      <c r="J32" s="2">
        <f>IFERROR(tweet_datatable[[#This Row],[Retweets]]/SUM(tweet_datatable[[#This Row],[Comments]:[Retweets]]),0.5)</f>
        <v>0.5</v>
      </c>
      <c r="K32" s="3">
        <f>tweet_datatable[[#This Row],[R/L]]*60</f>
        <v>30</v>
      </c>
      <c r="L32" s="3">
        <f>tweet_datatable[[#This Row],[R/C]]*60</f>
        <v>30</v>
      </c>
      <c r="M32" s="3">
        <f>180-tweet_datatable[[#This Row],[Theta (deg)]]-tweet_datatable[[#This Row],[Phi (deg)]]</f>
        <v>120</v>
      </c>
      <c r="N32" s="3">
        <f>RADIANS(tweet_datatable[[#This Row],[Phi (deg)]])</f>
        <v>0.52359877559829882</v>
      </c>
      <c r="O32" s="3">
        <f>RADIANS(tweet_datatable[[#This Row],[Beta (deg)]])</f>
        <v>2.0943951023931953</v>
      </c>
      <c r="P32" s="3">
        <f>SIN(tweet_datatable[[#This Row],[Phi (rad)]])</f>
        <v>0.49999999999999994</v>
      </c>
      <c r="Q32" s="3">
        <f>SIN(tweet_datatable[[#This Row],[Beta (rad)]])</f>
        <v>0.86602540378443871</v>
      </c>
      <c r="R32" s="3">
        <f>tweet_datatable[[#This Row],[SinPhi]]/tweet_datatable[[#This Row],[SinBeta]]</f>
        <v>0.57735026918962562</v>
      </c>
      <c r="S32" s="3">
        <f>RADIANS(tweet_datatable[[#This Row],[Theta (deg)]])</f>
        <v>0.52359877559829882</v>
      </c>
      <c r="T32" s="3">
        <f>tweet_datatable[[#This Row],[r1]]*COS(tweet_datatable[[#This Row],[Theta (rad)]])</f>
        <v>0.49999999999999989</v>
      </c>
      <c r="U32" s="3">
        <f>tweet_datatable[[#This Row],[r1]]*SIN(tweet_datatable[[#This Row],[Theta (rad)]])</f>
        <v>0.28867513459481275</v>
      </c>
      <c r="V32" s="3">
        <f>IF(COUNTA(tweet_datatable[[#This Row],[Flag]])&gt;0,tweet_datatable[[#This Row],[x]],NA())</f>
        <v>0.49999999999999989</v>
      </c>
      <c r="W32" s="3">
        <f>IF(COUNTA(tweet_datatable[[#This Row],[Flag]])&gt;0,tweet_datatable[[#This Row],[y]],NA())</f>
        <v>0.28867513459481275</v>
      </c>
      <c r="X32" s="3" t="e">
        <f>IF(COUNTA(tweet_datatable[[#This Row],[Flag]])=0,tweet_datatable[[#This Row],[x]],NA())</f>
        <v>#N/A</v>
      </c>
      <c r="Y32" s="3" t="e">
        <f>IF(COUNTA(tweet_datatable[[#This Row],[Flag]])=0,tweet_datatable[[#This Row],[y]],NA())</f>
        <v>#N/A</v>
      </c>
      <c r="Z32" s="3"/>
      <c r="AA32" s="3"/>
      <c r="AB32" s="3"/>
    </row>
    <row r="33" spans="1:28" x14ac:dyDescent="0.35">
      <c r="A33" s="1">
        <v>44140</v>
      </c>
      <c r="B33">
        <v>0</v>
      </c>
      <c r="C33">
        <v>0</v>
      </c>
      <c r="D33">
        <v>0</v>
      </c>
      <c r="E33" t="s">
        <v>8</v>
      </c>
      <c r="F33" t="s">
        <v>13</v>
      </c>
      <c r="G33" t="s">
        <v>12</v>
      </c>
      <c r="I33" s="2">
        <f>IFERROR(tweet_datatable[[#This Row],[Retweets]]/SUM(tweet_datatable[[#This Row],[Retweets]:[Likes]]),0.5)</f>
        <v>0.5</v>
      </c>
      <c r="J33" s="2">
        <f>IFERROR(tweet_datatable[[#This Row],[Retweets]]/SUM(tweet_datatable[[#This Row],[Comments]:[Retweets]]),0.5)</f>
        <v>0.5</v>
      </c>
      <c r="K33" s="3">
        <f>tweet_datatable[[#This Row],[R/L]]*60</f>
        <v>30</v>
      </c>
      <c r="L33" s="3">
        <f>tweet_datatable[[#This Row],[R/C]]*60</f>
        <v>30</v>
      </c>
      <c r="M33" s="3">
        <f>180-tweet_datatable[[#This Row],[Theta (deg)]]-tweet_datatable[[#This Row],[Phi (deg)]]</f>
        <v>120</v>
      </c>
      <c r="N33" s="3">
        <f>RADIANS(tweet_datatable[[#This Row],[Phi (deg)]])</f>
        <v>0.52359877559829882</v>
      </c>
      <c r="O33" s="3">
        <f>RADIANS(tweet_datatable[[#This Row],[Beta (deg)]])</f>
        <v>2.0943951023931953</v>
      </c>
      <c r="P33" s="3">
        <f>SIN(tweet_datatable[[#This Row],[Phi (rad)]])</f>
        <v>0.49999999999999994</v>
      </c>
      <c r="Q33" s="3">
        <f>SIN(tweet_datatable[[#This Row],[Beta (rad)]])</f>
        <v>0.86602540378443871</v>
      </c>
      <c r="R33" s="3">
        <f>tweet_datatable[[#This Row],[SinPhi]]/tweet_datatable[[#This Row],[SinBeta]]</f>
        <v>0.57735026918962562</v>
      </c>
      <c r="S33" s="3">
        <f>RADIANS(tweet_datatable[[#This Row],[Theta (deg)]])</f>
        <v>0.52359877559829882</v>
      </c>
      <c r="T33" s="3">
        <f>tweet_datatable[[#This Row],[r1]]*COS(tweet_datatable[[#This Row],[Theta (rad)]])</f>
        <v>0.49999999999999989</v>
      </c>
      <c r="U33" s="3">
        <f>tweet_datatable[[#This Row],[r1]]*SIN(tweet_datatable[[#This Row],[Theta (rad)]])</f>
        <v>0.28867513459481275</v>
      </c>
      <c r="V33" s="3">
        <f>IF(COUNTA(tweet_datatable[[#This Row],[Flag]])&gt;0,tweet_datatable[[#This Row],[x]],NA())</f>
        <v>0.49999999999999989</v>
      </c>
      <c r="W33" s="3">
        <f>IF(COUNTA(tweet_datatable[[#This Row],[Flag]])&gt;0,tweet_datatable[[#This Row],[y]],NA())</f>
        <v>0.28867513459481275</v>
      </c>
      <c r="X33" s="3" t="e">
        <f>IF(COUNTA(tweet_datatable[[#This Row],[Flag]])=0,tweet_datatable[[#This Row],[x]],NA())</f>
        <v>#N/A</v>
      </c>
      <c r="Y33" s="3" t="e">
        <f>IF(COUNTA(tweet_datatable[[#This Row],[Flag]])=0,tweet_datatable[[#This Row],[y]],NA())</f>
        <v>#N/A</v>
      </c>
      <c r="Z33" s="3"/>
      <c r="AA33" s="3"/>
      <c r="AB33" s="3"/>
    </row>
    <row r="34" spans="1:28" x14ac:dyDescent="0.35">
      <c r="A34" s="1">
        <v>44140</v>
      </c>
      <c r="B34">
        <v>0</v>
      </c>
      <c r="C34">
        <v>0</v>
      </c>
      <c r="D34">
        <v>0</v>
      </c>
      <c r="E34" t="s">
        <v>8</v>
      </c>
      <c r="F34" t="s">
        <v>13</v>
      </c>
      <c r="G34" t="s">
        <v>12</v>
      </c>
      <c r="I34" s="2">
        <f>IFERROR(tweet_datatable[[#This Row],[Retweets]]/SUM(tweet_datatable[[#This Row],[Retweets]:[Likes]]),0.5)</f>
        <v>0.5</v>
      </c>
      <c r="J34" s="2">
        <f>IFERROR(tweet_datatable[[#This Row],[Retweets]]/SUM(tweet_datatable[[#This Row],[Comments]:[Retweets]]),0.5)</f>
        <v>0.5</v>
      </c>
      <c r="K34" s="3">
        <f>tweet_datatable[[#This Row],[R/L]]*60</f>
        <v>30</v>
      </c>
      <c r="L34" s="3">
        <f>tweet_datatable[[#This Row],[R/C]]*60</f>
        <v>30</v>
      </c>
      <c r="M34" s="3">
        <f>180-tweet_datatable[[#This Row],[Theta (deg)]]-tweet_datatable[[#This Row],[Phi (deg)]]</f>
        <v>120</v>
      </c>
      <c r="N34" s="3">
        <f>RADIANS(tweet_datatable[[#This Row],[Phi (deg)]])</f>
        <v>0.52359877559829882</v>
      </c>
      <c r="O34" s="3">
        <f>RADIANS(tweet_datatable[[#This Row],[Beta (deg)]])</f>
        <v>2.0943951023931953</v>
      </c>
      <c r="P34" s="3">
        <f>SIN(tweet_datatable[[#This Row],[Phi (rad)]])</f>
        <v>0.49999999999999994</v>
      </c>
      <c r="Q34" s="3">
        <f>SIN(tweet_datatable[[#This Row],[Beta (rad)]])</f>
        <v>0.86602540378443871</v>
      </c>
      <c r="R34" s="3">
        <f>tweet_datatable[[#This Row],[SinPhi]]/tweet_datatable[[#This Row],[SinBeta]]</f>
        <v>0.57735026918962562</v>
      </c>
      <c r="S34" s="3">
        <f>RADIANS(tweet_datatable[[#This Row],[Theta (deg)]])</f>
        <v>0.52359877559829882</v>
      </c>
      <c r="T34" s="3">
        <f>tweet_datatable[[#This Row],[r1]]*COS(tweet_datatable[[#This Row],[Theta (rad)]])</f>
        <v>0.49999999999999989</v>
      </c>
      <c r="U34" s="3">
        <f>tweet_datatable[[#This Row],[r1]]*SIN(tweet_datatable[[#This Row],[Theta (rad)]])</f>
        <v>0.28867513459481275</v>
      </c>
      <c r="V34" s="3">
        <f>IF(COUNTA(tweet_datatable[[#This Row],[Flag]])&gt;0,tweet_datatable[[#This Row],[x]],NA())</f>
        <v>0.49999999999999989</v>
      </c>
      <c r="W34" s="3">
        <f>IF(COUNTA(tweet_datatable[[#This Row],[Flag]])&gt;0,tweet_datatable[[#This Row],[y]],NA())</f>
        <v>0.28867513459481275</v>
      </c>
      <c r="X34" s="3" t="e">
        <f>IF(COUNTA(tweet_datatable[[#This Row],[Flag]])=0,tweet_datatable[[#This Row],[x]],NA())</f>
        <v>#N/A</v>
      </c>
      <c r="Y34" s="3" t="e">
        <f>IF(COUNTA(tweet_datatable[[#This Row],[Flag]])=0,tweet_datatable[[#This Row],[y]],NA())</f>
        <v>#N/A</v>
      </c>
      <c r="Z34" s="3"/>
      <c r="AA34" s="3"/>
      <c r="AB34" s="3"/>
    </row>
    <row r="35" spans="1:28" x14ac:dyDescent="0.35">
      <c r="A35" s="1">
        <v>44140</v>
      </c>
      <c r="B35">
        <v>0</v>
      </c>
      <c r="C35">
        <v>0</v>
      </c>
      <c r="D35">
        <v>0</v>
      </c>
      <c r="E35" t="s">
        <v>8</v>
      </c>
      <c r="F35" t="s">
        <v>13</v>
      </c>
      <c r="G35" t="s">
        <v>12</v>
      </c>
      <c r="I35" s="2">
        <f>IFERROR(tweet_datatable[[#This Row],[Retweets]]/SUM(tweet_datatable[[#This Row],[Retweets]:[Likes]]),0.5)</f>
        <v>0.5</v>
      </c>
      <c r="J35" s="2">
        <f>IFERROR(tweet_datatable[[#This Row],[Retweets]]/SUM(tweet_datatable[[#This Row],[Comments]:[Retweets]]),0.5)</f>
        <v>0.5</v>
      </c>
      <c r="K35" s="3">
        <f>tweet_datatable[[#This Row],[R/L]]*60</f>
        <v>30</v>
      </c>
      <c r="L35" s="3">
        <f>tweet_datatable[[#This Row],[R/C]]*60</f>
        <v>30</v>
      </c>
      <c r="M35" s="3">
        <f>180-tweet_datatable[[#This Row],[Theta (deg)]]-tweet_datatable[[#This Row],[Phi (deg)]]</f>
        <v>120</v>
      </c>
      <c r="N35" s="3">
        <f>RADIANS(tweet_datatable[[#This Row],[Phi (deg)]])</f>
        <v>0.52359877559829882</v>
      </c>
      <c r="O35" s="3">
        <f>RADIANS(tweet_datatable[[#This Row],[Beta (deg)]])</f>
        <v>2.0943951023931953</v>
      </c>
      <c r="P35" s="3">
        <f>SIN(tweet_datatable[[#This Row],[Phi (rad)]])</f>
        <v>0.49999999999999994</v>
      </c>
      <c r="Q35" s="3">
        <f>SIN(tweet_datatable[[#This Row],[Beta (rad)]])</f>
        <v>0.86602540378443871</v>
      </c>
      <c r="R35" s="3">
        <f>tweet_datatable[[#This Row],[SinPhi]]/tweet_datatable[[#This Row],[SinBeta]]</f>
        <v>0.57735026918962562</v>
      </c>
      <c r="S35" s="3">
        <f>RADIANS(tweet_datatable[[#This Row],[Theta (deg)]])</f>
        <v>0.52359877559829882</v>
      </c>
      <c r="T35" s="3">
        <f>tweet_datatable[[#This Row],[r1]]*COS(tweet_datatable[[#This Row],[Theta (rad)]])</f>
        <v>0.49999999999999989</v>
      </c>
      <c r="U35" s="3">
        <f>tweet_datatable[[#This Row],[r1]]*SIN(tweet_datatable[[#This Row],[Theta (rad)]])</f>
        <v>0.28867513459481275</v>
      </c>
      <c r="V35" s="3">
        <f>IF(COUNTA(tweet_datatable[[#This Row],[Flag]])&gt;0,tweet_datatable[[#This Row],[x]],NA())</f>
        <v>0.49999999999999989</v>
      </c>
      <c r="W35" s="3">
        <f>IF(COUNTA(tweet_datatable[[#This Row],[Flag]])&gt;0,tweet_datatable[[#This Row],[y]],NA())</f>
        <v>0.28867513459481275</v>
      </c>
      <c r="X35" s="3" t="e">
        <f>IF(COUNTA(tweet_datatable[[#This Row],[Flag]])=0,tweet_datatable[[#This Row],[x]],NA())</f>
        <v>#N/A</v>
      </c>
      <c r="Y35" s="3" t="e">
        <f>IF(COUNTA(tweet_datatable[[#This Row],[Flag]])=0,tweet_datatable[[#This Row],[y]],NA())</f>
        <v>#N/A</v>
      </c>
      <c r="Z35" s="3"/>
      <c r="AA35" s="3"/>
      <c r="AB35" s="3"/>
    </row>
    <row r="36" spans="1:28" x14ac:dyDescent="0.35">
      <c r="A36" s="1">
        <v>44140</v>
      </c>
      <c r="B36">
        <v>0</v>
      </c>
      <c r="C36">
        <v>0</v>
      </c>
      <c r="D36">
        <v>0</v>
      </c>
      <c r="E36" t="s">
        <v>8</v>
      </c>
      <c r="F36" t="s">
        <v>13</v>
      </c>
      <c r="G36" t="s">
        <v>12</v>
      </c>
      <c r="I36" s="2">
        <f>IFERROR(tweet_datatable[[#This Row],[Retweets]]/SUM(tweet_datatable[[#This Row],[Retweets]:[Likes]]),0.5)</f>
        <v>0.5</v>
      </c>
      <c r="J36" s="2">
        <f>IFERROR(tweet_datatable[[#This Row],[Retweets]]/SUM(tweet_datatable[[#This Row],[Comments]:[Retweets]]),0.5)</f>
        <v>0.5</v>
      </c>
      <c r="K36" s="3">
        <f>tweet_datatable[[#This Row],[R/L]]*60</f>
        <v>30</v>
      </c>
      <c r="L36" s="3">
        <f>tweet_datatable[[#This Row],[R/C]]*60</f>
        <v>30</v>
      </c>
      <c r="M36" s="3">
        <f>180-tweet_datatable[[#This Row],[Theta (deg)]]-tweet_datatable[[#This Row],[Phi (deg)]]</f>
        <v>120</v>
      </c>
      <c r="N36" s="3">
        <f>RADIANS(tweet_datatable[[#This Row],[Phi (deg)]])</f>
        <v>0.52359877559829882</v>
      </c>
      <c r="O36" s="3">
        <f>RADIANS(tweet_datatable[[#This Row],[Beta (deg)]])</f>
        <v>2.0943951023931953</v>
      </c>
      <c r="P36" s="3">
        <f>SIN(tweet_datatable[[#This Row],[Phi (rad)]])</f>
        <v>0.49999999999999994</v>
      </c>
      <c r="Q36" s="3">
        <f>SIN(tweet_datatable[[#This Row],[Beta (rad)]])</f>
        <v>0.86602540378443871</v>
      </c>
      <c r="R36" s="3">
        <f>tweet_datatable[[#This Row],[SinPhi]]/tweet_datatable[[#This Row],[SinBeta]]</f>
        <v>0.57735026918962562</v>
      </c>
      <c r="S36" s="3">
        <f>RADIANS(tweet_datatable[[#This Row],[Theta (deg)]])</f>
        <v>0.52359877559829882</v>
      </c>
      <c r="T36" s="3">
        <f>tweet_datatable[[#This Row],[r1]]*COS(tweet_datatable[[#This Row],[Theta (rad)]])</f>
        <v>0.49999999999999989</v>
      </c>
      <c r="U36" s="3">
        <f>tweet_datatable[[#This Row],[r1]]*SIN(tweet_datatable[[#This Row],[Theta (rad)]])</f>
        <v>0.28867513459481275</v>
      </c>
      <c r="V36" s="3">
        <f>IF(COUNTA(tweet_datatable[[#This Row],[Flag]])&gt;0,tweet_datatable[[#This Row],[x]],NA())</f>
        <v>0.49999999999999989</v>
      </c>
      <c r="W36" s="3">
        <f>IF(COUNTA(tweet_datatable[[#This Row],[Flag]])&gt;0,tweet_datatable[[#This Row],[y]],NA())</f>
        <v>0.28867513459481275</v>
      </c>
      <c r="X36" s="3" t="e">
        <f>IF(COUNTA(tweet_datatable[[#This Row],[Flag]])=0,tweet_datatable[[#This Row],[x]],NA())</f>
        <v>#N/A</v>
      </c>
      <c r="Y36" s="3" t="e">
        <f>IF(COUNTA(tweet_datatable[[#This Row],[Flag]])=0,tweet_datatable[[#This Row],[y]],NA())</f>
        <v>#N/A</v>
      </c>
      <c r="Z36" s="3"/>
      <c r="AA36" s="3"/>
      <c r="AB36" s="3"/>
    </row>
    <row r="37" spans="1:28" x14ac:dyDescent="0.35">
      <c r="A37" s="1">
        <v>44140</v>
      </c>
      <c r="B37">
        <v>0</v>
      </c>
      <c r="C37">
        <v>0</v>
      </c>
      <c r="D37">
        <v>0</v>
      </c>
      <c r="E37" t="s">
        <v>8</v>
      </c>
      <c r="F37" t="s">
        <v>13</v>
      </c>
      <c r="G37" t="s">
        <v>16</v>
      </c>
      <c r="I37" s="2">
        <f>IFERROR(tweet_datatable[[#This Row],[Retweets]]/SUM(tweet_datatable[[#This Row],[Retweets]:[Likes]]),0.5)</f>
        <v>0.5</v>
      </c>
      <c r="J37" s="2">
        <f>IFERROR(tweet_datatable[[#This Row],[Retweets]]/SUM(tweet_datatable[[#This Row],[Comments]:[Retweets]]),0.5)</f>
        <v>0.5</v>
      </c>
      <c r="K37" s="3">
        <f>tweet_datatable[[#This Row],[R/L]]*60</f>
        <v>30</v>
      </c>
      <c r="L37" s="3">
        <f>tweet_datatable[[#This Row],[R/C]]*60</f>
        <v>30</v>
      </c>
      <c r="M37" s="3">
        <f>180-tweet_datatable[[#This Row],[Theta (deg)]]-tweet_datatable[[#This Row],[Phi (deg)]]</f>
        <v>120</v>
      </c>
      <c r="N37" s="3">
        <f>RADIANS(tweet_datatable[[#This Row],[Phi (deg)]])</f>
        <v>0.52359877559829882</v>
      </c>
      <c r="O37" s="3">
        <f>RADIANS(tweet_datatable[[#This Row],[Beta (deg)]])</f>
        <v>2.0943951023931953</v>
      </c>
      <c r="P37" s="3">
        <f>SIN(tweet_datatable[[#This Row],[Phi (rad)]])</f>
        <v>0.49999999999999994</v>
      </c>
      <c r="Q37" s="3">
        <f>SIN(tweet_datatable[[#This Row],[Beta (rad)]])</f>
        <v>0.86602540378443871</v>
      </c>
      <c r="R37" s="3">
        <f>tweet_datatable[[#This Row],[SinPhi]]/tweet_datatable[[#This Row],[SinBeta]]</f>
        <v>0.57735026918962562</v>
      </c>
      <c r="S37" s="3">
        <f>RADIANS(tweet_datatable[[#This Row],[Theta (deg)]])</f>
        <v>0.52359877559829882</v>
      </c>
      <c r="T37" s="3">
        <f>tweet_datatable[[#This Row],[r1]]*COS(tweet_datatable[[#This Row],[Theta (rad)]])</f>
        <v>0.49999999999999989</v>
      </c>
      <c r="U37" s="3">
        <f>tweet_datatable[[#This Row],[r1]]*SIN(tweet_datatable[[#This Row],[Theta (rad)]])</f>
        <v>0.28867513459481275</v>
      </c>
      <c r="V37" s="3">
        <f>IF(COUNTA(tweet_datatable[[#This Row],[Flag]])&gt;0,tweet_datatable[[#This Row],[x]],NA())</f>
        <v>0.49999999999999989</v>
      </c>
      <c r="W37" s="3">
        <f>IF(COUNTA(tweet_datatable[[#This Row],[Flag]])&gt;0,tweet_datatable[[#This Row],[y]],NA())</f>
        <v>0.28867513459481275</v>
      </c>
      <c r="X37" s="3" t="e">
        <f>IF(COUNTA(tweet_datatable[[#This Row],[Flag]])=0,tweet_datatable[[#This Row],[x]],NA())</f>
        <v>#N/A</v>
      </c>
      <c r="Y37" s="3" t="e">
        <f>IF(COUNTA(tweet_datatable[[#This Row],[Flag]])=0,tweet_datatable[[#This Row],[y]],NA())</f>
        <v>#N/A</v>
      </c>
      <c r="Z37" s="3"/>
      <c r="AA37" s="3"/>
      <c r="AB37" s="3"/>
    </row>
    <row r="38" spans="1:28" x14ac:dyDescent="0.35">
      <c r="A38" s="1">
        <v>44140</v>
      </c>
      <c r="B38">
        <v>347.5</v>
      </c>
      <c r="C38">
        <v>438.5</v>
      </c>
      <c r="D38">
        <v>735.2</v>
      </c>
      <c r="E38" t="s">
        <v>8</v>
      </c>
      <c r="I38" s="2">
        <f>IFERROR(tweet_datatable[[#This Row],[Retweets]]/SUM(tweet_datatable[[#This Row],[Retweets]:[Likes]]),0.5)</f>
        <v>0.37360483939677941</v>
      </c>
      <c r="J38" s="2">
        <f>IFERROR(tweet_datatable[[#This Row],[Retweets]]/SUM(tweet_datatable[[#This Row],[Comments]:[Retweets]]),0.5)</f>
        <v>0.55788804071246823</v>
      </c>
      <c r="K38" s="3">
        <f>tweet_datatable[[#This Row],[R/L]]*60</f>
        <v>22.416290363806766</v>
      </c>
      <c r="L38" s="3">
        <f>tweet_datatable[[#This Row],[R/C]]*60</f>
        <v>33.473282442748094</v>
      </c>
      <c r="M38" s="3">
        <f>180-tweet_datatable[[#This Row],[Theta (deg)]]-tweet_datatable[[#This Row],[Phi (deg)]]</f>
        <v>124.11042719344516</v>
      </c>
      <c r="N38" s="3">
        <f>RADIANS(tweet_datatable[[#This Row],[Phi (deg)]])</f>
        <v>0.58421899007596456</v>
      </c>
      <c r="O38" s="3">
        <f>RADIANS(tweet_datatable[[#This Row],[Beta (deg)]])</f>
        <v>2.1661355905823232</v>
      </c>
      <c r="P38" s="3">
        <f>SIN(tweet_datatable[[#This Row],[Phi (rad)]])</f>
        <v>0.55154807656924287</v>
      </c>
      <c r="Q38" s="3">
        <f>SIN(tweet_datatable[[#This Row],[Beta (rad)]])</f>
        <v>0.82795829086038952</v>
      </c>
      <c r="R38" s="3">
        <f>tweet_datatable[[#This Row],[SinPhi]]/tweet_datatable[[#This Row],[SinBeta]]</f>
        <v>0.66615442185631191</v>
      </c>
      <c r="S38" s="3">
        <f>RADIANS(tweet_datatable[[#This Row],[Theta (deg)]])</f>
        <v>0.39123807293150559</v>
      </c>
      <c r="T38" s="3">
        <f>tweet_datatable[[#This Row],[r1]]*COS(tweet_datatable[[#This Row],[Theta (rad)]])</f>
        <v>0.61581822836478795</v>
      </c>
      <c r="U38" s="3">
        <f>tweet_datatable[[#This Row],[r1]]*SIN(tweet_datatable[[#This Row],[Theta (rad)]])</f>
        <v>0.2540268162465748</v>
      </c>
      <c r="V38" s="3" t="e">
        <f>IF(COUNTA(tweet_datatable[[#This Row],[Flag]])&gt;0,tweet_datatable[[#This Row],[x]],NA())</f>
        <v>#N/A</v>
      </c>
      <c r="W38" s="3" t="e">
        <f>IF(COUNTA(tweet_datatable[[#This Row],[Flag]])&gt;0,tweet_datatable[[#This Row],[y]],NA())</f>
        <v>#N/A</v>
      </c>
      <c r="X38" s="3">
        <f>IF(COUNTA(tweet_datatable[[#This Row],[Flag]])=0,tweet_datatable[[#This Row],[x]],NA())</f>
        <v>0.61581822836478795</v>
      </c>
      <c r="Y38" s="3">
        <f>IF(COUNTA(tweet_datatable[[#This Row],[Flag]])=0,tweet_datatable[[#This Row],[y]],NA())</f>
        <v>0.2540268162465748</v>
      </c>
      <c r="Z38" s="3"/>
      <c r="AA38" s="3"/>
      <c r="AB38" s="3"/>
    </row>
    <row r="39" spans="1:28" x14ac:dyDescent="0.35">
      <c r="A39" s="1">
        <v>44140</v>
      </c>
      <c r="B39">
        <v>32.299999999999997</v>
      </c>
      <c r="C39">
        <v>34.9</v>
      </c>
      <c r="D39">
        <v>120.4</v>
      </c>
      <c r="E39" t="s">
        <v>8</v>
      </c>
      <c r="I39" s="2">
        <f>IFERROR(tweet_datatable[[#This Row],[Retweets]]/SUM(tweet_datatable[[#This Row],[Retweets]:[Likes]]),0.5)</f>
        <v>0.22472633612363166</v>
      </c>
      <c r="J39" s="2">
        <f>IFERROR(tweet_datatable[[#This Row],[Retweets]]/SUM(tweet_datatable[[#This Row],[Comments]:[Retweets]]),0.5)</f>
        <v>0.51934523809523814</v>
      </c>
      <c r="K39" s="3">
        <f>tweet_datatable[[#This Row],[R/L]]*60</f>
        <v>13.4835801674179</v>
      </c>
      <c r="L39" s="3">
        <f>tweet_datatable[[#This Row],[R/C]]*60</f>
        <v>31.160714285714288</v>
      </c>
      <c r="M39" s="3">
        <f>180-tweet_datatable[[#This Row],[Theta (deg)]]-tweet_datatable[[#This Row],[Phi (deg)]]</f>
        <v>135.35570554686782</v>
      </c>
      <c r="N39" s="3">
        <f>RADIANS(tweet_datatable[[#This Row],[Phi (deg)]])</f>
        <v>0.54385706155894742</v>
      </c>
      <c r="O39" s="3">
        <f>RADIANS(tweet_datatable[[#This Row],[Beta (deg)]])</f>
        <v>2.3624027231527953</v>
      </c>
      <c r="P39" s="3">
        <f>SIN(tweet_datatable[[#This Row],[Phi (rad)]])</f>
        <v>0.51744039425779398</v>
      </c>
      <c r="Q39" s="3">
        <f>SIN(tweet_datatable[[#This Row],[Beta (rad)]])</f>
        <v>0.70270329909389506</v>
      </c>
      <c r="R39" s="3">
        <f>tweet_datatable[[#This Row],[SinPhi]]/tweet_datatable[[#This Row],[SinBeta]]</f>
        <v>0.73635685918226168</v>
      </c>
      <c r="S39" s="3">
        <f>RADIANS(tweet_datatable[[#This Row],[Theta (deg)]])</f>
        <v>0.23533286887805061</v>
      </c>
      <c r="T39" s="3">
        <f>tweet_datatable[[#This Row],[r1]]*COS(tweet_datatable[[#This Row],[Theta (rad)]])</f>
        <v>0.71606049401120642</v>
      </c>
      <c r="U39" s="3">
        <f>tweet_datatable[[#This Row],[r1]]*SIN(tweet_datatable[[#This Row],[Theta (rad)]])</f>
        <v>0.17169389325538695</v>
      </c>
      <c r="V39" s="3" t="e">
        <f>IF(COUNTA(tweet_datatable[[#This Row],[Flag]])&gt;0,tweet_datatable[[#This Row],[x]],NA())</f>
        <v>#N/A</v>
      </c>
      <c r="W39" s="3" t="e">
        <f>IF(COUNTA(tweet_datatable[[#This Row],[Flag]])&gt;0,tweet_datatable[[#This Row],[y]],NA())</f>
        <v>#N/A</v>
      </c>
      <c r="X39" s="3">
        <f>IF(COUNTA(tweet_datatable[[#This Row],[Flag]])=0,tweet_datatable[[#This Row],[x]],NA())</f>
        <v>0.71606049401120642</v>
      </c>
      <c r="Y39" s="3">
        <f>IF(COUNTA(tweet_datatable[[#This Row],[Flag]])=0,tweet_datatable[[#This Row],[y]],NA())</f>
        <v>0.17169389325538695</v>
      </c>
      <c r="Z39" s="3"/>
      <c r="AA39" s="3"/>
      <c r="AB39" s="3"/>
    </row>
    <row r="40" spans="1:28" x14ac:dyDescent="0.35">
      <c r="A40" s="1">
        <v>44140</v>
      </c>
      <c r="B40">
        <v>17</v>
      </c>
      <c r="C40">
        <v>25.9</v>
      </c>
      <c r="D40">
        <v>134.69999999999999</v>
      </c>
      <c r="E40" t="s">
        <v>8</v>
      </c>
      <c r="I40" s="2">
        <f>IFERROR(tweet_datatable[[#This Row],[Retweets]]/SUM(tweet_datatable[[#This Row],[Retweets]:[Likes]]),0.5)</f>
        <v>0.16127023661270237</v>
      </c>
      <c r="J40" s="2">
        <f>IFERROR(tweet_datatable[[#This Row],[Retweets]]/SUM(tweet_datatable[[#This Row],[Comments]:[Retweets]]),0.5)</f>
        <v>0.60372960372960371</v>
      </c>
      <c r="K40" s="3">
        <f>tweet_datatable[[#This Row],[R/L]]*60</f>
        <v>9.6762141967621424</v>
      </c>
      <c r="L40" s="3">
        <f>tweet_datatable[[#This Row],[R/C]]*60</f>
        <v>36.22377622377622</v>
      </c>
      <c r="M40" s="3">
        <f>180-tweet_datatable[[#This Row],[Theta (deg)]]-tweet_datatable[[#This Row],[Phi (deg)]]</f>
        <v>134.10000957946164</v>
      </c>
      <c r="N40" s="3">
        <f>RADIANS(tweet_datatable[[#This Row],[Phi (deg)]])</f>
        <v>0.63222416261053327</v>
      </c>
      <c r="O40" s="3">
        <f>RADIANS(tweet_datatable[[#This Row],[Beta (deg)]])</f>
        <v>2.340486694117542</v>
      </c>
      <c r="P40" s="3">
        <f>SIN(tweet_datatable[[#This Row],[Phi (rad)]])</f>
        <v>0.59094048381349162</v>
      </c>
      <c r="Q40" s="3">
        <f>SIN(tweet_datatable[[#This Row],[Beta (rad)]])</f>
        <v>0.718126181411329</v>
      </c>
      <c r="R40" s="3">
        <f>tweet_datatable[[#This Row],[SinPhi]]/tweet_datatable[[#This Row],[SinBeta]]</f>
        <v>0.82289227034184986</v>
      </c>
      <c r="S40" s="3">
        <f>RADIANS(tweet_datatable[[#This Row],[Theta (deg)]])</f>
        <v>0.16888179686171784</v>
      </c>
      <c r="T40" s="3">
        <f>tweet_datatable[[#This Row],[r1]]*COS(tweet_datatable[[#This Row],[Theta (rad)]])</f>
        <v>0.81118525432895594</v>
      </c>
      <c r="U40" s="3">
        <f>tweet_datatable[[#This Row],[r1]]*SIN(tweet_datatable[[#This Row],[Theta (rad)]])</f>
        <v>0.13831186408848378</v>
      </c>
      <c r="V40" s="3" t="e">
        <f>IF(COUNTA(tweet_datatable[[#This Row],[Flag]])&gt;0,tweet_datatable[[#This Row],[x]],NA())</f>
        <v>#N/A</v>
      </c>
      <c r="W40" s="3" t="e">
        <f>IF(COUNTA(tweet_datatable[[#This Row],[Flag]])&gt;0,tweet_datatable[[#This Row],[y]],NA())</f>
        <v>#N/A</v>
      </c>
      <c r="X40" s="3">
        <f>IF(COUNTA(tweet_datatable[[#This Row],[Flag]])=0,tweet_datatable[[#This Row],[x]],NA())</f>
        <v>0.81118525432895594</v>
      </c>
      <c r="Y40" s="3">
        <f>IF(COUNTA(tweet_datatable[[#This Row],[Flag]])=0,tweet_datatable[[#This Row],[y]],NA())</f>
        <v>0.13831186408848378</v>
      </c>
      <c r="Z40" s="3"/>
      <c r="AA40" s="3"/>
      <c r="AB40" s="3"/>
    </row>
    <row r="41" spans="1:28" x14ac:dyDescent="0.35">
      <c r="A41" s="1">
        <v>44140</v>
      </c>
      <c r="B41">
        <v>96</v>
      </c>
      <c r="C41">
        <v>109.2</v>
      </c>
      <c r="D41">
        <v>663.7</v>
      </c>
      <c r="E41" t="s">
        <v>8</v>
      </c>
      <c r="I41" s="2">
        <f>IFERROR(tweet_datatable[[#This Row],[Retweets]]/SUM(tweet_datatable[[#This Row],[Retweets]:[Likes]]),0.5)</f>
        <v>0.14128606546771896</v>
      </c>
      <c r="J41" s="2">
        <f>IFERROR(tweet_datatable[[#This Row],[Retweets]]/SUM(tweet_datatable[[#This Row],[Comments]:[Retweets]]),0.5)</f>
        <v>0.53216374269005851</v>
      </c>
      <c r="K41" s="3">
        <f>tweet_datatable[[#This Row],[R/L]]*60</f>
        <v>8.4771639280631383</v>
      </c>
      <c r="L41" s="3">
        <f>tweet_datatable[[#This Row],[R/C]]*60</f>
        <v>31.92982456140351</v>
      </c>
      <c r="M41" s="3">
        <f>180-tweet_datatable[[#This Row],[Theta (deg)]]-tweet_datatable[[#This Row],[Phi (deg)]]</f>
        <v>139.59301151053336</v>
      </c>
      <c r="N41" s="3">
        <f>RADIANS(tweet_datatable[[#This Row],[Phi (deg)]])</f>
        <v>0.55728056818064564</v>
      </c>
      <c r="O41" s="3">
        <f>RADIANS(tweet_datatable[[#This Row],[Beta (deg)]])</f>
        <v>2.4363576636331503</v>
      </c>
      <c r="P41" s="3">
        <f>SIN(tweet_datatable[[#This Row],[Phi (rad)]])</f>
        <v>0.52888018411080917</v>
      </c>
      <c r="Q41" s="3">
        <f>SIN(tweet_datatable[[#This Row],[Beta (rad)]])</f>
        <v>0.64821278270718274</v>
      </c>
      <c r="R41" s="3">
        <f>tweet_datatable[[#This Row],[SinPhi]]/tweet_datatable[[#This Row],[SinBeta]]</f>
        <v>0.81590520616086071</v>
      </c>
      <c r="S41" s="3">
        <f>RADIANS(tweet_datatable[[#This Row],[Theta (deg)]])</f>
        <v>0.14795442177599749</v>
      </c>
      <c r="T41" s="3">
        <f>tweet_datatable[[#This Row],[r1]]*COS(tweet_datatable[[#This Row],[Theta (rad)]])</f>
        <v>0.80699119408384012</v>
      </c>
      <c r="U41" s="3">
        <f>tweet_datatable[[#This Row],[r1]]*SIN(tweet_datatable[[#This Row],[Theta (rad)]])</f>
        <v>0.12027683946435659</v>
      </c>
      <c r="V41" s="3" t="e">
        <f>IF(COUNTA(tweet_datatable[[#This Row],[Flag]])&gt;0,tweet_datatable[[#This Row],[x]],NA())</f>
        <v>#N/A</v>
      </c>
      <c r="W41" s="3" t="e">
        <f>IF(COUNTA(tweet_datatable[[#This Row],[Flag]])&gt;0,tweet_datatable[[#This Row],[y]],NA())</f>
        <v>#N/A</v>
      </c>
      <c r="X41" s="3">
        <f>IF(COUNTA(tweet_datatable[[#This Row],[Flag]])=0,tweet_datatable[[#This Row],[x]],NA())</f>
        <v>0.80699119408384012</v>
      </c>
      <c r="Y41" s="3">
        <f>IF(COUNTA(tweet_datatable[[#This Row],[Flag]])=0,tweet_datatable[[#This Row],[y]],NA())</f>
        <v>0.12027683946435659</v>
      </c>
      <c r="Z41" s="3"/>
      <c r="AA41" s="3"/>
      <c r="AB41" s="3"/>
    </row>
    <row r="42" spans="1:28" x14ac:dyDescent="0.35">
      <c r="A42" s="1">
        <v>44140</v>
      </c>
      <c r="B42">
        <v>99.9</v>
      </c>
      <c r="C42">
        <v>52</v>
      </c>
      <c r="D42">
        <v>391.7</v>
      </c>
      <c r="E42" t="s">
        <v>8</v>
      </c>
      <c r="I42" s="2">
        <f>IFERROR(tweet_datatable[[#This Row],[Retweets]]/SUM(tweet_datatable[[#This Row],[Retweets]:[Likes]]),0.5)</f>
        <v>0.11719630380887988</v>
      </c>
      <c r="J42" s="2">
        <f>IFERROR(tweet_datatable[[#This Row],[Retweets]]/SUM(tweet_datatable[[#This Row],[Comments]:[Retweets]]),0.5)</f>
        <v>0.34233048057932847</v>
      </c>
      <c r="K42" s="3">
        <f>tweet_datatable[[#This Row],[R/L]]*60</f>
        <v>7.0317782285327928</v>
      </c>
      <c r="L42" s="3">
        <f>tweet_datatable[[#This Row],[R/C]]*60</f>
        <v>20.539828834759707</v>
      </c>
      <c r="M42" s="3">
        <f>180-tweet_datatable[[#This Row],[Theta (deg)]]-tweet_datatable[[#This Row],[Phi (deg)]]</f>
        <v>152.4283929367075</v>
      </c>
      <c r="N42" s="3">
        <f>RADIANS(tweet_datatable[[#This Row],[Phi (deg)]])</f>
        <v>0.3584876409626272</v>
      </c>
      <c r="O42" s="3">
        <f>RADIANS(tweet_datatable[[#This Row],[Beta (deg)]])</f>
        <v>2.6603773302692142</v>
      </c>
      <c r="P42" s="3">
        <f>SIN(tweet_datatable[[#This Row],[Phi (rad)]])</f>
        <v>0.35085841892931874</v>
      </c>
      <c r="Q42" s="3">
        <f>SIN(tweet_datatable[[#This Row],[Beta (rad)]])</f>
        <v>0.46285681986463906</v>
      </c>
      <c r="R42" s="3">
        <f>tweet_datatable[[#This Row],[SinPhi]]/tweet_datatable[[#This Row],[SinBeta]]</f>
        <v>0.75802797727367643</v>
      </c>
      <c r="S42" s="3">
        <f>RADIANS(tweet_datatable[[#This Row],[Theta (deg)]])</f>
        <v>0.12272768235795151</v>
      </c>
      <c r="T42" s="3">
        <f>tweet_datatable[[#This Row],[r1]]*COS(tweet_datatable[[#This Row],[Theta (rad)]])</f>
        <v>0.7523263985974401</v>
      </c>
      <c r="U42" s="3">
        <f>tweet_datatable[[#This Row],[r1]]*SIN(tweet_datatable[[#This Row],[Theta (rad)]])</f>
        <v>9.2797652465065258E-2</v>
      </c>
      <c r="V42" s="3" t="e">
        <f>IF(COUNTA(tweet_datatable[[#This Row],[Flag]])&gt;0,tweet_datatable[[#This Row],[x]],NA())</f>
        <v>#N/A</v>
      </c>
      <c r="W42" s="3" t="e">
        <f>IF(COUNTA(tweet_datatable[[#This Row],[Flag]])&gt;0,tweet_datatable[[#This Row],[y]],NA())</f>
        <v>#N/A</v>
      </c>
      <c r="X42" s="3">
        <f>IF(COUNTA(tweet_datatable[[#This Row],[Flag]])=0,tweet_datatable[[#This Row],[x]],NA())</f>
        <v>0.7523263985974401</v>
      </c>
      <c r="Y42" s="3">
        <f>IF(COUNTA(tweet_datatable[[#This Row],[Flag]])=0,tweet_datatable[[#This Row],[y]],NA())</f>
        <v>9.2797652465065258E-2</v>
      </c>
      <c r="Z42" s="3"/>
      <c r="AA42" s="3"/>
      <c r="AB42" s="3"/>
    </row>
    <row r="43" spans="1:28" x14ac:dyDescent="0.35">
      <c r="A43" s="1">
        <v>44140</v>
      </c>
      <c r="B43">
        <v>26.7</v>
      </c>
      <c r="C43">
        <v>37.1</v>
      </c>
      <c r="D43">
        <v>175.8</v>
      </c>
      <c r="E43" t="s">
        <v>8</v>
      </c>
      <c r="I43" s="2">
        <f>IFERROR(tweet_datatable[[#This Row],[Retweets]]/SUM(tweet_datatable[[#This Row],[Retweets]:[Likes]]),0.5)</f>
        <v>0.17426021606387976</v>
      </c>
      <c r="J43" s="2">
        <f>IFERROR(tweet_datatable[[#This Row],[Retweets]]/SUM(tweet_datatable[[#This Row],[Comments]:[Retweets]]),0.5)</f>
        <v>0.58150470219435746</v>
      </c>
      <c r="K43" s="3">
        <f>tweet_datatable[[#This Row],[R/L]]*60</f>
        <v>10.455612963832785</v>
      </c>
      <c r="L43" s="3">
        <f>tweet_datatable[[#This Row],[R/C]]*60</f>
        <v>34.890282131661451</v>
      </c>
      <c r="M43" s="3">
        <f>180-tweet_datatable[[#This Row],[Theta (deg)]]-tweet_datatable[[#This Row],[Phi (deg)]]</f>
        <v>134.65410490450577</v>
      </c>
      <c r="N43" s="3">
        <f>RADIANS(tweet_datatable[[#This Row],[Phi (deg)]])</f>
        <v>0.60895030014723806</v>
      </c>
      <c r="O43" s="3">
        <f>RADIANS(tweet_datatable[[#This Row],[Beta (deg)]])</f>
        <v>2.3501574819094704</v>
      </c>
      <c r="P43" s="3">
        <f>SIN(tweet_datatable[[#This Row],[Phi (rad)]])</f>
        <v>0.5720067602421951</v>
      </c>
      <c r="Q43" s="3">
        <f>SIN(tweet_datatable[[#This Row],[Beta (rad)]])</f>
        <v>0.71136267937169584</v>
      </c>
      <c r="R43" s="3">
        <f>tweet_datatable[[#This Row],[SinPhi]]/tweet_datatable[[#This Row],[SinBeta]]</f>
        <v>0.804100041834377</v>
      </c>
      <c r="S43" s="3">
        <f>RADIANS(tweet_datatable[[#This Row],[Theta (deg)]])</f>
        <v>0.1824848715330849</v>
      </c>
      <c r="T43" s="3">
        <f>tweet_datatable[[#This Row],[r1]]*COS(tweet_datatable[[#This Row],[Theta (rad)]])</f>
        <v>0.79074859615447501</v>
      </c>
      <c r="U43" s="3">
        <f>tweet_datatable[[#This Row],[r1]]*SIN(tweet_datatable[[#This Row],[Theta (rad)]])</f>
        <v>0.14592304464262607</v>
      </c>
      <c r="V43" s="3" t="e">
        <f>IF(COUNTA(tweet_datatable[[#This Row],[Flag]])&gt;0,tweet_datatable[[#This Row],[x]],NA())</f>
        <v>#N/A</v>
      </c>
      <c r="W43" s="3" t="e">
        <f>IF(COUNTA(tweet_datatable[[#This Row],[Flag]])&gt;0,tweet_datatable[[#This Row],[y]],NA())</f>
        <v>#N/A</v>
      </c>
      <c r="X43" s="3">
        <f>IF(COUNTA(tweet_datatable[[#This Row],[Flag]])=0,tweet_datatable[[#This Row],[x]],NA())</f>
        <v>0.79074859615447501</v>
      </c>
      <c r="Y43" s="3">
        <f>IF(COUNTA(tweet_datatable[[#This Row],[Flag]])=0,tweet_datatable[[#This Row],[y]],NA())</f>
        <v>0.14592304464262607</v>
      </c>
      <c r="Z43" s="3"/>
      <c r="AA43" s="3"/>
      <c r="AB43" s="3"/>
    </row>
    <row r="44" spans="1:28" x14ac:dyDescent="0.35">
      <c r="A44" s="1">
        <v>44141</v>
      </c>
      <c r="B44">
        <v>0</v>
      </c>
      <c r="C44">
        <v>0</v>
      </c>
      <c r="D44">
        <v>0</v>
      </c>
      <c r="E44" t="s">
        <v>8</v>
      </c>
      <c r="F44" t="s">
        <v>13</v>
      </c>
      <c r="G44" t="s">
        <v>12</v>
      </c>
      <c r="I44" s="2">
        <f>IFERROR(tweet_datatable[[#This Row],[Retweets]]/SUM(tweet_datatable[[#This Row],[Retweets]:[Likes]]),0.5)</f>
        <v>0.5</v>
      </c>
      <c r="J44" s="2">
        <f>IFERROR(tweet_datatable[[#This Row],[Retweets]]/SUM(tweet_datatable[[#This Row],[Comments]:[Retweets]]),0.5)</f>
        <v>0.5</v>
      </c>
      <c r="K44" s="3">
        <f>tweet_datatable[[#This Row],[R/L]]*60</f>
        <v>30</v>
      </c>
      <c r="L44" s="3">
        <f>tweet_datatable[[#This Row],[R/C]]*60</f>
        <v>30</v>
      </c>
      <c r="M44" s="3">
        <f>180-tweet_datatable[[#This Row],[Theta (deg)]]-tweet_datatable[[#This Row],[Phi (deg)]]</f>
        <v>120</v>
      </c>
      <c r="N44" s="3">
        <f>RADIANS(tweet_datatable[[#This Row],[Phi (deg)]])</f>
        <v>0.52359877559829882</v>
      </c>
      <c r="O44" s="3">
        <f>RADIANS(tweet_datatable[[#This Row],[Beta (deg)]])</f>
        <v>2.0943951023931953</v>
      </c>
      <c r="P44" s="3">
        <f>SIN(tweet_datatable[[#This Row],[Phi (rad)]])</f>
        <v>0.49999999999999994</v>
      </c>
      <c r="Q44" s="3">
        <f>SIN(tweet_datatable[[#This Row],[Beta (rad)]])</f>
        <v>0.86602540378443871</v>
      </c>
      <c r="R44" s="3">
        <f>tweet_datatable[[#This Row],[SinPhi]]/tweet_datatable[[#This Row],[SinBeta]]</f>
        <v>0.57735026918962562</v>
      </c>
      <c r="S44" s="3">
        <f>RADIANS(tweet_datatable[[#This Row],[Theta (deg)]])</f>
        <v>0.52359877559829882</v>
      </c>
      <c r="T44" s="3">
        <f>tweet_datatable[[#This Row],[r1]]*COS(tweet_datatable[[#This Row],[Theta (rad)]])</f>
        <v>0.49999999999999989</v>
      </c>
      <c r="U44" s="3">
        <f>tweet_datatable[[#This Row],[r1]]*SIN(tweet_datatable[[#This Row],[Theta (rad)]])</f>
        <v>0.28867513459481275</v>
      </c>
      <c r="V44" s="3">
        <f>IF(COUNTA(tweet_datatable[[#This Row],[Flag]])&gt;0,tweet_datatable[[#This Row],[x]],NA())</f>
        <v>0.49999999999999989</v>
      </c>
      <c r="W44" s="3">
        <f>IF(COUNTA(tweet_datatable[[#This Row],[Flag]])&gt;0,tweet_datatable[[#This Row],[y]],NA())</f>
        <v>0.28867513459481275</v>
      </c>
      <c r="X44" s="3" t="e">
        <f>IF(COUNTA(tweet_datatable[[#This Row],[Flag]])=0,tweet_datatable[[#This Row],[x]],NA())</f>
        <v>#N/A</v>
      </c>
      <c r="Y44" s="3" t="e">
        <f>IF(COUNTA(tweet_datatable[[#This Row],[Flag]])=0,tweet_datatable[[#This Row],[y]],NA())</f>
        <v>#N/A</v>
      </c>
      <c r="Z44" s="3"/>
      <c r="AA44" s="3"/>
      <c r="AB44" s="3"/>
    </row>
    <row r="45" spans="1:28" x14ac:dyDescent="0.35">
      <c r="A45" s="1">
        <v>44141</v>
      </c>
      <c r="B45">
        <v>59.2</v>
      </c>
      <c r="C45">
        <v>85.3</v>
      </c>
      <c r="D45">
        <v>331</v>
      </c>
      <c r="E45" t="s">
        <v>9</v>
      </c>
      <c r="G45" t="s">
        <v>17</v>
      </c>
      <c r="I45" s="2">
        <f>IFERROR(tweet_datatable[[#This Row],[Retweets]]/SUM(tweet_datatable[[#This Row],[Retweets]:[Likes]]),0.5)</f>
        <v>0.20490031227480182</v>
      </c>
      <c r="J45" s="2">
        <f>IFERROR(tweet_datatable[[#This Row],[Retweets]]/SUM(tweet_datatable[[#This Row],[Comments]:[Retweets]]),0.5)</f>
        <v>0.59031141868512105</v>
      </c>
      <c r="K45" s="3">
        <f>tweet_datatable[[#This Row],[R/L]]*60</f>
        <v>12.294018736488109</v>
      </c>
      <c r="L45" s="3">
        <f>tweet_datatable[[#This Row],[R/C]]*60</f>
        <v>35.418685121107259</v>
      </c>
      <c r="M45" s="3">
        <f>180-tweet_datatable[[#This Row],[Theta (deg)]]-tweet_datatable[[#This Row],[Phi (deg)]]</f>
        <v>132.28729614240461</v>
      </c>
      <c r="N45" s="3">
        <f>RADIANS(tweet_datatable[[#This Row],[Phi (deg)]])</f>
        <v>0.61817267209044824</v>
      </c>
      <c r="O45" s="3">
        <f>RADIANS(tweet_datatable[[#This Row],[Beta (deg)]])</f>
        <v>2.308848876245754</v>
      </c>
      <c r="P45" s="3">
        <f>SIN(tweet_datatable[[#This Row],[Phi (rad)]])</f>
        <v>0.57954696847122333</v>
      </c>
      <c r="Q45" s="3">
        <f>SIN(tweet_datatable[[#This Row],[Beta (rad)]])</f>
        <v>0.73978029991927874</v>
      </c>
      <c r="R45" s="3">
        <f>tweet_datatable[[#This Row],[SinPhi]]/tweet_datatable[[#This Row],[SinBeta]]</f>
        <v>0.78340416544541769</v>
      </c>
      <c r="S45" s="3">
        <f>RADIANS(tweet_datatable[[#This Row],[Theta (deg)]])</f>
        <v>0.21457110525359063</v>
      </c>
      <c r="T45" s="3">
        <f>tweet_datatable[[#This Row],[r1]]*COS(tweet_datatable[[#This Row],[Theta (rad)]])</f>
        <v>0.76543899066083665</v>
      </c>
      <c r="U45" s="3">
        <f>tweet_datatable[[#This Row],[r1]]*SIN(tweet_datatable[[#This Row],[Theta (rad)]])</f>
        <v>0.16680898660848903</v>
      </c>
      <c r="V45" s="3">
        <f>IF(COUNTA(tweet_datatable[[#This Row],[Flag]])&gt;0,tweet_datatable[[#This Row],[x]],NA())</f>
        <v>0.76543899066083665</v>
      </c>
      <c r="W45" s="3">
        <f>IF(COUNTA(tweet_datatable[[#This Row],[Flag]])&gt;0,tweet_datatable[[#This Row],[y]],NA())</f>
        <v>0.16680898660848903</v>
      </c>
      <c r="X45" s="3" t="e">
        <f>IF(COUNTA(tweet_datatable[[#This Row],[Flag]])=0,tweet_datatable[[#This Row],[x]],NA())</f>
        <v>#N/A</v>
      </c>
      <c r="Y45" s="3" t="e">
        <f>IF(COUNTA(tweet_datatable[[#This Row],[Flag]])=0,tweet_datatable[[#This Row],[y]],NA())</f>
        <v>#N/A</v>
      </c>
      <c r="Z45" s="3"/>
      <c r="AA45" s="3"/>
      <c r="AB45" s="3"/>
    </row>
    <row r="46" spans="1:28" x14ac:dyDescent="0.35">
      <c r="A46" s="1">
        <v>44141</v>
      </c>
      <c r="B46">
        <v>57.2</v>
      </c>
      <c r="C46">
        <v>74.2</v>
      </c>
      <c r="D46">
        <v>332.8</v>
      </c>
      <c r="E46" t="s">
        <v>8</v>
      </c>
      <c r="I46" s="2">
        <f>IFERROR(tweet_datatable[[#This Row],[Retweets]]/SUM(tweet_datatable[[#This Row],[Retweets]:[Likes]]),0.5)</f>
        <v>0.18230958230958233</v>
      </c>
      <c r="J46" s="2">
        <f>IFERROR(tweet_datatable[[#This Row],[Retweets]]/SUM(tweet_datatable[[#This Row],[Comments]:[Retweets]]),0.5)</f>
        <v>0.56468797564687978</v>
      </c>
      <c r="K46" s="3">
        <f>tweet_datatable[[#This Row],[R/L]]*60</f>
        <v>10.93857493857494</v>
      </c>
      <c r="L46" s="3">
        <f>tweet_datatable[[#This Row],[R/C]]*60</f>
        <v>33.881278538812786</v>
      </c>
      <c r="M46" s="3">
        <f>180-tweet_datatable[[#This Row],[Theta (deg)]]-tweet_datatable[[#This Row],[Phi (deg)]]</f>
        <v>135.18014652261229</v>
      </c>
      <c r="N46" s="3">
        <f>RADIANS(tweet_datatable[[#This Row],[Phi (deg)]])</f>
        <v>0.59133986528757654</v>
      </c>
      <c r="O46" s="3">
        <f>RADIANS(tweet_datatable[[#This Row],[Beta (deg)]])</f>
        <v>2.3593386401479477</v>
      </c>
      <c r="P46" s="3">
        <f>SIN(tweet_datatable[[#This Row],[Phi (rad)]])</f>
        <v>0.55747387175119889</v>
      </c>
      <c r="Q46" s="3">
        <f>SIN(tweet_datatable[[#This Row],[Beta (rad)]])</f>
        <v>0.70488003998249771</v>
      </c>
      <c r="R46" s="3">
        <f>tweet_datatable[[#This Row],[SinPhi]]/tweet_datatable[[#This Row],[SinBeta]]</f>
        <v>0.79087765311816893</v>
      </c>
      <c r="S46" s="3">
        <f>RADIANS(tweet_datatable[[#This Row],[Theta (deg)]])</f>
        <v>0.19091414815426919</v>
      </c>
      <c r="T46" s="3">
        <f>tweet_datatable[[#This Row],[r1]]*COS(tweet_datatable[[#This Row],[Theta (rad)]])</f>
        <v>0.77650833925182683</v>
      </c>
      <c r="U46" s="3">
        <f>tweet_datatable[[#This Row],[r1]]*SIN(tweet_datatable[[#This Row],[Theta (rad)]])</f>
        <v>0.15007418590174831</v>
      </c>
      <c r="V46" s="3" t="e">
        <f>IF(COUNTA(tweet_datatable[[#This Row],[Flag]])&gt;0,tweet_datatable[[#This Row],[x]],NA())</f>
        <v>#N/A</v>
      </c>
      <c r="W46" s="3" t="e">
        <f>IF(COUNTA(tweet_datatable[[#This Row],[Flag]])&gt;0,tweet_datatable[[#This Row],[y]],NA())</f>
        <v>#N/A</v>
      </c>
      <c r="X46" s="3">
        <f>IF(COUNTA(tweet_datatable[[#This Row],[Flag]])=0,tweet_datatable[[#This Row],[x]],NA())</f>
        <v>0.77650833925182683</v>
      </c>
      <c r="Y46" s="3">
        <f>IF(COUNTA(tweet_datatable[[#This Row],[Flag]])=0,tweet_datatable[[#This Row],[y]],NA())</f>
        <v>0.15007418590174831</v>
      </c>
      <c r="Z46" s="3"/>
      <c r="AA46" s="3"/>
      <c r="AB46" s="3"/>
    </row>
    <row r="47" spans="1:28" x14ac:dyDescent="0.35">
      <c r="A47" s="1">
        <v>44141</v>
      </c>
      <c r="B47">
        <v>121.4</v>
      </c>
      <c r="C47">
        <v>109.4</v>
      </c>
      <c r="D47">
        <v>485.9</v>
      </c>
      <c r="E47" t="s">
        <v>8</v>
      </c>
      <c r="I47" s="2">
        <f>IFERROR(tweet_datatable[[#This Row],[Retweets]]/SUM(tweet_datatable[[#This Row],[Retweets]:[Likes]]),0.5)</f>
        <v>0.18377288761968757</v>
      </c>
      <c r="J47" s="2">
        <f>IFERROR(tweet_datatable[[#This Row],[Retweets]]/SUM(tweet_datatable[[#This Row],[Comments]:[Retweets]]),0.5)</f>
        <v>0.47400346620450606</v>
      </c>
      <c r="K47" s="3">
        <f>tweet_datatable[[#This Row],[R/L]]*60</f>
        <v>11.026373257181255</v>
      </c>
      <c r="L47" s="3">
        <f>tweet_datatable[[#This Row],[R/C]]*60</f>
        <v>28.440207972270365</v>
      </c>
      <c r="M47" s="3">
        <f>180-tweet_datatable[[#This Row],[Theta (deg)]]-tweet_datatable[[#This Row],[Phi (deg)]]</f>
        <v>140.53341877054837</v>
      </c>
      <c r="N47" s="3">
        <f>RADIANS(tweet_datatable[[#This Row],[Phi (deg)]])</f>
        <v>0.49637526906805801</v>
      </c>
      <c r="O47" s="3">
        <f>RADIANS(tweet_datatable[[#This Row],[Beta (deg)]])</f>
        <v>2.4527708666300705</v>
      </c>
      <c r="P47" s="3">
        <f>SIN(tweet_datatable[[#This Row],[Phi (rad)]])</f>
        <v>0.47624139540791011</v>
      </c>
      <c r="Q47" s="3">
        <f>SIN(tweet_datatable[[#This Row],[Beta (rad)]])</f>
        <v>0.63562804850413424</v>
      </c>
      <c r="R47" s="3">
        <f>tweet_datatable[[#This Row],[SinPhi]]/tweet_datatable[[#This Row],[SinBeta]]</f>
        <v>0.74924540622252378</v>
      </c>
      <c r="S47" s="3">
        <f>RADIANS(tweet_datatable[[#This Row],[Theta (deg)]])</f>
        <v>0.19244651789166439</v>
      </c>
      <c r="T47" s="3">
        <f>tweet_datatable[[#This Row],[r1]]*COS(tweet_datatable[[#This Row],[Theta (rad)]])</f>
        <v>0.73541377412375097</v>
      </c>
      <c r="U47" s="3">
        <f>tweet_datatable[[#This Row],[r1]]*SIN(tweet_datatable[[#This Row],[Theta (rad)]])</f>
        <v>0.143301289507859</v>
      </c>
      <c r="V47" s="3" t="e">
        <f>IF(COUNTA(tweet_datatable[[#This Row],[Flag]])&gt;0,tweet_datatable[[#This Row],[x]],NA())</f>
        <v>#N/A</v>
      </c>
      <c r="W47" s="3" t="e">
        <f>IF(COUNTA(tweet_datatable[[#This Row],[Flag]])&gt;0,tweet_datatable[[#This Row],[y]],NA())</f>
        <v>#N/A</v>
      </c>
      <c r="X47" s="3">
        <f>IF(COUNTA(tweet_datatable[[#This Row],[Flag]])=0,tweet_datatable[[#This Row],[x]],NA())</f>
        <v>0.73541377412375097</v>
      </c>
      <c r="Y47" s="3">
        <f>IF(COUNTA(tweet_datatable[[#This Row],[Flag]])=0,tweet_datatable[[#This Row],[y]],NA())</f>
        <v>0.143301289507859</v>
      </c>
      <c r="Z47" s="3"/>
      <c r="AA47" s="3"/>
      <c r="AB47" s="3"/>
    </row>
    <row r="48" spans="1:28" x14ac:dyDescent="0.35">
      <c r="A48" s="1">
        <v>44141</v>
      </c>
      <c r="B48">
        <v>98</v>
      </c>
      <c r="C48">
        <v>73.5</v>
      </c>
      <c r="D48">
        <v>304.60000000000002</v>
      </c>
      <c r="E48" t="s">
        <v>8</v>
      </c>
      <c r="I48" s="2">
        <f>IFERROR(tweet_datatable[[#This Row],[Retweets]]/SUM(tweet_datatable[[#This Row],[Retweets]:[Likes]]),0.5)</f>
        <v>0.19439301772017983</v>
      </c>
      <c r="J48" s="2">
        <f>IFERROR(tweet_datatable[[#This Row],[Retweets]]/SUM(tweet_datatable[[#This Row],[Comments]:[Retweets]]),0.5)</f>
        <v>0.42857142857142855</v>
      </c>
      <c r="K48" s="3">
        <f>tweet_datatable[[#This Row],[R/L]]*60</f>
        <v>11.66358106321079</v>
      </c>
      <c r="L48" s="3">
        <f>tweet_datatable[[#This Row],[R/C]]*60</f>
        <v>25.714285714285712</v>
      </c>
      <c r="M48" s="3">
        <f>180-tweet_datatable[[#This Row],[Theta (deg)]]-tweet_datatable[[#This Row],[Phi (deg)]]</f>
        <v>142.62213322250349</v>
      </c>
      <c r="N48" s="3">
        <f>RADIANS(tweet_datatable[[#This Row],[Phi (deg)]])</f>
        <v>0.44879895051282753</v>
      </c>
      <c r="O48" s="3">
        <f>RADIANS(tweet_datatable[[#This Row],[Beta (deg)]])</f>
        <v>2.4892258109506762</v>
      </c>
      <c r="P48" s="3">
        <f>SIN(tweet_datatable[[#This Row],[Phi (rad)]])</f>
        <v>0.43388373911755806</v>
      </c>
      <c r="Q48" s="3">
        <f>SIN(tweet_datatable[[#This Row],[Beta (rad)]])</f>
        <v>0.60706891394614471</v>
      </c>
      <c r="R48" s="3">
        <f>tweet_datatable[[#This Row],[SinPhi]]/tweet_datatable[[#This Row],[SinBeta]]</f>
        <v>0.71471908567541886</v>
      </c>
      <c r="S48" s="3">
        <f>RADIANS(tweet_datatable[[#This Row],[Theta (deg)]])</f>
        <v>0.20356789212628915</v>
      </c>
      <c r="T48" s="3">
        <f>tweet_datatable[[#This Row],[r1]]*COS(tweet_datatable[[#This Row],[Theta (rad)]])</f>
        <v>0.69996121618109086</v>
      </c>
      <c r="U48" s="3">
        <f>tweet_datatable[[#This Row],[r1]]*SIN(tweet_datatable[[#This Row],[Theta (rad)]])</f>
        <v>0.14449106294506539</v>
      </c>
      <c r="V48" s="3" t="e">
        <f>IF(COUNTA(tweet_datatable[[#This Row],[Flag]])&gt;0,tweet_datatable[[#This Row],[x]],NA())</f>
        <v>#N/A</v>
      </c>
      <c r="W48" s="3" t="e">
        <f>IF(COUNTA(tweet_datatable[[#This Row],[Flag]])&gt;0,tweet_datatable[[#This Row],[y]],NA())</f>
        <v>#N/A</v>
      </c>
      <c r="X48" s="3">
        <f>IF(COUNTA(tweet_datatable[[#This Row],[Flag]])=0,tweet_datatable[[#This Row],[x]],NA())</f>
        <v>0.69996121618109086</v>
      </c>
      <c r="Y48" s="3">
        <f>IF(COUNTA(tweet_datatable[[#This Row],[Flag]])=0,tweet_datatable[[#This Row],[y]],NA())</f>
        <v>0.14449106294506539</v>
      </c>
      <c r="Z48" s="3"/>
      <c r="AA48" s="3"/>
      <c r="AB48" s="3"/>
    </row>
    <row r="49" spans="1:28" x14ac:dyDescent="0.35">
      <c r="A49" s="1">
        <v>44141</v>
      </c>
      <c r="B49">
        <v>36.9</v>
      </c>
      <c r="C49">
        <v>63.6</v>
      </c>
      <c r="D49">
        <v>258.89999999999998</v>
      </c>
      <c r="E49" t="s">
        <v>8</v>
      </c>
      <c r="I49" s="2">
        <f>IFERROR(tweet_datatable[[#This Row],[Retweets]]/SUM(tweet_datatable[[#This Row],[Retweets]:[Likes]]),0.5)</f>
        <v>0.1972093023255814</v>
      </c>
      <c r="J49" s="2">
        <f>IFERROR(tweet_datatable[[#This Row],[Retweets]]/SUM(tweet_datatable[[#This Row],[Comments]:[Retweets]]),0.5)</f>
        <v>0.63283582089552237</v>
      </c>
      <c r="K49" s="3">
        <f>tweet_datatable[[#This Row],[R/L]]*60</f>
        <v>11.832558139534884</v>
      </c>
      <c r="L49" s="3">
        <f>tweet_datatable[[#This Row],[R/C]]*60</f>
        <v>37.970149253731343</v>
      </c>
      <c r="M49" s="3">
        <f>180-tweet_datatable[[#This Row],[Theta (deg)]]-tweet_datatable[[#This Row],[Phi (deg)]]</f>
        <v>130.19729260673378</v>
      </c>
      <c r="N49" s="3">
        <f>RADIANS(tweet_datatable[[#This Row],[Phi (deg)]])</f>
        <v>0.6627041219512797</v>
      </c>
      <c r="O49" s="3">
        <f>RADIANS(tweet_datatable[[#This Row],[Beta (deg)]])</f>
        <v>2.2723714331699751</v>
      </c>
      <c r="P49" s="3">
        <f>SIN(tweet_datatable[[#This Row],[Phi (rad)]])</f>
        <v>0.61525084306620026</v>
      </c>
      <c r="Q49" s="3">
        <f>SIN(tweet_datatable[[#This Row],[Beta (rad)]])</f>
        <v>0.76382652754668257</v>
      </c>
      <c r="R49" s="3">
        <f>tweet_datatable[[#This Row],[SinPhi]]/tweet_datatable[[#This Row],[SinBeta]]</f>
        <v>0.80548504258199927</v>
      </c>
      <c r="S49" s="3">
        <f>RADIANS(tweet_datatable[[#This Row],[Theta (deg)]])</f>
        <v>0.20651709846853836</v>
      </c>
      <c r="T49" s="3">
        <f>tweet_datatable[[#This Row],[r1]]*COS(tweet_datatable[[#This Row],[Theta (rad)]])</f>
        <v>0.78836931226901519</v>
      </c>
      <c r="U49" s="3">
        <f>tweet_datatable[[#This Row],[r1]]*SIN(tweet_datatable[[#This Row],[Theta (rad)]])</f>
        <v>0.16516652595427767</v>
      </c>
      <c r="V49" s="3" t="e">
        <f>IF(COUNTA(tweet_datatable[[#This Row],[Flag]])&gt;0,tweet_datatable[[#This Row],[x]],NA())</f>
        <v>#N/A</v>
      </c>
      <c r="W49" s="3" t="e">
        <f>IF(COUNTA(tweet_datatable[[#This Row],[Flag]])&gt;0,tweet_datatable[[#This Row],[y]],NA())</f>
        <v>#N/A</v>
      </c>
      <c r="X49" s="3">
        <f>IF(COUNTA(tweet_datatable[[#This Row],[Flag]])=0,tweet_datatable[[#This Row],[x]],NA())</f>
        <v>0.78836931226901519</v>
      </c>
      <c r="Y49" s="3">
        <f>IF(COUNTA(tweet_datatable[[#This Row],[Flag]])=0,tweet_datatable[[#This Row],[y]],NA())</f>
        <v>0.16516652595427767</v>
      </c>
      <c r="Z49" s="3"/>
      <c r="AA49" s="3"/>
      <c r="AB49" s="3"/>
    </row>
    <row r="50" spans="1:28" x14ac:dyDescent="0.35">
      <c r="A50" s="1">
        <v>44141</v>
      </c>
      <c r="B50">
        <v>3.8</v>
      </c>
      <c r="C50">
        <v>18.3</v>
      </c>
      <c r="D50">
        <v>71</v>
      </c>
      <c r="E50" t="s">
        <v>8</v>
      </c>
      <c r="I50" s="2">
        <f>IFERROR(tweet_datatable[[#This Row],[Retweets]]/SUM(tweet_datatable[[#This Row],[Retweets]:[Likes]]),0.5)</f>
        <v>0.20492721164613664</v>
      </c>
      <c r="J50" s="2">
        <f>IFERROR(tweet_datatable[[#This Row],[Retweets]]/SUM(tweet_datatable[[#This Row],[Comments]:[Retweets]]),0.5)</f>
        <v>0.82805429864253388</v>
      </c>
      <c r="K50" s="3">
        <f>tweet_datatable[[#This Row],[R/L]]*60</f>
        <v>12.295632698768198</v>
      </c>
      <c r="L50" s="3">
        <f>tweet_datatable[[#This Row],[R/C]]*60</f>
        <v>49.68325791855203</v>
      </c>
      <c r="M50" s="3">
        <f>180-tweet_datatable[[#This Row],[Theta (deg)]]-tweet_datatable[[#This Row],[Phi (deg)]]</f>
        <v>118.02110938267977</v>
      </c>
      <c r="N50" s="3">
        <f>RADIANS(tweet_datatable[[#This Row],[Phi (deg)]])</f>
        <v>0.86713643379627769</v>
      </c>
      <c r="O50" s="3">
        <f>RADIANS(tweet_datatable[[#This Row],[Beta (deg)]])</f>
        <v>2.0598569455841345</v>
      </c>
      <c r="P50" s="3">
        <f>SIN(tweet_datatable[[#This Row],[Phi (rad)]])</f>
        <v>0.76247930229026462</v>
      </c>
      <c r="Q50" s="3">
        <f>SIN(tweet_datatable[[#This Row],[Beta (rad)]])</f>
        <v>0.88277456636016938</v>
      </c>
      <c r="R50" s="3">
        <f>tweet_datatable[[#This Row],[SinPhi]]/tweet_datatable[[#This Row],[SinBeta]]</f>
        <v>0.86373048266908881</v>
      </c>
      <c r="S50" s="3">
        <f>RADIANS(tweet_datatable[[#This Row],[Theta (deg)]])</f>
        <v>0.21459927420938119</v>
      </c>
      <c r="T50" s="3">
        <f>tweet_datatable[[#This Row],[r1]]*COS(tweet_datatable[[#This Row],[Theta (rad)]])</f>
        <v>0.84391806838559746</v>
      </c>
      <c r="U50" s="3">
        <f>tweet_datatable[[#This Row],[r1]]*SIN(tweet_datatable[[#This Row],[Theta (rad)]])</f>
        <v>0.18393651226469204</v>
      </c>
      <c r="V50" s="3" t="e">
        <f>IF(COUNTA(tweet_datatable[[#This Row],[Flag]])&gt;0,tweet_datatable[[#This Row],[x]],NA())</f>
        <v>#N/A</v>
      </c>
      <c r="W50" s="3" t="e">
        <f>IF(COUNTA(tweet_datatable[[#This Row],[Flag]])&gt;0,tweet_datatable[[#This Row],[y]],NA())</f>
        <v>#N/A</v>
      </c>
      <c r="X50" s="3">
        <f>IF(COUNTA(tweet_datatable[[#This Row],[Flag]])=0,tweet_datatable[[#This Row],[x]],NA())</f>
        <v>0.84391806838559746</v>
      </c>
      <c r="Y50" s="3">
        <f>IF(COUNTA(tweet_datatable[[#This Row],[Flag]])=0,tweet_datatable[[#This Row],[y]],NA())</f>
        <v>0.18393651226469204</v>
      </c>
      <c r="Z50" s="3"/>
      <c r="AA50" s="3"/>
      <c r="AB50" s="3"/>
    </row>
    <row r="51" spans="1:28" x14ac:dyDescent="0.35">
      <c r="A51" s="1">
        <v>44141</v>
      </c>
      <c r="B51">
        <v>16.100000000000001</v>
      </c>
      <c r="C51">
        <v>33.799999999999997</v>
      </c>
      <c r="D51">
        <v>171.8</v>
      </c>
      <c r="E51" t="s">
        <v>8</v>
      </c>
      <c r="I51" s="2">
        <f>IFERROR(tweet_datatable[[#This Row],[Retweets]]/SUM(tweet_datatable[[#This Row],[Retweets]:[Likes]]),0.5)</f>
        <v>0.16439688715953304</v>
      </c>
      <c r="J51" s="2">
        <f>IFERROR(tweet_datatable[[#This Row],[Retweets]]/SUM(tweet_datatable[[#This Row],[Comments]:[Retweets]]),0.5)</f>
        <v>0.67735470941883769</v>
      </c>
      <c r="K51" s="3">
        <f>tweet_datatable[[#This Row],[R/L]]*60</f>
        <v>9.8638132295719831</v>
      </c>
      <c r="L51" s="3">
        <f>tweet_datatable[[#This Row],[R/C]]*60</f>
        <v>40.641282565130261</v>
      </c>
      <c r="M51" s="3">
        <f>180-tweet_datatable[[#This Row],[Theta (deg)]]-tweet_datatable[[#This Row],[Phi (deg)]]</f>
        <v>129.49490420529776</v>
      </c>
      <c r="N51" s="3">
        <f>RADIANS(tweet_datatable[[#This Row],[Phi (deg)]])</f>
        <v>0.7093241929948898</v>
      </c>
      <c r="O51" s="3">
        <f>RADIANS(tweet_datatable[[#This Row],[Beta (deg)]])</f>
        <v>2.2601124429370971</v>
      </c>
      <c r="P51" s="3">
        <f>SIN(tweet_datatable[[#This Row],[Phi (rad)]])</f>
        <v>0.65132111594118536</v>
      </c>
      <c r="Q51" s="3">
        <f>SIN(tweet_datatable[[#This Row],[Beta (rad)]])</f>
        <v>0.77168115211221744</v>
      </c>
      <c r="R51" s="3">
        <f>tweet_datatable[[#This Row],[SinPhi]]/tweet_datatable[[#This Row],[SinBeta]]</f>
        <v>0.8440287988872256</v>
      </c>
      <c r="S51" s="3">
        <f>RADIANS(tweet_datatable[[#This Row],[Theta (deg)]])</f>
        <v>0.17215601765780641</v>
      </c>
      <c r="T51" s="3">
        <f>tweet_datatable[[#This Row],[r1]]*COS(tweet_datatable[[#This Row],[Theta (rad)]])</f>
        <v>0.83155212578087234</v>
      </c>
      <c r="U51" s="3">
        <f>tweet_datatable[[#This Row],[r1]]*SIN(tweet_datatable[[#This Row],[Theta (rad)]])</f>
        <v>0.14458795060559126</v>
      </c>
      <c r="V51" s="3" t="e">
        <f>IF(COUNTA(tweet_datatable[[#This Row],[Flag]])&gt;0,tweet_datatable[[#This Row],[x]],NA())</f>
        <v>#N/A</v>
      </c>
      <c r="W51" s="3" t="e">
        <f>IF(COUNTA(tweet_datatable[[#This Row],[Flag]])&gt;0,tweet_datatable[[#This Row],[y]],NA())</f>
        <v>#N/A</v>
      </c>
      <c r="X51" s="3">
        <f>IF(COUNTA(tweet_datatable[[#This Row],[Flag]])=0,tweet_datatable[[#This Row],[x]],NA())</f>
        <v>0.83155212578087234</v>
      </c>
      <c r="Y51" s="3">
        <f>IF(COUNTA(tweet_datatable[[#This Row],[Flag]])=0,tweet_datatable[[#This Row],[y]],NA())</f>
        <v>0.14458795060559126</v>
      </c>
      <c r="Z51" s="3"/>
      <c r="AA51" s="3"/>
      <c r="AB51" s="3"/>
    </row>
    <row r="52" spans="1:28" x14ac:dyDescent="0.35">
      <c r="A52" s="1">
        <v>44141</v>
      </c>
      <c r="B52">
        <v>12.8</v>
      </c>
      <c r="C52">
        <v>27.8</v>
      </c>
      <c r="D52">
        <v>152.1</v>
      </c>
      <c r="E52" t="s">
        <v>8</v>
      </c>
      <c r="I52" s="2">
        <f>IFERROR(tweet_datatable[[#This Row],[Retweets]]/SUM(tweet_datatable[[#This Row],[Retweets]:[Likes]]),0.5)</f>
        <v>0.15453029460811563</v>
      </c>
      <c r="J52" s="2">
        <f>IFERROR(tweet_datatable[[#This Row],[Retweets]]/SUM(tweet_datatable[[#This Row],[Comments]:[Retweets]]),0.5)</f>
        <v>0.68472906403940881</v>
      </c>
      <c r="K52" s="3">
        <f>tweet_datatable[[#This Row],[R/L]]*60</f>
        <v>9.271817676486938</v>
      </c>
      <c r="L52" s="3">
        <f>tweet_datatable[[#This Row],[R/C]]*60</f>
        <v>41.083743842364527</v>
      </c>
      <c r="M52" s="3">
        <f>180-tweet_datatable[[#This Row],[Theta (deg)]]-tweet_datatable[[#This Row],[Phi (deg)]]</f>
        <v>129.64443848114854</v>
      </c>
      <c r="N52" s="3">
        <f>RADIANS(tweet_datatable[[#This Row],[Phi (deg)]])</f>
        <v>0.71704659909520718</v>
      </c>
      <c r="O52" s="3">
        <f>RADIANS(tweet_datatable[[#This Row],[Beta (deg)]])</f>
        <v>2.2627223083952788</v>
      </c>
      <c r="P52" s="3">
        <f>SIN(tweet_datatable[[#This Row],[Phi (rad)]])</f>
        <v>0.65716141571404485</v>
      </c>
      <c r="Q52" s="3">
        <f>SIN(tweet_datatable[[#This Row],[Beta (rad)]])</f>
        <v>0.77001862642259944</v>
      </c>
      <c r="R52" s="3">
        <f>tweet_datatable[[#This Row],[SinPhi]]/tweet_datatable[[#This Row],[SinBeta]]</f>
        <v>0.85343573929779637</v>
      </c>
      <c r="S52" s="3">
        <f>RADIANS(tweet_datatable[[#This Row],[Theta (deg)]])</f>
        <v>0.1618237460993075</v>
      </c>
      <c r="T52" s="3">
        <f>tweet_datatable[[#This Row],[r1]]*COS(tweet_datatable[[#This Row],[Theta (rad)]])</f>
        <v>0.84228567458500148</v>
      </c>
      <c r="U52" s="3">
        <f>tweet_datatable[[#This Row],[r1]]*SIN(tweet_datatable[[#This Row],[Theta (rad)]])</f>
        <v>0.13750419448026086</v>
      </c>
      <c r="V52" s="3" t="e">
        <f>IF(COUNTA(tweet_datatable[[#This Row],[Flag]])&gt;0,tweet_datatable[[#This Row],[x]],NA())</f>
        <v>#N/A</v>
      </c>
      <c r="W52" s="3" t="e">
        <f>IF(COUNTA(tweet_datatable[[#This Row],[Flag]])&gt;0,tweet_datatable[[#This Row],[y]],NA())</f>
        <v>#N/A</v>
      </c>
      <c r="X52" s="3">
        <f>IF(COUNTA(tweet_datatable[[#This Row],[Flag]])=0,tweet_datatable[[#This Row],[x]],NA())</f>
        <v>0.84228567458500148</v>
      </c>
      <c r="Y52" s="3">
        <f>IF(COUNTA(tweet_datatable[[#This Row],[Flag]])=0,tweet_datatable[[#This Row],[y]],NA())</f>
        <v>0.13750419448026086</v>
      </c>
      <c r="Z52" s="3"/>
      <c r="AA52" s="3"/>
      <c r="AB52" s="3"/>
    </row>
    <row r="53" spans="1:28" x14ac:dyDescent="0.35">
      <c r="A53" s="1">
        <v>44141</v>
      </c>
      <c r="B53">
        <v>75.5</v>
      </c>
      <c r="C53">
        <v>76.099999999999994</v>
      </c>
      <c r="D53">
        <v>406.1</v>
      </c>
      <c r="E53" t="s">
        <v>8</v>
      </c>
      <c r="I53" s="2">
        <f>IFERROR(tweet_datatable[[#This Row],[Retweets]]/SUM(tweet_datatable[[#This Row],[Retweets]:[Likes]]),0.5)</f>
        <v>0.15781833264205722</v>
      </c>
      <c r="J53" s="2">
        <f>IFERROR(tweet_datatable[[#This Row],[Retweets]]/SUM(tweet_datatable[[#This Row],[Comments]:[Retweets]]),0.5)</f>
        <v>0.50197889182058042</v>
      </c>
      <c r="K53" s="3">
        <f>tweet_datatable[[#This Row],[R/L]]*60</f>
        <v>9.469099958523433</v>
      </c>
      <c r="L53" s="3">
        <f>tweet_datatable[[#This Row],[R/C]]*60</f>
        <v>30.118733509234826</v>
      </c>
      <c r="M53" s="3">
        <f>180-tweet_datatable[[#This Row],[Theta (deg)]]-tweet_datatable[[#This Row],[Phi (deg)]]</f>
        <v>140.41216653224174</v>
      </c>
      <c r="N53" s="3">
        <f>RADIANS(tweet_datatable[[#This Row],[Phi (deg)]])</f>
        <v>0.52567106626689364</v>
      </c>
      <c r="O53" s="3">
        <f>RADIANS(tweet_datatable[[#This Row],[Beta (deg)]])</f>
        <v>2.450654615846207</v>
      </c>
      <c r="P53" s="3">
        <f>SIN(tweet_datatable[[#This Row],[Phi (rad)]])</f>
        <v>0.50179358148176723</v>
      </c>
      <c r="Q53" s="3">
        <f>SIN(tweet_datatable[[#This Row],[Beta (rad)]])</f>
        <v>0.63726035993830299</v>
      </c>
      <c r="R53" s="3">
        <f>tweet_datatable[[#This Row],[SinPhi]]/tweet_datatable[[#This Row],[SinBeta]]</f>
        <v>0.78742318372093456</v>
      </c>
      <c r="S53" s="3">
        <f>RADIANS(tweet_datatable[[#This Row],[Theta (deg)]])</f>
        <v>0.16526697147669239</v>
      </c>
      <c r="T53" s="3">
        <f>tweet_datatable[[#This Row],[r1]]*COS(tweet_datatable[[#This Row],[Theta (rad)]])</f>
        <v>0.77669412511996394</v>
      </c>
      <c r="U53" s="3">
        <f>tweet_datatable[[#This Row],[r1]]*SIN(tweet_datatable[[#This Row],[Theta (rad)]])</f>
        <v>0.12954345319369276</v>
      </c>
      <c r="V53" s="3" t="e">
        <f>IF(COUNTA(tweet_datatable[[#This Row],[Flag]])&gt;0,tweet_datatable[[#This Row],[x]],NA())</f>
        <v>#N/A</v>
      </c>
      <c r="W53" s="3" t="e">
        <f>IF(COUNTA(tweet_datatable[[#This Row],[Flag]])&gt;0,tweet_datatable[[#This Row],[y]],NA())</f>
        <v>#N/A</v>
      </c>
      <c r="X53" s="3">
        <f>IF(COUNTA(tweet_datatable[[#This Row],[Flag]])=0,tweet_datatable[[#This Row],[x]],NA())</f>
        <v>0.77669412511996394</v>
      </c>
      <c r="Y53" s="3">
        <f>IF(COUNTA(tweet_datatable[[#This Row],[Flag]])=0,tweet_datatable[[#This Row],[y]],NA())</f>
        <v>0.12954345319369276</v>
      </c>
      <c r="Z53" s="3"/>
      <c r="AA53" s="3"/>
      <c r="AB53" s="3"/>
    </row>
    <row r="54" spans="1:28" x14ac:dyDescent="0.35">
      <c r="A54" s="1">
        <v>44141</v>
      </c>
      <c r="B54">
        <v>156.80000000000001</v>
      </c>
      <c r="C54">
        <v>148.4</v>
      </c>
      <c r="D54">
        <v>638.4</v>
      </c>
      <c r="E54" t="s">
        <v>8</v>
      </c>
      <c r="I54" s="2">
        <f>IFERROR(tweet_datatable[[#This Row],[Retweets]]/SUM(tweet_datatable[[#This Row],[Retweets]:[Likes]]),0.5)</f>
        <v>0.18861209964412814</v>
      </c>
      <c r="J54" s="2">
        <f>IFERROR(tweet_datatable[[#This Row],[Retweets]]/SUM(tweet_datatable[[#This Row],[Comments]:[Retweets]]),0.5)</f>
        <v>0.48623853211009171</v>
      </c>
      <c r="K54" s="3">
        <f>tweet_datatable[[#This Row],[R/L]]*60</f>
        <v>11.316725978647689</v>
      </c>
      <c r="L54" s="3">
        <f>tweet_datatable[[#This Row],[R/C]]*60</f>
        <v>29.174311926605505</v>
      </c>
      <c r="M54" s="3">
        <f>180-tweet_datatable[[#This Row],[Theta (deg)]]-tweet_datatable[[#This Row],[Phi (deg)]]</f>
        <v>139.50896209474681</v>
      </c>
      <c r="N54" s="3">
        <f>RADIANS(tweet_datatable[[#This Row],[Phi (deg)]])</f>
        <v>0.50918780012311637</v>
      </c>
      <c r="O54" s="3">
        <f>RADIANS(tweet_datatable[[#This Row],[Beta (deg)]])</f>
        <v>2.4348907245932971</v>
      </c>
      <c r="P54" s="3">
        <f>SIN(tweet_datatable[[#This Row],[Phi (rad)]])</f>
        <v>0.48746824296157892</v>
      </c>
      <c r="Q54" s="3">
        <f>SIN(tweet_datatable[[#This Row],[Beta (rad)]])</f>
        <v>0.64932909915890302</v>
      </c>
      <c r="R54" s="3">
        <f>tweet_datatable[[#This Row],[SinPhi]]/tweet_datatable[[#This Row],[SinBeta]]</f>
        <v>0.75072600872656459</v>
      </c>
      <c r="S54" s="3">
        <f>RADIANS(tweet_datatable[[#This Row],[Theta (deg)]])</f>
        <v>0.19751412887337969</v>
      </c>
      <c r="T54" s="3">
        <f>tweet_datatable[[#This Row],[r1]]*COS(tweet_datatable[[#This Row],[Theta (rad)]])</f>
        <v>0.73612995486520283</v>
      </c>
      <c r="U54" s="3">
        <f>tweet_datatable[[#This Row],[r1]]*SIN(tweet_datatable[[#This Row],[Theta (rad)]])</f>
        <v>0.14731676662441537</v>
      </c>
      <c r="V54" s="3" t="e">
        <f>IF(COUNTA(tweet_datatable[[#This Row],[Flag]])&gt;0,tweet_datatable[[#This Row],[x]],NA())</f>
        <v>#N/A</v>
      </c>
      <c r="W54" s="3" t="e">
        <f>IF(COUNTA(tweet_datatable[[#This Row],[Flag]])&gt;0,tweet_datatable[[#This Row],[y]],NA())</f>
        <v>#N/A</v>
      </c>
      <c r="X54" s="3">
        <f>IF(COUNTA(tweet_datatable[[#This Row],[Flag]])=0,tweet_datatable[[#This Row],[x]],NA())</f>
        <v>0.73612995486520283</v>
      </c>
      <c r="Y54" s="3">
        <f>IF(COUNTA(tweet_datatable[[#This Row],[Flag]])=0,tweet_datatable[[#This Row],[y]],NA())</f>
        <v>0.14731676662441537</v>
      </c>
      <c r="Z54" s="3"/>
      <c r="AA54" s="3"/>
      <c r="AB54" s="3"/>
    </row>
    <row r="55" spans="1:28" x14ac:dyDescent="0.35">
      <c r="A55" s="1">
        <v>44141</v>
      </c>
      <c r="B55">
        <v>153.1</v>
      </c>
      <c r="C55">
        <v>163.6</v>
      </c>
      <c r="D55">
        <v>662.8</v>
      </c>
      <c r="E55" t="s">
        <v>8</v>
      </c>
      <c r="I55" s="2">
        <f>IFERROR(tweet_datatable[[#This Row],[Retweets]]/SUM(tweet_datatable[[#This Row],[Retweets]:[Likes]]),0.5)</f>
        <v>0.19796708615682479</v>
      </c>
      <c r="J55" s="2">
        <f>IFERROR(tweet_datatable[[#This Row],[Retweets]]/SUM(tweet_datatable[[#This Row],[Comments]:[Retweets]]),0.5)</f>
        <v>0.51657720239974736</v>
      </c>
      <c r="K55" s="3">
        <f>tweet_datatable[[#This Row],[R/L]]*60</f>
        <v>11.878025169409486</v>
      </c>
      <c r="L55" s="3">
        <f>tweet_datatable[[#This Row],[R/C]]*60</f>
        <v>30.994632143984841</v>
      </c>
      <c r="M55" s="3">
        <f>180-tweet_datatable[[#This Row],[Theta (deg)]]-tweet_datatable[[#This Row],[Phi (deg)]]</f>
        <v>137.12734268660569</v>
      </c>
      <c r="N55" s="3">
        <f>RADIANS(tweet_datatable[[#This Row],[Phi (deg)]])</f>
        <v>0.54095838135700469</v>
      </c>
      <c r="O55" s="3">
        <f>RADIANS(tweet_datatable[[#This Row],[Beta (deg)]])</f>
        <v>2.3933236243918361</v>
      </c>
      <c r="P55" s="3">
        <f>SIN(tweet_datatable[[#This Row],[Phi (rad)]])</f>
        <v>0.5149577674216318</v>
      </c>
      <c r="Q55" s="3">
        <f>SIN(tweet_datatable[[#This Row],[Beta (rad)]])</f>
        <v>0.68037120740441781</v>
      </c>
      <c r="R55" s="3">
        <f>tweet_datatable[[#This Row],[SinPhi]]/tweet_datatable[[#This Row],[SinBeta]]</f>
        <v>0.75687766004409562</v>
      </c>
      <c r="S55" s="3">
        <f>RADIANS(tweet_datatable[[#This Row],[Theta (deg)]])</f>
        <v>0.20731064784095279</v>
      </c>
      <c r="T55" s="3">
        <f>tweet_datatable[[#This Row],[r1]]*COS(tweet_datatable[[#This Row],[Theta (rad)]])</f>
        <v>0.74067139503596924</v>
      </c>
      <c r="U55" s="3">
        <f>tweet_datatable[[#This Row],[r1]]*SIN(tweet_datatable[[#This Row],[Theta (rad)]])</f>
        <v>0.15578728076867132</v>
      </c>
      <c r="V55" s="3" t="e">
        <f>IF(COUNTA(tweet_datatable[[#This Row],[Flag]])&gt;0,tweet_datatable[[#This Row],[x]],NA())</f>
        <v>#N/A</v>
      </c>
      <c r="W55" s="3" t="e">
        <f>IF(COUNTA(tweet_datatable[[#This Row],[Flag]])&gt;0,tweet_datatable[[#This Row],[y]],NA())</f>
        <v>#N/A</v>
      </c>
      <c r="X55" s="3">
        <f>IF(COUNTA(tweet_datatable[[#This Row],[Flag]])=0,tweet_datatable[[#This Row],[x]],NA())</f>
        <v>0.74067139503596924</v>
      </c>
      <c r="Y55" s="3">
        <f>IF(COUNTA(tweet_datatable[[#This Row],[Flag]])=0,tweet_datatable[[#This Row],[y]],NA())</f>
        <v>0.15578728076867132</v>
      </c>
      <c r="Z55" s="3"/>
      <c r="AA55" s="3"/>
      <c r="AB55" s="3"/>
    </row>
    <row r="56" spans="1:28" x14ac:dyDescent="0.35">
      <c r="A56" s="1">
        <v>44141</v>
      </c>
      <c r="B56">
        <v>180.5</v>
      </c>
      <c r="C56">
        <v>144.1</v>
      </c>
      <c r="D56">
        <v>567.5</v>
      </c>
      <c r="E56" t="s">
        <v>8</v>
      </c>
      <c r="I56" s="2">
        <f>IFERROR(tweet_datatable[[#This Row],[Retweets]]/SUM(tweet_datatable[[#This Row],[Retweets]:[Likes]]),0.5)</f>
        <v>0.20250140528386731</v>
      </c>
      <c r="J56" s="2">
        <f>IFERROR(tweet_datatable[[#This Row],[Retweets]]/SUM(tweet_datatable[[#This Row],[Comments]:[Retweets]]),0.5)</f>
        <v>0.44393099199014169</v>
      </c>
      <c r="K56" s="3">
        <f>tweet_datatable[[#This Row],[R/L]]*60</f>
        <v>12.150084317032039</v>
      </c>
      <c r="L56" s="3">
        <f>tweet_datatable[[#This Row],[R/C]]*60</f>
        <v>26.635859519408502</v>
      </c>
      <c r="M56" s="3">
        <f>180-tweet_datatable[[#This Row],[Theta (deg)]]-tweet_datatable[[#This Row],[Phi (deg)]]</f>
        <v>141.21405616355943</v>
      </c>
      <c r="N56" s="3">
        <f>RADIANS(tweet_datatable[[#This Row],[Phi (deg)]])</f>
        <v>0.46488344771235285</v>
      </c>
      <c r="O56" s="3">
        <f>RADIANS(tweet_datatable[[#This Row],[Beta (deg)]])</f>
        <v>2.4646502301503044</v>
      </c>
      <c r="P56" s="3">
        <f>SIN(tweet_datatable[[#This Row],[Phi (rad)]])</f>
        <v>0.44831862145186513</v>
      </c>
      <c r="Q56" s="3">
        <f>SIN(tweet_datatable[[#This Row],[Beta (rad)]])</f>
        <v>0.6264126003841739</v>
      </c>
      <c r="R56" s="3">
        <f>tweet_datatable[[#This Row],[SinPhi]]/tweet_datatable[[#This Row],[SinBeta]]</f>
        <v>0.71569221496648516</v>
      </c>
      <c r="S56" s="3">
        <f>RADIANS(tweet_datatable[[#This Row],[Theta (deg)]])</f>
        <v>0.21205897572713564</v>
      </c>
      <c r="T56" s="3">
        <f>tweet_datatable[[#This Row],[r1]]*COS(tweet_datatable[[#This Row],[Theta (rad)]])</f>
        <v>0.69966044313622078</v>
      </c>
      <c r="U56" s="3">
        <f>tweet_datatable[[#This Row],[r1]]*SIN(tweet_datatable[[#This Row],[Theta (rad)]])</f>
        <v>0.15063402960174943</v>
      </c>
      <c r="V56" s="3" t="e">
        <f>IF(COUNTA(tweet_datatable[[#This Row],[Flag]])&gt;0,tweet_datatable[[#This Row],[x]],NA())</f>
        <v>#N/A</v>
      </c>
      <c r="W56" s="3" t="e">
        <f>IF(COUNTA(tweet_datatable[[#This Row],[Flag]])&gt;0,tweet_datatable[[#This Row],[y]],NA())</f>
        <v>#N/A</v>
      </c>
      <c r="X56" s="3">
        <f>IF(COUNTA(tweet_datatable[[#This Row],[Flag]])=0,tweet_datatable[[#This Row],[x]],NA())</f>
        <v>0.69966044313622078</v>
      </c>
      <c r="Y56" s="3">
        <f>IF(COUNTA(tweet_datatable[[#This Row],[Flag]])=0,tweet_datatable[[#This Row],[y]],NA())</f>
        <v>0.15063402960174943</v>
      </c>
      <c r="Z56" s="3"/>
      <c r="AA56" s="3"/>
      <c r="AB56" s="3"/>
    </row>
    <row r="57" spans="1:28" x14ac:dyDescent="0.35">
      <c r="A57" s="1">
        <v>44141</v>
      </c>
      <c r="B57">
        <v>99.1</v>
      </c>
      <c r="C57">
        <v>78.7</v>
      </c>
      <c r="D57">
        <v>369.1</v>
      </c>
      <c r="E57" t="s">
        <v>8</v>
      </c>
      <c r="I57" s="2">
        <f>IFERROR(tweet_datatable[[#This Row],[Retweets]]/SUM(tweet_datatable[[#This Row],[Retweets]:[Likes]]),0.5)</f>
        <v>0.17574810183117465</v>
      </c>
      <c r="J57" s="2">
        <f>IFERROR(tweet_datatable[[#This Row],[Retweets]]/SUM(tweet_datatable[[#This Row],[Comments]:[Retweets]]),0.5)</f>
        <v>0.44263217097862767</v>
      </c>
      <c r="K57" s="3">
        <f>tweet_datatable[[#This Row],[R/L]]*60</f>
        <v>10.544886109870479</v>
      </c>
      <c r="L57" s="3">
        <f>tweet_datatable[[#This Row],[R/C]]*60</f>
        <v>26.557930258717661</v>
      </c>
      <c r="M57" s="3">
        <f>180-tweet_datatable[[#This Row],[Theta (deg)]]-tweet_datatable[[#This Row],[Phi (deg)]]</f>
        <v>142.89718363141185</v>
      </c>
      <c r="N57" s="3">
        <f>RADIANS(tweet_datatable[[#This Row],[Phi (deg)]])</f>
        <v>0.46352332552965264</v>
      </c>
      <c r="O57" s="3">
        <f>RADIANS(tweet_datatable[[#This Row],[Beta (deg)]])</f>
        <v>2.494026346195084</v>
      </c>
      <c r="P57" s="3">
        <f>SIN(tweet_datatable[[#This Row],[Phi (rad)]])</f>
        <v>0.44710242953033674</v>
      </c>
      <c r="Q57" s="3">
        <f>SIN(tweet_datatable[[#This Row],[Beta (rad)]])</f>
        <v>0.60324719217863143</v>
      </c>
      <c r="R57" s="3">
        <f>tweet_datatable[[#This Row],[SinPhi]]/tweet_datatable[[#This Row],[SinBeta]]</f>
        <v>0.74115956995278043</v>
      </c>
      <c r="S57" s="3">
        <f>RADIANS(tweet_datatable[[#This Row],[Theta (deg)]])</f>
        <v>0.18404298186505638</v>
      </c>
      <c r="T57" s="3">
        <f>tweet_datatable[[#This Row],[r1]]*COS(tweet_datatable[[#This Row],[Theta (rad)]])</f>
        <v>0.72864274902733417</v>
      </c>
      <c r="U57" s="3">
        <f>tweet_datatable[[#This Row],[r1]]*SIN(tweet_datatable[[#This Row],[Theta (rad)]])</f>
        <v>0.13563647157929076</v>
      </c>
      <c r="V57" s="3" t="e">
        <f>IF(COUNTA(tweet_datatable[[#This Row],[Flag]])&gt;0,tweet_datatable[[#This Row],[x]],NA())</f>
        <v>#N/A</v>
      </c>
      <c r="W57" s="3" t="e">
        <f>IF(COUNTA(tweet_datatable[[#This Row],[Flag]])&gt;0,tweet_datatable[[#This Row],[y]],NA())</f>
        <v>#N/A</v>
      </c>
      <c r="X57" s="3">
        <f>IF(COUNTA(tweet_datatable[[#This Row],[Flag]])=0,tweet_datatable[[#This Row],[x]],NA())</f>
        <v>0.72864274902733417</v>
      </c>
      <c r="Y57" s="3">
        <f>IF(COUNTA(tweet_datatable[[#This Row],[Flag]])=0,tweet_datatable[[#This Row],[y]],NA())</f>
        <v>0.13563647157929076</v>
      </c>
      <c r="Z57" s="3"/>
      <c r="AA57" s="3"/>
      <c r="AB57" s="3"/>
    </row>
    <row r="58" spans="1:28" x14ac:dyDescent="0.35">
      <c r="A58" s="1">
        <v>44142</v>
      </c>
      <c r="B58">
        <v>0</v>
      </c>
      <c r="C58">
        <v>0</v>
      </c>
      <c r="D58">
        <v>0</v>
      </c>
      <c r="E58" t="s">
        <v>8</v>
      </c>
      <c r="F58" t="s">
        <v>13</v>
      </c>
      <c r="G58" t="s">
        <v>12</v>
      </c>
      <c r="I58" s="2">
        <f>IFERROR(tweet_datatable[[#This Row],[Retweets]]/SUM(tweet_datatable[[#This Row],[Retweets]:[Likes]]),0.5)</f>
        <v>0.5</v>
      </c>
      <c r="J58" s="2">
        <f>IFERROR(tweet_datatable[[#This Row],[Retweets]]/SUM(tweet_datatable[[#This Row],[Comments]:[Retweets]]),0.5)</f>
        <v>0.5</v>
      </c>
      <c r="K58" s="3">
        <f>tweet_datatable[[#This Row],[R/L]]*60</f>
        <v>30</v>
      </c>
      <c r="L58" s="3">
        <f>tweet_datatable[[#This Row],[R/C]]*60</f>
        <v>30</v>
      </c>
      <c r="M58" s="3">
        <f>180-tweet_datatable[[#This Row],[Theta (deg)]]-tweet_datatable[[#This Row],[Phi (deg)]]</f>
        <v>120</v>
      </c>
      <c r="N58" s="3">
        <f>RADIANS(tweet_datatable[[#This Row],[Phi (deg)]])</f>
        <v>0.52359877559829882</v>
      </c>
      <c r="O58" s="3">
        <f>RADIANS(tweet_datatable[[#This Row],[Beta (deg)]])</f>
        <v>2.0943951023931953</v>
      </c>
      <c r="P58" s="3">
        <f>SIN(tweet_datatable[[#This Row],[Phi (rad)]])</f>
        <v>0.49999999999999994</v>
      </c>
      <c r="Q58" s="3">
        <f>SIN(tweet_datatable[[#This Row],[Beta (rad)]])</f>
        <v>0.86602540378443871</v>
      </c>
      <c r="R58" s="3">
        <f>tweet_datatable[[#This Row],[SinPhi]]/tweet_datatable[[#This Row],[SinBeta]]</f>
        <v>0.57735026918962562</v>
      </c>
      <c r="S58" s="3">
        <f>RADIANS(tweet_datatable[[#This Row],[Theta (deg)]])</f>
        <v>0.52359877559829882</v>
      </c>
      <c r="T58" s="3">
        <f>tweet_datatable[[#This Row],[r1]]*COS(tweet_datatable[[#This Row],[Theta (rad)]])</f>
        <v>0.49999999999999989</v>
      </c>
      <c r="U58" s="3">
        <f>tweet_datatable[[#This Row],[r1]]*SIN(tweet_datatable[[#This Row],[Theta (rad)]])</f>
        <v>0.28867513459481275</v>
      </c>
      <c r="V58" s="3">
        <f>IF(COUNTA(tweet_datatable[[#This Row],[Flag]])&gt;0,tweet_datatable[[#This Row],[x]],NA())</f>
        <v>0.49999999999999989</v>
      </c>
      <c r="W58" s="3">
        <f>IF(COUNTA(tweet_datatable[[#This Row],[Flag]])&gt;0,tweet_datatable[[#This Row],[y]],NA())</f>
        <v>0.28867513459481275</v>
      </c>
      <c r="X58" s="3" t="e">
        <f>IF(COUNTA(tweet_datatable[[#This Row],[Flag]])=0,tweet_datatable[[#This Row],[x]],NA())</f>
        <v>#N/A</v>
      </c>
      <c r="Y58" s="3" t="e">
        <f>IF(COUNTA(tweet_datatable[[#This Row],[Flag]])=0,tweet_datatable[[#This Row],[y]],NA())</f>
        <v>#N/A</v>
      </c>
      <c r="Z58" s="3"/>
      <c r="AA58" s="3"/>
      <c r="AB58" s="3"/>
    </row>
    <row r="59" spans="1:28" x14ac:dyDescent="0.35">
      <c r="A59" s="1">
        <v>44142</v>
      </c>
      <c r="B59">
        <v>0</v>
      </c>
      <c r="C59">
        <v>0</v>
      </c>
      <c r="D59">
        <v>0</v>
      </c>
      <c r="E59" t="s">
        <v>8</v>
      </c>
      <c r="F59" t="s">
        <v>13</v>
      </c>
      <c r="G59" t="s">
        <v>12</v>
      </c>
      <c r="I59" s="2">
        <f>IFERROR(tweet_datatable[[#This Row],[Retweets]]/SUM(tweet_datatable[[#This Row],[Retweets]:[Likes]]),0.5)</f>
        <v>0.5</v>
      </c>
      <c r="J59" s="2">
        <f>IFERROR(tweet_datatable[[#This Row],[Retweets]]/SUM(tweet_datatable[[#This Row],[Comments]:[Retweets]]),0.5)</f>
        <v>0.5</v>
      </c>
      <c r="K59" s="3">
        <f>tweet_datatable[[#This Row],[R/L]]*60</f>
        <v>30</v>
      </c>
      <c r="L59" s="3">
        <f>tweet_datatable[[#This Row],[R/C]]*60</f>
        <v>30</v>
      </c>
      <c r="M59" s="3">
        <f>180-tweet_datatable[[#This Row],[Theta (deg)]]-tweet_datatable[[#This Row],[Phi (deg)]]</f>
        <v>120</v>
      </c>
      <c r="N59" s="3">
        <f>RADIANS(tweet_datatable[[#This Row],[Phi (deg)]])</f>
        <v>0.52359877559829882</v>
      </c>
      <c r="O59" s="3">
        <f>RADIANS(tweet_datatable[[#This Row],[Beta (deg)]])</f>
        <v>2.0943951023931953</v>
      </c>
      <c r="P59" s="3">
        <f>SIN(tweet_datatable[[#This Row],[Phi (rad)]])</f>
        <v>0.49999999999999994</v>
      </c>
      <c r="Q59" s="3">
        <f>SIN(tweet_datatable[[#This Row],[Beta (rad)]])</f>
        <v>0.86602540378443871</v>
      </c>
      <c r="R59" s="3">
        <f>tweet_datatable[[#This Row],[SinPhi]]/tweet_datatable[[#This Row],[SinBeta]]</f>
        <v>0.57735026918962562</v>
      </c>
      <c r="S59" s="3">
        <f>RADIANS(tweet_datatable[[#This Row],[Theta (deg)]])</f>
        <v>0.52359877559829882</v>
      </c>
      <c r="T59" s="3">
        <f>tweet_datatable[[#This Row],[r1]]*COS(tweet_datatable[[#This Row],[Theta (rad)]])</f>
        <v>0.49999999999999989</v>
      </c>
      <c r="U59" s="3">
        <f>tweet_datatable[[#This Row],[r1]]*SIN(tweet_datatable[[#This Row],[Theta (rad)]])</f>
        <v>0.28867513459481275</v>
      </c>
      <c r="V59" s="3">
        <f>IF(COUNTA(tweet_datatable[[#This Row],[Flag]])&gt;0,tweet_datatable[[#This Row],[x]],NA())</f>
        <v>0.49999999999999989</v>
      </c>
      <c r="W59" s="3">
        <f>IF(COUNTA(tweet_datatable[[#This Row],[Flag]])&gt;0,tweet_datatable[[#This Row],[y]],NA())</f>
        <v>0.28867513459481275</v>
      </c>
      <c r="X59" s="3" t="e">
        <f>IF(COUNTA(tweet_datatable[[#This Row],[Flag]])=0,tweet_datatable[[#This Row],[x]],NA())</f>
        <v>#N/A</v>
      </c>
      <c r="Y59" s="3" t="e">
        <f>IF(COUNTA(tweet_datatable[[#This Row],[Flag]])=0,tweet_datatable[[#This Row],[y]],NA())</f>
        <v>#N/A</v>
      </c>
      <c r="Z59" s="3"/>
      <c r="AA59" s="3"/>
      <c r="AB59" s="3"/>
    </row>
    <row r="60" spans="1:28" x14ac:dyDescent="0.35">
      <c r="A60" s="1">
        <v>44142</v>
      </c>
      <c r="B60">
        <v>0</v>
      </c>
      <c r="C60">
        <v>0</v>
      </c>
      <c r="D60">
        <v>0</v>
      </c>
      <c r="E60" t="s">
        <v>8</v>
      </c>
      <c r="F60" t="s">
        <v>13</v>
      </c>
      <c r="G60" t="s">
        <v>12</v>
      </c>
      <c r="I60" s="2">
        <f>IFERROR(tweet_datatable[[#This Row],[Retweets]]/SUM(tweet_datatable[[#This Row],[Retweets]:[Likes]]),0.5)</f>
        <v>0.5</v>
      </c>
      <c r="J60" s="2">
        <f>IFERROR(tweet_datatable[[#This Row],[Retweets]]/SUM(tweet_datatable[[#This Row],[Comments]:[Retweets]]),0.5)</f>
        <v>0.5</v>
      </c>
      <c r="K60" s="3">
        <f>tweet_datatable[[#This Row],[R/L]]*60</f>
        <v>30</v>
      </c>
      <c r="L60" s="3">
        <f>tweet_datatable[[#This Row],[R/C]]*60</f>
        <v>30</v>
      </c>
      <c r="M60" s="3">
        <f>180-tweet_datatable[[#This Row],[Theta (deg)]]-tweet_datatable[[#This Row],[Phi (deg)]]</f>
        <v>120</v>
      </c>
      <c r="N60" s="3">
        <f>RADIANS(tweet_datatable[[#This Row],[Phi (deg)]])</f>
        <v>0.52359877559829882</v>
      </c>
      <c r="O60" s="3">
        <f>RADIANS(tweet_datatable[[#This Row],[Beta (deg)]])</f>
        <v>2.0943951023931953</v>
      </c>
      <c r="P60" s="3">
        <f>SIN(tweet_datatable[[#This Row],[Phi (rad)]])</f>
        <v>0.49999999999999994</v>
      </c>
      <c r="Q60" s="3">
        <f>SIN(tweet_datatable[[#This Row],[Beta (rad)]])</f>
        <v>0.86602540378443871</v>
      </c>
      <c r="R60" s="3">
        <f>tweet_datatable[[#This Row],[SinPhi]]/tweet_datatable[[#This Row],[SinBeta]]</f>
        <v>0.57735026918962562</v>
      </c>
      <c r="S60" s="3">
        <f>RADIANS(tweet_datatable[[#This Row],[Theta (deg)]])</f>
        <v>0.52359877559829882</v>
      </c>
      <c r="T60" s="3">
        <f>tweet_datatable[[#This Row],[r1]]*COS(tweet_datatable[[#This Row],[Theta (rad)]])</f>
        <v>0.49999999999999989</v>
      </c>
      <c r="U60" s="3">
        <f>tweet_datatable[[#This Row],[r1]]*SIN(tweet_datatable[[#This Row],[Theta (rad)]])</f>
        <v>0.28867513459481275</v>
      </c>
      <c r="V60" s="3">
        <f>IF(COUNTA(tweet_datatable[[#This Row],[Flag]])&gt;0,tweet_datatable[[#This Row],[x]],NA())</f>
        <v>0.49999999999999989</v>
      </c>
      <c r="W60" s="3">
        <f>IF(COUNTA(tweet_datatable[[#This Row],[Flag]])&gt;0,tweet_datatable[[#This Row],[y]],NA())</f>
        <v>0.28867513459481275</v>
      </c>
      <c r="X60" s="3" t="e">
        <f>IF(COUNTA(tweet_datatable[[#This Row],[Flag]])=0,tweet_datatable[[#This Row],[x]],NA())</f>
        <v>#N/A</v>
      </c>
      <c r="Y60" s="3" t="e">
        <f>IF(COUNTA(tweet_datatable[[#This Row],[Flag]])=0,tweet_datatable[[#This Row],[y]],NA())</f>
        <v>#N/A</v>
      </c>
      <c r="Z60" s="3"/>
      <c r="AA60" s="3"/>
      <c r="AB60" s="3"/>
    </row>
    <row r="61" spans="1:28" x14ac:dyDescent="0.35">
      <c r="A61" s="1">
        <v>44142</v>
      </c>
      <c r="B61">
        <v>0</v>
      </c>
      <c r="C61">
        <v>0</v>
      </c>
      <c r="D61">
        <v>0</v>
      </c>
      <c r="E61" t="s">
        <v>8</v>
      </c>
      <c r="F61" t="s">
        <v>13</v>
      </c>
      <c r="G61" t="s">
        <v>12</v>
      </c>
      <c r="I61" s="2">
        <f>IFERROR(tweet_datatable[[#This Row],[Retweets]]/SUM(tweet_datatable[[#This Row],[Retweets]:[Likes]]),0.5)</f>
        <v>0.5</v>
      </c>
      <c r="J61" s="2">
        <f>IFERROR(tweet_datatable[[#This Row],[Retweets]]/SUM(tweet_datatable[[#This Row],[Comments]:[Retweets]]),0.5)</f>
        <v>0.5</v>
      </c>
      <c r="K61" s="3">
        <f>tweet_datatable[[#This Row],[R/L]]*60</f>
        <v>30</v>
      </c>
      <c r="L61" s="3">
        <f>tweet_datatable[[#This Row],[R/C]]*60</f>
        <v>30</v>
      </c>
      <c r="M61" s="3">
        <f>180-tweet_datatable[[#This Row],[Theta (deg)]]-tweet_datatable[[#This Row],[Phi (deg)]]</f>
        <v>120</v>
      </c>
      <c r="N61" s="3">
        <f>RADIANS(tweet_datatable[[#This Row],[Phi (deg)]])</f>
        <v>0.52359877559829882</v>
      </c>
      <c r="O61" s="3">
        <f>RADIANS(tweet_datatable[[#This Row],[Beta (deg)]])</f>
        <v>2.0943951023931953</v>
      </c>
      <c r="P61" s="3">
        <f>SIN(tweet_datatable[[#This Row],[Phi (rad)]])</f>
        <v>0.49999999999999994</v>
      </c>
      <c r="Q61" s="3">
        <f>SIN(tweet_datatable[[#This Row],[Beta (rad)]])</f>
        <v>0.86602540378443871</v>
      </c>
      <c r="R61" s="3">
        <f>tweet_datatable[[#This Row],[SinPhi]]/tweet_datatable[[#This Row],[SinBeta]]</f>
        <v>0.57735026918962562</v>
      </c>
      <c r="S61" s="3">
        <f>RADIANS(tweet_datatable[[#This Row],[Theta (deg)]])</f>
        <v>0.52359877559829882</v>
      </c>
      <c r="T61" s="3">
        <f>tweet_datatable[[#This Row],[r1]]*COS(tweet_datatable[[#This Row],[Theta (rad)]])</f>
        <v>0.49999999999999989</v>
      </c>
      <c r="U61" s="3">
        <f>tweet_datatable[[#This Row],[r1]]*SIN(tweet_datatable[[#This Row],[Theta (rad)]])</f>
        <v>0.28867513459481275</v>
      </c>
      <c r="V61" s="3">
        <f>IF(COUNTA(tweet_datatable[[#This Row],[Flag]])&gt;0,tweet_datatable[[#This Row],[x]],NA())</f>
        <v>0.49999999999999989</v>
      </c>
      <c r="W61" s="3">
        <f>IF(COUNTA(tweet_datatable[[#This Row],[Flag]])&gt;0,tweet_datatable[[#This Row],[y]],NA())</f>
        <v>0.28867513459481275</v>
      </c>
      <c r="X61" s="3" t="e">
        <f>IF(COUNTA(tweet_datatable[[#This Row],[Flag]])=0,tweet_datatable[[#This Row],[x]],NA())</f>
        <v>#N/A</v>
      </c>
      <c r="Y61" s="3" t="e">
        <f>IF(COUNTA(tweet_datatable[[#This Row],[Flag]])=0,tweet_datatable[[#This Row],[y]],NA())</f>
        <v>#N/A</v>
      </c>
      <c r="Z61" s="3"/>
      <c r="AA61" s="3"/>
      <c r="AB61" s="3"/>
    </row>
    <row r="62" spans="1:28" x14ac:dyDescent="0.35">
      <c r="A62" s="1">
        <v>44142</v>
      </c>
      <c r="B62">
        <v>957.2</v>
      </c>
      <c r="C62">
        <v>878.3</v>
      </c>
      <c r="D62">
        <v>1100</v>
      </c>
      <c r="E62" t="s">
        <v>8</v>
      </c>
      <c r="G62" t="s">
        <v>15</v>
      </c>
      <c r="I62" s="2">
        <f>IFERROR(tweet_datatable[[#This Row],[Retweets]]/SUM(tweet_datatable[[#This Row],[Retweets]:[Likes]]),0.5)</f>
        <v>0.44396704241015011</v>
      </c>
      <c r="J62" s="2">
        <f>IFERROR(tweet_datatable[[#This Row],[Retweets]]/SUM(tweet_datatable[[#This Row],[Comments]:[Retweets]]),0.5)</f>
        <v>0.47850721874148733</v>
      </c>
      <c r="K62" s="3">
        <f>tweet_datatable[[#This Row],[R/L]]*60</f>
        <v>26.638022544609008</v>
      </c>
      <c r="L62" s="3">
        <f>tweet_datatable[[#This Row],[R/C]]*60</f>
        <v>28.710433124489239</v>
      </c>
      <c r="M62" s="3">
        <f>180-tweet_datatable[[#This Row],[Theta (deg)]]-tweet_datatable[[#This Row],[Phi (deg)]]</f>
        <v>124.65154433090174</v>
      </c>
      <c r="N62" s="3">
        <f>RADIANS(tweet_datatable[[#This Row],[Phi (deg)]])</f>
        <v>0.50109158769598028</v>
      </c>
      <c r="O62" s="3">
        <f>RADIANS(tweet_datatable[[#This Row],[Beta (deg)]])</f>
        <v>2.1755798662699073</v>
      </c>
      <c r="P62" s="3">
        <f>SIN(tweet_datatable[[#This Row],[Phi (rad)]])</f>
        <v>0.4803832111077192</v>
      </c>
      <c r="Q62" s="3">
        <f>SIN(tweet_datatable[[#This Row],[Beta (rad)]])</f>
        <v>0.8226251928998064</v>
      </c>
      <c r="R62" s="3">
        <f>tweet_datatable[[#This Row],[SinPhi]]/tweet_datatable[[#This Row],[SinBeta]]</f>
        <v>0.58396365106973891</v>
      </c>
      <c r="S62" s="3">
        <f>RADIANS(tweet_datatable[[#This Row],[Theta (deg)]])</f>
        <v>0.46492119962390527</v>
      </c>
      <c r="T62" s="3">
        <f>tweet_datatable[[#This Row],[r1]]*COS(tweet_datatable[[#This Row],[Theta (rad)]])</f>
        <v>0.5219799381086504</v>
      </c>
      <c r="U62" s="3">
        <f>tweet_datatable[[#This Row],[r1]]*SIN(tweet_datatable[[#This Row],[Theta (rad)]])</f>
        <v>0.26182148495260915</v>
      </c>
      <c r="V62" s="3">
        <f>IF(COUNTA(tweet_datatable[[#This Row],[Flag]])&gt;0,tweet_datatable[[#This Row],[x]],NA())</f>
        <v>0.5219799381086504</v>
      </c>
      <c r="W62" s="3">
        <f>IF(COUNTA(tweet_datatable[[#This Row],[Flag]])&gt;0,tweet_datatable[[#This Row],[y]],NA())</f>
        <v>0.26182148495260915</v>
      </c>
      <c r="X62" s="3" t="e">
        <f>IF(COUNTA(tweet_datatable[[#This Row],[Flag]])=0,tweet_datatable[[#This Row],[x]],NA())</f>
        <v>#N/A</v>
      </c>
      <c r="Y62" s="3" t="e">
        <f>IF(COUNTA(tweet_datatable[[#This Row],[Flag]])=0,tweet_datatable[[#This Row],[y]],NA())</f>
        <v>#N/A</v>
      </c>
      <c r="Z62" s="3"/>
      <c r="AA62" s="3"/>
      <c r="AB62" s="3"/>
    </row>
    <row r="63" spans="1:28" x14ac:dyDescent="0.35">
      <c r="A63" s="1">
        <v>44142</v>
      </c>
      <c r="B63">
        <v>286</v>
      </c>
      <c r="C63">
        <v>255.8</v>
      </c>
      <c r="D63">
        <v>671.9</v>
      </c>
      <c r="E63" t="s">
        <v>8</v>
      </c>
      <c r="G63" t="s">
        <v>17</v>
      </c>
      <c r="I63" s="2">
        <f>IFERROR(tweet_datatable[[#This Row],[Retweets]]/SUM(tweet_datatable[[#This Row],[Retweets]:[Likes]]),0.5)</f>
        <v>0.27573569041716073</v>
      </c>
      <c r="J63" s="2">
        <f>IFERROR(tweet_datatable[[#This Row],[Retweets]]/SUM(tweet_datatable[[#This Row],[Comments]:[Retweets]]),0.5)</f>
        <v>0.47212993724621638</v>
      </c>
      <c r="K63" s="3">
        <f>tweet_datatable[[#This Row],[R/L]]*60</f>
        <v>16.544141425029643</v>
      </c>
      <c r="L63" s="3">
        <f>tweet_datatable[[#This Row],[R/C]]*60</f>
        <v>28.327796234772983</v>
      </c>
      <c r="M63" s="3">
        <f>180-tweet_datatable[[#This Row],[Theta (deg)]]-tweet_datatable[[#This Row],[Phi (deg)]]</f>
        <v>135.12806234019737</v>
      </c>
      <c r="N63" s="3">
        <f>RADIANS(tweet_datatable[[#This Row],[Phi (deg)]])</f>
        <v>0.49441331413084116</v>
      </c>
      <c r="O63" s="3">
        <f>RADIANS(tweet_datatable[[#This Row],[Beta (deg)]])</f>
        <v>2.3584295996765983</v>
      </c>
      <c r="P63" s="3">
        <f>SIN(tweet_datatable[[#This Row],[Phi (rad)]])</f>
        <v>0.47451530434018618</v>
      </c>
      <c r="Q63" s="3">
        <f>SIN(tweet_datatable[[#This Row],[Beta (rad)]])</f>
        <v>0.70552455517842771</v>
      </c>
      <c r="R63" s="3">
        <f>tweet_datatable[[#This Row],[SinPhi]]/tweet_datatable[[#This Row],[SinBeta]]</f>
        <v>0.67257092734381285</v>
      </c>
      <c r="S63" s="3">
        <f>RADIANS(tweet_datatable[[#This Row],[Theta (deg)]])</f>
        <v>0.28874973978235391</v>
      </c>
      <c r="T63" s="3">
        <f>tweet_datatable[[#This Row],[r1]]*COS(tweet_datatable[[#This Row],[Theta (rad)]])</f>
        <v>0.64472692218481964</v>
      </c>
      <c r="U63" s="3">
        <f>tweet_datatable[[#This Row],[r1]]*SIN(tweet_datatable[[#This Row],[Theta (rad)]])</f>
        <v>0.19151722668785154</v>
      </c>
      <c r="V63" s="3">
        <f>IF(COUNTA(tweet_datatable[[#This Row],[Flag]])&gt;0,tweet_datatable[[#This Row],[x]],NA())</f>
        <v>0.64472692218481964</v>
      </c>
      <c r="W63" s="3">
        <f>IF(COUNTA(tweet_datatable[[#This Row],[Flag]])&gt;0,tweet_datatable[[#This Row],[y]],NA())</f>
        <v>0.19151722668785154</v>
      </c>
      <c r="X63" s="3" t="e">
        <f>IF(COUNTA(tweet_datatable[[#This Row],[Flag]])=0,tweet_datatable[[#This Row],[x]],NA())</f>
        <v>#N/A</v>
      </c>
      <c r="Y63" s="3" t="e">
        <f>IF(COUNTA(tweet_datatable[[#This Row],[Flag]])=0,tweet_datatable[[#This Row],[y]],NA())</f>
        <v>#N/A</v>
      </c>
      <c r="Z63" s="3"/>
      <c r="AA63" s="3"/>
      <c r="AB63" s="3"/>
    </row>
    <row r="64" spans="1:28" x14ac:dyDescent="0.35">
      <c r="A64" s="1">
        <v>44142</v>
      </c>
      <c r="B64">
        <v>98.8</v>
      </c>
      <c r="C64">
        <v>88.1</v>
      </c>
      <c r="D64">
        <v>462.8</v>
      </c>
      <c r="E64" t="s">
        <v>8</v>
      </c>
      <c r="I64" s="2">
        <f>IFERROR(tweet_datatable[[#This Row],[Retweets]]/SUM(tweet_datatable[[#This Row],[Retweets]:[Likes]]),0.5)</f>
        <v>0.15992013069522598</v>
      </c>
      <c r="J64" s="2">
        <f>IFERROR(tweet_datatable[[#This Row],[Retweets]]/SUM(tweet_datatable[[#This Row],[Comments]:[Retweets]]),0.5)</f>
        <v>0.47137506688068487</v>
      </c>
      <c r="K64" s="3">
        <f>tweet_datatable[[#This Row],[R/L]]*60</f>
        <v>9.5952078417135596</v>
      </c>
      <c r="L64" s="3">
        <f>tweet_datatable[[#This Row],[R/C]]*60</f>
        <v>28.282504012841091</v>
      </c>
      <c r="M64" s="3">
        <f>180-tweet_datatable[[#This Row],[Theta (deg)]]-tweet_datatable[[#This Row],[Phi (deg)]]</f>
        <v>142.12228814544537</v>
      </c>
      <c r="N64" s="3">
        <f>RADIANS(tweet_datatable[[#This Row],[Phi (deg)]])</f>
        <v>0.49362281573258565</v>
      </c>
      <c r="O64" s="3">
        <f>RADIANS(tweet_datatable[[#This Row],[Beta (deg)]])</f>
        <v>2.4805018686061273</v>
      </c>
      <c r="P64" s="3">
        <f>SIN(tweet_datatable[[#This Row],[Phi (rad)]])</f>
        <v>0.47381932210991523</v>
      </c>
      <c r="Q64" s="3">
        <f>SIN(tweet_datatable[[#This Row],[Beta (rad)]])</f>
        <v>0.61397819871906356</v>
      </c>
      <c r="R64" s="3">
        <f>tweet_datatable[[#This Row],[SinPhi]]/tweet_datatable[[#This Row],[SinBeta]]</f>
        <v>0.77172010846385042</v>
      </c>
      <c r="S64" s="3">
        <f>RADIANS(tweet_datatable[[#This Row],[Theta (deg)]])</f>
        <v>0.16746796925108051</v>
      </c>
      <c r="T64" s="3">
        <f>tweet_datatable[[#This Row],[r1]]*COS(tweet_datatable[[#This Row],[Theta (rad)]])</f>
        <v>0.76092373024235815</v>
      </c>
      <c r="U64" s="3">
        <f>tweet_datatable[[#This Row],[r1]]*SIN(tweet_datatable[[#This Row],[Theta (rad)]])</f>
        <v>0.12863515289963312</v>
      </c>
      <c r="V64" s="3" t="e">
        <f>IF(COUNTA(tweet_datatable[[#This Row],[Flag]])&gt;0,tweet_datatable[[#This Row],[x]],NA())</f>
        <v>#N/A</v>
      </c>
      <c r="W64" s="3" t="e">
        <f>IF(COUNTA(tweet_datatable[[#This Row],[Flag]])&gt;0,tweet_datatable[[#This Row],[y]],NA())</f>
        <v>#N/A</v>
      </c>
      <c r="X64" s="3">
        <f>IF(COUNTA(tweet_datatable[[#This Row],[Flag]])=0,tweet_datatable[[#This Row],[x]],NA())</f>
        <v>0.76092373024235815</v>
      </c>
      <c r="Y64" s="3">
        <f>IF(COUNTA(tweet_datatable[[#This Row],[Flag]])=0,tweet_datatable[[#This Row],[y]],NA())</f>
        <v>0.12863515289963312</v>
      </c>
      <c r="Z64" s="3"/>
      <c r="AA64" s="3"/>
      <c r="AB64" s="3"/>
    </row>
    <row r="65" spans="1:28" x14ac:dyDescent="0.35">
      <c r="A65" s="1">
        <v>44142</v>
      </c>
      <c r="B65">
        <v>55.1</v>
      </c>
      <c r="C65">
        <v>87.1</v>
      </c>
      <c r="D65">
        <v>289.39999999999998</v>
      </c>
      <c r="E65" t="s">
        <v>8</v>
      </c>
      <c r="I65" s="2">
        <f>IFERROR(tweet_datatable[[#This Row],[Retweets]]/SUM(tweet_datatable[[#This Row],[Retweets]:[Likes]]),0.5)</f>
        <v>0.23134130146082335</v>
      </c>
      <c r="J65" s="2">
        <f>IFERROR(tweet_datatable[[#This Row],[Retweets]]/SUM(tweet_datatable[[#This Row],[Comments]:[Retweets]]),0.5)</f>
        <v>0.61251758087201125</v>
      </c>
      <c r="K65" s="3">
        <f>tweet_datatable[[#This Row],[R/L]]*60</f>
        <v>13.880478087649401</v>
      </c>
      <c r="L65" s="3">
        <f>tweet_datatable[[#This Row],[R/C]]*60</f>
        <v>36.751054852320678</v>
      </c>
      <c r="M65" s="3">
        <f>180-tweet_datatable[[#This Row],[Theta (deg)]]-tweet_datatable[[#This Row],[Phi (deg)]]</f>
        <v>129.3684670600299</v>
      </c>
      <c r="N65" s="3">
        <f>RADIANS(tweet_datatable[[#This Row],[Phi (deg)]])</f>
        <v>0.64142691075403424</v>
      </c>
      <c r="O65" s="3">
        <f>RADIANS(tweet_datatable[[#This Row],[Beta (deg)]])</f>
        <v>2.2579056984553505</v>
      </c>
      <c r="P65" s="3">
        <f>SIN(tweet_datatable[[#This Row],[Phi (rad)]])</f>
        <v>0.59833935206965283</v>
      </c>
      <c r="Q65" s="3">
        <f>SIN(tweet_datatable[[#This Row],[Beta (rad)]])</f>
        <v>0.77308278269246311</v>
      </c>
      <c r="R65" s="3">
        <f>tweet_datatable[[#This Row],[SinPhi]]/tweet_datatable[[#This Row],[SinBeta]]</f>
        <v>0.77396543483451985</v>
      </c>
      <c r="S65" s="3">
        <f>RADIANS(tweet_datatable[[#This Row],[Theta (deg)]])</f>
        <v>0.2422600443804081</v>
      </c>
      <c r="T65" s="3">
        <f>tweet_datatable[[#This Row],[r1]]*COS(tweet_datatable[[#This Row],[Theta (rad)]])</f>
        <v>0.75136430991769454</v>
      </c>
      <c r="U65" s="3">
        <f>tweet_datatable[[#This Row],[r1]]*SIN(tweet_datatable[[#This Row],[Theta (rad)]])</f>
        <v>0.18567220605274784</v>
      </c>
      <c r="V65" s="3" t="e">
        <f>IF(COUNTA(tweet_datatable[[#This Row],[Flag]])&gt;0,tweet_datatable[[#This Row],[x]],NA())</f>
        <v>#N/A</v>
      </c>
      <c r="W65" s="3" t="e">
        <f>IF(COUNTA(tweet_datatable[[#This Row],[Flag]])&gt;0,tweet_datatable[[#This Row],[y]],NA())</f>
        <v>#N/A</v>
      </c>
      <c r="X65" s="3">
        <f>IF(COUNTA(tweet_datatable[[#This Row],[Flag]])=0,tweet_datatable[[#This Row],[x]],NA())</f>
        <v>0.75136430991769454</v>
      </c>
      <c r="Y65" s="3">
        <f>IF(COUNTA(tweet_datatable[[#This Row],[Flag]])=0,tweet_datatable[[#This Row],[y]],NA())</f>
        <v>0.18567220605274784</v>
      </c>
      <c r="Z65" s="3"/>
      <c r="AA65" s="3"/>
      <c r="AB65" s="3"/>
    </row>
    <row r="66" spans="1:28" x14ac:dyDescent="0.35">
      <c r="A66" s="1">
        <v>44142</v>
      </c>
      <c r="B66">
        <v>428.6</v>
      </c>
      <c r="C66">
        <v>241.8</v>
      </c>
      <c r="D66">
        <v>962.1</v>
      </c>
      <c r="E66" t="s">
        <v>8</v>
      </c>
      <c r="I66" s="2">
        <f>IFERROR(tweet_datatable[[#This Row],[Retweets]]/SUM(tweet_datatable[[#This Row],[Retweets]:[Likes]]),0.5)</f>
        <v>0.20084724644904062</v>
      </c>
      <c r="J66" s="2">
        <f>IFERROR(tweet_datatable[[#This Row],[Retweets]]/SUM(tweet_datatable[[#This Row],[Comments]:[Retweets]]),0.5)</f>
        <v>0.36068019093078757</v>
      </c>
      <c r="K66" s="3">
        <f>tweet_datatable[[#This Row],[R/L]]*60</f>
        <v>12.050834786942437</v>
      </c>
      <c r="L66" s="3">
        <f>tweet_datatable[[#This Row],[R/C]]*60</f>
        <v>21.640811455847253</v>
      </c>
      <c r="M66" s="3">
        <f>180-tweet_datatable[[#This Row],[Theta (deg)]]-tweet_datatable[[#This Row],[Phi (deg)]]</f>
        <v>146.30835375721031</v>
      </c>
      <c r="N66" s="3">
        <f>RADIANS(tweet_datatable[[#This Row],[Phi (deg)]])</f>
        <v>0.37770341270784202</v>
      </c>
      <c r="O66" s="3">
        <f>RADIANS(tweet_datatable[[#This Row],[Beta (deg)]])</f>
        <v>2.5535624962359362</v>
      </c>
      <c r="P66" s="3">
        <f>SIN(tweet_datatable[[#This Row],[Phi (rad)]])</f>
        <v>0.36878673371211518</v>
      </c>
      <c r="Q66" s="3">
        <f>SIN(tweet_datatable[[#This Row],[Beta (rad)]])</f>
        <v>0.55472312216729192</v>
      </c>
      <c r="R66" s="3">
        <f>tweet_datatable[[#This Row],[SinPhi]]/tweet_datatable[[#This Row],[SinBeta]]</f>
        <v>0.66481226214489297</v>
      </c>
      <c r="S66" s="3">
        <f>RADIANS(tweet_datatable[[#This Row],[Theta (deg)]])</f>
        <v>0.21032674464601489</v>
      </c>
      <c r="T66" s="3">
        <f>tweet_datatable[[#This Row],[r1]]*COS(tweet_datatable[[#This Row],[Theta (rad)]])</f>
        <v>0.65016162769604413</v>
      </c>
      <c r="U66" s="3">
        <f>tweet_datatable[[#This Row],[r1]]*SIN(tweet_datatable[[#This Row],[Theta (rad)]])</f>
        <v>0.13879914181953859</v>
      </c>
      <c r="V66" s="3" t="e">
        <f>IF(COUNTA(tweet_datatable[[#This Row],[Flag]])&gt;0,tweet_datatable[[#This Row],[x]],NA())</f>
        <v>#N/A</v>
      </c>
      <c r="W66" s="3" t="e">
        <f>IF(COUNTA(tweet_datatable[[#This Row],[Flag]])&gt;0,tweet_datatable[[#This Row],[y]],NA())</f>
        <v>#N/A</v>
      </c>
      <c r="X66" s="3">
        <f>IF(COUNTA(tweet_datatable[[#This Row],[Flag]])=0,tweet_datatable[[#This Row],[x]],NA())</f>
        <v>0.65016162769604413</v>
      </c>
      <c r="Y66" s="3">
        <f>IF(COUNTA(tweet_datatable[[#This Row],[Flag]])=0,tweet_datatable[[#This Row],[y]],NA())</f>
        <v>0.13879914181953859</v>
      </c>
      <c r="Z66" s="3"/>
      <c r="AA66" s="3"/>
      <c r="AB66" s="3"/>
    </row>
    <row r="67" spans="1:28" x14ac:dyDescent="0.35">
      <c r="A67" s="1">
        <v>44143</v>
      </c>
      <c r="B67">
        <v>19.5</v>
      </c>
      <c r="C67">
        <v>41.8</v>
      </c>
      <c r="D67">
        <v>231.8</v>
      </c>
      <c r="E67" t="s">
        <v>8</v>
      </c>
      <c r="G67" t="s">
        <v>18</v>
      </c>
      <c r="I67" s="2">
        <f>IFERROR(tweet_datatable[[#This Row],[Retweets]]/SUM(tweet_datatable[[#This Row],[Retweets]:[Likes]]),0.5)</f>
        <v>0.15277777777777776</v>
      </c>
      <c r="J67" s="2">
        <f>IFERROR(tweet_datatable[[#This Row],[Retweets]]/SUM(tweet_datatable[[#This Row],[Comments]:[Retweets]]),0.5)</f>
        <v>0.68189233278955952</v>
      </c>
      <c r="K67" s="3">
        <f>tweet_datatable[[#This Row],[R/L]]*60</f>
        <v>9.1666666666666661</v>
      </c>
      <c r="L67" s="3">
        <f>tweet_datatable[[#This Row],[R/C]]*60</f>
        <v>40.913539967373573</v>
      </c>
      <c r="M67" s="3">
        <f>180-tweet_datatable[[#This Row],[Theta (deg)]]-tweet_datatable[[#This Row],[Phi (deg)]]</f>
        <v>129.91979336595978</v>
      </c>
      <c r="N67" s="3">
        <f>RADIANS(tweet_datatable[[#This Row],[Phi (deg)]])</f>
        <v>0.71407598107696224</v>
      </c>
      <c r="O67" s="3">
        <f>RADIANS(tweet_datatable[[#This Row],[Beta (deg)]])</f>
        <v>2.2675281577466841</v>
      </c>
      <c r="P67" s="3">
        <f>SIN(tweet_datatable[[#This Row],[Phi (rad)]])</f>
        <v>0.65491941646623841</v>
      </c>
      <c r="Q67" s="3">
        <f>SIN(tweet_datatable[[#This Row],[Beta (rad)]])</f>
        <v>0.76694351123338578</v>
      </c>
      <c r="R67" s="3">
        <f>tweet_datatable[[#This Row],[SinPhi]]/tweet_datatable[[#This Row],[SinBeta]]</f>
        <v>0.85393436005868006</v>
      </c>
      <c r="S67" s="3">
        <f>RADIANS(tweet_datatable[[#This Row],[Theta (deg)]])</f>
        <v>0.15998851476614687</v>
      </c>
      <c r="T67" s="3">
        <f>tweet_datatable[[#This Row],[r1]]*COS(tweet_datatable[[#This Row],[Theta (rad)]])</f>
        <v>0.84302886094118312</v>
      </c>
      <c r="U67" s="3">
        <f>tweet_datatable[[#This Row],[r1]]*SIN(tweet_datatable[[#This Row],[Theta (rad)]])</f>
        <v>0.13603760843619245</v>
      </c>
      <c r="V67" s="3">
        <f>IF(COUNTA(tweet_datatable[[#This Row],[Flag]])&gt;0,tweet_datatable[[#This Row],[x]],NA())</f>
        <v>0.84302886094118312</v>
      </c>
      <c r="W67" s="3">
        <f>IF(COUNTA(tweet_datatable[[#This Row],[Flag]])&gt;0,tweet_datatable[[#This Row],[y]],NA())</f>
        <v>0.13603760843619245</v>
      </c>
      <c r="X67" s="3" t="e">
        <f>IF(COUNTA(tweet_datatable[[#This Row],[Flag]])=0,tweet_datatable[[#This Row],[x]],NA())</f>
        <v>#N/A</v>
      </c>
      <c r="Y67" s="3" t="e">
        <f>IF(COUNTA(tweet_datatable[[#This Row],[Flag]])=0,tweet_datatable[[#This Row],[y]],NA())</f>
        <v>#N/A</v>
      </c>
      <c r="Z67" s="3"/>
      <c r="AA67" s="3"/>
      <c r="AB67" s="3"/>
    </row>
    <row r="68" spans="1:28" x14ac:dyDescent="0.35">
      <c r="A68" s="1">
        <v>44143</v>
      </c>
      <c r="B68">
        <v>23</v>
      </c>
      <c r="C68">
        <v>34.9</v>
      </c>
      <c r="D68">
        <v>211.5</v>
      </c>
      <c r="E68" t="s">
        <v>8</v>
      </c>
      <c r="G68" t="s">
        <v>18</v>
      </c>
      <c r="I68" s="2">
        <f>IFERROR(tweet_datatable[[#This Row],[Retweets]]/SUM(tweet_datatable[[#This Row],[Retweets]:[Likes]]),0.5)</f>
        <v>0.14163961038961037</v>
      </c>
      <c r="J68" s="2">
        <f>IFERROR(tweet_datatable[[#This Row],[Retweets]]/SUM(tweet_datatable[[#This Row],[Comments]:[Retweets]]),0.5)</f>
        <v>0.60276338514680483</v>
      </c>
      <c r="K68" s="3">
        <f>tweet_datatable[[#This Row],[R/L]]*60</f>
        <v>8.4983766233766218</v>
      </c>
      <c r="L68" s="3">
        <f>tweet_datatable[[#This Row],[R/C]]*60</f>
        <v>36.165803108808291</v>
      </c>
      <c r="M68" s="3">
        <f>180-tweet_datatable[[#This Row],[Theta (deg)]]-tweet_datatable[[#This Row],[Phi (deg)]]</f>
        <v>135.33582026781508</v>
      </c>
      <c r="N68" s="3">
        <f>RADIANS(tweet_datatable[[#This Row],[Phi (deg)]])</f>
        <v>0.63121234087670575</v>
      </c>
      <c r="O68" s="3">
        <f>RADIANS(tweet_datatable[[#This Row],[Beta (deg)]])</f>
        <v>2.3620556595606472</v>
      </c>
      <c r="P68" s="3">
        <f>SIN(tweet_datatable[[#This Row],[Phi (rad)]])</f>
        <v>0.59012392952642267</v>
      </c>
      <c r="Q68" s="3">
        <f>SIN(tweet_datatable[[#This Row],[Beta (rad)]])</f>
        <v>0.70295018661671427</v>
      </c>
      <c r="R68" s="3">
        <f>tweet_datatable[[#This Row],[SinPhi]]/tweet_datatable[[#This Row],[SinBeta]]</f>
        <v>0.83949608487434624</v>
      </c>
      <c r="S68" s="3">
        <f>RADIANS(tweet_datatable[[#This Row],[Theta (deg)]])</f>
        <v>0.14832465315244014</v>
      </c>
      <c r="T68" s="3">
        <f>tweet_datatable[[#This Row],[r1]]*COS(tweet_datatable[[#This Row],[Theta (rad)]])</f>
        <v>0.83027846058308918</v>
      </c>
      <c r="U68" s="3">
        <f>tweet_datatable[[#This Row],[r1]]*SIN(tweet_datatable[[#This Row],[Theta (rad)]])</f>
        <v>0.12406189749931802</v>
      </c>
      <c r="V68" s="3">
        <f>IF(COUNTA(tweet_datatable[[#This Row],[Flag]])&gt;0,tweet_datatable[[#This Row],[x]],NA())</f>
        <v>0.83027846058308918</v>
      </c>
      <c r="W68" s="3">
        <f>IF(COUNTA(tweet_datatable[[#This Row],[Flag]])&gt;0,tweet_datatable[[#This Row],[y]],NA())</f>
        <v>0.12406189749931802</v>
      </c>
      <c r="X68" s="3" t="e">
        <f>IF(COUNTA(tweet_datatable[[#This Row],[Flag]])=0,tweet_datatable[[#This Row],[x]],NA())</f>
        <v>#N/A</v>
      </c>
      <c r="Y68" s="3" t="e">
        <f>IF(COUNTA(tweet_datatable[[#This Row],[Flag]])=0,tweet_datatable[[#This Row],[y]],NA())</f>
        <v>#N/A</v>
      </c>
      <c r="Z68" s="3"/>
      <c r="AA68" s="3"/>
      <c r="AB68" s="3"/>
    </row>
    <row r="69" spans="1:28" x14ac:dyDescent="0.35">
      <c r="A69" s="1">
        <v>44143</v>
      </c>
      <c r="B69">
        <v>64.3</v>
      </c>
      <c r="C69">
        <v>79.8</v>
      </c>
      <c r="D69">
        <v>397.3</v>
      </c>
      <c r="E69" t="s">
        <v>8</v>
      </c>
      <c r="G69" t="s">
        <v>18</v>
      </c>
      <c r="I69" s="2">
        <f>IFERROR(tweet_datatable[[#This Row],[Retweets]]/SUM(tweet_datatable[[#This Row],[Retweets]:[Likes]]),0.5)</f>
        <v>0.16726053238314817</v>
      </c>
      <c r="J69" s="2">
        <f>IFERROR(tweet_datatable[[#This Row],[Retweets]]/SUM(tweet_datatable[[#This Row],[Comments]:[Retweets]]),0.5)</f>
        <v>0.55378209576682857</v>
      </c>
      <c r="K69" s="3">
        <f>tweet_datatable[[#This Row],[R/L]]*60</f>
        <v>10.035631942988891</v>
      </c>
      <c r="L69" s="3">
        <f>tweet_datatable[[#This Row],[R/C]]*60</f>
        <v>33.226925746009712</v>
      </c>
      <c r="M69" s="3">
        <f>180-tweet_datatable[[#This Row],[Theta (deg)]]-tweet_datatable[[#This Row],[Phi (deg)]]</f>
        <v>136.73744231100142</v>
      </c>
      <c r="N69" s="3">
        <f>RADIANS(tweet_datatable[[#This Row],[Phi (deg)]])</f>
        <v>0.57991925458354265</v>
      </c>
      <c r="O69" s="3">
        <f>RADIANS(tweet_datatable[[#This Row],[Beta (deg)]])</f>
        <v>2.3865185790827788</v>
      </c>
      <c r="P69" s="3">
        <f>SIN(tweet_datatable[[#This Row],[Phi (rad)]])</f>
        <v>0.54795639448041922</v>
      </c>
      <c r="Q69" s="3">
        <f>SIN(tweet_datatable[[#This Row],[Beta (rad)]])</f>
        <v>0.68534261313283895</v>
      </c>
      <c r="R69" s="3">
        <f>tweet_datatable[[#This Row],[SinPhi]]/tweet_datatable[[#This Row],[SinBeta]]</f>
        <v>0.79953644203677965</v>
      </c>
      <c r="S69" s="3">
        <f>RADIANS(tweet_datatable[[#This Row],[Theta (deg)]])</f>
        <v>0.17515481992347201</v>
      </c>
      <c r="T69" s="3">
        <f>tweet_datatable[[#This Row],[r1]]*COS(tweet_datatable[[#This Row],[Theta (rad)]])</f>
        <v>0.78730319202811727</v>
      </c>
      <c r="U69" s="3">
        <f>tweet_datatable[[#This Row],[r1]]*SIN(tweet_datatable[[#This Row],[Theta (rad)]])</f>
        <v>0.13932769275047316</v>
      </c>
      <c r="V69" s="3">
        <f>IF(COUNTA(tweet_datatable[[#This Row],[Flag]])&gt;0,tweet_datatable[[#This Row],[x]],NA())</f>
        <v>0.78730319202811727</v>
      </c>
      <c r="W69" s="3">
        <f>IF(COUNTA(tweet_datatable[[#This Row],[Flag]])&gt;0,tweet_datatable[[#This Row],[y]],NA())</f>
        <v>0.13932769275047316</v>
      </c>
      <c r="X69" s="3" t="e">
        <f>IF(COUNTA(tweet_datatable[[#This Row],[Flag]])=0,tweet_datatable[[#This Row],[x]],NA())</f>
        <v>#N/A</v>
      </c>
      <c r="Y69" s="3" t="e">
        <f>IF(COUNTA(tweet_datatable[[#This Row],[Flag]])=0,tweet_datatable[[#This Row],[y]],NA())</f>
        <v>#N/A</v>
      </c>
      <c r="Z69" s="3"/>
      <c r="AA69" s="3"/>
      <c r="AB69" s="3"/>
    </row>
    <row r="70" spans="1:28" x14ac:dyDescent="0.35">
      <c r="A70" s="1">
        <v>44143</v>
      </c>
      <c r="B70">
        <v>64.8</v>
      </c>
      <c r="C70">
        <v>87.6</v>
      </c>
      <c r="D70">
        <v>382.9</v>
      </c>
      <c r="E70" t="s">
        <v>8</v>
      </c>
      <c r="G70" t="s">
        <v>17</v>
      </c>
      <c r="I70" s="2">
        <f>IFERROR(tweet_datatable[[#This Row],[Retweets]]/SUM(tweet_datatable[[#This Row],[Retweets]:[Likes]]),0.5)</f>
        <v>0.18618490967056323</v>
      </c>
      <c r="J70" s="2">
        <f>IFERROR(tweet_datatable[[#This Row],[Retweets]]/SUM(tweet_datatable[[#This Row],[Comments]:[Retweets]]),0.5)</f>
        <v>0.5748031496062993</v>
      </c>
      <c r="K70" s="3">
        <f>tweet_datatable[[#This Row],[R/L]]*60</f>
        <v>11.171094580233794</v>
      </c>
      <c r="L70" s="3">
        <f>tweet_datatable[[#This Row],[R/C]]*60</f>
        <v>34.488188976377955</v>
      </c>
      <c r="M70" s="3">
        <f>180-tweet_datatable[[#This Row],[Theta (deg)]]-tweet_datatable[[#This Row],[Phi (deg)]]</f>
        <v>134.34071644338826</v>
      </c>
      <c r="N70" s="3">
        <f>RADIANS(tweet_datatable[[#This Row],[Phi (deg)]])</f>
        <v>0.60193245068780821</v>
      </c>
      <c r="O70" s="3">
        <f>RADIANS(tweet_datatable[[#This Row],[Beta (deg)]])</f>
        <v>2.3446878214252118</v>
      </c>
      <c r="P70" s="3">
        <f>SIN(tweet_datatable[[#This Row],[Phi (rad)]])</f>
        <v>0.5662363384886675</v>
      </c>
      <c r="Q70" s="3">
        <f>SIN(tweet_datatable[[#This Row],[Beta (rad)]])</f>
        <v>0.71519623398928078</v>
      </c>
      <c r="R70" s="3">
        <f>tweet_datatable[[#This Row],[SinPhi]]/tweet_datatable[[#This Row],[SinBeta]]</f>
        <v>0.79172164446429971</v>
      </c>
      <c r="S70" s="3">
        <f>RADIANS(tweet_datatable[[#This Row],[Theta (deg)]])</f>
        <v>0.19497238147677357</v>
      </c>
      <c r="T70" s="3">
        <f>tweet_datatable[[#This Row],[r1]]*COS(tweet_datatable[[#This Row],[Theta (rad)]])</f>
        <v>0.77672091087186701</v>
      </c>
      <c r="U70" s="3">
        <f>tweet_datatable[[#This Row],[r1]]*SIN(tweet_datatable[[#This Row],[Theta (rad)]])</f>
        <v>0.15338770787658401</v>
      </c>
      <c r="V70" s="3">
        <f>IF(COUNTA(tweet_datatable[[#This Row],[Flag]])&gt;0,tweet_datatable[[#This Row],[x]],NA())</f>
        <v>0.77672091087186701</v>
      </c>
      <c r="W70" s="3">
        <f>IF(COUNTA(tweet_datatable[[#This Row],[Flag]])&gt;0,tweet_datatable[[#This Row],[y]],NA())</f>
        <v>0.15338770787658401</v>
      </c>
      <c r="X70" s="3" t="e">
        <f>IF(COUNTA(tweet_datatable[[#This Row],[Flag]])=0,tweet_datatable[[#This Row],[x]],NA())</f>
        <v>#N/A</v>
      </c>
      <c r="Y70" s="3" t="e">
        <f>IF(COUNTA(tweet_datatable[[#This Row],[Flag]])=0,tweet_datatable[[#This Row],[y]],NA())</f>
        <v>#N/A</v>
      </c>
      <c r="Z70" s="3"/>
      <c r="AA70" s="3"/>
      <c r="AB70" s="3"/>
    </row>
    <row r="71" spans="1:28" x14ac:dyDescent="0.35">
      <c r="A71" s="1">
        <v>44143</v>
      </c>
      <c r="B71">
        <v>5.7</v>
      </c>
      <c r="C71">
        <v>21.2</v>
      </c>
      <c r="D71">
        <v>95.1</v>
      </c>
      <c r="E71" t="s">
        <v>8</v>
      </c>
      <c r="G71" t="s">
        <v>17</v>
      </c>
      <c r="I71" s="2">
        <f>IFERROR(tweet_datatable[[#This Row],[Retweets]]/SUM(tweet_datatable[[#This Row],[Retweets]:[Likes]]),0.5)</f>
        <v>0.18228718830610491</v>
      </c>
      <c r="J71" s="2">
        <f>IFERROR(tweet_datatable[[#This Row],[Retweets]]/SUM(tweet_datatable[[#This Row],[Comments]:[Retweets]]),0.5)</f>
        <v>0.78810408921933084</v>
      </c>
      <c r="K71" s="3">
        <f>tweet_datatable[[#This Row],[R/L]]*60</f>
        <v>10.937231298366294</v>
      </c>
      <c r="L71" s="3">
        <f>tweet_datatable[[#This Row],[R/C]]*60</f>
        <v>47.286245353159849</v>
      </c>
      <c r="M71" s="3">
        <f>180-tweet_datatable[[#This Row],[Theta (deg)]]-tweet_datatable[[#This Row],[Phi (deg)]]</f>
        <v>121.77652334847386</v>
      </c>
      <c r="N71" s="3">
        <f>RADIANS(tweet_datatable[[#This Row],[Phi (deg)]])</f>
        <v>0.82530067231850823</v>
      </c>
      <c r="O71" s="3">
        <f>RADIANS(tweet_datatable[[#This Row],[Beta (deg)]])</f>
        <v>2.1254012840626189</v>
      </c>
      <c r="P71" s="3">
        <f>SIN(tweet_datatable[[#This Row],[Phi (rad)]])</f>
        <v>0.73475177233662747</v>
      </c>
      <c r="Q71" s="3">
        <f>SIN(tweet_datatable[[#This Row],[Beta (rad)]])</f>
        <v>0.85010853906828121</v>
      </c>
      <c r="R71" s="3">
        <f>tweet_datatable[[#This Row],[SinPhi]]/tweet_datatable[[#This Row],[SinBeta]]</f>
        <v>0.86430348428438941</v>
      </c>
      <c r="S71" s="3">
        <f>RADIANS(tweet_datatable[[#This Row],[Theta (deg)]])</f>
        <v>0.19089069720866614</v>
      </c>
      <c r="T71" s="3">
        <f>tweet_datatable[[#This Row],[r1]]*COS(tweet_datatable[[#This Row],[Theta (rad)]])</f>
        <v>0.84860395558574198</v>
      </c>
      <c r="U71" s="3">
        <f>tweet_datatable[[#This Row],[r1]]*SIN(tweet_datatable[[#This Row],[Theta (rad)]])</f>
        <v>0.16398731508981962</v>
      </c>
      <c r="V71" s="3">
        <f>IF(COUNTA(tweet_datatable[[#This Row],[Flag]])&gt;0,tweet_datatable[[#This Row],[x]],NA())</f>
        <v>0.84860395558574198</v>
      </c>
      <c r="W71" s="3">
        <f>IF(COUNTA(tweet_datatable[[#This Row],[Flag]])&gt;0,tweet_datatable[[#This Row],[y]],NA())</f>
        <v>0.16398731508981962</v>
      </c>
      <c r="X71" s="3" t="e">
        <f>IF(COUNTA(tweet_datatable[[#This Row],[Flag]])=0,tweet_datatable[[#This Row],[x]],NA())</f>
        <v>#N/A</v>
      </c>
      <c r="Y71" s="3" t="e">
        <f>IF(COUNTA(tweet_datatable[[#This Row],[Flag]])=0,tweet_datatable[[#This Row],[y]],NA())</f>
        <v>#N/A</v>
      </c>
      <c r="Z71" s="3"/>
      <c r="AA71" s="3"/>
      <c r="AB71" s="3"/>
    </row>
    <row r="72" spans="1:28" x14ac:dyDescent="0.35">
      <c r="A72" s="1">
        <v>44143</v>
      </c>
      <c r="B72">
        <v>146.1</v>
      </c>
      <c r="C72">
        <v>127.3</v>
      </c>
      <c r="D72">
        <v>506</v>
      </c>
      <c r="E72" t="s">
        <v>8</v>
      </c>
      <c r="G72" t="s">
        <v>17</v>
      </c>
      <c r="I72" s="2">
        <f>IFERROR(tweet_datatable[[#This Row],[Retweets]]/SUM(tweet_datatable[[#This Row],[Retweets]:[Likes]]),0.5)</f>
        <v>0.20101057950418444</v>
      </c>
      <c r="J72" s="2">
        <f>IFERROR(tweet_datatable[[#This Row],[Retweets]]/SUM(tweet_datatable[[#This Row],[Comments]:[Retweets]]),0.5)</f>
        <v>0.46561814191660572</v>
      </c>
      <c r="K72" s="3">
        <f>tweet_datatable[[#This Row],[R/L]]*60</f>
        <v>12.060634770251067</v>
      </c>
      <c r="L72" s="3">
        <f>tweet_datatable[[#This Row],[R/C]]*60</f>
        <v>27.937088514996343</v>
      </c>
      <c r="M72" s="3">
        <f>180-tweet_datatable[[#This Row],[Theta (deg)]]-tweet_datatable[[#This Row],[Phi (deg)]]</f>
        <v>140.00227671475261</v>
      </c>
      <c r="N72" s="3">
        <f>RADIANS(tweet_datatable[[#This Row],[Phi (deg)]])</f>
        <v>0.48759417800777943</v>
      </c>
      <c r="O72" s="3">
        <f>RADIANS(tweet_datatable[[#This Row],[Beta (deg)]])</f>
        <v>2.443500688960623</v>
      </c>
      <c r="P72" s="3">
        <f>SIN(tweet_datatable[[#This Row],[Phi (rad)]])</f>
        <v>0.46850179243734985</v>
      </c>
      <c r="Q72" s="3">
        <f>SIN(tweet_datatable[[#This Row],[Beta (rad)]])</f>
        <v>0.64275716950796091</v>
      </c>
      <c r="R72" s="3">
        <f>tweet_datatable[[#This Row],[SinPhi]]/tweet_datatable[[#This Row],[SinBeta]]</f>
        <v>0.72889391929458236</v>
      </c>
      <c r="S72" s="3">
        <f>RADIANS(tweet_datatable[[#This Row],[Theta (deg)]])</f>
        <v>0.21049778662139096</v>
      </c>
      <c r="T72" s="3">
        <f>tweet_datatable[[#This Row],[r1]]*COS(tweet_datatable[[#This Row],[Theta (rad)]])</f>
        <v>0.71280506204021343</v>
      </c>
      <c r="U72" s="3">
        <f>tweet_datatable[[#This Row],[r1]]*SIN(tweet_datatable[[#This Row],[Theta (rad)]])</f>
        <v>0.15229999709279277</v>
      </c>
      <c r="V72" s="3">
        <f>IF(COUNTA(tweet_datatable[[#This Row],[Flag]])&gt;0,tweet_datatable[[#This Row],[x]],NA())</f>
        <v>0.71280506204021343</v>
      </c>
      <c r="W72" s="3">
        <f>IF(COUNTA(tweet_datatable[[#This Row],[Flag]])&gt;0,tweet_datatable[[#This Row],[y]],NA())</f>
        <v>0.15229999709279277</v>
      </c>
      <c r="X72" s="3" t="e">
        <f>IF(COUNTA(tweet_datatable[[#This Row],[Flag]])=0,tweet_datatable[[#This Row],[x]],NA())</f>
        <v>#N/A</v>
      </c>
      <c r="Y72" s="3" t="e">
        <f>IF(COUNTA(tweet_datatable[[#This Row],[Flag]])=0,tweet_datatable[[#This Row],[y]],NA())</f>
        <v>#N/A</v>
      </c>
      <c r="Z72" s="3"/>
      <c r="AA72" s="3"/>
      <c r="AB72" s="3"/>
    </row>
    <row r="73" spans="1:28" x14ac:dyDescent="0.35">
      <c r="A73" s="1">
        <v>44143</v>
      </c>
      <c r="B73">
        <v>39.299999999999997</v>
      </c>
      <c r="C73">
        <v>52.3</v>
      </c>
      <c r="D73">
        <v>294.89999999999998</v>
      </c>
      <c r="E73" t="s">
        <v>8</v>
      </c>
      <c r="G73" t="s">
        <v>17</v>
      </c>
      <c r="I73" s="2">
        <f>IFERROR(tweet_datatable[[#This Row],[Retweets]]/SUM(tweet_datatable[[#This Row],[Retweets]:[Likes]]),0.5)</f>
        <v>0.15063364055299538</v>
      </c>
      <c r="J73" s="2">
        <f>IFERROR(tweet_datatable[[#This Row],[Retweets]]/SUM(tweet_datatable[[#This Row],[Comments]:[Retweets]]),0.5)</f>
        <v>0.57096069868995636</v>
      </c>
      <c r="K73" s="3">
        <f>tweet_datatable[[#This Row],[R/L]]*60</f>
        <v>9.0380184331797224</v>
      </c>
      <c r="L73" s="3">
        <f>tweet_datatable[[#This Row],[R/C]]*60</f>
        <v>34.257641921397379</v>
      </c>
      <c r="M73" s="3">
        <f>180-tweet_datatable[[#This Row],[Theta (deg)]]-tweet_datatable[[#This Row],[Phi (deg)]]</f>
        <v>136.70433964542289</v>
      </c>
      <c r="N73" s="3">
        <f>RADIANS(tweet_datatable[[#This Row],[Phi (deg)]])</f>
        <v>0.59790864549762079</v>
      </c>
      <c r="O73" s="3">
        <f>RADIANS(tweet_datatable[[#This Row],[Beta (deg)]])</f>
        <v>2.385940828577247</v>
      </c>
      <c r="P73" s="3">
        <f>SIN(tweet_datatable[[#This Row],[Phi (rad)]])</f>
        <v>0.56291517049314244</v>
      </c>
      <c r="Q73" s="3">
        <f>SIN(tweet_datatable[[#This Row],[Beta (rad)]])</f>
        <v>0.68576322865031525</v>
      </c>
      <c r="R73" s="3">
        <f>tweet_datatable[[#This Row],[SinPhi]]/tweet_datatable[[#This Row],[SinBeta]]</f>
        <v>0.82085936803733817</v>
      </c>
      <c r="S73" s="3">
        <f>RADIANS(tweet_datatable[[#This Row],[Theta (deg)]])</f>
        <v>0.15774317951492528</v>
      </c>
      <c r="T73" s="3">
        <f>tweet_datatable[[#This Row],[r1]]*COS(tweet_datatable[[#This Row],[Theta (rad)]])</f>
        <v>0.81066784208893594</v>
      </c>
      <c r="U73" s="3">
        <f>tweet_datatable[[#This Row],[r1]]*SIN(tweet_datatable[[#This Row],[Theta (rad)]])</f>
        <v>0.12894864054159824</v>
      </c>
      <c r="V73" s="3">
        <f>IF(COUNTA(tweet_datatable[[#This Row],[Flag]])&gt;0,tweet_datatable[[#This Row],[x]],NA())</f>
        <v>0.81066784208893594</v>
      </c>
      <c r="W73" s="3">
        <f>IF(COUNTA(tweet_datatable[[#This Row],[Flag]])&gt;0,tweet_datatable[[#This Row],[y]],NA())</f>
        <v>0.12894864054159824</v>
      </c>
      <c r="X73" s="3" t="e">
        <f>IF(COUNTA(tweet_datatable[[#This Row],[Flag]])=0,tweet_datatable[[#This Row],[x]],NA())</f>
        <v>#N/A</v>
      </c>
      <c r="Y73" s="3" t="e">
        <f>IF(COUNTA(tweet_datatable[[#This Row],[Flag]])=0,tweet_datatable[[#This Row],[y]],NA())</f>
        <v>#N/A</v>
      </c>
      <c r="Z73" s="3"/>
      <c r="AA73" s="3"/>
      <c r="AB73" s="3"/>
    </row>
    <row r="74" spans="1:28" x14ac:dyDescent="0.35">
      <c r="A74" s="1">
        <v>44143</v>
      </c>
      <c r="B74">
        <v>25.2</v>
      </c>
      <c r="C74">
        <v>61.5</v>
      </c>
      <c r="D74">
        <v>246.6</v>
      </c>
      <c r="E74" t="s">
        <v>8</v>
      </c>
      <c r="G74" t="s">
        <v>17</v>
      </c>
      <c r="I74" s="2">
        <f>IFERROR(tweet_datatable[[#This Row],[Retweets]]/SUM(tweet_datatable[[#This Row],[Retweets]:[Likes]]),0.5)</f>
        <v>0.19961051606621225</v>
      </c>
      <c r="J74" s="2">
        <f>IFERROR(tweet_datatable[[#This Row],[Retweets]]/SUM(tweet_datatable[[#This Row],[Comments]:[Retweets]]),0.5)</f>
        <v>0.70934256055363321</v>
      </c>
      <c r="K74" s="3">
        <f>tweet_datatable[[#This Row],[R/L]]*60</f>
        <v>11.976630963972735</v>
      </c>
      <c r="L74" s="3">
        <f>tweet_datatable[[#This Row],[R/C]]*60</f>
        <v>42.560553633217992</v>
      </c>
      <c r="M74" s="3">
        <f>180-tweet_datatable[[#This Row],[Theta (deg)]]-tweet_datatable[[#This Row],[Phi (deg)]]</f>
        <v>125.46281540280928</v>
      </c>
      <c r="N74" s="3">
        <f>RADIANS(tweet_datatable[[#This Row],[Phi (deg)]])</f>
        <v>0.74282179237128898</v>
      </c>
      <c r="O74" s="3">
        <f>RADIANS(tweet_datatable[[#This Row],[Beta (deg)]])</f>
        <v>2.1897392176008776</v>
      </c>
      <c r="P74" s="3">
        <f>SIN(tweet_datatable[[#This Row],[Phi (rad)]])</f>
        <v>0.67636902929714349</v>
      </c>
      <c r="Q74" s="3">
        <f>SIN(tweet_datatable[[#This Row],[Beta (rad)]])</f>
        <v>0.81449221941204553</v>
      </c>
      <c r="R74" s="3">
        <f>tweet_datatable[[#This Row],[SinPhi]]/tweet_datatable[[#This Row],[SinBeta]]</f>
        <v>0.83041803614206589</v>
      </c>
      <c r="S74" s="3">
        <f>RADIANS(tweet_datatable[[#This Row],[Theta (deg)]])</f>
        <v>0.20903164361762658</v>
      </c>
      <c r="T74" s="3">
        <f>tweet_datatable[[#This Row],[r1]]*COS(tweet_datatable[[#This Row],[Theta (rad)]])</f>
        <v>0.81234176174159878</v>
      </c>
      <c r="U74" s="3">
        <f>tweet_datatable[[#This Row],[r1]]*SIN(tweet_datatable[[#This Row],[Theta (rad)]])</f>
        <v>0.17232230523237871</v>
      </c>
      <c r="V74" s="3">
        <f>IF(COUNTA(tweet_datatable[[#This Row],[Flag]])&gt;0,tweet_datatable[[#This Row],[x]],NA())</f>
        <v>0.81234176174159878</v>
      </c>
      <c r="W74" s="3">
        <f>IF(COUNTA(tweet_datatable[[#This Row],[Flag]])&gt;0,tweet_datatable[[#This Row],[y]],NA())</f>
        <v>0.17232230523237871</v>
      </c>
      <c r="X74" s="3" t="e">
        <f>IF(COUNTA(tweet_datatable[[#This Row],[Flag]])=0,tweet_datatable[[#This Row],[x]],NA())</f>
        <v>#N/A</v>
      </c>
      <c r="Y74" s="3" t="e">
        <f>IF(COUNTA(tweet_datatable[[#This Row],[Flag]])=0,tweet_datatable[[#This Row],[y]],NA())</f>
        <v>#N/A</v>
      </c>
      <c r="Z74" s="3"/>
      <c r="AA74" s="3"/>
      <c r="AB74" s="3"/>
    </row>
    <row r="75" spans="1:28" x14ac:dyDescent="0.35">
      <c r="A75" s="1">
        <v>44143</v>
      </c>
      <c r="B75">
        <v>31.5</v>
      </c>
      <c r="C75">
        <v>51.3</v>
      </c>
      <c r="D75">
        <v>197.4</v>
      </c>
      <c r="E75" t="s">
        <v>8</v>
      </c>
      <c r="G75" t="s">
        <v>17</v>
      </c>
      <c r="I75" s="2">
        <f>IFERROR(tweet_datatable[[#This Row],[Retweets]]/SUM(tweet_datatable[[#This Row],[Retweets]:[Likes]]),0.5)</f>
        <v>0.20627261761158022</v>
      </c>
      <c r="J75" s="2">
        <f>IFERROR(tweet_datatable[[#This Row],[Retweets]]/SUM(tweet_datatable[[#This Row],[Comments]:[Retweets]]),0.5)</f>
        <v>0.61956521739130432</v>
      </c>
      <c r="K75" s="3">
        <f>tweet_datatable[[#This Row],[R/L]]*60</f>
        <v>12.376357056694813</v>
      </c>
      <c r="L75" s="3">
        <f>tweet_datatable[[#This Row],[R/C]]*60</f>
        <v>37.173913043478258</v>
      </c>
      <c r="M75" s="3">
        <f>180-tweet_datatable[[#This Row],[Theta (deg)]]-tweet_datatable[[#This Row],[Phi (deg)]]</f>
        <v>130.44972989982693</v>
      </c>
      <c r="N75" s="3">
        <f>RADIANS(tweet_datatable[[#This Row],[Phi (deg)]])</f>
        <v>0.64880717845876157</v>
      </c>
      <c r="O75" s="3">
        <f>RADIANS(tweet_datatable[[#This Row],[Beta (deg)]])</f>
        <v>2.2767772950892726</v>
      </c>
      <c r="P75" s="3">
        <f>SIN(tweet_datatable[[#This Row],[Phi (rad)]])</f>
        <v>0.60423638952109449</v>
      </c>
      <c r="Q75" s="3">
        <f>SIN(tweet_datatable[[#This Row],[Beta (rad)]])</f>
        <v>0.76097548477465016</v>
      </c>
      <c r="R75" s="3">
        <f>tweet_datatable[[#This Row],[SinPhi]]/tweet_datatable[[#This Row],[SinBeta]]</f>
        <v>0.79402871920378448</v>
      </c>
      <c r="S75" s="3">
        <f>RADIANS(tweet_datatable[[#This Row],[Theta (deg)]])</f>
        <v>0.21600818004175901</v>
      </c>
      <c r="T75" s="3">
        <f>tweet_datatable[[#This Row],[r1]]*COS(tweet_datatable[[#This Row],[Theta (rad)]])</f>
        <v>0.77557613105120327</v>
      </c>
      <c r="U75" s="3">
        <f>tweet_datatable[[#This Row],[r1]]*SIN(tweet_datatable[[#This Row],[Theta (rad)]])</f>
        <v>0.17018599197363207</v>
      </c>
      <c r="V75" s="3">
        <f>IF(COUNTA(tweet_datatable[[#This Row],[Flag]])&gt;0,tweet_datatable[[#This Row],[x]],NA())</f>
        <v>0.77557613105120327</v>
      </c>
      <c r="W75" s="3">
        <f>IF(COUNTA(tweet_datatable[[#This Row],[Flag]])&gt;0,tweet_datatable[[#This Row],[y]],NA())</f>
        <v>0.17018599197363207</v>
      </c>
      <c r="X75" s="3" t="e">
        <f>IF(COUNTA(tweet_datatable[[#This Row],[Flag]])=0,tweet_datatable[[#This Row],[x]],NA())</f>
        <v>#N/A</v>
      </c>
      <c r="Y75" s="3" t="e">
        <f>IF(COUNTA(tweet_datatable[[#This Row],[Flag]])=0,tweet_datatable[[#This Row],[y]],NA())</f>
        <v>#N/A</v>
      </c>
      <c r="Z75" s="3"/>
      <c r="AA75" s="3"/>
      <c r="AB75" s="3"/>
    </row>
    <row r="76" spans="1:28" x14ac:dyDescent="0.35">
      <c r="A76" s="1">
        <v>44143</v>
      </c>
      <c r="B76">
        <v>13.6</v>
      </c>
      <c r="C76">
        <v>35.799999999999997</v>
      </c>
      <c r="D76">
        <v>152.1</v>
      </c>
      <c r="E76" t="s">
        <v>8</v>
      </c>
      <c r="G76" t="s">
        <v>17</v>
      </c>
      <c r="I76" s="2">
        <f>IFERROR(tweet_datatable[[#This Row],[Retweets]]/SUM(tweet_datatable[[#This Row],[Retweets]:[Likes]]),0.5)</f>
        <v>0.19052687599787121</v>
      </c>
      <c r="J76" s="2">
        <f>IFERROR(tweet_datatable[[#This Row],[Retweets]]/SUM(tweet_datatable[[#This Row],[Comments]:[Retweets]]),0.5)</f>
        <v>0.7246963562753036</v>
      </c>
      <c r="K76" s="3">
        <f>tweet_datatable[[#This Row],[R/L]]*60</f>
        <v>11.431612559872272</v>
      </c>
      <c r="L76" s="3">
        <f>tweet_datatable[[#This Row],[R/C]]*60</f>
        <v>43.481781376518214</v>
      </c>
      <c r="M76" s="3">
        <f>180-tweet_datatable[[#This Row],[Theta (deg)]]-tweet_datatable[[#This Row],[Phi (deg)]]</f>
        <v>125.08660606360952</v>
      </c>
      <c r="N76" s="3">
        <f>RADIANS(tweet_datatable[[#This Row],[Phi (deg)]])</f>
        <v>0.75890024965259506</v>
      </c>
      <c r="O76" s="3">
        <f>RADIANS(tweet_datatable[[#This Row],[Beta (deg)]])</f>
        <v>2.1831731259550899</v>
      </c>
      <c r="P76" s="3">
        <f>SIN(tweet_datatable[[#This Row],[Phi (rad)]])</f>
        <v>0.68812389000834706</v>
      </c>
      <c r="Q76" s="3">
        <f>SIN(tweet_datatable[[#This Row],[Beta (rad)]])</f>
        <v>0.81828411306324011</v>
      </c>
      <c r="R76" s="3">
        <f>tweet_datatable[[#This Row],[SinPhi]]/tweet_datatable[[#This Row],[SinBeta]]</f>
        <v>0.84093517034366061</v>
      </c>
      <c r="S76" s="3">
        <f>RADIANS(tweet_datatable[[#This Row],[Theta (deg)]])</f>
        <v>0.19951927798210856</v>
      </c>
      <c r="T76" s="3">
        <f>tweet_datatable[[#This Row],[r1]]*COS(tweet_datatable[[#This Row],[Theta (rad)]])</f>
        <v>0.82425267263076907</v>
      </c>
      <c r="U76" s="3">
        <f>tweet_datatable[[#This Row],[r1]]*SIN(tweet_datatable[[#This Row],[Theta (rad)]])</f>
        <v>0.16667181039982651</v>
      </c>
      <c r="V76" s="3">
        <f>IF(COUNTA(tweet_datatable[[#This Row],[Flag]])&gt;0,tweet_datatable[[#This Row],[x]],NA())</f>
        <v>0.82425267263076907</v>
      </c>
      <c r="W76" s="3">
        <f>IF(COUNTA(tweet_datatable[[#This Row],[Flag]])&gt;0,tweet_datatable[[#This Row],[y]],NA())</f>
        <v>0.16667181039982651</v>
      </c>
      <c r="X76" s="3" t="e">
        <f>IF(COUNTA(tweet_datatable[[#This Row],[Flag]])=0,tweet_datatable[[#This Row],[x]],NA())</f>
        <v>#N/A</v>
      </c>
      <c r="Y76" s="3" t="e">
        <f>IF(COUNTA(tweet_datatable[[#This Row],[Flag]])=0,tweet_datatable[[#This Row],[y]],NA())</f>
        <v>#N/A</v>
      </c>
      <c r="Z76" s="3"/>
      <c r="AA76" s="3"/>
      <c r="AB76" s="3"/>
    </row>
    <row r="77" spans="1:28" x14ac:dyDescent="0.35">
      <c r="A77" s="1">
        <v>44143</v>
      </c>
      <c r="B77">
        <v>170.1</v>
      </c>
      <c r="C77">
        <v>151.80000000000001</v>
      </c>
      <c r="D77">
        <v>677.3</v>
      </c>
      <c r="E77" t="s">
        <v>8</v>
      </c>
      <c r="I77" s="2">
        <f>IFERROR(tweet_datatable[[#This Row],[Retweets]]/SUM(tweet_datatable[[#This Row],[Retweets]:[Likes]]),0.5)</f>
        <v>0.18309009769629722</v>
      </c>
      <c r="J77" s="2">
        <f>IFERROR(tweet_datatable[[#This Row],[Retweets]]/SUM(tweet_datatable[[#This Row],[Comments]:[Retweets]]),0.5)</f>
        <v>0.47157502329916129</v>
      </c>
      <c r="K77" s="3">
        <f>tweet_datatable[[#This Row],[R/L]]*60</f>
        <v>10.985405861777833</v>
      </c>
      <c r="L77" s="3">
        <f>tweet_datatable[[#This Row],[R/C]]*60</f>
        <v>28.294501397949677</v>
      </c>
      <c r="M77" s="3">
        <f>180-tweet_datatable[[#This Row],[Theta (deg)]]-tweet_datatable[[#This Row],[Phi (deg)]]</f>
        <v>140.72009274027249</v>
      </c>
      <c r="N77" s="3">
        <f>RADIANS(tweet_datatable[[#This Row],[Phi (deg)]])</f>
        <v>0.49383220960436019</v>
      </c>
      <c r="O77" s="3">
        <f>RADIANS(tweet_datatable[[#This Row],[Beta (deg)]])</f>
        <v>2.4560289420295249</v>
      </c>
      <c r="P77" s="3">
        <f>SIN(tweet_datatable[[#This Row],[Phi (rad)]])</f>
        <v>0.47400370858823998</v>
      </c>
      <c r="Q77" s="3">
        <f>SIN(tweet_datatable[[#This Row],[Beta (rad)]])</f>
        <v>0.63310945994012613</v>
      </c>
      <c r="R77" s="3">
        <f>tweet_datatable[[#This Row],[SinPhi]]/tweet_datatable[[#This Row],[SinBeta]]</f>
        <v>0.74869155901266593</v>
      </c>
      <c r="S77" s="3">
        <f>RADIANS(tweet_datatable[[#This Row],[Theta (deg)]])</f>
        <v>0.1917315019559083</v>
      </c>
      <c r="T77" s="3">
        <f>tweet_datatable[[#This Row],[r1]]*COS(tweet_datatable[[#This Row],[Theta (rad)]])</f>
        <v>0.73497235045415732</v>
      </c>
      <c r="U77" s="3">
        <f>tweet_datatable[[#This Row],[r1]]*SIN(tweet_datatable[[#This Row],[Theta (rad)]])</f>
        <v>0.14266987980897594</v>
      </c>
      <c r="V77" s="3" t="e">
        <f>IF(COUNTA(tweet_datatable[[#This Row],[Flag]])&gt;0,tweet_datatable[[#This Row],[x]],NA())</f>
        <v>#N/A</v>
      </c>
      <c r="W77" s="3" t="e">
        <f>IF(COUNTA(tweet_datatable[[#This Row],[Flag]])&gt;0,tweet_datatable[[#This Row],[y]],NA())</f>
        <v>#N/A</v>
      </c>
      <c r="X77" s="3">
        <f>IF(COUNTA(tweet_datatable[[#This Row],[Flag]])=0,tweet_datatable[[#This Row],[x]],NA())</f>
        <v>0.73497235045415732</v>
      </c>
      <c r="Y77" s="3">
        <f>IF(COUNTA(tweet_datatable[[#This Row],[Flag]])=0,tweet_datatable[[#This Row],[y]],NA())</f>
        <v>0.14266987980897594</v>
      </c>
      <c r="Z77" s="3"/>
      <c r="AA77" s="3"/>
      <c r="AB77" s="3"/>
    </row>
    <row r="78" spans="1:28" x14ac:dyDescent="0.35">
      <c r="A78" s="1">
        <v>44143</v>
      </c>
      <c r="B78">
        <v>52.3</v>
      </c>
      <c r="C78">
        <v>70.900000000000006</v>
      </c>
      <c r="D78">
        <v>256.2</v>
      </c>
      <c r="E78" t="s">
        <v>8</v>
      </c>
      <c r="I78" s="2">
        <f>IFERROR(tweet_datatable[[#This Row],[Retweets]]/SUM(tweet_datatable[[#This Row],[Retweets]:[Likes]]),0.5)</f>
        <v>0.21675328645674105</v>
      </c>
      <c r="J78" s="2">
        <f>IFERROR(tweet_datatable[[#This Row],[Retweets]]/SUM(tweet_datatable[[#This Row],[Comments]:[Retweets]]),0.5)</f>
        <v>0.57548701298701299</v>
      </c>
      <c r="K78" s="3">
        <f>tweet_datatable[[#This Row],[R/L]]*60</f>
        <v>13.005197187404463</v>
      </c>
      <c r="L78" s="3">
        <f>tweet_datatable[[#This Row],[R/C]]*60</f>
        <v>34.529220779220779</v>
      </c>
      <c r="M78" s="3">
        <f>180-tweet_datatable[[#This Row],[Theta (deg)]]-tweet_datatable[[#This Row],[Phi (deg)]]</f>
        <v>132.46558203337474</v>
      </c>
      <c r="N78" s="3">
        <f>RADIANS(tweet_datatable[[#This Row],[Phi (deg)]])</f>
        <v>0.60264859074544463</v>
      </c>
      <c r="O78" s="3">
        <f>RADIANS(tweet_datatable[[#This Row],[Beta (deg)]])</f>
        <v>2.3119605520530344</v>
      </c>
      <c r="P78" s="3">
        <f>SIN(tweet_datatable[[#This Row],[Phi (rad)]])</f>
        <v>0.56682646661917291</v>
      </c>
      <c r="Q78" s="3">
        <f>SIN(tweet_datatable[[#This Row],[Beta (rad)]])</f>
        <v>0.73768303542131564</v>
      </c>
      <c r="R78" s="3">
        <f>tweet_datatable[[#This Row],[SinPhi]]/tweet_datatable[[#This Row],[SinBeta]]</f>
        <v>0.7683875586151161</v>
      </c>
      <c r="S78" s="3">
        <f>RADIANS(tweet_datatable[[#This Row],[Theta (deg)]])</f>
        <v>0.2269835107913139</v>
      </c>
      <c r="T78" s="3">
        <f>tweet_datatable[[#This Row],[r1]]*COS(tweet_datatable[[#This Row],[Theta (rad)]])</f>
        <v>0.74867815334161258</v>
      </c>
      <c r="U78" s="3">
        <f>tweet_datatable[[#This Row],[r1]]*SIN(tweet_datatable[[#This Row],[Theta (rad)]])</f>
        <v>0.17291750328839287</v>
      </c>
      <c r="V78" s="3" t="e">
        <f>IF(COUNTA(tweet_datatable[[#This Row],[Flag]])&gt;0,tweet_datatable[[#This Row],[x]],NA())</f>
        <v>#N/A</v>
      </c>
      <c r="W78" s="3" t="e">
        <f>IF(COUNTA(tweet_datatable[[#This Row],[Flag]])&gt;0,tweet_datatable[[#This Row],[y]],NA())</f>
        <v>#N/A</v>
      </c>
      <c r="X78" s="3">
        <f>IF(COUNTA(tweet_datatable[[#This Row],[Flag]])=0,tweet_datatable[[#This Row],[x]],NA())</f>
        <v>0.74867815334161258</v>
      </c>
      <c r="Y78" s="3">
        <f>IF(COUNTA(tweet_datatable[[#This Row],[Flag]])=0,tweet_datatable[[#This Row],[y]],NA())</f>
        <v>0.17291750328839287</v>
      </c>
      <c r="Z78" s="3"/>
      <c r="AA78" s="3"/>
      <c r="AB78" s="3"/>
    </row>
    <row r="79" spans="1:28" x14ac:dyDescent="0.35">
      <c r="A79" s="1">
        <v>44143</v>
      </c>
      <c r="B79">
        <v>25.8</v>
      </c>
      <c r="C79">
        <v>53.6</v>
      </c>
      <c r="D79">
        <v>213.6</v>
      </c>
      <c r="E79" t="s">
        <v>8</v>
      </c>
      <c r="I79" s="2">
        <f>IFERROR(tweet_datatable[[#This Row],[Retweets]]/SUM(tweet_datatable[[#This Row],[Retweets]:[Likes]]),0.5)</f>
        <v>0.20059880239520961</v>
      </c>
      <c r="J79" s="2">
        <f>IFERROR(tweet_datatable[[#This Row],[Retweets]]/SUM(tweet_datatable[[#This Row],[Comments]:[Retweets]]),0.5)</f>
        <v>0.67506297229219137</v>
      </c>
      <c r="K79" s="3">
        <f>tweet_datatable[[#This Row],[R/L]]*60</f>
        <v>12.035928143712576</v>
      </c>
      <c r="L79" s="3">
        <f>tweet_datatable[[#This Row],[R/C]]*60</f>
        <v>40.503778337531479</v>
      </c>
      <c r="M79" s="3">
        <f>180-tweet_datatable[[#This Row],[Theta (deg)]]-tweet_datatable[[#This Row],[Phi (deg)]]</f>
        <v>127.46029351875595</v>
      </c>
      <c r="N79" s="3">
        <f>RADIANS(tweet_datatable[[#This Row],[Phi (deg)]])</f>
        <v>0.7069242914878795</v>
      </c>
      <c r="O79" s="3">
        <f>RADIANS(tweet_datatable[[#This Row],[Beta (deg)]])</f>
        <v>2.22460178746068</v>
      </c>
      <c r="P79" s="3">
        <f>SIN(tweet_datatable[[#This Row],[Phi (rad)]])</f>
        <v>0.6494981914561343</v>
      </c>
      <c r="Q79" s="3">
        <f>SIN(tweet_datatable[[#This Row],[Beta (rad)]])</f>
        <v>0.79377502679598311</v>
      </c>
      <c r="R79" s="3">
        <f>tweet_datatable[[#This Row],[SinPhi]]/tweet_datatable[[#This Row],[SinBeta]]</f>
        <v>0.8182396391050345</v>
      </c>
      <c r="S79" s="3">
        <f>RADIANS(tweet_datatable[[#This Row],[Theta (deg)]])</f>
        <v>0.21006657464123371</v>
      </c>
      <c r="T79" s="3">
        <f>tweet_datatable[[#This Row],[r1]]*COS(tweet_datatable[[#This Row],[Theta (rad)]])</f>
        <v>0.80025230527724911</v>
      </c>
      <c r="U79" s="3">
        <f>tweet_datatable[[#This Row],[r1]]*SIN(tweet_datatable[[#This Row],[Theta (rad)]])</f>
        <v>0.1706234301061422</v>
      </c>
      <c r="V79" s="3" t="e">
        <f>IF(COUNTA(tweet_datatable[[#This Row],[Flag]])&gt;0,tweet_datatable[[#This Row],[x]],NA())</f>
        <v>#N/A</v>
      </c>
      <c r="W79" s="3" t="e">
        <f>IF(COUNTA(tweet_datatable[[#This Row],[Flag]])&gt;0,tweet_datatable[[#This Row],[y]],NA())</f>
        <v>#N/A</v>
      </c>
      <c r="X79" s="3">
        <f>IF(COUNTA(tweet_datatable[[#This Row],[Flag]])=0,tweet_datatable[[#This Row],[x]],NA())</f>
        <v>0.80025230527724911</v>
      </c>
      <c r="Y79" s="3">
        <f>IF(COUNTA(tweet_datatable[[#This Row],[Flag]])=0,tweet_datatable[[#This Row],[y]],NA())</f>
        <v>0.1706234301061422</v>
      </c>
      <c r="Z79" s="3"/>
      <c r="AA79" s="3"/>
      <c r="AB79" s="3"/>
    </row>
    <row r="80" spans="1:28" x14ac:dyDescent="0.35">
      <c r="A80" s="1">
        <v>44143</v>
      </c>
      <c r="B80">
        <v>5.0999999999999996</v>
      </c>
      <c r="C80">
        <v>23.6</v>
      </c>
      <c r="D80">
        <v>108.9</v>
      </c>
      <c r="E80" t="s">
        <v>8</v>
      </c>
      <c r="I80" s="2">
        <f>IFERROR(tweet_datatable[[#This Row],[Retweets]]/SUM(tweet_datatable[[#This Row],[Retweets]:[Likes]]),0.5)</f>
        <v>0.17811320754716983</v>
      </c>
      <c r="J80" s="2">
        <f>IFERROR(tweet_datatable[[#This Row],[Retweets]]/SUM(tweet_datatable[[#This Row],[Comments]:[Retweets]]),0.5)</f>
        <v>0.82229965156794427</v>
      </c>
      <c r="K80" s="3">
        <f>tweet_datatable[[#This Row],[R/L]]*60</f>
        <v>10.68679245283019</v>
      </c>
      <c r="L80" s="3">
        <f>tweet_datatable[[#This Row],[R/C]]*60</f>
        <v>49.337979094076658</v>
      </c>
      <c r="M80" s="3">
        <f>180-tweet_datatable[[#This Row],[Theta (deg)]]-tweet_datatable[[#This Row],[Phi (deg)]]</f>
        <v>119.97522845309315</v>
      </c>
      <c r="N80" s="3">
        <f>RADIANS(tweet_datatable[[#This Row],[Phi (deg)]])</f>
        <v>0.86111018147176688</v>
      </c>
      <c r="O80" s="3">
        <f>RADIANS(tweet_datatable[[#This Row],[Beta (deg)]])</f>
        <v>2.0939627573388586</v>
      </c>
      <c r="P80" s="3">
        <f>SIN(tweet_datatable[[#This Row],[Phi (rad)]])</f>
        <v>0.75856641971360028</v>
      </c>
      <c r="Q80" s="3">
        <f>SIN(tweet_datatable[[#This Row],[Beta (rad)]])</f>
        <v>0.86624149536516704</v>
      </c>
      <c r="R80" s="3">
        <f>tweet_datatable[[#This Row],[SinPhi]]/tweet_datatable[[#This Row],[SinBeta]]</f>
        <v>0.87569854800574298</v>
      </c>
      <c r="S80" s="3">
        <f>RADIANS(tweet_datatable[[#This Row],[Theta (deg)]])</f>
        <v>0.18651971477916762</v>
      </c>
      <c r="T80" s="3">
        <f>tweet_datatable[[#This Row],[r1]]*COS(tweet_datatable[[#This Row],[Theta (rad)]])</f>
        <v>0.86051005532263258</v>
      </c>
      <c r="U80" s="3">
        <f>tweet_datatable[[#This Row],[r1]]*SIN(tweet_datatable[[#This Row],[Theta (rad)]])</f>
        <v>0.16238962918858585</v>
      </c>
      <c r="V80" s="3" t="e">
        <f>IF(COUNTA(tweet_datatable[[#This Row],[Flag]])&gt;0,tweet_datatable[[#This Row],[x]],NA())</f>
        <v>#N/A</v>
      </c>
      <c r="W80" s="3" t="e">
        <f>IF(COUNTA(tweet_datatable[[#This Row],[Flag]])&gt;0,tweet_datatable[[#This Row],[y]],NA())</f>
        <v>#N/A</v>
      </c>
      <c r="X80" s="3">
        <f>IF(COUNTA(tweet_datatable[[#This Row],[Flag]])=0,tweet_datatable[[#This Row],[x]],NA())</f>
        <v>0.86051005532263258</v>
      </c>
      <c r="Y80" s="3">
        <f>IF(COUNTA(tweet_datatable[[#This Row],[Flag]])=0,tweet_datatable[[#This Row],[y]],NA())</f>
        <v>0.16238962918858585</v>
      </c>
      <c r="Z80" s="3"/>
      <c r="AA80" s="3"/>
      <c r="AB80" s="3"/>
    </row>
    <row r="81" spans="1:28" x14ac:dyDescent="0.35">
      <c r="A81" s="1">
        <v>44143</v>
      </c>
      <c r="B81">
        <v>5</v>
      </c>
      <c r="C81">
        <v>23.3</v>
      </c>
      <c r="D81">
        <v>111.3</v>
      </c>
      <c r="E81" t="s">
        <v>8</v>
      </c>
      <c r="I81" s="2">
        <f>IFERROR(tweet_datatable[[#This Row],[Retweets]]/SUM(tweet_datatable[[#This Row],[Retweets]:[Likes]]),0.5)</f>
        <v>0.17310549777117387</v>
      </c>
      <c r="J81" s="2">
        <f>IFERROR(tweet_datatable[[#This Row],[Retweets]]/SUM(tweet_datatable[[#This Row],[Comments]:[Retweets]]),0.5)</f>
        <v>0.82332155477031799</v>
      </c>
      <c r="K81" s="3">
        <f>tweet_datatable[[#This Row],[R/L]]*60</f>
        <v>10.386329866270433</v>
      </c>
      <c r="L81" s="3">
        <f>tweet_datatable[[#This Row],[R/C]]*60</f>
        <v>49.399293286219077</v>
      </c>
      <c r="M81" s="3">
        <f>180-tweet_datatable[[#This Row],[Theta (deg)]]-tweet_datatable[[#This Row],[Phi (deg)]]</f>
        <v>120.21437684751048</v>
      </c>
      <c r="N81" s="3">
        <f>RADIANS(tweet_datatable[[#This Row],[Phi (deg)]])</f>
        <v>0.8621803160028525</v>
      </c>
      <c r="O81" s="3">
        <f>RADIANS(tweet_datatable[[#This Row],[Beta (deg)]])</f>
        <v>2.098136684222299</v>
      </c>
      <c r="P81" s="3">
        <f>SIN(tweet_datatable[[#This Row],[Phi (rad)]])</f>
        <v>0.75926328031402912</v>
      </c>
      <c r="Q81" s="3">
        <f>SIN(tweet_datatable[[#This Row],[Beta (rad)]])</f>
        <v>0.86414855530896417</v>
      </c>
      <c r="R81" s="3">
        <f>tweet_datatable[[#This Row],[SinPhi]]/tweet_datatable[[#This Row],[SinBeta]]</f>
        <v>0.8786258747404434</v>
      </c>
      <c r="S81" s="3">
        <f>RADIANS(tweet_datatable[[#This Row],[Theta (deg)]])</f>
        <v>0.18127565336464141</v>
      </c>
      <c r="T81" s="3">
        <f>tweet_datatable[[#This Row],[r1]]*COS(tweet_datatable[[#This Row],[Theta (rad)]])</f>
        <v>0.86422916160402108</v>
      </c>
      <c r="U81" s="3">
        <f>tweet_datatable[[#This Row],[r1]]*SIN(tweet_datatable[[#This Row],[Theta (rad)]])</f>
        <v>0.15840260097807765</v>
      </c>
      <c r="V81" s="3" t="e">
        <f>IF(COUNTA(tweet_datatable[[#This Row],[Flag]])&gt;0,tweet_datatable[[#This Row],[x]],NA())</f>
        <v>#N/A</v>
      </c>
      <c r="W81" s="3" t="e">
        <f>IF(COUNTA(tweet_datatable[[#This Row],[Flag]])&gt;0,tweet_datatable[[#This Row],[y]],NA())</f>
        <v>#N/A</v>
      </c>
      <c r="X81" s="3">
        <f>IF(COUNTA(tweet_datatable[[#This Row],[Flag]])=0,tweet_datatable[[#This Row],[x]],NA())</f>
        <v>0.86422916160402108</v>
      </c>
      <c r="Y81" s="3">
        <f>IF(COUNTA(tweet_datatable[[#This Row],[Flag]])=0,tweet_datatable[[#This Row],[y]],NA())</f>
        <v>0.15840260097807765</v>
      </c>
      <c r="Z81" s="3"/>
      <c r="AA81" s="3"/>
      <c r="AB81" s="3"/>
    </row>
    <row r="82" spans="1:28" x14ac:dyDescent="0.35">
      <c r="A82" s="1">
        <v>44143</v>
      </c>
      <c r="B82">
        <v>5.6</v>
      </c>
      <c r="C82">
        <v>22.5</v>
      </c>
      <c r="D82">
        <v>108.6</v>
      </c>
      <c r="E82" t="s">
        <v>8</v>
      </c>
      <c r="I82" s="2">
        <f>IFERROR(tweet_datatable[[#This Row],[Retweets]]/SUM(tweet_datatable[[#This Row],[Retweets]:[Likes]]),0.5)</f>
        <v>0.17162471395881007</v>
      </c>
      <c r="J82" s="2">
        <f>IFERROR(tweet_datatable[[#This Row],[Retweets]]/SUM(tweet_datatable[[#This Row],[Comments]:[Retweets]]),0.5)</f>
        <v>0.80071174377224197</v>
      </c>
      <c r="K82" s="3">
        <f>tweet_datatable[[#This Row],[R/L]]*60</f>
        <v>10.297482837528605</v>
      </c>
      <c r="L82" s="3">
        <f>tweet_datatable[[#This Row],[R/C]]*60</f>
        <v>48.042704626334519</v>
      </c>
      <c r="M82" s="3">
        <f>180-tweet_datatable[[#This Row],[Theta (deg)]]-tweet_datatable[[#This Row],[Phi (deg)]]</f>
        <v>121.65981253613688</v>
      </c>
      <c r="N82" s="3">
        <f>RADIANS(tweet_datatable[[#This Row],[Phi (deg)]])</f>
        <v>0.83850337729264945</v>
      </c>
      <c r="O82" s="3">
        <f>RADIANS(tweet_datatable[[#This Row],[Beta (deg)]])</f>
        <v>2.1233642961146613</v>
      </c>
      <c r="P82" s="3">
        <f>SIN(tweet_datatable[[#This Row],[Phi (rad)]])</f>
        <v>0.74364334636702589</v>
      </c>
      <c r="Q82" s="3">
        <f>SIN(tweet_datatable[[#This Row],[Beta (rad)]])</f>
        <v>0.85117946779638509</v>
      </c>
      <c r="R82" s="3">
        <f>tweet_datatable[[#This Row],[SinPhi]]/tweet_datatable[[#This Row],[SinBeta]]</f>
        <v>0.87366222342303557</v>
      </c>
      <c r="S82" s="3">
        <f>RADIANS(tweet_datatable[[#This Row],[Theta (deg)]])</f>
        <v>0.17972498018248245</v>
      </c>
      <c r="T82" s="3">
        <f>tweet_datatable[[#This Row],[r1]]*COS(tweet_datatable[[#This Row],[Theta (rad)]])</f>
        <v>0.85959005186300896</v>
      </c>
      <c r="U82" s="3">
        <f>tweet_datatable[[#This Row],[r1]]*SIN(tweet_datatable[[#This Row],[Theta (rad)]])</f>
        <v>0.15617497678767742</v>
      </c>
      <c r="V82" s="3" t="e">
        <f>IF(COUNTA(tweet_datatable[[#This Row],[Flag]])&gt;0,tweet_datatable[[#This Row],[x]],NA())</f>
        <v>#N/A</v>
      </c>
      <c r="W82" s="3" t="e">
        <f>IF(COUNTA(tweet_datatable[[#This Row],[Flag]])&gt;0,tweet_datatable[[#This Row],[y]],NA())</f>
        <v>#N/A</v>
      </c>
      <c r="X82" s="3">
        <f>IF(COUNTA(tweet_datatable[[#This Row],[Flag]])=0,tweet_datatable[[#This Row],[x]],NA())</f>
        <v>0.85959005186300896</v>
      </c>
      <c r="Y82" s="3">
        <f>IF(COUNTA(tweet_datatable[[#This Row],[Flag]])=0,tweet_datatable[[#This Row],[y]],NA())</f>
        <v>0.15617497678767742</v>
      </c>
      <c r="Z82" s="3"/>
      <c r="AA82" s="3"/>
      <c r="AB82" s="3"/>
    </row>
    <row r="83" spans="1:28" x14ac:dyDescent="0.35">
      <c r="A83" s="1">
        <v>44143</v>
      </c>
      <c r="B83">
        <v>9.1</v>
      </c>
      <c r="C83">
        <v>29</v>
      </c>
      <c r="D83">
        <v>130.30000000000001</v>
      </c>
      <c r="E83" t="s">
        <v>8</v>
      </c>
      <c r="I83" s="2">
        <f>IFERROR(tweet_datatable[[#This Row],[Retweets]]/SUM(tweet_datatable[[#This Row],[Retweets]:[Likes]]),0.5)</f>
        <v>0.1820464532328939</v>
      </c>
      <c r="J83" s="2">
        <f>IFERROR(tweet_datatable[[#This Row],[Retweets]]/SUM(tweet_datatable[[#This Row],[Comments]:[Retweets]]),0.5)</f>
        <v>0.76115485564304464</v>
      </c>
      <c r="K83" s="3">
        <f>tweet_datatable[[#This Row],[R/L]]*60</f>
        <v>10.922787193973633</v>
      </c>
      <c r="L83" s="3">
        <f>tweet_datatable[[#This Row],[R/C]]*60</f>
        <v>45.669291338582681</v>
      </c>
      <c r="M83" s="3">
        <f>180-tweet_datatable[[#This Row],[Theta (deg)]]-tweet_datatable[[#This Row],[Phi (deg)]]</f>
        <v>123.40792146744367</v>
      </c>
      <c r="N83" s="3">
        <f>RADIANS(tweet_datatable[[#This Row],[Phi (deg)]])</f>
        <v>0.79707950091079627</v>
      </c>
      <c r="O83" s="3">
        <f>RADIANS(tweet_datatable[[#This Row],[Beta (deg)]])</f>
        <v>2.1538745526494845</v>
      </c>
      <c r="P83" s="3">
        <f>SIN(tweet_datatable[[#This Row],[Phi (rad)]])</f>
        <v>0.7153183032060747</v>
      </c>
      <c r="Q83" s="3">
        <f>SIN(tweet_datatable[[#This Row],[Beta (rad)]])</f>
        <v>0.8347717481910264</v>
      </c>
      <c r="R83" s="3">
        <f>tweet_datatable[[#This Row],[SinPhi]]/tweet_datatable[[#This Row],[SinBeta]]</f>
        <v>0.8569028656709925</v>
      </c>
      <c r="S83" s="3">
        <f>RADIANS(tweet_datatable[[#This Row],[Theta (deg)]])</f>
        <v>0.19063860002951244</v>
      </c>
      <c r="T83" s="3">
        <f>tweet_datatable[[#This Row],[r1]]*COS(tweet_datatable[[#This Row],[Theta (rad)]])</f>
        <v>0.84137872457395768</v>
      </c>
      <c r="U83" s="3">
        <f>tweet_datatable[[#This Row],[r1]]*SIN(tweet_datatable[[#This Row],[Theta (rad)]])</f>
        <v>0.16237106586291561</v>
      </c>
      <c r="V83" s="3" t="e">
        <f>IF(COUNTA(tweet_datatable[[#This Row],[Flag]])&gt;0,tweet_datatable[[#This Row],[x]],NA())</f>
        <v>#N/A</v>
      </c>
      <c r="W83" s="3" t="e">
        <f>IF(COUNTA(tweet_datatable[[#This Row],[Flag]])&gt;0,tweet_datatable[[#This Row],[y]],NA())</f>
        <v>#N/A</v>
      </c>
      <c r="X83" s="3">
        <f>IF(COUNTA(tweet_datatable[[#This Row],[Flag]])=0,tweet_datatable[[#This Row],[x]],NA())</f>
        <v>0.84137872457395768</v>
      </c>
      <c r="Y83" s="3">
        <f>IF(COUNTA(tweet_datatable[[#This Row],[Flag]])=0,tweet_datatable[[#This Row],[y]],NA())</f>
        <v>0.16237106586291561</v>
      </c>
      <c r="Z83" s="3"/>
      <c r="AA83" s="3"/>
      <c r="AB83" s="3"/>
    </row>
    <row r="84" spans="1:28" x14ac:dyDescent="0.35">
      <c r="A84" s="1">
        <v>44143</v>
      </c>
      <c r="B84">
        <v>19.5</v>
      </c>
      <c r="C84">
        <v>55.5</v>
      </c>
      <c r="D84">
        <v>201</v>
      </c>
      <c r="E84" t="s">
        <v>8</v>
      </c>
      <c r="I84" s="2">
        <f>IFERROR(tweet_datatable[[#This Row],[Retweets]]/SUM(tweet_datatable[[#This Row],[Retweets]:[Likes]]),0.5)</f>
        <v>0.21637426900584794</v>
      </c>
      <c r="J84" s="2">
        <f>IFERROR(tweet_datatable[[#This Row],[Retweets]]/SUM(tweet_datatable[[#This Row],[Comments]:[Retweets]]),0.5)</f>
        <v>0.74</v>
      </c>
      <c r="K84" s="3">
        <f>tweet_datatable[[#This Row],[R/L]]*60</f>
        <v>12.982456140350877</v>
      </c>
      <c r="L84" s="3">
        <f>tweet_datatable[[#This Row],[R/C]]*60</f>
        <v>44.4</v>
      </c>
      <c r="M84" s="3">
        <f>180-tweet_datatable[[#This Row],[Theta (deg)]]-tweet_datatable[[#This Row],[Phi (deg)]]</f>
        <v>122.61754385964912</v>
      </c>
      <c r="N84" s="3">
        <f>RADIANS(tweet_datatable[[#This Row],[Phi (deg)]])</f>
        <v>0.77492618788548229</v>
      </c>
      <c r="O84" s="3">
        <f>RADIANS(tweet_datatable[[#This Row],[Beta (deg)]])</f>
        <v>2.1400798610594327</v>
      </c>
      <c r="P84" s="3">
        <f>SIN(tweet_datatable[[#This Row],[Phi (rad)]])</f>
        <v>0.69966334051336543</v>
      </c>
      <c r="Q84" s="3">
        <f>SIN(tweet_datatable[[#This Row],[Beta (rad)]])</f>
        <v>0.84228738691824623</v>
      </c>
      <c r="R84" s="3">
        <f>tweet_datatable[[#This Row],[SinPhi]]/tweet_datatable[[#This Row],[SinBeta]]</f>
        <v>0.83067056610367584</v>
      </c>
      <c r="S84" s="3">
        <f>RADIANS(tweet_datatable[[#This Row],[Theta (deg)]])</f>
        <v>0.22658660464487787</v>
      </c>
      <c r="T84" s="3">
        <f>tweet_datatable[[#This Row],[r1]]*COS(tweet_datatable[[#This Row],[Theta (rad)]])</f>
        <v>0.80943771161298483</v>
      </c>
      <c r="U84" s="3">
        <f>tweet_datatable[[#This Row],[r1]]*SIN(tweet_datatable[[#This Row],[Theta (rad)]])</f>
        <v>0.18661238010843706</v>
      </c>
      <c r="V84" s="3" t="e">
        <f>IF(COUNTA(tweet_datatable[[#This Row],[Flag]])&gt;0,tweet_datatable[[#This Row],[x]],NA())</f>
        <v>#N/A</v>
      </c>
      <c r="W84" s="3" t="e">
        <f>IF(COUNTA(tweet_datatable[[#This Row],[Flag]])&gt;0,tweet_datatable[[#This Row],[y]],NA())</f>
        <v>#N/A</v>
      </c>
      <c r="X84" s="3">
        <f>IF(COUNTA(tweet_datatable[[#This Row],[Flag]])=0,tweet_datatable[[#This Row],[x]],NA())</f>
        <v>0.80943771161298483</v>
      </c>
      <c r="Y84" s="3">
        <f>IF(COUNTA(tweet_datatable[[#This Row],[Flag]])=0,tweet_datatable[[#This Row],[y]],NA())</f>
        <v>0.18661238010843706</v>
      </c>
      <c r="Z84" s="3"/>
      <c r="AA84" s="3"/>
      <c r="AB84" s="3"/>
    </row>
    <row r="85" spans="1:28" x14ac:dyDescent="0.35">
      <c r="A85" s="1">
        <v>44143</v>
      </c>
      <c r="B85">
        <v>31.5</v>
      </c>
      <c r="C85">
        <v>58.9</v>
      </c>
      <c r="D85">
        <v>216.6</v>
      </c>
      <c r="E85" t="s">
        <v>8</v>
      </c>
      <c r="I85" s="2">
        <f>IFERROR(tweet_datatable[[#This Row],[Retweets]]/SUM(tweet_datatable[[#This Row],[Retweets]:[Likes]]),0.5)</f>
        <v>0.21379310344827585</v>
      </c>
      <c r="J85" s="2">
        <f>IFERROR(tweet_datatable[[#This Row],[Retweets]]/SUM(tweet_datatable[[#This Row],[Comments]:[Retweets]]),0.5)</f>
        <v>0.65154867256637161</v>
      </c>
      <c r="K85" s="3">
        <f>tweet_datatable[[#This Row],[R/L]]*60</f>
        <v>12.827586206896552</v>
      </c>
      <c r="L85" s="3">
        <f>tweet_datatable[[#This Row],[R/C]]*60</f>
        <v>39.092920353982294</v>
      </c>
      <c r="M85" s="3">
        <f>180-tweet_datatable[[#This Row],[Theta (deg)]]-tweet_datatable[[#This Row],[Phi (deg)]]</f>
        <v>128.07949343912117</v>
      </c>
      <c r="N85" s="3">
        <f>RADIANS(tweet_datatable[[#This Row],[Phi (deg)]])</f>
        <v>0.68230017439689816</v>
      </c>
      <c r="O85" s="3">
        <f>RADIANS(tweet_datatable[[#This Row],[Beta (deg)]])</f>
        <v>2.2354088647991399</v>
      </c>
      <c r="P85" s="3">
        <f>SIN(tweet_datatable[[#This Row],[Phi (rad)]])</f>
        <v>0.63057991189167806</v>
      </c>
      <c r="Q85" s="3">
        <f>SIN(tweet_datatable[[#This Row],[Beta (rad)]])</f>
        <v>0.78715581301686521</v>
      </c>
      <c r="R85" s="3">
        <f>tweet_datatable[[#This Row],[SinPhi]]/tweet_datatable[[#This Row],[SinBeta]]</f>
        <v>0.80108652119954249</v>
      </c>
      <c r="S85" s="3">
        <f>RADIANS(tweet_datatable[[#This Row],[Theta (deg)]])</f>
        <v>0.22388361439375537</v>
      </c>
      <c r="T85" s="3">
        <f>tweet_datatable[[#This Row],[r1]]*COS(tweet_datatable[[#This Row],[Theta (rad)]])</f>
        <v>0.78109346226323195</v>
      </c>
      <c r="U85" s="3">
        <f>tweet_datatable[[#This Row],[r1]]*SIN(tweet_datatable[[#This Row],[Theta (rad)]])</f>
        <v>0.17785560901254169</v>
      </c>
      <c r="V85" s="3" t="e">
        <f>IF(COUNTA(tweet_datatable[[#This Row],[Flag]])&gt;0,tweet_datatable[[#This Row],[x]],NA())</f>
        <v>#N/A</v>
      </c>
      <c r="W85" s="3" t="e">
        <f>IF(COUNTA(tweet_datatable[[#This Row],[Flag]])&gt;0,tweet_datatable[[#This Row],[y]],NA())</f>
        <v>#N/A</v>
      </c>
      <c r="X85" s="3">
        <f>IF(COUNTA(tweet_datatable[[#This Row],[Flag]])=0,tweet_datatable[[#This Row],[x]],NA())</f>
        <v>0.78109346226323195</v>
      </c>
      <c r="Y85" s="3">
        <f>IF(COUNTA(tweet_datatable[[#This Row],[Flag]])=0,tweet_datatable[[#This Row],[y]],NA())</f>
        <v>0.17785560901254169</v>
      </c>
      <c r="Z85" s="3"/>
      <c r="AA85" s="3"/>
      <c r="AB85" s="3"/>
    </row>
    <row r="86" spans="1:28" x14ac:dyDescent="0.35">
      <c r="A86" s="1">
        <v>44144</v>
      </c>
      <c r="B86">
        <v>31.5</v>
      </c>
      <c r="C86">
        <v>64.900000000000006</v>
      </c>
      <c r="D86">
        <v>253</v>
      </c>
      <c r="E86" t="s">
        <v>9</v>
      </c>
      <c r="G86" t="s">
        <v>15</v>
      </c>
      <c r="I86" s="2">
        <f>IFERROR(tweet_datatable[[#This Row],[Retweets]]/SUM(tweet_datatable[[#This Row],[Retweets]:[Likes]]),0.5)</f>
        <v>0.20415224913494812</v>
      </c>
      <c r="J86" s="2">
        <f>IFERROR(tweet_datatable[[#This Row],[Retweets]]/SUM(tweet_datatable[[#This Row],[Comments]:[Retweets]]),0.5)</f>
        <v>0.67323651452282163</v>
      </c>
      <c r="K86" s="3">
        <f>tweet_datatable[[#This Row],[R/L]]*60</f>
        <v>12.249134948096888</v>
      </c>
      <c r="L86" s="3">
        <f>tweet_datatable[[#This Row],[R/C]]*60</f>
        <v>40.394190871369297</v>
      </c>
      <c r="M86" s="3">
        <f>180-tweet_datatable[[#This Row],[Theta (deg)]]-tweet_datatable[[#This Row],[Phi (deg)]]</f>
        <v>127.35667418053382</v>
      </c>
      <c r="N86" s="3">
        <f>RADIANS(tweet_datatable[[#This Row],[Phi (deg)]])</f>
        <v>0.70501162938443152</v>
      </c>
      <c r="O86" s="3">
        <f>RADIANS(tweet_datatable[[#This Row],[Beta (deg)]])</f>
        <v>2.2227932888399664</v>
      </c>
      <c r="P86" s="3">
        <f>SIN(tweet_datatable[[#This Row],[Phi (rad)]])</f>
        <v>0.64804268656530906</v>
      </c>
      <c r="Q86" s="3">
        <f>SIN(tweet_datatable[[#This Row],[Beta (rad)]])</f>
        <v>0.79487367773604256</v>
      </c>
      <c r="R86" s="3">
        <f>tweet_datatable[[#This Row],[SinPhi]]/tweet_datatable[[#This Row],[SinBeta]]</f>
        <v>0.81527757770399789</v>
      </c>
      <c r="S86" s="3">
        <f>RADIANS(tweet_datatable[[#This Row],[Theta (deg)]])</f>
        <v>0.21378773536539541</v>
      </c>
      <c r="T86" s="3">
        <f>tweet_datatable[[#This Row],[r1]]*COS(tweet_datatable[[#This Row],[Theta (rad)]])</f>
        <v>0.79671722095164277</v>
      </c>
      <c r="U86" s="3">
        <f>tweet_datatable[[#This Row],[r1]]*SIN(tweet_datatable[[#This Row],[Theta (rad)]])</f>
        <v>0.17297166977857834</v>
      </c>
      <c r="V86" s="3">
        <f>IF(COUNTA(tweet_datatable[[#This Row],[Flag]])&gt;0,tweet_datatable[[#This Row],[x]],NA())</f>
        <v>0.79671722095164277</v>
      </c>
      <c r="W86" s="3">
        <f>IF(COUNTA(tweet_datatable[[#This Row],[Flag]])&gt;0,tweet_datatable[[#This Row],[y]],NA())</f>
        <v>0.17297166977857834</v>
      </c>
      <c r="X86" s="3" t="e">
        <f>IF(COUNTA(tweet_datatable[[#This Row],[Flag]])=0,tweet_datatable[[#This Row],[x]],NA())</f>
        <v>#N/A</v>
      </c>
      <c r="Y86" s="3" t="e">
        <f>IF(COUNTA(tweet_datatable[[#This Row],[Flag]])=0,tweet_datatable[[#This Row],[y]],NA())</f>
        <v>#N/A</v>
      </c>
      <c r="Z86" s="3"/>
      <c r="AA86" s="3"/>
      <c r="AB86" s="3"/>
    </row>
    <row r="87" spans="1:28" x14ac:dyDescent="0.35">
      <c r="A87" s="1">
        <v>44144</v>
      </c>
      <c r="B87">
        <v>36.799999999999997</v>
      </c>
      <c r="C87">
        <v>88.4</v>
      </c>
      <c r="D87">
        <v>355.7</v>
      </c>
      <c r="E87" t="s">
        <v>8</v>
      </c>
      <c r="G87" t="s">
        <v>17</v>
      </c>
      <c r="I87" s="2">
        <f>IFERROR(tweet_datatable[[#This Row],[Retweets]]/SUM(tweet_datatable[[#This Row],[Retweets]:[Likes]]),0.5)</f>
        <v>0.19905426705696916</v>
      </c>
      <c r="J87" s="2">
        <f>IFERROR(tweet_datatable[[#This Row],[Retweets]]/SUM(tweet_datatable[[#This Row],[Comments]:[Retweets]]),0.5)</f>
        <v>0.70607028753993617</v>
      </c>
      <c r="K87" s="3">
        <f>tweet_datatable[[#This Row],[R/L]]*60</f>
        <v>11.943256023418149</v>
      </c>
      <c r="L87" s="3">
        <f>tweet_datatable[[#This Row],[R/C]]*60</f>
        <v>42.364217252396173</v>
      </c>
      <c r="M87" s="3">
        <f>180-tweet_datatable[[#This Row],[Theta (deg)]]-tweet_datatable[[#This Row],[Phi (deg)]]</f>
        <v>125.69252672418568</v>
      </c>
      <c r="N87" s="3">
        <f>RADIANS(tweet_datatable[[#This Row],[Phi (deg)]])</f>
        <v>0.73939507608449884</v>
      </c>
      <c r="O87" s="3">
        <f>RADIANS(tweet_datatable[[#This Row],[Beta (deg)]])</f>
        <v>2.1937484364880029</v>
      </c>
      <c r="P87" s="3">
        <f>SIN(tweet_datatable[[#This Row],[Phi (rad)]])</f>
        <v>0.6738410709912922</v>
      </c>
      <c r="Q87" s="3">
        <f>SIN(tweet_datatable[[#This Row],[Beta (rad)]])</f>
        <v>0.81215963317138506</v>
      </c>
      <c r="R87" s="3">
        <f>tweet_datatable[[#This Row],[SinPhi]]/tweet_datatable[[#This Row],[SinBeta]]</f>
        <v>0.82969042472601651</v>
      </c>
      <c r="S87" s="3">
        <f>RADIANS(tweet_datatable[[#This Row],[Theta (deg)]])</f>
        <v>0.2084491410172917</v>
      </c>
      <c r="T87" s="3">
        <f>tweet_datatable[[#This Row],[r1]]*COS(tweet_datatable[[#This Row],[Theta (rad)]])</f>
        <v>0.81173014127546828</v>
      </c>
      <c r="U87" s="3">
        <f>tweet_datatable[[#This Row],[r1]]*SIN(tweet_datatable[[#This Row],[Theta (rad)]])</f>
        <v>0.1716985108466175</v>
      </c>
      <c r="V87" s="3">
        <f>IF(COUNTA(tweet_datatable[[#This Row],[Flag]])&gt;0,tweet_datatable[[#This Row],[x]],NA())</f>
        <v>0.81173014127546828</v>
      </c>
      <c r="W87" s="3">
        <f>IF(COUNTA(tweet_datatable[[#This Row],[Flag]])&gt;0,tweet_datatable[[#This Row],[y]],NA())</f>
        <v>0.1716985108466175</v>
      </c>
      <c r="X87" s="3" t="e">
        <f>IF(COUNTA(tweet_datatable[[#This Row],[Flag]])=0,tweet_datatable[[#This Row],[x]],NA())</f>
        <v>#N/A</v>
      </c>
      <c r="Y87" s="3" t="e">
        <f>IF(COUNTA(tweet_datatable[[#This Row],[Flag]])=0,tweet_datatable[[#This Row],[y]],NA())</f>
        <v>#N/A</v>
      </c>
      <c r="Z87" s="3"/>
      <c r="AA87" s="3"/>
      <c r="AB87" s="3"/>
    </row>
    <row r="88" spans="1:28" x14ac:dyDescent="0.35">
      <c r="A88" s="1">
        <v>44144</v>
      </c>
      <c r="B88">
        <v>51.5</v>
      </c>
      <c r="C88">
        <v>90.9</v>
      </c>
      <c r="D88">
        <v>470.1</v>
      </c>
      <c r="E88" t="s">
        <v>8</v>
      </c>
      <c r="G88" t="s">
        <v>17</v>
      </c>
      <c r="I88" s="2">
        <f>IFERROR(tweet_datatable[[#This Row],[Retweets]]/SUM(tweet_datatable[[#This Row],[Retweets]:[Likes]]),0.5)</f>
        <v>0.16203208556149734</v>
      </c>
      <c r="J88" s="2">
        <f>IFERROR(tweet_datatable[[#This Row],[Retweets]]/SUM(tweet_datatable[[#This Row],[Comments]:[Retweets]]),0.5)</f>
        <v>0.6383426966292135</v>
      </c>
      <c r="K88" s="3">
        <f>tweet_datatable[[#This Row],[R/L]]*60</f>
        <v>9.7219251336898402</v>
      </c>
      <c r="L88" s="3">
        <f>tweet_datatable[[#This Row],[R/C]]*60</f>
        <v>38.300561797752813</v>
      </c>
      <c r="M88" s="3">
        <f>180-tweet_datatable[[#This Row],[Theta (deg)]]-tweet_datatable[[#This Row],[Phi (deg)]]</f>
        <v>131.97751306855736</v>
      </c>
      <c r="N88" s="3">
        <f>RADIANS(tweet_datatable[[#This Row],[Phi (deg)]])</f>
        <v>0.66847090873434512</v>
      </c>
      <c r="O88" s="3">
        <f>RADIANS(tweet_datatable[[#This Row],[Beta (deg)]])</f>
        <v>2.3034421416401707</v>
      </c>
      <c r="P88" s="3">
        <f>SIN(tweet_datatable[[#This Row],[Phi (rad)]])</f>
        <v>0.61978672667071599</v>
      </c>
      <c r="Q88" s="3">
        <f>SIN(tweet_datatable[[#This Row],[Beta (rad)]])</f>
        <v>0.74340738258914696</v>
      </c>
      <c r="R88" s="3">
        <f>tweet_datatable[[#This Row],[SinPhi]]/tweet_datatable[[#This Row],[SinBeta]]</f>
        <v>0.83371075023779873</v>
      </c>
      <c r="S88" s="3">
        <f>RADIANS(tweet_datatable[[#This Row],[Theta (deg)]])</f>
        <v>0.16967960321527761</v>
      </c>
      <c r="T88" s="3">
        <f>tweet_datatable[[#This Row],[r1]]*COS(tweet_datatable[[#This Row],[Theta (rad)]])</f>
        <v>0.821737764959244</v>
      </c>
      <c r="U88" s="3">
        <f>tweet_datatable[[#This Row],[r1]]*SIN(tweet_datatable[[#This Row],[Theta (rad)]])</f>
        <v>0.1407858682604882</v>
      </c>
      <c r="V88" s="3">
        <f>IF(COUNTA(tweet_datatable[[#This Row],[Flag]])&gt;0,tweet_datatable[[#This Row],[x]],NA())</f>
        <v>0.821737764959244</v>
      </c>
      <c r="W88" s="3">
        <f>IF(COUNTA(tweet_datatable[[#This Row],[Flag]])&gt;0,tweet_datatable[[#This Row],[y]],NA())</f>
        <v>0.1407858682604882</v>
      </c>
      <c r="X88" s="3" t="e">
        <f>IF(COUNTA(tweet_datatable[[#This Row],[Flag]])=0,tweet_datatable[[#This Row],[x]],NA())</f>
        <v>#N/A</v>
      </c>
      <c r="Y88" s="3" t="e">
        <f>IF(COUNTA(tweet_datatable[[#This Row],[Flag]])=0,tweet_datatable[[#This Row],[y]],NA())</f>
        <v>#N/A</v>
      </c>
      <c r="Z88" s="3"/>
      <c r="AA88" s="3"/>
      <c r="AB88" s="3"/>
    </row>
    <row r="89" spans="1:28" x14ac:dyDescent="0.35">
      <c r="A89" s="1">
        <v>44144</v>
      </c>
      <c r="B89">
        <v>9.1999999999999993</v>
      </c>
      <c r="C89">
        <v>35.5</v>
      </c>
      <c r="D89">
        <v>134.80000000000001</v>
      </c>
      <c r="E89" t="s">
        <v>8</v>
      </c>
      <c r="G89" t="s">
        <v>17</v>
      </c>
      <c r="I89" s="2">
        <f>IFERROR(tweet_datatable[[#This Row],[Retweets]]/SUM(tweet_datatable[[#This Row],[Retweets]:[Likes]]),0.5)</f>
        <v>0.20845566647093364</v>
      </c>
      <c r="J89" s="2">
        <f>IFERROR(tweet_datatable[[#This Row],[Retweets]]/SUM(tweet_datatable[[#This Row],[Comments]:[Retweets]]),0.5)</f>
        <v>0.7941834451901566</v>
      </c>
      <c r="K89" s="3">
        <f>tweet_datatable[[#This Row],[R/L]]*60</f>
        <v>12.507339988256017</v>
      </c>
      <c r="L89" s="3">
        <f>tweet_datatable[[#This Row],[R/C]]*60</f>
        <v>47.651006711409394</v>
      </c>
      <c r="M89" s="3">
        <f>180-tweet_datatable[[#This Row],[Theta (deg)]]-tweet_datatable[[#This Row],[Phi (deg)]]</f>
        <v>119.8416533003346</v>
      </c>
      <c r="N89" s="3">
        <f>RADIANS(tweet_datatable[[#This Row],[Phi (deg)]])</f>
        <v>0.83166695900400933</v>
      </c>
      <c r="O89" s="3">
        <f>RADIANS(tweet_datatable[[#This Row],[Beta (deg)]])</f>
        <v>2.0916314311243678</v>
      </c>
      <c r="P89" s="3">
        <f>SIN(tweet_datatable[[#This Row],[Phi (rad)]])</f>
        <v>0.73905533554977199</v>
      </c>
      <c r="Q89" s="3">
        <f>SIN(tweet_datatable[[#This Row],[Beta (rad)]])</f>
        <v>0.86740393036333785</v>
      </c>
      <c r="R89" s="3">
        <f>tweet_datatable[[#This Row],[SinPhi]]/tweet_datatable[[#This Row],[SinBeta]]</f>
        <v>0.85203134281417969</v>
      </c>
      <c r="S89" s="3">
        <f>RADIANS(tweet_datatable[[#This Row],[Theta (deg)]])</f>
        <v>0.21829426346141642</v>
      </c>
      <c r="T89" s="3">
        <f>tweet_datatable[[#This Row],[r1]]*COS(tweet_datatable[[#This Row],[Theta (rad)]])</f>
        <v>0.83181116647268949</v>
      </c>
      <c r="U89" s="3">
        <f>tweet_datatable[[#This Row],[r1]]*SIN(tweet_datatable[[#This Row],[Theta (rad)]])</f>
        <v>0.18451989721728598</v>
      </c>
      <c r="V89" s="3">
        <f>IF(COUNTA(tweet_datatable[[#This Row],[Flag]])&gt;0,tweet_datatable[[#This Row],[x]],NA())</f>
        <v>0.83181116647268949</v>
      </c>
      <c r="W89" s="3">
        <f>IF(COUNTA(tweet_datatable[[#This Row],[Flag]])&gt;0,tweet_datatable[[#This Row],[y]],NA())</f>
        <v>0.18451989721728598</v>
      </c>
      <c r="X89" s="3" t="e">
        <f>IF(COUNTA(tweet_datatable[[#This Row],[Flag]])=0,tweet_datatable[[#This Row],[x]],NA())</f>
        <v>#N/A</v>
      </c>
      <c r="Y89" s="3" t="e">
        <f>IF(COUNTA(tweet_datatable[[#This Row],[Flag]])=0,tweet_datatable[[#This Row],[y]],NA())</f>
        <v>#N/A</v>
      </c>
      <c r="Z89" s="3"/>
      <c r="AA89" s="3"/>
      <c r="AB89" s="3"/>
    </row>
    <row r="90" spans="1:28" x14ac:dyDescent="0.35">
      <c r="A90" s="1">
        <v>44144</v>
      </c>
      <c r="B90">
        <v>8.1999999999999993</v>
      </c>
      <c r="C90">
        <v>35.9</v>
      </c>
      <c r="D90">
        <v>132.4</v>
      </c>
      <c r="E90" t="s">
        <v>8</v>
      </c>
      <c r="G90" t="s">
        <v>17</v>
      </c>
      <c r="I90" s="2">
        <f>IFERROR(tweet_datatable[[#This Row],[Retweets]]/SUM(tweet_datatable[[#This Row],[Retweets]:[Likes]]),0.5)</f>
        <v>0.21330956625074271</v>
      </c>
      <c r="J90" s="2">
        <f>IFERROR(tweet_datatable[[#This Row],[Retweets]]/SUM(tweet_datatable[[#This Row],[Comments]:[Retweets]]),0.5)</f>
        <v>0.81405895691609986</v>
      </c>
      <c r="K90" s="3">
        <f>tweet_datatable[[#This Row],[R/L]]*60</f>
        <v>12.798573975044562</v>
      </c>
      <c r="L90" s="3">
        <f>tweet_datatable[[#This Row],[R/C]]*60</f>
        <v>48.843537414965994</v>
      </c>
      <c r="M90" s="3">
        <f>180-tweet_datatable[[#This Row],[Theta (deg)]]-tweet_datatable[[#This Row],[Phi (deg)]]</f>
        <v>118.35788860998943</v>
      </c>
      <c r="N90" s="3">
        <f>RADIANS(tweet_datatable[[#This Row],[Phi (deg)]])</f>
        <v>0.85248054621219649</v>
      </c>
      <c r="O90" s="3">
        <f>RADIANS(tweet_datatable[[#This Row],[Beta (deg)]])</f>
        <v>2.0657348519530103</v>
      </c>
      <c r="P90" s="3">
        <f>SIN(tweet_datatable[[#This Row],[Phi (rad)]])</f>
        <v>0.75291521079991874</v>
      </c>
      <c r="Q90" s="3">
        <f>SIN(tweet_datatable[[#This Row],[Beta (rad)]])</f>
        <v>0.87999791066906907</v>
      </c>
      <c r="R90" s="3">
        <f>tweet_datatable[[#This Row],[SinPhi]]/tweet_datatable[[#This Row],[SinBeta]]</f>
        <v>0.85558749818788959</v>
      </c>
      <c r="S90" s="3">
        <f>RADIANS(tweet_datatable[[#This Row],[Theta (deg)]])</f>
        <v>0.22337725542458617</v>
      </c>
      <c r="T90" s="3">
        <f>tweet_datatable[[#This Row],[r1]]*COS(tweet_datatable[[#This Row],[Theta (rad)]])</f>
        <v>0.83433031393193768</v>
      </c>
      <c r="U90" s="3">
        <f>tweet_datatable[[#This Row],[r1]]*SIN(tweet_datatable[[#This Row],[Theta (rad)]])</f>
        <v>0.18953335935831003</v>
      </c>
      <c r="V90" s="3">
        <f>IF(COUNTA(tweet_datatable[[#This Row],[Flag]])&gt;0,tweet_datatable[[#This Row],[x]],NA())</f>
        <v>0.83433031393193768</v>
      </c>
      <c r="W90" s="3">
        <f>IF(COUNTA(tweet_datatable[[#This Row],[Flag]])&gt;0,tweet_datatable[[#This Row],[y]],NA())</f>
        <v>0.18953335935831003</v>
      </c>
      <c r="X90" s="3" t="e">
        <f>IF(COUNTA(tweet_datatable[[#This Row],[Flag]])=0,tweet_datatable[[#This Row],[x]],NA())</f>
        <v>#N/A</v>
      </c>
      <c r="Y90" s="3" t="e">
        <f>IF(COUNTA(tweet_datatable[[#This Row],[Flag]])=0,tweet_datatable[[#This Row],[y]],NA())</f>
        <v>#N/A</v>
      </c>
      <c r="Z90" s="3"/>
      <c r="AA90" s="3"/>
      <c r="AB90" s="3"/>
    </row>
    <row r="91" spans="1:28" x14ac:dyDescent="0.35">
      <c r="A91" s="1">
        <v>44144</v>
      </c>
      <c r="B91">
        <v>13.5</v>
      </c>
      <c r="C91">
        <v>39.9</v>
      </c>
      <c r="D91">
        <v>145.30000000000001</v>
      </c>
      <c r="E91" t="s">
        <v>8</v>
      </c>
      <c r="G91" t="s">
        <v>17</v>
      </c>
      <c r="I91" s="2">
        <f>IFERROR(tweet_datatable[[#This Row],[Retweets]]/SUM(tweet_datatable[[#This Row],[Retweets]:[Likes]]),0.5)</f>
        <v>0.21544276457883366</v>
      </c>
      <c r="J91" s="2">
        <f>IFERROR(tweet_datatable[[#This Row],[Retweets]]/SUM(tweet_datatable[[#This Row],[Comments]:[Retweets]]),0.5)</f>
        <v>0.7471910112359551</v>
      </c>
      <c r="K91" s="3">
        <f>tweet_datatable[[#This Row],[R/L]]*60</f>
        <v>12.92656587473002</v>
      </c>
      <c r="L91" s="3">
        <f>tweet_datatable[[#This Row],[R/C]]*60</f>
        <v>44.831460674157306</v>
      </c>
      <c r="M91" s="3">
        <f>180-tweet_datatable[[#This Row],[Theta (deg)]]-tweet_datatable[[#This Row],[Phi (deg)]]</f>
        <v>122.24197345111267</v>
      </c>
      <c r="N91" s="3">
        <f>RADIANS(tweet_datatable[[#This Row],[Phi (deg)]])</f>
        <v>0.78245659724240169</v>
      </c>
      <c r="O91" s="3">
        <f>RADIANS(tweet_datatable[[#This Row],[Beta (deg)]])</f>
        <v>2.1335249208574116</v>
      </c>
      <c r="P91" s="3">
        <f>SIN(tweet_datatable[[#This Row],[Phi (rad)]])</f>
        <v>0.70502372358202869</v>
      </c>
      <c r="Q91" s="3">
        <f>SIN(tweet_datatable[[#This Row],[Beta (rad)]])</f>
        <v>0.8458025673054399</v>
      </c>
      <c r="R91" s="3">
        <f>tweet_datatable[[#This Row],[SinPhi]]/tweet_datatable[[#This Row],[SinBeta]]</f>
        <v>0.83355590398371004</v>
      </c>
      <c r="S91" s="3">
        <f>RADIANS(tweet_datatable[[#This Row],[Theta (deg)]])</f>
        <v>0.22561113548997971</v>
      </c>
      <c r="T91" s="3">
        <f>tweet_datatable[[#This Row],[r1]]*COS(tweet_datatable[[#This Row],[Theta (rad)]])</f>
        <v>0.81243157752513129</v>
      </c>
      <c r="U91" s="3">
        <f>tweet_datatable[[#This Row],[r1]]*SIN(tweet_datatable[[#This Row],[Theta (rad)]])</f>
        <v>0.18646816593222185</v>
      </c>
      <c r="V91" s="3">
        <f>IF(COUNTA(tweet_datatable[[#This Row],[Flag]])&gt;0,tweet_datatable[[#This Row],[x]],NA())</f>
        <v>0.81243157752513129</v>
      </c>
      <c r="W91" s="3">
        <f>IF(COUNTA(tweet_datatable[[#This Row],[Flag]])&gt;0,tweet_datatable[[#This Row],[y]],NA())</f>
        <v>0.18646816593222185</v>
      </c>
      <c r="X91" s="3" t="e">
        <f>IF(COUNTA(tweet_datatable[[#This Row],[Flag]])=0,tweet_datatable[[#This Row],[x]],NA())</f>
        <v>#N/A</v>
      </c>
      <c r="Y91" s="3" t="e">
        <f>IF(COUNTA(tweet_datatable[[#This Row],[Flag]])=0,tweet_datatable[[#This Row],[y]],NA())</f>
        <v>#N/A</v>
      </c>
      <c r="Z91" s="3"/>
      <c r="AA91" s="3"/>
      <c r="AB91" s="3"/>
    </row>
    <row r="92" spans="1:28" x14ac:dyDescent="0.35">
      <c r="A92" s="1">
        <v>44144</v>
      </c>
      <c r="B92">
        <v>119.7</v>
      </c>
      <c r="C92">
        <v>119.9</v>
      </c>
      <c r="D92">
        <v>708.7</v>
      </c>
      <c r="E92" t="s">
        <v>8</v>
      </c>
      <c r="I92" s="2">
        <f>IFERROR(tweet_datatable[[#This Row],[Retweets]]/SUM(tweet_datatable[[#This Row],[Retweets]:[Likes]]),0.5)</f>
        <v>0.14470190683079895</v>
      </c>
      <c r="J92" s="2">
        <f>IFERROR(tweet_datatable[[#This Row],[Retweets]]/SUM(tweet_datatable[[#This Row],[Comments]:[Retweets]]),0.5)</f>
        <v>0.50041736227045075</v>
      </c>
      <c r="K92" s="3">
        <f>tweet_datatable[[#This Row],[R/L]]*60</f>
        <v>8.6821144098479373</v>
      </c>
      <c r="L92" s="3">
        <f>tweet_datatable[[#This Row],[R/C]]*60</f>
        <v>30.025041736227045</v>
      </c>
      <c r="M92" s="3">
        <f>180-tweet_datatable[[#This Row],[Theta (deg)]]-tweet_datatable[[#This Row],[Phi (deg)]]</f>
        <v>141.29284385392501</v>
      </c>
      <c r="N92" s="3">
        <f>RADIANS(tweet_datatable[[#This Row],[Phi (deg)]])</f>
        <v>0.5240358363458768</v>
      </c>
      <c r="O92" s="3">
        <f>RADIANS(tweet_datatable[[#This Row],[Beta (deg)]])</f>
        <v>2.4660253347572252</v>
      </c>
      <c r="P92" s="3">
        <f>SIN(tweet_datatable[[#This Row],[Phi (rad)]])</f>
        <v>0.50037845794282554</v>
      </c>
      <c r="Q92" s="3">
        <f>SIN(tweet_datatable[[#This Row],[Beta (rad)]])</f>
        <v>0.62534012589823207</v>
      </c>
      <c r="R92" s="3">
        <f>tweet_datatable[[#This Row],[SinPhi]]/tweet_datatable[[#This Row],[SinBeta]]</f>
        <v>0.80017007900154669</v>
      </c>
      <c r="S92" s="3">
        <f>RADIANS(tweet_datatable[[#This Row],[Theta (deg)]])</f>
        <v>0.1515314824866909</v>
      </c>
      <c r="T92" s="3">
        <f>tweet_datatable[[#This Row],[r1]]*COS(tweet_datatable[[#This Row],[Theta (rad)]])</f>
        <v>0.79100097534955349</v>
      </c>
      <c r="U92" s="3">
        <f>tweet_datatable[[#This Row],[r1]]*SIN(tweet_datatable[[#This Row],[Theta (rad)]])</f>
        <v>0.12078746758416832</v>
      </c>
      <c r="V92" s="3" t="e">
        <f>IF(COUNTA(tweet_datatable[[#This Row],[Flag]])&gt;0,tweet_datatable[[#This Row],[x]],NA())</f>
        <v>#N/A</v>
      </c>
      <c r="W92" s="3" t="e">
        <f>IF(COUNTA(tweet_datatable[[#This Row],[Flag]])&gt;0,tweet_datatable[[#This Row],[y]],NA())</f>
        <v>#N/A</v>
      </c>
      <c r="X92" s="3">
        <f>IF(COUNTA(tweet_datatable[[#This Row],[Flag]])=0,tweet_datatable[[#This Row],[x]],NA())</f>
        <v>0.79100097534955349</v>
      </c>
      <c r="Y92" s="3">
        <f>IF(COUNTA(tweet_datatable[[#This Row],[Flag]])=0,tweet_datatable[[#This Row],[y]],NA())</f>
        <v>0.12078746758416832</v>
      </c>
      <c r="Z92" s="3"/>
      <c r="AA92" s="3"/>
      <c r="AB92" s="3"/>
    </row>
    <row r="93" spans="1:28" x14ac:dyDescent="0.35">
      <c r="A93" s="1">
        <v>44144</v>
      </c>
      <c r="B93">
        <v>35.6</v>
      </c>
      <c r="C93">
        <v>79</v>
      </c>
      <c r="D93">
        <v>377</v>
      </c>
      <c r="E93" t="s">
        <v>8</v>
      </c>
      <c r="I93" s="2">
        <f>IFERROR(tweet_datatable[[#This Row],[Retweets]]/SUM(tweet_datatable[[#This Row],[Retweets]:[Likes]]),0.5)</f>
        <v>0.17324561403508773</v>
      </c>
      <c r="J93" s="2">
        <f>IFERROR(tweet_datatable[[#This Row],[Retweets]]/SUM(tweet_datatable[[#This Row],[Comments]:[Retweets]]),0.5)</f>
        <v>0.68935427574171038</v>
      </c>
      <c r="K93" s="3">
        <f>tweet_datatable[[#This Row],[R/L]]*60</f>
        <v>10.394736842105264</v>
      </c>
      <c r="L93" s="3">
        <f>tweet_datatable[[#This Row],[R/C]]*60</f>
        <v>41.361256544502623</v>
      </c>
      <c r="M93" s="3">
        <f>180-tweet_datatable[[#This Row],[Theta (deg)]]-tweet_datatable[[#This Row],[Phi (deg)]]</f>
        <v>128.24400661339212</v>
      </c>
      <c r="N93" s="3">
        <f>RADIANS(tweet_datatable[[#This Row],[Phi (deg)]])</f>
        <v>0.72189010946362331</v>
      </c>
      <c r="O93" s="3">
        <f>RADIANS(tweet_datatable[[#This Row],[Beta (deg)]])</f>
        <v>2.2382801613530749</v>
      </c>
      <c r="P93" s="3">
        <f>SIN(tweet_datatable[[#This Row],[Phi (rad)]])</f>
        <v>0.66080448841877704</v>
      </c>
      <c r="Q93" s="3">
        <f>SIN(tweet_datatable[[#This Row],[Beta (rad)]])</f>
        <v>0.78538168649169171</v>
      </c>
      <c r="R93" s="3">
        <f>tweet_datatable[[#This Row],[SinPhi]]/tweet_datatable[[#This Row],[SinBeta]]</f>
        <v>0.84138005734587173</v>
      </c>
      <c r="S93" s="3">
        <f>RADIANS(tweet_datatable[[#This Row],[Theta (deg)]])</f>
        <v>0.1814223827730948</v>
      </c>
      <c r="T93" s="3">
        <f>tweet_datatable[[#This Row],[r1]]*COS(tweet_datatable[[#This Row],[Theta (rad)]])</f>
        <v>0.82757136911454099</v>
      </c>
      <c r="U93" s="3">
        <f>tweet_datatable[[#This Row],[r1]]*SIN(tweet_datatable[[#This Row],[Theta (rad)]])</f>
        <v>0.15180918918572306</v>
      </c>
      <c r="V93" s="3" t="e">
        <f>IF(COUNTA(tweet_datatable[[#This Row],[Flag]])&gt;0,tweet_datatable[[#This Row],[x]],NA())</f>
        <v>#N/A</v>
      </c>
      <c r="W93" s="3" t="e">
        <f>IF(COUNTA(tweet_datatable[[#This Row],[Flag]])&gt;0,tweet_datatable[[#This Row],[y]],NA())</f>
        <v>#N/A</v>
      </c>
      <c r="X93" s="3">
        <f>IF(COUNTA(tweet_datatable[[#This Row],[Flag]])=0,tweet_datatable[[#This Row],[x]],NA())</f>
        <v>0.82757136911454099</v>
      </c>
      <c r="Y93" s="3">
        <f>IF(COUNTA(tweet_datatable[[#This Row],[Flag]])=0,tweet_datatable[[#This Row],[y]],NA())</f>
        <v>0.15180918918572306</v>
      </c>
      <c r="Z93" s="3"/>
      <c r="AA93" s="3"/>
      <c r="AB93" s="3"/>
    </row>
    <row r="94" spans="1:28" x14ac:dyDescent="0.35">
      <c r="A94" s="1">
        <v>44144</v>
      </c>
      <c r="B94">
        <v>30.1</v>
      </c>
      <c r="C94">
        <v>41.6</v>
      </c>
      <c r="D94">
        <v>233</v>
      </c>
      <c r="E94" t="s">
        <v>8</v>
      </c>
      <c r="I94" s="2">
        <f>IFERROR(tweet_datatable[[#This Row],[Retweets]]/SUM(tweet_datatable[[#This Row],[Retweets]:[Likes]]),0.5)</f>
        <v>0.15149308084486526</v>
      </c>
      <c r="J94" s="2">
        <f>IFERROR(tweet_datatable[[#This Row],[Retweets]]/SUM(tweet_datatable[[#This Row],[Comments]:[Retweets]]),0.5)</f>
        <v>0.58019525801952576</v>
      </c>
      <c r="K94" s="3">
        <f>tweet_datatable[[#This Row],[R/L]]*60</f>
        <v>9.0895848506919155</v>
      </c>
      <c r="L94" s="3">
        <f>tweet_datatable[[#This Row],[R/C]]*60</f>
        <v>34.811715481171547</v>
      </c>
      <c r="M94" s="3">
        <f>180-tweet_datatable[[#This Row],[Theta (deg)]]-tweet_datatable[[#This Row],[Phi (deg)]]</f>
        <v>136.09869966813653</v>
      </c>
      <c r="N94" s="3">
        <f>RADIANS(tweet_datatable[[#This Row],[Phi (deg)]])</f>
        <v>0.6075790534139256</v>
      </c>
      <c r="O94" s="3">
        <f>RADIANS(tweet_datatable[[#This Row],[Beta (deg)]])</f>
        <v>2.3753704168918963</v>
      </c>
      <c r="P94" s="3">
        <f>SIN(tweet_datatable[[#This Row],[Phi (rad)]])</f>
        <v>0.57088145918602029</v>
      </c>
      <c r="Q94" s="3">
        <f>SIN(tweet_datatable[[#This Row],[Beta (rad)]])</f>
        <v>0.69341818105687514</v>
      </c>
      <c r="R94" s="3">
        <f>tweet_datatable[[#This Row],[SinPhi]]/tweet_datatable[[#This Row],[SinBeta]]</f>
        <v>0.82328596910440077</v>
      </c>
      <c r="S94" s="3">
        <f>RADIANS(tweet_datatable[[#This Row],[Theta (deg)]])</f>
        <v>0.15864318328397112</v>
      </c>
      <c r="T94" s="3">
        <f>tweet_datatable[[#This Row],[r1]]*COS(tweet_datatable[[#This Row],[Theta (rad)]])</f>
        <v>0.81294758864060268</v>
      </c>
      <c r="U94" s="3">
        <f>tweet_datatable[[#This Row],[r1]]*SIN(tweet_datatable[[#This Row],[Theta (rad)]])</f>
        <v>0.13006154330778116</v>
      </c>
      <c r="V94" s="3" t="e">
        <f>IF(COUNTA(tweet_datatable[[#This Row],[Flag]])&gt;0,tweet_datatable[[#This Row],[x]],NA())</f>
        <v>#N/A</v>
      </c>
      <c r="W94" s="3" t="e">
        <f>IF(COUNTA(tweet_datatable[[#This Row],[Flag]])&gt;0,tweet_datatable[[#This Row],[y]],NA())</f>
        <v>#N/A</v>
      </c>
      <c r="X94" s="3">
        <f>IF(COUNTA(tweet_datatable[[#This Row],[Flag]])=0,tweet_datatable[[#This Row],[x]],NA())</f>
        <v>0.81294758864060268</v>
      </c>
      <c r="Y94" s="3">
        <f>IF(COUNTA(tweet_datatable[[#This Row],[Flag]])=0,tweet_datatable[[#This Row],[y]],NA())</f>
        <v>0.13006154330778116</v>
      </c>
      <c r="Z94" s="3"/>
      <c r="AA94" s="3"/>
      <c r="AB94" s="3"/>
    </row>
    <row r="95" spans="1:28" x14ac:dyDescent="0.35">
      <c r="A95" s="1">
        <v>44144</v>
      </c>
      <c r="B95">
        <v>44.9</v>
      </c>
      <c r="C95">
        <v>110.6</v>
      </c>
      <c r="D95">
        <v>483.6</v>
      </c>
      <c r="E95" t="s">
        <v>8</v>
      </c>
      <c r="I95" s="2">
        <f>IFERROR(tweet_datatable[[#This Row],[Retweets]]/SUM(tweet_datatable[[#This Row],[Retweets]:[Likes]]),0.5)</f>
        <v>0.18613261528105013</v>
      </c>
      <c r="J95" s="2">
        <f>IFERROR(tweet_datatable[[#This Row],[Retweets]]/SUM(tweet_datatable[[#This Row],[Comments]:[Retweets]]),0.5)</f>
        <v>0.71125401929260446</v>
      </c>
      <c r="K95" s="3">
        <f>tweet_datatable[[#This Row],[R/L]]*60</f>
        <v>11.167956916863007</v>
      </c>
      <c r="L95" s="3">
        <f>tweet_datatable[[#This Row],[R/C]]*60</f>
        <v>42.675241157556265</v>
      </c>
      <c r="M95" s="3">
        <f>180-tweet_datatable[[#This Row],[Theta (deg)]]-tweet_datatable[[#This Row],[Phi (deg)]]</f>
        <v>126.15680192558074</v>
      </c>
      <c r="N95" s="3">
        <f>RADIANS(tweet_datatable[[#This Row],[Phi (deg)]])</f>
        <v>0.74482346728195303</v>
      </c>
      <c r="O95" s="3">
        <f>RADIANS(tweet_datatable[[#This Row],[Beta (deg)]])</f>
        <v>2.2018515673877062</v>
      </c>
      <c r="P95" s="3">
        <f>SIN(tweet_datatable[[#This Row],[Phi (rad)]])</f>
        <v>0.67784203282688893</v>
      </c>
      <c r="Q95" s="3">
        <f>SIN(tweet_datatable[[#This Row],[Beta (rad)]])</f>
        <v>0.80740536908142058</v>
      </c>
      <c r="R95" s="3">
        <f>tweet_datatable[[#This Row],[SinPhi]]/tweet_datatable[[#This Row],[SinBeta]]</f>
        <v>0.83953124264960621</v>
      </c>
      <c r="S95" s="3">
        <f>RADIANS(tweet_datatable[[#This Row],[Theta (deg)]])</f>
        <v>0.19491761892013412</v>
      </c>
      <c r="T95" s="3">
        <f>tweet_datatable[[#This Row],[r1]]*COS(tweet_datatable[[#This Row],[Theta (rad)]])</f>
        <v>0.82363356750297201</v>
      </c>
      <c r="U95" s="3">
        <f>tweet_datatable[[#This Row],[r1]]*SIN(tweet_datatable[[#This Row],[Theta (rad)]])</f>
        <v>0.1626052086100542</v>
      </c>
      <c r="V95" s="3" t="e">
        <f>IF(COUNTA(tweet_datatable[[#This Row],[Flag]])&gt;0,tweet_datatable[[#This Row],[x]],NA())</f>
        <v>#N/A</v>
      </c>
      <c r="W95" s="3" t="e">
        <f>IF(COUNTA(tweet_datatable[[#This Row],[Flag]])&gt;0,tweet_datatable[[#This Row],[y]],NA())</f>
        <v>#N/A</v>
      </c>
      <c r="X95" s="3">
        <f>IF(COUNTA(tweet_datatable[[#This Row],[Flag]])=0,tweet_datatable[[#This Row],[x]],NA())</f>
        <v>0.82363356750297201</v>
      </c>
      <c r="Y95" s="3">
        <f>IF(COUNTA(tweet_datatable[[#This Row],[Flag]])=0,tweet_datatable[[#This Row],[y]],NA())</f>
        <v>0.1626052086100542</v>
      </c>
      <c r="Z95" s="3"/>
      <c r="AA95" s="3"/>
      <c r="AB95" s="3"/>
    </row>
    <row r="96" spans="1:28" x14ac:dyDescent="0.35">
      <c r="A96" s="1">
        <v>44144</v>
      </c>
      <c r="B96">
        <v>27</v>
      </c>
      <c r="C96">
        <v>64.599999999999994</v>
      </c>
      <c r="D96">
        <v>340.8</v>
      </c>
      <c r="E96" t="s">
        <v>8</v>
      </c>
      <c r="I96" s="2">
        <f>IFERROR(tweet_datatable[[#This Row],[Retweets]]/SUM(tweet_datatable[[#This Row],[Retweets]:[Likes]]),0.5)</f>
        <v>0.15934879131721755</v>
      </c>
      <c r="J96" s="2">
        <f>IFERROR(tweet_datatable[[#This Row],[Retweets]]/SUM(tweet_datatable[[#This Row],[Comments]:[Retweets]]),0.5)</f>
        <v>0.70524017467248912</v>
      </c>
      <c r="K96" s="3">
        <f>tweet_datatable[[#This Row],[R/L]]*60</f>
        <v>9.5609274790330527</v>
      </c>
      <c r="L96" s="3">
        <f>tweet_datatable[[#This Row],[R/C]]*60</f>
        <v>42.314410480349345</v>
      </c>
      <c r="M96" s="3">
        <f>180-tweet_datatable[[#This Row],[Theta (deg)]]-tweet_datatable[[#This Row],[Phi (deg)]]</f>
        <v>128.12466204061761</v>
      </c>
      <c r="N96" s="3">
        <f>RADIANS(tweet_datatable[[#This Row],[Phi (deg)]])</f>
        <v>0.73852578392249146</v>
      </c>
      <c r="O96" s="3">
        <f>RADIANS(tweet_datatable[[#This Row],[Beta (deg)]])</f>
        <v>2.2361972056137738</v>
      </c>
      <c r="P96" s="3">
        <f>SIN(tweet_datatable[[#This Row],[Phi (rad)]])</f>
        <v>0.67319851708124134</v>
      </c>
      <c r="Q96" s="3">
        <f>SIN(tweet_datatable[[#This Row],[Beta (rad)]])</f>
        <v>0.78666935596847998</v>
      </c>
      <c r="R96" s="3">
        <f>tweet_datatable[[#This Row],[SinPhi]]/tweet_datatable[[#This Row],[SinBeta]]</f>
        <v>0.85575790130080376</v>
      </c>
      <c r="S96" s="3">
        <f>RADIANS(tweet_datatable[[#This Row],[Theta (deg)]])</f>
        <v>0.16686966405352788</v>
      </c>
      <c r="T96" s="3">
        <f>tweet_datatable[[#This Row],[r1]]*COS(tweet_datatable[[#This Row],[Theta (rad)]])</f>
        <v>0.84387102592172292</v>
      </c>
      <c r="U96" s="3">
        <f>tweet_datatable[[#This Row],[r1]]*SIN(tweet_datatable[[#This Row],[Theta (rad)]])</f>
        <v>0.14213823288818181</v>
      </c>
      <c r="V96" s="3" t="e">
        <f>IF(COUNTA(tweet_datatable[[#This Row],[Flag]])&gt;0,tweet_datatable[[#This Row],[x]],NA())</f>
        <v>#N/A</v>
      </c>
      <c r="W96" s="3" t="e">
        <f>IF(COUNTA(tweet_datatable[[#This Row],[Flag]])&gt;0,tweet_datatable[[#This Row],[y]],NA())</f>
        <v>#N/A</v>
      </c>
      <c r="X96" s="3">
        <f>IF(COUNTA(tweet_datatable[[#This Row],[Flag]])=0,tweet_datatable[[#This Row],[x]],NA())</f>
        <v>0.84387102592172292</v>
      </c>
      <c r="Y96" s="3">
        <f>IF(COUNTA(tweet_datatable[[#This Row],[Flag]])=0,tweet_datatable[[#This Row],[y]],NA())</f>
        <v>0.14213823288818181</v>
      </c>
      <c r="Z96" s="3"/>
      <c r="AA96" s="3"/>
      <c r="AB96" s="3"/>
    </row>
    <row r="97" spans="1:28" x14ac:dyDescent="0.35">
      <c r="A97" s="1">
        <v>44144</v>
      </c>
      <c r="B97">
        <v>77.8</v>
      </c>
      <c r="C97">
        <v>107.7</v>
      </c>
      <c r="D97">
        <v>626.6</v>
      </c>
      <c r="E97" t="s">
        <v>8</v>
      </c>
      <c r="I97" s="2">
        <f>IFERROR(tweet_datatable[[#This Row],[Retweets]]/SUM(tweet_datatable[[#This Row],[Retweets]:[Likes]]),0.5)</f>
        <v>0.14667029824322483</v>
      </c>
      <c r="J97" s="2">
        <f>IFERROR(tweet_datatable[[#This Row],[Retweets]]/SUM(tweet_datatable[[#This Row],[Comments]:[Retweets]]),0.5)</f>
        <v>0.58059299191374669</v>
      </c>
      <c r="K97" s="3">
        <f>tweet_datatable[[#This Row],[R/L]]*60</f>
        <v>8.8002178945934908</v>
      </c>
      <c r="L97" s="3">
        <f>tweet_datatable[[#This Row],[R/C]]*60</f>
        <v>34.835579514824801</v>
      </c>
      <c r="M97" s="3">
        <f>180-tweet_datatable[[#This Row],[Theta (deg)]]-tweet_datatable[[#This Row],[Phi (deg)]]</f>
        <v>136.36420259058173</v>
      </c>
      <c r="N97" s="3">
        <f>RADIANS(tweet_datatable[[#This Row],[Phi (deg)]])</f>
        <v>0.60799555937398164</v>
      </c>
      <c r="O97" s="3">
        <f>RADIANS(tweet_datatable[[#This Row],[Beta (deg)]])</f>
        <v>2.380004317062232</v>
      </c>
      <c r="P97" s="3">
        <f>SIN(tweet_datatable[[#This Row],[Phi (rad)]])</f>
        <v>0.57122337458667238</v>
      </c>
      <c r="Q97" s="3">
        <f>SIN(tweet_datatable[[#This Row],[Beta (rad)]])</f>
        <v>0.6900718591290439</v>
      </c>
      <c r="R97" s="3">
        <f>tweet_datatable[[#This Row],[SinPhi]]/tweet_datatable[[#This Row],[SinBeta]]</f>
        <v>0.82777375577614043</v>
      </c>
      <c r="S97" s="3">
        <f>RADIANS(tweet_datatable[[#This Row],[Theta (deg)]])</f>
        <v>0.15359277715357972</v>
      </c>
      <c r="T97" s="3">
        <f>tweet_datatable[[#This Row],[r1]]*COS(tweet_datatable[[#This Row],[Theta (rad)]])</f>
        <v>0.81802903726842791</v>
      </c>
      <c r="U97" s="3">
        <f>tweet_datatable[[#This Row],[r1]]*SIN(tweet_datatable[[#This Row],[Theta (rad)]])</f>
        <v>0.12664077122880418</v>
      </c>
      <c r="V97" s="3" t="e">
        <f>IF(COUNTA(tweet_datatable[[#This Row],[Flag]])&gt;0,tweet_datatable[[#This Row],[x]],NA())</f>
        <v>#N/A</v>
      </c>
      <c r="W97" s="3" t="e">
        <f>IF(COUNTA(tweet_datatable[[#This Row],[Flag]])&gt;0,tweet_datatable[[#This Row],[y]],NA())</f>
        <v>#N/A</v>
      </c>
      <c r="X97" s="3">
        <f>IF(COUNTA(tweet_datatable[[#This Row],[Flag]])=0,tweet_datatable[[#This Row],[x]],NA())</f>
        <v>0.81802903726842791</v>
      </c>
      <c r="Y97" s="3">
        <f>IF(COUNTA(tweet_datatable[[#This Row],[Flag]])=0,tweet_datatable[[#This Row],[y]],NA())</f>
        <v>0.12664077122880418</v>
      </c>
      <c r="Z97" s="3"/>
      <c r="AA97" s="3"/>
      <c r="AB97" s="3"/>
    </row>
    <row r="98" spans="1:28" x14ac:dyDescent="0.35">
      <c r="A98" s="1">
        <v>44144</v>
      </c>
      <c r="B98">
        <v>10.199999999999999</v>
      </c>
      <c r="C98">
        <v>37.5</v>
      </c>
      <c r="D98">
        <v>152.4</v>
      </c>
      <c r="E98" t="s">
        <v>8</v>
      </c>
      <c r="I98" s="2">
        <f>IFERROR(tweet_datatable[[#This Row],[Retweets]]/SUM(tweet_datatable[[#This Row],[Retweets]:[Likes]]),0.5)</f>
        <v>0.19747235387045814</v>
      </c>
      <c r="J98" s="2">
        <f>IFERROR(tweet_datatable[[#This Row],[Retweets]]/SUM(tweet_datatable[[#This Row],[Comments]:[Retweets]]),0.5)</f>
        <v>0.78616352201257855</v>
      </c>
      <c r="K98" s="3">
        <f>tweet_datatable[[#This Row],[R/L]]*60</f>
        <v>11.848341232227488</v>
      </c>
      <c r="L98" s="3">
        <f>tweet_datatable[[#This Row],[R/C]]*60</f>
        <v>47.169811320754711</v>
      </c>
      <c r="M98" s="3">
        <f>180-tweet_datatable[[#This Row],[Theta (deg)]]-tweet_datatable[[#This Row],[Phi (deg)]]</f>
        <v>120.9818474470178</v>
      </c>
      <c r="N98" s="3">
        <f>RADIANS(tweet_datatable[[#This Row],[Phi (deg)]])</f>
        <v>0.82326851509166477</v>
      </c>
      <c r="O98" s="3">
        <f>RADIANS(tweet_datatable[[#This Row],[Beta (deg)]])</f>
        <v>2.1115315730959567</v>
      </c>
      <c r="P98" s="3">
        <f>SIN(tweet_datatable[[#This Row],[Phi (rad)]])</f>
        <v>0.73337177058668979</v>
      </c>
      <c r="Q98" s="3">
        <f>SIN(tweet_datatable[[#This Row],[Beta (rad)]])</f>
        <v>0.85733043297865397</v>
      </c>
      <c r="R98" s="3">
        <f>tweet_datatable[[#This Row],[SinPhi]]/tweet_datatable[[#This Row],[SinBeta]]</f>
        <v>0.85541320169716806</v>
      </c>
      <c r="S98" s="3">
        <f>RADIANS(tweet_datatable[[#This Row],[Theta (deg)]])</f>
        <v>0.20679256540217175</v>
      </c>
      <c r="T98" s="3">
        <f>tweet_datatable[[#This Row],[r1]]*COS(tweet_datatable[[#This Row],[Theta (rad)]])</f>
        <v>0.83718819937563405</v>
      </c>
      <c r="U98" s="3">
        <f>tweet_datatable[[#This Row],[r1]]*SIN(tweet_datatable[[#This Row],[Theta (rad)]])</f>
        <v>0.17563503199528124</v>
      </c>
      <c r="V98" s="3" t="e">
        <f>IF(COUNTA(tweet_datatable[[#This Row],[Flag]])&gt;0,tweet_datatable[[#This Row],[x]],NA())</f>
        <v>#N/A</v>
      </c>
      <c r="W98" s="3" t="e">
        <f>IF(COUNTA(tweet_datatable[[#This Row],[Flag]])&gt;0,tweet_datatable[[#This Row],[y]],NA())</f>
        <v>#N/A</v>
      </c>
      <c r="X98" s="3">
        <f>IF(COUNTA(tweet_datatable[[#This Row],[Flag]])=0,tweet_datatable[[#This Row],[x]],NA())</f>
        <v>0.83718819937563405</v>
      </c>
      <c r="Y98" s="3">
        <f>IF(COUNTA(tweet_datatable[[#This Row],[Flag]])=0,tweet_datatable[[#This Row],[y]],NA())</f>
        <v>0.17563503199528124</v>
      </c>
      <c r="Z98" s="3"/>
      <c r="AA98" s="3"/>
      <c r="AB98" s="3"/>
    </row>
    <row r="99" spans="1:28" x14ac:dyDescent="0.35">
      <c r="A99" s="1">
        <v>44144</v>
      </c>
      <c r="B99">
        <v>9</v>
      </c>
      <c r="C99">
        <v>30.5</v>
      </c>
      <c r="D99">
        <v>129.69999999999999</v>
      </c>
      <c r="E99" t="s">
        <v>8</v>
      </c>
      <c r="I99" s="2">
        <f>IFERROR(tweet_datatable[[#This Row],[Retweets]]/SUM(tweet_datatable[[#This Row],[Retweets]:[Likes]]),0.5)</f>
        <v>0.19038701622971288</v>
      </c>
      <c r="J99" s="2">
        <f>IFERROR(tweet_datatable[[#This Row],[Retweets]]/SUM(tweet_datatable[[#This Row],[Comments]:[Retweets]]),0.5)</f>
        <v>0.77215189873417722</v>
      </c>
      <c r="K99" s="3">
        <f>tweet_datatable[[#This Row],[R/L]]*60</f>
        <v>11.423220973782772</v>
      </c>
      <c r="L99" s="3">
        <f>tweet_datatable[[#This Row],[R/C]]*60</f>
        <v>46.329113924050631</v>
      </c>
      <c r="M99" s="3">
        <f>180-tweet_datatable[[#This Row],[Theta (deg)]]-tweet_datatable[[#This Row],[Phi (deg)]]</f>
        <v>122.24766510216659</v>
      </c>
      <c r="N99" s="3">
        <f>RADIANS(tweet_datatable[[#This Row],[Phi (deg)]])</f>
        <v>0.80859557750623368</v>
      </c>
      <c r="O99" s="3">
        <f>RADIANS(tweet_datatable[[#This Row],[Beta (deg)]])</f>
        <v>2.1336242589081773</v>
      </c>
      <c r="P99" s="3">
        <f>SIN(tweet_datatable[[#This Row],[Phi (rad)]])</f>
        <v>0.72331811328700268</v>
      </c>
      <c r="Q99" s="3">
        <f>SIN(tweet_datatable[[#This Row],[Beta (rad)]])</f>
        <v>0.8457495666763154</v>
      </c>
      <c r="R99" s="3">
        <f>tweet_datatable[[#This Row],[SinPhi]]/tweet_datatable[[#This Row],[SinBeta]]</f>
        <v>0.85523911780356898</v>
      </c>
      <c r="S99" s="3">
        <f>RADIANS(tweet_datatable[[#This Row],[Theta (deg)]])</f>
        <v>0.19937281717538222</v>
      </c>
      <c r="T99" s="3">
        <f>tweet_datatable[[#This Row],[r1]]*COS(tweet_datatable[[#This Row],[Theta (rad)]])</f>
        <v>0.83829767505773967</v>
      </c>
      <c r="U99" s="3">
        <f>tweet_datatable[[#This Row],[r1]]*SIN(tweet_datatable[[#This Row],[Theta (rad)]])</f>
        <v>0.16938405064885903</v>
      </c>
      <c r="V99" s="3" t="e">
        <f>IF(COUNTA(tweet_datatable[[#This Row],[Flag]])&gt;0,tweet_datatable[[#This Row],[x]],NA())</f>
        <v>#N/A</v>
      </c>
      <c r="W99" s="3" t="e">
        <f>IF(COUNTA(tweet_datatable[[#This Row],[Flag]])&gt;0,tweet_datatable[[#This Row],[y]],NA())</f>
        <v>#N/A</v>
      </c>
      <c r="X99" s="3">
        <f>IF(COUNTA(tweet_datatable[[#This Row],[Flag]])=0,tweet_datatable[[#This Row],[x]],NA())</f>
        <v>0.83829767505773967</v>
      </c>
      <c r="Y99" s="3">
        <f>IF(COUNTA(tweet_datatable[[#This Row],[Flag]])=0,tweet_datatable[[#This Row],[y]],NA())</f>
        <v>0.16938405064885903</v>
      </c>
      <c r="Z99" s="3"/>
      <c r="AA99" s="3"/>
      <c r="AB99" s="3"/>
    </row>
    <row r="100" spans="1:28" x14ac:dyDescent="0.35">
      <c r="A100" s="1">
        <v>44144</v>
      </c>
      <c r="B100">
        <v>13.4</v>
      </c>
      <c r="C100">
        <v>36.1</v>
      </c>
      <c r="D100">
        <v>151.30000000000001</v>
      </c>
      <c r="E100" t="s">
        <v>8</v>
      </c>
      <c r="I100" s="2">
        <f>IFERROR(tweet_datatable[[#This Row],[Retweets]]/SUM(tweet_datatable[[#This Row],[Retweets]:[Likes]]),0.5)</f>
        <v>0.19263607257203844</v>
      </c>
      <c r="J100" s="2">
        <f>IFERROR(tweet_datatable[[#This Row],[Retweets]]/SUM(tweet_datatable[[#This Row],[Comments]:[Retweets]]),0.5)</f>
        <v>0.72929292929292933</v>
      </c>
      <c r="K100" s="3">
        <f>tweet_datatable[[#This Row],[R/L]]*60</f>
        <v>11.558164354322306</v>
      </c>
      <c r="L100" s="3">
        <f>tweet_datatable[[#This Row],[R/C]]*60</f>
        <v>43.757575757575758</v>
      </c>
      <c r="M100" s="3">
        <f>180-tweet_datatable[[#This Row],[Theta (deg)]]-tweet_datatable[[#This Row],[Phi (deg)]]</f>
        <v>124.68425988810193</v>
      </c>
      <c r="N100" s="3">
        <f>RADIANS(tweet_datatable[[#This Row],[Phi (deg)]])</f>
        <v>0.76371376966054905</v>
      </c>
      <c r="O100" s="3">
        <f>RADIANS(tweet_datatable[[#This Row],[Beta (deg)]])</f>
        <v>2.1761508604596753</v>
      </c>
      <c r="P100" s="3">
        <f>SIN(tweet_datatable[[#This Row],[Phi (rad)]])</f>
        <v>0.69160856208222354</v>
      </c>
      <c r="Q100" s="3">
        <f>SIN(tweet_datatable[[#This Row],[Beta (rad)]])</f>
        <v>0.82230040064148313</v>
      </c>
      <c r="R100" s="3">
        <f>tweet_datatable[[#This Row],[SinPhi]]/tweet_datatable[[#This Row],[SinBeta]]</f>
        <v>0.84106557839774143</v>
      </c>
      <c r="S100" s="3">
        <f>RADIANS(tweet_datatable[[#This Row],[Theta (deg)]])</f>
        <v>0.20172802346956872</v>
      </c>
      <c r="T100" s="3">
        <f>tweet_datatable[[#This Row],[r1]]*COS(tweet_datatable[[#This Row],[Theta (rad)]])</f>
        <v>0.82401029035485174</v>
      </c>
      <c r="U100" s="3">
        <f>tweet_datatable[[#This Row],[r1]]*SIN(tweet_datatable[[#This Row],[Theta (rad)]])</f>
        <v>0.16851809563023265</v>
      </c>
      <c r="V100" s="3" t="e">
        <f>IF(COUNTA(tweet_datatable[[#This Row],[Flag]])&gt;0,tweet_datatable[[#This Row],[x]],NA())</f>
        <v>#N/A</v>
      </c>
      <c r="W100" s="3" t="e">
        <f>IF(COUNTA(tweet_datatable[[#This Row],[Flag]])&gt;0,tweet_datatable[[#This Row],[y]],NA())</f>
        <v>#N/A</v>
      </c>
      <c r="X100" s="3">
        <f>IF(COUNTA(tweet_datatable[[#This Row],[Flag]])=0,tweet_datatable[[#This Row],[x]],NA())</f>
        <v>0.82401029035485174</v>
      </c>
      <c r="Y100" s="3">
        <f>IF(COUNTA(tweet_datatable[[#This Row],[Flag]])=0,tweet_datatable[[#This Row],[y]],NA())</f>
        <v>0.16851809563023265</v>
      </c>
      <c r="Z100" s="3"/>
      <c r="AA100" s="3"/>
      <c r="AB100" s="3"/>
    </row>
    <row r="101" spans="1:28" x14ac:dyDescent="0.35">
      <c r="A101" s="1">
        <v>44144</v>
      </c>
      <c r="B101">
        <v>7.8</v>
      </c>
      <c r="C101">
        <v>30.6</v>
      </c>
      <c r="D101">
        <v>130.19999999999999</v>
      </c>
      <c r="E101" t="s">
        <v>8</v>
      </c>
      <c r="I101" s="2">
        <f>IFERROR(tweet_datatable[[#This Row],[Retweets]]/SUM(tweet_datatable[[#This Row],[Retweets]:[Likes]]),0.5)</f>
        <v>0.19029850746268659</v>
      </c>
      <c r="J101" s="2">
        <f>IFERROR(tweet_datatable[[#This Row],[Retweets]]/SUM(tweet_datatable[[#This Row],[Comments]:[Retweets]]),0.5)</f>
        <v>0.79687500000000011</v>
      </c>
      <c r="K101" s="3">
        <f>tweet_datatable[[#This Row],[R/L]]*60</f>
        <v>11.417910447761196</v>
      </c>
      <c r="L101" s="3">
        <f>tweet_datatable[[#This Row],[R/C]]*60</f>
        <v>47.812500000000007</v>
      </c>
      <c r="M101" s="3">
        <f>180-tweet_datatable[[#This Row],[Theta (deg)]]-tweet_datatable[[#This Row],[Phi (deg)]]</f>
        <v>120.76958955223881</v>
      </c>
      <c r="N101" s="3">
        <f>RADIANS(tweet_datatable[[#This Row],[Phi (deg)]])</f>
        <v>0.83448554860978896</v>
      </c>
      <c r="O101" s="3">
        <f>RADIANS(tweet_datatable[[#This Row],[Beta (deg)]])</f>
        <v>2.1078269739687117</v>
      </c>
      <c r="P101" s="3">
        <f>SIN(tweet_datatable[[#This Row],[Phi (rad)]])</f>
        <v>0.74095112535495922</v>
      </c>
      <c r="Q101" s="3">
        <f>SIN(tweet_datatable[[#This Row],[Beta (rad)]])</f>
        <v>0.85923154905020771</v>
      </c>
      <c r="R101" s="3">
        <f>tweet_datatable[[#This Row],[SinPhi]]/tweet_datatable[[#This Row],[SinBeta]]</f>
        <v>0.86234161929226716</v>
      </c>
      <c r="S101" s="3">
        <f>RADIANS(tweet_datatable[[#This Row],[Theta (deg)]])</f>
        <v>0.19928013101129288</v>
      </c>
      <c r="T101" s="3">
        <f>tweet_datatable[[#This Row],[r1]]*COS(tweet_datatable[[#This Row],[Theta (rad)]])</f>
        <v>0.84527530930984884</v>
      </c>
      <c r="U101" s="3">
        <f>tweet_datatable[[#This Row],[r1]]*SIN(tweet_datatable[[#This Row],[Theta (rad)]])</f>
        <v>0.17071238922453424</v>
      </c>
      <c r="V101" s="3" t="e">
        <f>IF(COUNTA(tweet_datatable[[#This Row],[Flag]])&gt;0,tweet_datatable[[#This Row],[x]],NA())</f>
        <v>#N/A</v>
      </c>
      <c r="W101" s="3" t="e">
        <f>IF(COUNTA(tweet_datatable[[#This Row],[Flag]])&gt;0,tweet_datatable[[#This Row],[y]],NA())</f>
        <v>#N/A</v>
      </c>
      <c r="X101" s="3">
        <f>IF(COUNTA(tweet_datatable[[#This Row],[Flag]])=0,tweet_datatable[[#This Row],[x]],NA())</f>
        <v>0.84527530930984884</v>
      </c>
      <c r="Y101" s="3">
        <f>IF(COUNTA(tweet_datatable[[#This Row],[Flag]])=0,tweet_datatable[[#This Row],[y]],NA())</f>
        <v>0.17071238922453424</v>
      </c>
      <c r="Z101" s="3"/>
      <c r="AA101" s="3"/>
      <c r="AB101" s="3"/>
    </row>
    <row r="102" spans="1:28" x14ac:dyDescent="0.35">
      <c r="A102" s="1">
        <v>44144</v>
      </c>
      <c r="B102">
        <v>21.2</v>
      </c>
      <c r="C102">
        <v>57.8</v>
      </c>
      <c r="D102">
        <v>249.1</v>
      </c>
      <c r="E102" t="s">
        <v>8</v>
      </c>
      <c r="I102" s="2">
        <f>IFERROR(tweet_datatable[[#This Row],[Retweets]]/SUM(tweet_datatable[[#This Row],[Retweets]:[Likes]]),0.5)</f>
        <v>0.18833496252851092</v>
      </c>
      <c r="J102" s="2">
        <f>IFERROR(tweet_datatable[[#This Row],[Retweets]]/SUM(tweet_datatable[[#This Row],[Comments]:[Retweets]]),0.5)</f>
        <v>0.73164556962025318</v>
      </c>
      <c r="K102" s="3">
        <f>tweet_datatable[[#This Row],[R/L]]*60</f>
        <v>11.300097751710656</v>
      </c>
      <c r="L102" s="3">
        <f>tweet_datatable[[#This Row],[R/C]]*60</f>
        <v>43.898734177215189</v>
      </c>
      <c r="M102" s="3">
        <f>180-tweet_datatable[[#This Row],[Theta (deg)]]-tweet_datatable[[#This Row],[Phi (deg)]]</f>
        <v>124.80116807107414</v>
      </c>
      <c r="N102" s="3">
        <f>RADIANS(tweet_datatable[[#This Row],[Phi (deg)]])</f>
        <v>0.76617744885016892</v>
      </c>
      <c r="O102" s="3">
        <f>RADIANS(tweet_datatable[[#This Row],[Beta (deg)]])</f>
        <v>2.1781912931750642</v>
      </c>
      <c r="P102" s="3">
        <f>SIN(tweet_datatable[[#This Row],[Phi (rad)]])</f>
        <v>0.69338590913276021</v>
      </c>
      <c r="Q102" s="3">
        <f>SIN(tweet_datatable[[#This Row],[Beta (rad)]])</f>
        <v>0.82113757400468235</v>
      </c>
      <c r="R102" s="3">
        <f>tweet_datatable[[#This Row],[SinPhi]]/tweet_datatable[[#This Row],[SinBeta]]</f>
        <v>0.84442111904722839</v>
      </c>
      <c r="S102" s="3">
        <f>RADIANS(tweet_datatable[[#This Row],[Theta (deg)]])</f>
        <v>0.19722391156455962</v>
      </c>
      <c r="T102" s="3">
        <f>tweet_datatable[[#This Row],[r1]]*COS(tweet_datatable[[#This Row],[Theta (rad)]])</f>
        <v>0.82805144503150996</v>
      </c>
      <c r="U102" s="3">
        <f>tweet_datatable[[#This Row],[r1]]*SIN(tweet_datatable[[#This Row],[Theta (rad)]])</f>
        <v>0.16546247512412496</v>
      </c>
      <c r="V102" s="3" t="e">
        <f>IF(COUNTA(tweet_datatable[[#This Row],[Flag]])&gt;0,tweet_datatable[[#This Row],[x]],NA())</f>
        <v>#N/A</v>
      </c>
      <c r="W102" s="3" t="e">
        <f>IF(COUNTA(tweet_datatable[[#This Row],[Flag]])&gt;0,tweet_datatable[[#This Row],[y]],NA())</f>
        <v>#N/A</v>
      </c>
      <c r="X102" s="3">
        <f>IF(COUNTA(tweet_datatable[[#This Row],[Flag]])=0,tweet_datatable[[#This Row],[x]],NA())</f>
        <v>0.82805144503150996</v>
      </c>
      <c r="Y102" s="3">
        <f>IF(COUNTA(tweet_datatable[[#This Row],[Flag]])=0,tweet_datatable[[#This Row],[y]],NA())</f>
        <v>0.16546247512412496</v>
      </c>
      <c r="Z102" s="3"/>
      <c r="AA102" s="3"/>
      <c r="AB102" s="3"/>
    </row>
    <row r="103" spans="1:28" x14ac:dyDescent="0.35">
      <c r="A103" s="1">
        <v>44144</v>
      </c>
      <c r="B103">
        <v>9.6</v>
      </c>
      <c r="C103">
        <v>28.6</v>
      </c>
      <c r="D103">
        <v>149.30000000000001</v>
      </c>
      <c r="E103" t="s">
        <v>8</v>
      </c>
      <c r="I103" s="2">
        <f>IFERROR(tweet_datatable[[#This Row],[Retweets]]/SUM(tweet_datatable[[#This Row],[Retweets]:[Likes]]),0.5)</f>
        <v>0.16076447442383363</v>
      </c>
      <c r="J103" s="2">
        <f>IFERROR(tweet_datatable[[#This Row],[Retweets]]/SUM(tweet_datatable[[#This Row],[Comments]:[Retweets]]),0.5)</f>
        <v>0.74869109947643975</v>
      </c>
      <c r="K103" s="3">
        <f>tweet_datatable[[#This Row],[R/L]]*60</f>
        <v>9.6458684654300182</v>
      </c>
      <c r="L103" s="3">
        <f>tweet_datatable[[#This Row],[R/C]]*60</f>
        <v>44.921465968586382</v>
      </c>
      <c r="M103" s="3">
        <f>180-tweet_datatable[[#This Row],[Theta (deg)]]-tweet_datatable[[#This Row],[Phi (deg)]]</f>
        <v>125.4326655659836</v>
      </c>
      <c r="N103" s="3">
        <f>RADIANS(tweet_datatable[[#This Row],[Phi (deg)]])</f>
        <v>0.78402748597441596</v>
      </c>
      <c r="O103" s="3">
        <f>RADIANS(tweet_datatable[[#This Row],[Beta (deg)]])</f>
        <v>2.1892130036793307</v>
      </c>
      <c r="P103" s="3">
        <f>SIN(tweet_datatable[[#This Row],[Phi (rad)]])</f>
        <v>0.70613690194872725</v>
      </c>
      <c r="Q103" s="3">
        <f>SIN(tweet_datatable[[#This Row],[Beta (rad)]])</f>
        <v>0.81479740251813249</v>
      </c>
      <c r="R103" s="3">
        <f>tweet_datatable[[#This Row],[SinPhi]]/tweet_datatable[[#This Row],[SinBeta]]</f>
        <v>0.86664108128770434</v>
      </c>
      <c r="S103" s="3">
        <f>RADIANS(tweet_datatable[[#This Row],[Theta (deg)]])</f>
        <v>0.16835216393604666</v>
      </c>
      <c r="T103" s="3">
        <f>tweet_datatable[[#This Row],[r1]]*COS(tweet_datatable[[#This Row],[Theta (rad)]])</f>
        <v>0.85438869466441425</v>
      </c>
      <c r="U103" s="3">
        <f>tweet_datatable[[#This Row],[r1]]*SIN(tweet_datatable[[#This Row],[Theta (rad)]])</f>
        <v>0.1452126792162437</v>
      </c>
      <c r="V103" s="3" t="e">
        <f>IF(COUNTA(tweet_datatable[[#This Row],[Flag]])&gt;0,tweet_datatable[[#This Row],[x]],NA())</f>
        <v>#N/A</v>
      </c>
      <c r="W103" s="3" t="e">
        <f>IF(COUNTA(tweet_datatable[[#This Row],[Flag]])&gt;0,tweet_datatable[[#This Row],[y]],NA())</f>
        <v>#N/A</v>
      </c>
      <c r="X103" s="3">
        <f>IF(COUNTA(tweet_datatable[[#This Row],[Flag]])=0,tweet_datatable[[#This Row],[x]],NA())</f>
        <v>0.85438869466441425</v>
      </c>
      <c r="Y103" s="3">
        <f>IF(COUNTA(tweet_datatable[[#This Row],[Flag]])=0,tweet_datatable[[#This Row],[y]],NA())</f>
        <v>0.1452126792162437</v>
      </c>
      <c r="Z103" s="3"/>
      <c r="AA103" s="3"/>
      <c r="AB103" s="3"/>
    </row>
    <row r="104" spans="1:28" x14ac:dyDescent="0.35">
      <c r="A104" s="1">
        <v>44144</v>
      </c>
      <c r="B104">
        <v>11.5</v>
      </c>
      <c r="C104">
        <v>28.9</v>
      </c>
      <c r="D104">
        <v>153.30000000000001</v>
      </c>
      <c r="E104" t="s">
        <v>8</v>
      </c>
      <c r="I104" s="2">
        <f>IFERROR(tweet_datatable[[#This Row],[Retweets]]/SUM(tweet_datatable[[#This Row],[Retweets]:[Likes]]),0.5)</f>
        <v>0.15861690450054883</v>
      </c>
      <c r="J104" s="2">
        <f>IFERROR(tweet_datatable[[#This Row],[Retweets]]/SUM(tweet_datatable[[#This Row],[Comments]:[Retweets]]),0.5)</f>
        <v>0.71534653465346532</v>
      </c>
      <c r="K104" s="3">
        <f>tweet_datatable[[#This Row],[R/L]]*60</f>
        <v>9.517014270032929</v>
      </c>
      <c r="L104" s="3">
        <f>tweet_datatable[[#This Row],[R/C]]*60</f>
        <v>42.920792079207921</v>
      </c>
      <c r="M104" s="3">
        <f>180-tweet_datatable[[#This Row],[Theta (deg)]]-tweet_datatable[[#This Row],[Phi (deg)]]</f>
        <v>127.56219365075916</v>
      </c>
      <c r="N104" s="3">
        <f>RADIANS(tweet_datatable[[#This Row],[Phi (deg)]])</f>
        <v>0.74910913934608103</v>
      </c>
      <c r="O104" s="3">
        <f>RADIANS(tweet_datatable[[#This Row],[Beta (deg)]])</f>
        <v>2.2263802802723531</v>
      </c>
      <c r="P104" s="3">
        <f>SIN(tweet_datatable[[#This Row],[Phi (rad)]])</f>
        <v>0.68098665679997483</v>
      </c>
      <c r="Q104" s="3">
        <f>SIN(tweet_datatable[[#This Row],[Beta (rad)]])</f>
        <v>0.79269207224808169</v>
      </c>
      <c r="R104" s="3">
        <f>tweet_datatable[[#This Row],[SinPhi]]/tweet_datatable[[#This Row],[SinBeta]]</f>
        <v>0.85908094787511968</v>
      </c>
      <c r="S104" s="3">
        <f>RADIANS(tweet_datatable[[#This Row],[Theta (deg)]])</f>
        <v>0.16610323397135932</v>
      </c>
      <c r="T104" s="3">
        <f>tweet_datatable[[#This Row],[r1]]*COS(tweet_datatable[[#This Row],[Theta (rad)]])</f>
        <v>0.84725702705406392</v>
      </c>
      <c r="U104" s="3">
        <f>tweet_datatable[[#This Row],[r1]]*SIN(tweet_datatable[[#This Row],[Theta (rad)]])</f>
        <v>0.14204085718385109</v>
      </c>
      <c r="V104" s="3" t="e">
        <f>IF(COUNTA(tweet_datatable[[#This Row],[Flag]])&gt;0,tweet_datatable[[#This Row],[x]],NA())</f>
        <v>#N/A</v>
      </c>
      <c r="W104" s="3" t="e">
        <f>IF(COUNTA(tweet_datatable[[#This Row],[Flag]])&gt;0,tweet_datatable[[#This Row],[y]],NA())</f>
        <v>#N/A</v>
      </c>
      <c r="X104" s="3">
        <f>IF(COUNTA(tweet_datatable[[#This Row],[Flag]])=0,tweet_datatable[[#This Row],[x]],NA())</f>
        <v>0.84725702705406392</v>
      </c>
      <c r="Y104" s="3">
        <f>IF(COUNTA(tweet_datatable[[#This Row],[Flag]])=0,tweet_datatable[[#This Row],[y]],NA())</f>
        <v>0.14204085718385109</v>
      </c>
      <c r="Z104" s="3"/>
      <c r="AA104" s="3"/>
      <c r="AB104" s="3"/>
    </row>
    <row r="105" spans="1:28" x14ac:dyDescent="0.35">
      <c r="A105" s="1">
        <v>44144</v>
      </c>
      <c r="B105">
        <v>27.8</v>
      </c>
      <c r="C105">
        <v>65</v>
      </c>
      <c r="D105">
        <v>286.39999999999998</v>
      </c>
      <c r="E105" t="s">
        <v>8</v>
      </c>
      <c r="I105" s="2">
        <f>IFERROR(tweet_datatable[[#This Row],[Retweets]]/SUM(tweet_datatable[[#This Row],[Retweets]:[Likes]]),0.5)</f>
        <v>0.18497438816163916</v>
      </c>
      <c r="J105" s="2">
        <f>IFERROR(tweet_datatable[[#This Row],[Retweets]]/SUM(tweet_datatable[[#This Row],[Comments]:[Retweets]]),0.5)</f>
        <v>0.70043103448275867</v>
      </c>
      <c r="K105" s="3">
        <f>tweet_datatable[[#This Row],[R/L]]*60</f>
        <v>11.098463289698349</v>
      </c>
      <c r="L105" s="3">
        <f>tweet_datatable[[#This Row],[R/C]]*60</f>
        <v>42.025862068965523</v>
      </c>
      <c r="M105" s="3">
        <f>180-tweet_datatable[[#This Row],[Theta (deg)]]-tweet_datatable[[#This Row],[Phi (deg)]]</f>
        <v>126.87567464133613</v>
      </c>
      <c r="N105" s="3">
        <f>RADIANS(tweet_datatable[[#This Row],[Phi (deg)]])</f>
        <v>0.73348966409244465</v>
      </c>
      <c r="O105" s="3">
        <f>RADIANS(tweet_datatable[[#This Row],[Beta (deg)]])</f>
        <v>2.2143982631803913</v>
      </c>
      <c r="P105" s="3">
        <f>SIN(tweet_datatable[[#This Row],[Phi (rad)]])</f>
        <v>0.66946597759676196</v>
      </c>
      <c r="Q105" s="3">
        <f>SIN(tweet_datatable[[#This Row],[Beta (rad)]])</f>
        <v>0.799939499378295</v>
      </c>
      <c r="R105" s="3">
        <f>tweet_datatable[[#This Row],[SinPhi]]/tweet_datatable[[#This Row],[SinBeta]]</f>
        <v>0.83689576288839873</v>
      </c>
      <c r="S105" s="3">
        <f>RADIANS(tweet_datatable[[#This Row],[Theta (deg)]])</f>
        <v>0.19370472631695745</v>
      </c>
      <c r="T105" s="3">
        <f>tweet_datatable[[#This Row],[r1]]*COS(tweet_datatable[[#This Row],[Theta (rad)]])</f>
        <v>0.82124399371897994</v>
      </c>
      <c r="U105" s="3">
        <f>tweet_datatable[[#This Row],[r1]]*SIN(tweet_datatable[[#This Row],[Theta (rad)]])</f>
        <v>0.16109879180507533</v>
      </c>
      <c r="V105" s="3" t="e">
        <f>IF(COUNTA(tweet_datatable[[#This Row],[Flag]])&gt;0,tweet_datatable[[#This Row],[x]],NA())</f>
        <v>#N/A</v>
      </c>
      <c r="W105" s="3" t="e">
        <f>IF(COUNTA(tweet_datatable[[#This Row],[Flag]])&gt;0,tweet_datatable[[#This Row],[y]],NA())</f>
        <v>#N/A</v>
      </c>
      <c r="X105" s="3">
        <f>IF(COUNTA(tweet_datatable[[#This Row],[Flag]])=0,tweet_datatable[[#This Row],[x]],NA())</f>
        <v>0.82124399371897994</v>
      </c>
      <c r="Y105" s="3">
        <f>IF(COUNTA(tweet_datatable[[#This Row],[Flag]])=0,tweet_datatable[[#This Row],[y]],NA())</f>
        <v>0.16109879180507533</v>
      </c>
      <c r="Z105" s="3"/>
      <c r="AA105" s="3"/>
      <c r="AB105" s="3"/>
    </row>
    <row r="106" spans="1:28" x14ac:dyDescent="0.35">
      <c r="A106" s="1">
        <v>44144</v>
      </c>
      <c r="B106">
        <v>49.3</v>
      </c>
      <c r="C106">
        <v>63.6</v>
      </c>
      <c r="D106">
        <v>326.2</v>
      </c>
      <c r="E106" t="s">
        <v>8</v>
      </c>
      <c r="I106" s="2">
        <f>IFERROR(tweet_datatable[[#This Row],[Retweets]]/SUM(tweet_datatable[[#This Row],[Retweets]:[Likes]]),0.5)</f>
        <v>0.16316059517701384</v>
      </c>
      <c r="J106" s="2">
        <f>IFERROR(tweet_datatable[[#This Row],[Retweets]]/SUM(tweet_datatable[[#This Row],[Comments]:[Retweets]]),0.5)</f>
        <v>0.56333038086802478</v>
      </c>
      <c r="K106" s="3">
        <f>tweet_datatable[[#This Row],[R/L]]*60</f>
        <v>9.7896357106208303</v>
      </c>
      <c r="L106" s="3">
        <f>tweet_datatable[[#This Row],[R/C]]*60</f>
        <v>33.799822852081491</v>
      </c>
      <c r="M106" s="3">
        <f>180-tweet_datatable[[#This Row],[Theta (deg)]]-tweet_datatable[[#This Row],[Phi (deg)]]</f>
        <v>136.41054143729767</v>
      </c>
      <c r="N106" s="3">
        <f>RADIANS(tweet_datatable[[#This Row],[Phi (deg)]])</f>
        <v>0.58991819535964229</v>
      </c>
      <c r="O106" s="3">
        <f>RADIANS(tweet_datatable[[#This Row],[Beta (deg)]])</f>
        <v>2.3808130825090021</v>
      </c>
      <c r="P106" s="3">
        <f>SIN(tweet_datatable[[#This Row],[Phi (rad)]])</f>
        <v>0.55629304624786347</v>
      </c>
      <c r="Q106" s="3">
        <f>SIN(tweet_datatable[[#This Row],[Beta (rad)]])</f>
        <v>0.68948629690613383</v>
      </c>
      <c r="R106" s="3">
        <f>tweet_datatable[[#This Row],[SinPhi]]/tweet_datatable[[#This Row],[SinBeta]]</f>
        <v>0.80682248326625816</v>
      </c>
      <c r="S106" s="3">
        <f>RADIANS(tweet_datatable[[#This Row],[Theta (deg)]])</f>
        <v>0.17086137572114832</v>
      </c>
      <c r="T106" s="3">
        <f>tweet_datatable[[#This Row],[r1]]*COS(tweet_datatable[[#This Row],[Theta (rad)]])</f>
        <v>0.79507407622649806</v>
      </c>
      <c r="U106" s="3">
        <f>tweet_datatable[[#This Row],[r1]]*SIN(tweet_datatable[[#This Row],[Theta (rad)]])</f>
        <v>0.1371850313135958</v>
      </c>
      <c r="V106" s="3" t="e">
        <f>IF(COUNTA(tweet_datatable[[#This Row],[Flag]])&gt;0,tweet_datatable[[#This Row],[x]],NA())</f>
        <v>#N/A</v>
      </c>
      <c r="W106" s="3" t="e">
        <f>IF(COUNTA(tweet_datatable[[#This Row],[Flag]])&gt;0,tweet_datatable[[#This Row],[y]],NA())</f>
        <v>#N/A</v>
      </c>
      <c r="X106" s="3">
        <f>IF(COUNTA(tweet_datatable[[#This Row],[Flag]])=0,tweet_datatable[[#This Row],[x]],NA())</f>
        <v>0.79507407622649806</v>
      </c>
      <c r="Y106" s="3">
        <f>IF(COUNTA(tweet_datatable[[#This Row],[Flag]])=0,tweet_datatable[[#This Row],[y]],NA())</f>
        <v>0.1371850313135958</v>
      </c>
      <c r="Z106" s="3"/>
      <c r="AA106" s="3"/>
      <c r="AB106" s="3"/>
    </row>
    <row r="107" spans="1:28" x14ac:dyDescent="0.35">
      <c r="A107" s="1">
        <v>44144</v>
      </c>
      <c r="B107">
        <v>54.7</v>
      </c>
      <c r="C107">
        <v>79.599999999999994</v>
      </c>
      <c r="D107">
        <v>371.3</v>
      </c>
      <c r="E107" t="s">
        <v>8</v>
      </c>
      <c r="I107" s="2">
        <f>IFERROR(tweet_datatable[[#This Row],[Retweets]]/SUM(tweet_datatable[[#This Row],[Retweets]:[Likes]]),0.5)</f>
        <v>0.17653581725438011</v>
      </c>
      <c r="J107" s="2">
        <f>IFERROR(tweet_datatable[[#This Row],[Retweets]]/SUM(tweet_datatable[[#This Row],[Comments]:[Retweets]]),0.5)</f>
        <v>0.59270290394638858</v>
      </c>
      <c r="K107" s="3">
        <f>tweet_datatable[[#This Row],[R/L]]*60</f>
        <v>10.592149035262807</v>
      </c>
      <c r="L107" s="3">
        <f>tweet_datatable[[#This Row],[R/C]]*60</f>
        <v>35.562174236783314</v>
      </c>
      <c r="M107" s="3">
        <f>180-tweet_datatable[[#This Row],[Theta (deg)]]-tweet_datatable[[#This Row],[Phi (deg)]]</f>
        <v>133.84567672795387</v>
      </c>
      <c r="N107" s="3">
        <f>RADIANS(tweet_datatable[[#This Row],[Phi (deg)]])</f>
        <v>0.62067702959977034</v>
      </c>
      <c r="O107" s="3">
        <f>RADIANS(tweet_datatable[[#This Row],[Beta (deg)]])</f>
        <v>2.3360477484627458</v>
      </c>
      <c r="P107" s="3">
        <f>SIN(tweet_datatable[[#This Row],[Phi (rad)]])</f>
        <v>0.58158604713671536</v>
      </c>
      <c r="Q107" s="3">
        <f>SIN(tweet_datatable[[#This Row],[Beta (rad)]])</f>
        <v>0.72120821583089556</v>
      </c>
      <c r="R107" s="3">
        <f>tweet_datatable[[#This Row],[SinPhi]]/tweet_datatable[[#This Row],[SinBeta]]</f>
        <v>0.80640518836391351</v>
      </c>
      <c r="S107" s="3">
        <f>RADIANS(tweet_datatable[[#This Row],[Theta (deg)]])</f>
        <v>0.18486787552727693</v>
      </c>
      <c r="T107" s="3">
        <f>tweet_datatable[[#This Row],[r1]]*COS(tweet_datatable[[#This Row],[Theta (rad)]])</f>
        <v>0.79266448416224833</v>
      </c>
      <c r="U107" s="3">
        <f>tweet_datatable[[#This Row],[r1]]*SIN(tweet_datatable[[#This Row],[Theta (rad)]])</f>
        <v>0.14823070993568005</v>
      </c>
      <c r="V107" s="3" t="e">
        <f>IF(COUNTA(tweet_datatable[[#This Row],[Flag]])&gt;0,tweet_datatable[[#This Row],[x]],NA())</f>
        <v>#N/A</v>
      </c>
      <c r="W107" s="3" t="e">
        <f>IF(COUNTA(tweet_datatable[[#This Row],[Flag]])&gt;0,tweet_datatable[[#This Row],[y]],NA())</f>
        <v>#N/A</v>
      </c>
      <c r="X107" s="3">
        <f>IF(COUNTA(tweet_datatable[[#This Row],[Flag]])=0,tweet_datatable[[#This Row],[x]],NA())</f>
        <v>0.79266448416224833</v>
      </c>
      <c r="Y107" s="3">
        <f>IF(COUNTA(tweet_datatable[[#This Row],[Flag]])=0,tweet_datatable[[#This Row],[y]],NA())</f>
        <v>0.14823070993568005</v>
      </c>
      <c r="Z107" s="3"/>
      <c r="AA107" s="3"/>
      <c r="AB107" s="3"/>
    </row>
    <row r="108" spans="1:28" x14ac:dyDescent="0.35">
      <c r="A108" s="1">
        <v>44144</v>
      </c>
      <c r="B108">
        <v>30.8</v>
      </c>
      <c r="C108">
        <v>50.7</v>
      </c>
      <c r="D108">
        <v>211.9</v>
      </c>
      <c r="E108" t="s">
        <v>8</v>
      </c>
      <c r="I108" s="2">
        <f>IFERROR(tweet_datatable[[#This Row],[Retweets]]/SUM(tweet_datatable[[#This Row],[Retweets]:[Likes]]),0.5)</f>
        <v>0.19306930693069307</v>
      </c>
      <c r="J108" s="2">
        <f>IFERROR(tweet_datatable[[#This Row],[Retweets]]/SUM(tweet_datatable[[#This Row],[Comments]:[Retweets]]),0.5)</f>
        <v>0.62208588957055222</v>
      </c>
      <c r="K108" s="3">
        <f>tweet_datatable[[#This Row],[R/L]]*60</f>
        <v>11.584158415841584</v>
      </c>
      <c r="L108" s="3">
        <f>tweet_datatable[[#This Row],[R/C]]*60</f>
        <v>37.325153374233132</v>
      </c>
      <c r="M108" s="3">
        <f>180-tweet_datatable[[#This Row],[Theta (deg)]]-tweet_datatable[[#This Row],[Phi (deg)]]</f>
        <v>131.09068820992528</v>
      </c>
      <c r="N108" s="3">
        <f>RADIANS(tweet_datatable[[#This Row],[Phi (deg)]])</f>
        <v>0.65144682019223943</v>
      </c>
      <c r="O108" s="3">
        <f>RADIANS(tweet_datatable[[#This Row],[Beta (deg)]])</f>
        <v>2.2879641279685075</v>
      </c>
      <c r="P108" s="3">
        <f>SIN(tweet_datatable[[#This Row],[Phi (rad)]])</f>
        <v>0.60633756203384459</v>
      </c>
      <c r="Q108" s="3">
        <f>SIN(tweet_datatable[[#This Row],[Beta (rad)]])</f>
        <v>0.75367021989183658</v>
      </c>
      <c r="R108" s="3">
        <f>tweet_datatable[[#This Row],[SinPhi]]/tweet_datatable[[#This Row],[SinBeta]]</f>
        <v>0.80451309608712351</v>
      </c>
      <c r="S108" s="3">
        <f>RADIANS(tweet_datatable[[#This Row],[Theta (deg)]])</f>
        <v>0.20218170542904609</v>
      </c>
      <c r="T108" s="3">
        <f>tweet_datatable[[#This Row],[r1]]*COS(tweet_datatable[[#This Row],[Theta (rad)]])</f>
        <v>0.7881258141645433</v>
      </c>
      <c r="U108" s="3">
        <f>tweet_datatable[[#This Row],[r1]]*SIN(tweet_datatable[[#This Row],[Theta (rad)]])</f>
        <v>0.16155191989934664</v>
      </c>
      <c r="V108" s="3" t="e">
        <f>IF(COUNTA(tweet_datatable[[#This Row],[Flag]])&gt;0,tweet_datatable[[#This Row],[x]],NA())</f>
        <v>#N/A</v>
      </c>
      <c r="W108" s="3" t="e">
        <f>IF(COUNTA(tweet_datatable[[#This Row],[Flag]])&gt;0,tweet_datatable[[#This Row],[y]],NA())</f>
        <v>#N/A</v>
      </c>
      <c r="X108" s="3">
        <f>IF(COUNTA(tweet_datatable[[#This Row],[Flag]])=0,tweet_datatable[[#This Row],[x]],NA())</f>
        <v>0.7881258141645433</v>
      </c>
      <c r="Y108" s="3">
        <f>IF(COUNTA(tweet_datatable[[#This Row],[Flag]])=0,tweet_datatable[[#This Row],[y]],NA())</f>
        <v>0.16155191989934664</v>
      </c>
      <c r="Z108" s="3"/>
      <c r="AA108" s="3"/>
      <c r="AB108" s="3"/>
    </row>
    <row r="109" spans="1:28" x14ac:dyDescent="0.35">
      <c r="A109" s="1">
        <v>44144</v>
      </c>
      <c r="B109">
        <v>11.5</v>
      </c>
      <c r="C109">
        <v>36.700000000000003</v>
      </c>
      <c r="D109">
        <v>131</v>
      </c>
      <c r="E109" t="s">
        <v>8</v>
      </c>
      <c r="I109" s="2">
        <f>IFERROR(tweet_datatable[[#This Row],[Retweets]]/SUM(tweet_datatable[[#This Row],[Retweets]:[Likes]]),0.5)</f>
        <v>0.21884317233154446</v>
      </c>
      <c r="J109" s="2">
        <f>IFERROR(tweet_datatable[[#This Row],[Retweets]]/SUM(tweet_datatable[[#This Row],[Comments]:[Retweets]]),0.5)</f>
        <v>0.7614107883817427</v>
      </c>
      <c r="K109" s="3">
        <f>tweet_datatable[[#This Row],[R/L]]*60</f>
        <v>13.130590339892668</v>
      </c>
      <c r="L109" s="3">
        <f>tweet_datatable[[#This Row],[R/C]]*60</f>
        <v>45.684647302904565</v>
      </c>
      <c r="M109" s="3">
        <f>180-tweet_datatable[[#This Row],[Theta (deg)]]-tweet_datatable[[#This Row],[Phi (deg)]]</f>
        <v>121.18476235720276</v>
      </c>
      <c r="N109" s="3">
        <f>RADIANS(tweet_datatable[[#This Row],[Phi (deg)]])</f>
        <v>0.79734751304803186</v>
      </c>
      <c r="O109" s="3">
        <f>RADIANS(tweet_datatable[[#This Row],[Beta (deg)]])</f>
        <v>2.1150731063800725</v>
      </c>
      <c r="P109" s="3">
        <f>SIN(tweet_datatable[[#This Row],[Phi (rad)]])</f>
        <v>0.71550556406563515</v>
      </c>
      <c r="Q109" s="3">
        <f>SIN(tweet_datatable[[#This Row],[Beta (rad)]])</f>
        <v>0.85550199765811252</v>
      </c>
      <c r="R109" s="3">
        <f>tweet_datatable[[#This Row],[SinPhi]]/tweet_datatable[[#This Row],[SinBeta]]</f>
        <v>0.83635756085233048</v>
      </c>
      <c r="S109" s="3">
        <f>RADIANS(tweet_datatable[[#This Row],[Theta (deg)]])</f>
        <v>0.22917203416168841</v>
      </c>
      <c r="T109" s="3">
        <f>tweet_datatable[[#This Row],[r1]]*COS(tweet_datatable[[#This Row],[Theta (rad)]])</f>
        <v>0.81449084091575641</v>
      </c>
      <c r="U109" s="3">
        <f>tweet_datatable[[#This Row],[r1]]*SIN(tweet_datatable[[#This Row],[Theta (rad)]])</f>
        <v>0.18999642012207393</v>
      </c>
      <c r="V109" s="3" t="e">
        <f>IF(COUNTA(tweet_datatable[[#This Row],[Flag]])&gt;0,tweet_datatable[[#This Row],[x]],NA())</f>
        <v>#N/A</v>
      </c>
      <c r="W109" s="3" t="e">
        <f>IF(COUNTA(tweet_datatable[[#This Row],[Flag]])&gt;0,tweet_datatable[[#This Row],[y]],NA())</f>
        <v>#N/A</v>
      </c>
      <c r="X109" s="3">
        <f>IF(COUNTA(tweet_datatable[[#This Row],[Flag]])=0,tweet_datatable[[#This Row],[x]],NA())</f>
        <v>0.81449084091575641</v>
      </c>
      <c r="Y109" s="3">
        <f>IF(COUNTA(tweet_datatable[[#This Row],[Flag]])=0,tweet_datatable[[#This Row],[y]],NA())</f>
        <v>0.18999642012207393</v>
      </c>
      <c r="Z109" s="3"/>
      <c r="AA109" s="3"/>
      <c r="AB109" s="3"/>
    </row>
    <row r="110" spans="1:28" x14ac:dyDescent="0.35">
      <c r="A110" s="1">
        <v>44144</v>
      </c>
      <c r="B110">
        <v>38.200000000000003</v>
      </c>
      <c r="C110">
        <v>52.1</v>
      </c>
      <c r="D110">
        <v>247.2</v>
      </c>
      <c r="E110" t="s">
        <v>9</v>
      </c>
      <c r="I110" s="2">
        <f>IFERROR(tweet_datatable[[#This Row],[Retweets]]/SUM(tweet_datatable[[#This Row],[Retweets]:[Likes]]),0.5)</f>
        <v>0.17407283661877715</v>
      </c>
      <c r="J110" s="2">
        <f>IFERROR(tweet_datatable[[#This Row],[Retweets]]/SUM(tweet_datatable[[#This Row],[Comments]:[Retweets]]),0.5)</f>
        <v>0.57696566998892573</v>
      </c>
      <c r="K110" s="3">
        <f>tweet_datatable[[#This Row],[R/L]]*60</f>
        <v>10.444370197126629</v>
      </c>
      <c r="L110" s="3">
        <f>tweet_datatable[[#This Row],[R/C]]*60</f>
        <v>34.617940199335543</v>
      </c>
      <c r="M110" s="3">
        <f>180-tweet_datatable[[#This Row],[Theta (deg)]]-tweet_datatable[[#This Row],[Phi (deg)]]</f>
        <v>134.93768960353782</v>
      </c>
      <c r="N110" s="3">
        <f>RADIANS(tweet_datatable[[#This Row],[Phi (deg)]])</f>
        <v>0.60419703673690739</v>
      </c>
      <c r="O110" s="3">
        <f>RADIANS(tweet_datatable[[#This Row],[Beta (deg)]])</f>
        <v>2.355106968615857</v>
      </c>
      <c r="P110" s="3">
        <f>SIN(tweet_datatable[[#This Row],[Phi (rad)]])</f>
        <v>0.5681014540069893</v>
      </c>
      <c r="Q110" s="3">
        <f>SIN(tweet_datatable[[#This Row],[Beta (rad)]])</f>
        <v>0.70787535676770896</v>
      </c>
      <c r="R110" s="3">
        <f>tweet_datatable[[#This Row],[SinPhi]]/tweet_datatable[[#This Row],[SinBeta]]</f>
        <v>0.80254447138977492</v>
      </c>
      <c r="S110" s="3">
        <f>RADIANS(tweet_datatable[[#This Row],[Theta (deg)]])</f>
        <v>0.18228864823702887</v>
      </c>
      <c r="T110" s="3">
        <f>tweet_datatable[[#This Row],[r1]]*COS(tweet_datatable[[#This Row],[Theta (rad)]])</f>
        <v>0.78924741764150907</v>
      </c>
      <c r="U110" s="3">
        <f>tweet_datatable[[#This Row],[r1]]*SIN(tweet_datatable[[#This Row],[Theta (rad)]])</f>
        <v>0.14548588352311922</v>
      </c>
      <c r="V110" s="3" t="e">
        <f>IF(COUNTA(tweet_datatable[[#This Row],[Flag]])&gt;0,tweet_datatable[[#This Row],[x]],NA())</f>
        <v>#N/A</v>
      </c>
      <c r="W110" s="3" t="e">
        <f>IF(COUNTA(tweet_datatable[[#This Row],[Flag]])&gt;0,tweet_datatable[[#This Row],[y]],NA())</f>
        <v>#N/A</v>
      </c>
      <c r="X110" s="3">
        <f>IF(COUNTA(tweet_datatable[[#This Row],[Flag]])=0,tweet_datatable[[#This Row],[x]],NA())</f>
        <v>0.78924741764150907</v>
      </c>
      <c r="Y110" s="3">
        <f>IF(COUNTA(tweet_datatable[[#This Row],[Flag]])=0,tweet_datatable[[#This Row],[y]],NA())</f>
        <v>0.14548588352311922</v>
      </c>
      <c r="Z110" s="3"/>
      <c r="AA110" s="3"/>
      <c r="AB110" s="3"/>
    </row>
    <row r="111" spans="1:28" x14ac:dyDescent="0.35">
      <c r="A111" s="1">
        <v>44144</v>
      </c>
      <c r="B111">
        <v>21.4</v>
      </c>
      <c r="C111">
        <v>60</v>
      </c>
      <c r="D111">
        <v>296.8</v>
      </c>
      <c r="E111" t="s">
        <v>8</v>
      </c>
      <c r="I111" s="2">
        <f>IFERROR(tweet_datatable[[#This Row],[Retweets]]/SUM(tweet_datatable[[#This Row],[Retweets]:[Likes]]),0.5)</f>
        <v>0.16816143497757846</v>
      </c>
      <c r="J111" s="2">
        <f>IFERROR(tweet_datatable[[#This Row],[Retweets]]/SUM(tweet_datatable[[#This Row],[Comments]:[Retweets]]),0.5)</f>
        <v>0.73710073710073709</v>
      </c>
      <c r="K111" s="3">
        <f>tweet_datatable[[#This Row],[R/L]]*60</f>
        <v>10.089686098654708</v>
      </c>
      <c r="L111" s="3">
        <f>tweet_datatable[[#This Row],[R/C]]*60</f>
        <v>44.226044226044223</v>
      </c>
      <c r="M111" s="3">
        <f>180-tweet_datatable[[#This Row],[Theta (deg)]]-tweet_datatable[[#This Row],[Phi (deg)]]</f>
        <v>125.68426967530107</v>
      </c>
      <c r="N111" s="3">
        <f>RADIANS(tweet_datatable[[#This Row],[Phi (deg)]])</f>
        <v>0.77189008687709904</v>
      </c>
      <c r="O111" s="3">
        <f>RADIANS(tweet_datatable[[#This Row],[Beta (deg)]])</f>
        <v>2.1936043237984681</v>
      </c>
      <c r="P111" s="3">
        <f>SIN(tweet_datatable[[#This Row],[Phi (rad)]])</f>
        <v>0.69749090790872592</v>
      </c>
      <c r="Q111" s="3">
        <f>SIN(tweet_datatable[[#This Row],[Beta (rad)]])</f>
        <v>0.81224370516533972</v>
      </c>
      <c r="R111" s="3">
        <f>tweet_datatable[[#This Row],[SinPhi]]/tweet_datatable[[#This Row],[SinBeta]]</f>
        <v>0.85872122304320619</v>
      </c>
      <c r="S111" s="3">
        <f>RADIANS(tweet_datatable[[#This Row],[Theta (deg)]])</f>
        <v>0.17609824291422607</v>
      </c>
      <c r="T111" s="3">
        <f>tweet_datatable[[#This Row],[r1]]*COS(tweet_datatable[[#This Row],[Theta (rad)]])</f>
        <v>0.84544086924068085</v>
      </c>
      <c r="U111" s="3">
        <f>tweet_datatable[[#This Row],[r1]]*SIN(tweet_datatable[[#This Row],[Theta (rad)]])</f>
        <v>0.15043894283855458</v>
      </c>
      <c r="V111" s="3" t="e">
        <f>IF(COUNTA(tweet_datatable[[#This Row],[Flag]])&gt;0,tweet_datatable[[#This Row],[x]],NA())</f>
        <v>#N/A</v>
      </c>
      <c r="W111" s="3" t="e">
        <f>IF(COUNTA(tweet_datatable[[#This Row],[Flag]])&gt;0,tweet_datatable[[#This Row],[y]],NA())</f>
        <v>#N/A</v>
      </c>
      <c r="X111" s="3">
        <f>IF(COUNTA(tweet_datatable[[#This Row],[Flag]])=0,tweet_datatable[[#This Row],[x]],NA())</f>
        <v>0.84544086924068085</v>
      </c>
      <c r="Y111" s="3">
        <f>IF(COUNTA(tweet_datatable[[#This Row],[Flag]])=0,tweet_datatable[[#This Row],[y]],NA())</f>
        <v>0.15043894283855458</v>
      </c>
      <c r="Z111" s="3"/>
      <c r="AA111" s="3"/>
      <c r="AB111" s="3"/>
    </row>
    <row r="112" spans="1:28" x14ac:dyDescent="0.35">
      <c r="A112" s="1">
        <v>44145</v>
      </c>
      <c r="B112">
        <v>32.9</v>
      </c>
      <c r="C112">
        <v>81.8</v>
      </c>
      <c r="D112">
        <v>411.9</v>
      </c>
      <c r="E112" t="s">
        <v>8</v>
      </c>
      <c r="G112" t="s">
        <v>17</v>
      </c>
      <c r="I112" s="2">
        <f>IFERROR(tweet_datatable[[#This Row],[Retweets]]/SUM(tweet_datatable[[#This Row],[Retweets]:[Likes]]),0.5)</f>
        <v>0.16568766457362771</v>
      </c>
      <c r="J112" s="2">
        <f>IFERROR(tweet_datatable[[#This Row],[Retweets]]/SUM(tweet_datatable[[#This Row],[Comments]:[Retweets]]),0.5)</f>
        <v>0.7131647776809068</v>
      </c>
      <c r="K112" s="3">
        <f>tweet_datatable[[#This Row],[R/L]]*60</f>
        <v>9.9412598744176623</v>
      </c>
      <c r="L112" s="3">
        <f>tweet_datatable[[#This Row],[R/C]]*60</f>
        <v>42.789886660854407</v>
      </c>
      <c r="M112" s="3">
        <f>180-tweet_datatable[[#This Row],[Theta (deg)]]-tweet_datatable[[#This Row],[Phi (deg)]]</f>
        <v>127.26885346472794</v>
      </c>
      <c r="N112" s="3">
        <f>RADIANS(tweet_datatable[[#This Row],[Phi (deg)]])</f>
        <v>0.74682440878711165</v>
      </c>
      <c r="O112" s="3">
        <f>RADIANS(tweet_datatable[[#This Row],[Beta (deg)]])</f>
        <v>2.2212605281976954</v>
      </c>
      <c r="P112" s="3">
        <f>SIN(tweet_datatable[[#This Row],[Phi (rad)]])</f>
        <v>0.67931178223692124</v>
      </c>
      <c r="Q112" s="3">
        <f>SIN(tweet_datatable[[#This Row],[Beta (rad)]])</f>
        <v>0.79580278440940955</v>
      </c>
      <c r="R112" s="3">
        <f>tweet_datatable[[#This Row],[SinPhi]]/tweet_datatable[[#This Row],[SinBeta]]</f>
        <v>0.85361825259390112</v>
      </c>
      <c r="S112" s="3">
        <f>RADIANS(tweet_datatable[[#This Row],[Theta (deg)]])</f>
        <v>0.17350771660498621</v>
      </c>
      <c r="T112" s="3">
        <f>tweet_datatable[[#This Row],[r1]]*COS(tweet_datatable[[#This Row],[Theta (rad)]])</f>
        <v>0.84080139736211668</v>
      </c>
      <c r="U112" s="3">
        <f>tweet_datatable[[#This Row],[r1]]*SIN(tweet_datatable[[#This Row],[Theta (rad)]])</f>
        <v>0.14736733476377054</v>
      </c>
      <c r="V112" s="3">
        <f>IF(COUNTA(tweet_datatable[[#This Row],[Flag]])&gt;0,tweet_datatable[[#This Row],[x]],NA())</f>
        <v>0.84080139736211668</v>
      </c>
      <c r="W112" s="3">
        <f>IF(COUNTA(tweet_datatable[[#This Row],[Flag]])&gt;0,tweet_datatable[[#This Row],[y]],NA())</f>
        <v>0.14736733476377054</v>
      </c>
      <c r="X112" s="3" t="e">
        <f>IF(COUNTA(tweet_datatable[[#This Row],[Flag]])=0,tweet_datatable[[#This Row],[x]],NA())</f>
        <v>#N/A</v>
      </c>
      <c r="Y112" s="3" t="e">
        <f>IF(COUNTA(tweet_datatable[[#This Row],[Flag]])=0,tweet_datatable[[#This Row],[y]],NA())</f>
        <v>#N/A</v>
      </c>
      <c r="Z112" s="3"/>
      <c r="AA112" s="3"/>
      <c r="AB112" s="3"/>
    </row>
    <row r="113" spans="1:28" x14ac:dyDescent="0.35">
      <c r="A113" s="1">
        <v>44145</v>
      </c>
      <c r="B113">
        <v>58.2</v>
      </c>
      <c r="C113">
        <v>91.4</v>
      </c>
      <c r="D113">
        <v>515.4</v>
      </c>
      <c r="E113" t="s">
        <v>8</v>
      </c>
      <c r="G113" t="s">
        <v>17</v>
      </c>
      <c r="I113" s="2">
        <f>IFERROR(tweet_datatable[[#This Row],[Retweets]]/SUM(tweet_datatable[[#This Row],[Retweets]:[Likes]]),0.5)</f>
        <v>0.15062623599208966</v>
      </c>
      <c r="J113" s="2">
        <f>IFERROR(tweet_datatable[[#This Row],[Retweets]]/SUM(tweet_datatable[[#This Row],[Comments]:[Retweets]]),0.5)</f>
        <v>0.61096256684491979</v>
      </c>
      <c r="K113" s="3">
        <f>tweet_datatable[[#This Row],[R/L]]*60</f>
        <v>9.0375741595253789</v>
      </c>
      <c r="L113" s="3">
        <f>tweet_datatable[[#This Row],[R/C]]*60</f>
        <v>36.657754010695186</v>
      </c>
      <c r="M113" s="3">
        <f>180-tweet_datatable[[#This Row],[Theta (deg)]]-tweet_datatable[[#This Row],[Phi (deg)]]</f>
        <v>134.30467182977944</v>
      </c>
      <c r="N113" s="3">
        <f>RADIANS(tweet_datatable[[#This Row],[Phi (deg)]])</f>
        <v>0.63979850387278758</v>
      </c>
      <c r="O113" s="3">
        <f>RADIANS(tweet_datatable[[#This Row],[Beta (deg)]])</f>
        <v>2.3440587242401283</v>
      </c>
      <c r="P113" s="3">
        <f>SIN(tweet_datatable[[#This Row],[Phi (rad)]])</f>
        <v>0.59703381005134526</v>
      </c>
      <c r="Q113" s="3">
        <f>SIN(tweet_datatable[[#This Row],[Beta (rad)]])</f>
        <v>0.71563578337215195</v>
      </c>
      <c r="R113" s="3">
        <f>tweet_datatable[[#This Row],[SinPhi]]/tweet_datatable[[#This Row],[SinBeta]]</f>
        <v>0.83427048216909783</v>
      </c>
      <c r="S113" s="3">
        <f>RADIANS(tweet_datatable[[#This Row],[Theta (deg)]])</f>
        <v>0.15773542547687711</v>
      </c>
      <c r="T113" s="3">
        <f>tweet_datatable[[#This Row],[r1]]*COS(tweet_datatable[[#This Row],[Theta (rad)]])</f>
        <v>0.82391346432398116</v>
      </c>
      <c r="U113" s="3">
        <f>tweet_datatable[[#This Row],[r1]]*SIN(tweet_datatable[[#This Row],[Theta (rad)]])</f>
        <v>0.1310490012335645</v>
      </c>
      <c r="V113" s="3">
        <f>IF(COUNTA(tweet_datatable[[#This Row],[Flag]])&gt;0,tweet_datatable[[#This Row],[x]],NA())</f>
        <v>0.82391346432398116</v>
      </c>
      <c r="W113" s="3">
        <f>IF(COUNTA(tweet_datatable[[#This Row],[Flag]])&gt;0,tweet_datatable[[#This Row],[y]],NA())</f>
        <v>0.1310490012335645</v>
      </c>
      <c r="X113" s="3" t="e">
        <f>IF(COUNTA(tweet_datatable[[#This Row],[Flag]])=0,tweet_datatable[[#This Row],[x]],NA())</f>
        <v>#N/A</v>
      </c>
      <c r="Y113" s="3" t="e">
        <f>IF(COUNTA(tweet_datatable[[#This Row],[Flag]])=0,tweet_datatable[[#This Row],[y]],NA())</f>
        <v>#N/A</v>
      </c>
      <c r="Z113" s="3"/>
      <c r="AA113" s="3"/>
      <c r="AB113" s="3"/>
    </row>
    <row r="114" spans="1:28" x14ac:dyDescent="0.35">
      <c r="A114" s="1">
        <v>44145</v>
      </c>
      <c r="B114">
        <v>9.1</v>
      </c>
      <c r="C114">
        <v>35.700000000000003</v>
      </c>
      <c r="D114">
        <v>126.9</v>
      </c>
      <c r="E114" t="s">
        <v>8</v>
      </c>
      <c r="G114" t="s">
        <v>17</v>
      </c>
      <c r="I114" s="2">
        <f>IFERROR(tweet_datatable[[#This Row],[Retweets]]/SUM(tweet_datatable[[#This Row],[Retweets]:[Likes]]),0.5)</f>
        <v>0.21955719557195572</v>
      </c>
      <c r="J114" s="2">
        <f>IFERROR(tweet_datatable[[#This Row],[Retweets]]/SUM(tweet_datatable[[#This Row],[Comments]:[Retweets]]),0.5)</f>
        <v>0.796875</v>
      </c>
      <c r="K114" s="3">
        <f>tweet_datatable[[#This Row],[R/L]]*60</f>
        <v>13.173431734317344</v>
      </c>
      <c r="L114" s="3">
        <f>tweet_datatable[[#This Row],[R/C]]*60</f>
        <v>47.8125</v>
      </c>
      <c r="M114" s="3">
        <f>180-tweet_datatable[[#This Row],[Theta (deg)]]-tweet_datatable[[#This Row],[Phi (deg)]]</f>
        <v>119.01406826568265</v>
      </c>
      <c r="N114" s="3">
        <f>RADIANS(tweet_datatable[[#This Row],[Phi (deg)]])</f>
        <v>0.83448554860978885</v>
      </c>
      <c r="O114" s="3">
        <f>RADIANS(tweet_datatable[[#This Row],[Beta (deg)]])</f>
        <v>2.0771873474294598</v>
      </c>
      <c r="P114" s="3">
        <f>SIN(tweet_datatable[[#This Row],[Phi (rad)]])</f>
        <v>0.74095112535495911</v>
      </c>
      <c r="Q114" s="3">
        <f>SIN(tweet_datatable[[#This Row],[Beta (rad)]])</f>
        <v>0.87450064180637199</v>
      </c>
      <c r="R114" s="3">
        <f>tweet_datatable[[#This Row],[SinPhi]]/tweet_datatable[[#This Row],[SinBeta]]</f>
        <v>0.8472848274009811</v>
      </c>
      <c r="S114" s="3">
        <f>RADIANS(tweet_datatable[[#This Row],[Theta (deg)]])</f>
        <v>0.22991975755054453</v>
      </c>
      <c r="T114" s="3">
        <f>tweet_datatable[[#This Row],[r1]]*COS(tweet_datatable[[#This Row],[Theta (rad)]])</f>
        <v>0.82498826056604069</v>
      </c>
      <c r="U114" s="3">
        <f>tweet_datatable[[#This Row],[r1]]*SIN(tweet_datatable[[#This Row],[Theta (rad)]])</f>
        <v>0.19309569822274358</v>
      </c>
      <c r="V114" s="3">
        <f>IF(COUNTA(tweet_datatable[[#This Row],[Flag]])&gt;0,tweet_datatable[[#This Row],[x]],NA())</f>
        <v>0.82498826056604069</v>
      </c>
      <c r="W114" s="3">
        <f>IF(COUNTA(tweet_datatable[[#This Row],[Flag]])&gt;0,tweet_datatable[[#This Row],[y]],NA())</f>
        <v>0.19309569822274358</v>
      </c>
      <c r="X114" s="3" t="e">
        <f>IF(COUNTA(tweet_datatable[[#This Row],[Flag]])=0,tweet_datatable[[#This Row],[x]],NA())</f>
        <v>#N/A</v>
      </c>
      <c r="Y114" s="3" t="e">
        <f>IF(COUNTA(tweet_datatable[[#This Row],[Flag]])=0,tweet_datatable[[#This Row],[y]],NA())</f>
        <v>#N/A</v>
      </c>
      <c r="Z114" s="3"/>
      <c r="AA114" s="3"/>
      <c r="AB114" s="3"/>
    </row>
    <row r="115" spans="1:28" x14ac:dyDescent="0.35">
      <c r="A115" s="1">
        <v>44145</v>
      </c>
      <c r="B115">
        <v>47.6</v>
      </c>
      <c r="C115">
        <v>90.1</v>
      </c>
      <c r="D115">
        <v>392.8</v>
      </c>
      <c r="E115" t="s">
        <v>8</v>
      </c>
      <c r="G115" t="s">
        <v>17</v>
      </c>
      <c r="I115" s="2">
        <f>IFERROR(tweet_datatable[[#This Row],[Retweets]]/SUM(tweet_datatable[[#This Row],[Retweets]:[Likes]]),0.5)</f>
        <v>0.18658107268585628</v>
      </c>
      <c r="J115" s="2">
        <f>IFERROR(tweet_datatable[[#This Row],[Retweets]]/SUM(tweet_datatable[[#This Row],[Comments]:[Retweets]]),0.5)</f>
        <v>0.65432098765432101</v>
      </c>
      <c r="K115" s="3">
        <f>tweet_datatable[[#This Row],[R/L]]*60</f>
        <v>11.194864361151376</v>
      </c>
      <c r="L115" s="3">
        <f>tweet_datatable[[#This Row],[R/C]]*60</f>
        <v>39.25925925925926</v>
      </c>
      <c r="M115" s="3">
        <f>180-tweet_datatable[[#This Row],[Theta (deg)]]-tweet_datatable[[#This Row],[Phi (deg)]]</f>
        <v>129.54587637958934</v>
      </c>
      <c r="N115" s="3">
        <f>RADIANS(tweet_datatable[[#This Row],[Phi (deg)]])</f>
        <v>0.6852033359681442</v>
      </c>
      <c r="O115" s="3">
        <f>RADIANS(tweet_datatable[[#This Row],[Beta (deg)]])</f>
        <v>2.2610020752053854</v>
      </c>
      <c r="P115" s="3">
        <f>SIN(tweet_datatable[[#This Row],[Phi (rad)]])</f>
        <v>0.63283046568289503</v>
      </c>
      <c r="Q115" s="3">
        <f>SIN(tweet_datatable[[#This Row],[Beta (rad)]])</f>
        <v>0.77111503216022081</v>
      </c>
      <c r="R115" s="3">
        <f>tweet_datatable[[#This Row],[SinPhi]]/tweet_datatable[[#This Row],[SinBeta]]</f>
        <v>0.82066934152491888</v>
      </c>
      <c r="S115" s="3">
        <f>RADIANS(tweet_datatable[[#This Row],[Theta (deg)]])</f>
        <v>0.1953872424162631</v>
      </c>
      <c r="T115" s="3">
        <f>tweet_datatable[[#This Row],[r1]]*COS(tweet_datatable[[#This Row],[Theta (rad)]])</f>
        <v>0.80505410599593852</v>
      </c>
      <c r="U115" s="3">
        <f>tweet_datatable[[#This Row],[r1]]*SIN(tweet_datatable[[#This Row],[Theta (rad)]])</f>
        <v>0.15933001769291366</v>
      </c>
      <c r="V115" s="3">
        <f>IF(COUNTA(tweet_datatable[[#This Row],[Flag]])&gt;0,tweet_datatable[[#This Row],[x]],NA())</f>
        <v>0.80505410599593852</v>
      </c>
      <c r="W115" s="3">
        <f>IF(COUNTA(tweet_datatable[[#This Row],[Flag]])&gt;0,tweet_datatable[[#This Row],[y]],NA())</f>
        <v>0.15933001769291366</v>
      </c>
      <c r="X115" s="3" t="e">
        <f>IF(COUNTA(tweet_datatable[[#This Row],[Flag]])=0,tweet_datatable[[#This Row],[x]],NA())</f>
        <v>#N/A</v>
      </c>
      <c r="Y115" s="3" t="e">
        <f>IF(COUNTA(tweet_datatable[[#This Row],[Flag]])=0,tweet_datatable[[#This Row],[y]],NA())</f>
        <v>#N/A</v>
      </c>
      <c r="Z115" s="3"/>
      <c r="AA115" s="3"/>
      <c r="AB115" s="3"/>
    </row>
    <row r="116" spans="1:28" x14ac:dyDescent="0.35">
      <c r="A116" s="1">
        <v>44145</v>
      </c>
      <c r="B116">
        <v>14.1</v>
      </c>
      <c r="C116">
        <v>66.8</v>
      </c>
      <c r="D116">
        <v>219.2</v>
      </c>
      <c r="E116" t="s">
        <v>9</v>
      </c>
      <c r="G116" t="s">
        <v>17</v>
      </c>
      <c r="I116" s="2">
        <f>IFERROR(tweet_datatable[[#This Row],[Retweets]]/SUM(tweet_datatable[[#This Row],[Retweets]:[Likes]]),0.5)</f>
        <v>0.23356643356643356</v>
      </c>
      <c r="J116" s="2">
        <f>IFERROR(tweet_datatable[[#This Row],[Retweets]]/SUM(tweet_datatable[[#This Row],[Comments]:[Retweets]]),0.5)</f>
        <v>0.82571075401730532</v>
      </c>
      <c r="K116" s="3">
        <f>tweet_datatable[[#This Row],[R/L]]*60</f>
        <v>14.013986013986013</v>
      </c>
      <c r="L116" s="3">
        <f>tweet_datatable[[#This Row],[R/C]]*60</f>
        <v>49.542645241038322</v>
      </c>
      <c r="M116" s="3">
        <f>180-tweet_datatable[[#This Row],[Theta (deg)]]-tweet_datatable[[#This Row],[Phi (deg)]]</f>
        <v>116.44336874497566</v>
      </c>
      <c r="N116" s="3">
        <f>RADIANS(tweet_datatable[[#This Row],[Phi (deg)]])</f>
        <v>0.86468227960361843</v>
      </c>
      <c r="O116" s="3">
        <f>RADIANS(tweet_datatable[[#This Row],[Beta (deg)]])</f>
        <v>2.0323201767136827</v>
      </c>
      <c r="P116" s="3">
        <f>SIN(tweet_datatable[[#This Row],[Phi (rad)]])</f>
        <v>0.76088913902531241</v>
      </c>
      <c r="Q116" s="3">
        <f>SIN(tweet_datatable[[#This Row],[Beta (rad)]])</f>
        <v>0.8953749471307304</v>
      </c>
      <c r="R116" s="3">
        <f>tweet_datatable[[#This Row],[SinPhi]]/tweet_datatable[[#This Row],[SinBeta]]</f>
        <v>0.84979945157457903</v>
      </c>
      <c r="S116" s="3">
        <f>RADIANS(tweet_datatable[[#This Row],[Theta (deg)]])</f>
        <v>0.24459019727249204</v>
      </c>
      <c r="T116" s="3">
        <f>tweet_datatable[[#This Row],[r1]]*COS(tweet_datatable[[#This Row],[Theta (rad)]])</f>
        <v>0.82450656775778242</v>
      </c>
      <c r="U116" s="3">
        <f>tweet_datatable[[#This Row],[r1]]*SIN(tweet_datatable[[#This Row],[Theta (rad)]])</f>
        <v>0.20578636403011924</v>
      </c>
      <c r="V116" s="3">
        <f>IF(COUNTA(tweet_datatable[[#This Row],[Flag]])&gt;0,tweet_datatable[[#This Row],[x]],NA())</f>
        <v>0.82450656775778242</v>
      </c>
      <c r="W116" s="3">
        <f>IF(COUNTA(tweet_datatable[[#This Row],[Flag]])&gt;0,tweet_datatable[[#This Row],[y]],NA())</f>
        <v>0.20578636403011924</v>
      </c>
      <c r="X116" s="3" t="e">
        <f>IF(COUNTA(tweet_datatable[[#This Row],[Flag]])=0,tweet_datatable[[#This Row],[x]],NA())</f>
        <v>#N/A</v>
      </c>
      <c r="Y116" s="3" t="e">
        <f>IF(COUNTA(tweet_datatable[[#This Row],[Flag]])=0,tweet_datatable[[#This Row],[y]],NA())</f>
        <v>#N/A</v>
      </c>
      <c r="Z116" s="3"/>
      <c r="AA116" s="3"/>
      <c r="AB116" s="3"/>
    </row>
    <row r="117" spans="1:28" x14ac:dyDescent="0.35">
      <c r="A117" s="1">
        <v>44145</v>
      </c>
      <c r="B117">
        <v>11.6</v>
      </c>
      <c r="C117">
        <v>34.299999999999997</v>
      </c>
      <c r="D117">
        <v>124</v>
      </c>
      <c r="E117" t="s">
        <v>9</v>
      </c>
      <c r="G117" t="s">
        <v>17</v>
      </c>
      <c r="I117" s="2">
        <f>IFERROR(tweet_datatable[[#This Row],[Retweets]]/SUM(tweet_datatable[[#This Row],[Retweets]:[Likes]]),0.5)</f>
        <v>0.21667719519898923</v>
      </c>
      <c r="J117" s="2">
        <f>IFERROR(tweet_datatable[[#This Row],[Retweets]]/SUM(tweet_datatable[[#This Row],[Comments]:[Retweets]]),0.5)</f>
        <v>0.74727668845315898</v>
      </c>
      <c r="K117" s="3">
        <f>tweet_datatable[[#This Row],[R/L]]*60</f>
        <v>13.000631711939354</v>
      </c>
      <c r="L117" s="3">
        <f>tweet_datatable[[#This Row],[R/C]]*60</f>
        <v>44.83660130718954</v>
      </c>
      <c r="M117" s="3">
        <f>180-tweet_datatable[[#This Row],[Theta (deg)]]-tweet_datatable[[#This Row],[Phi (deg)]]</f>
        <v>122.16276698087111</v>
      </c>
      <c r="N117" s="3">
        <f>RADIANS(tweet_datatable[[#This Row],[Phi (deg)]])</f>
        <v>0.78254631821445098</v>
      </c>
      <c r="O117" s="3">
        <f>RADIANS(tweet_datatable[[#This Row],[Beta (deg)]])</f>
        <v>2.1321425071628135</v>
      </c>
      <c r="P117" s="3">
        <f>SIN(tweet_datatable[[#This Row],[Phi (rad)]])</f>
        <v>0.70508734939702467</v>
      </c>
      <c r="Q117" s="3">
        <f>SIN(tweet_datatable[[#This Row],[Beta (rad)]])</f>
        <v>0.84653927109963178</v>
      </c>
      <c r="R117" s="3">
        <f>tweet_datatable[[#This Row],[SinPhi]]/tweet_datatable[[#This Row],[SinBeta]]</f>
        <v>0.83290565892015278</v>
      </c>
      <c r="S117" s="3">
        <f>RADIANS(tweet_datatable[[#This Row],[Theta (deg)]])</f>
        <v>0.22690382821252872</v>
      </c>
      <c r="T117" s="3">
        <f>tweet_datatable[[#This Row],[r1]]*COS(tweet_datatable[[#This Row],[Theta (rad)]])</f>
        <v>0.81155627503062355</v>
      </c>
      <c r="U117" s="3">
        <f>tweet_datatable[[#This Row],[r1]]*SIN(tweet_datatable[[#This Row],[Theta (rad)]])</f>
        <v>0.18737195393023129</v>
      </c>
      <c r="V117" s="3">
        <f>IF(COUNTA(tweet_datatable[[#This Row],[Flag]])&gt;0,tweet_datatable[[#This Row],[x]],NA())</f>
        <v>0.81155627503062355</v>
      </c>
      <c r="W117" s="3">
        <f>IF(COUNTA(tweet_datatable[[#This Row],[Flag]])&gt;0,tweet_datatable[[#This Row],[y]],NA())</f>
        <v>0.18737195393023129</v>
      </c>
      <c r="X117" s="3" t="e">
        <f>IF(COUNTA(tweet_datatable[[#This Row],[Flag]])=0,tweet_datatable[[#This Row],[x]],NA())</f>
        <v>#N/A</v>
      </c>
      <c r="Y117" s="3" t="e">
        <f>IF(COUNTA(tweet_datatable[[#This Row],[Flag]])=0,tweet_datatable[[#This Row],[y]],NA())</f>
        <v>#N/A</v>
      </c>
      <c r="Z117" s="3"/>
      <c r="AA117" s="3"/>
      <c r="AB117" s="3"/>
    </row>
    <row r="118" spans="1:28" x14ac:dyDescent="0.35">
      <c r="A118" s="1">
        <v>44145</v>
      </c>
      <c r="B118">
        <v>33.6</v>
      </c>
      <c r="C118">
        <v>57.4</v>
      </c>
      <c r="D118">
        <v>250</v>
      </c>
      <c r="E118" t="s">
        <v>9</v>
      </c>
      <c r="G118" t="s">
        <v>17</v>
      </c>
      <c r="I118" s="2">
        <f>IFERROR(tweet_datatable[[#This Row],[Retweets]]/SUM(tweet_datatable[[#This Row],[Retweets]:[Likes]]),0.5)</f>
        <v>0.1867273910214704</v>
      </c>
      <c r="J118" s="2">
        <f>IFERROR(tweet_datatable[[#This Row],[Retweets]]/SUM(tweet_datatable[[#This Row],[Comments]:[Retweets]]),0.5)</f>
        <v>0.63076923076923075</v>
      </c>
      <c r="K118" s="3">
        <f>tweet_datatable[[#This Row],[R/L]]*60</f>
        <v>11.203643461288223</v>
      </c>
      <c r="L118" s="3">
        <f>tweet_datatable[[#This Row],[R/C]]*60</f>
        <v>37.846153846153847</v>
      </c>
      <c r="M118" s="3">
        <f>180-tweet_datatable[[#This Row],[Theta (deg)]]-tweet_datatable[[#This Row],[Phi (deg)]]</f>
        <v>130.95020269255795</v>
      </c>
      <c r="N118" s="3">
        <f>RADIANS(tweet_datatable[[#This Row],[Phi (deg)]])</f>
        <v>0.66053999383170015</v>
      </c>
      <c r="O118" s="3">
        <f>RADIANS(tweet_datatable[[#This Row],[Beta (deg)]])</f>
        <v>2.2855121931390801</v>
      </c>
      <c r="P118" s="3">
        <f>SIN(tweet_datatable[[#This Row],[Phi (rad)]])</f>
        <v>0.61354335349440892</v>
      </c>
      <c r="Q118" s="3">
        <f>SIN(tweet_datatable[[#This Row],[Beta (rad)]])</f>
        <v>0.75527949370240077</v>
      </c>
      <c r="R118" s="3">
        <f>tweet_datatable[[#This Row],[SinPhi]]/tweet_datatable[[#This Row],[SinBeta]]</f>
        <v>0.81233948307904214</v>
      </c>
      <c r="S118" s="3">
        <f>RADIANS(tweet_datatable[[#This Row],[Theta (deg)]])</f>
        <v>0.19554046661901336</v>
      </c>
      <c r="T118" s="3">
        <f>tweet_datatable[[#This Row],[r1]]*COS(tweet_datatable[[#This Row],[Theta (rad)]])</f>
        <v>0.79685856864715676</v>
      </c>
      <c r="U118" s="3">
        <f>tweet_datatable[[#This Row],[r1]]*SIN(tweet_datatable[[#This Row],[Theta (rad)]])</f>
        <v>0.15783490533696867</v>
      </c>
      <c r="V118" s="3">
        <f>IF(COUNTA(tweet_datatable[[#This Row],[Flag]])&gt;0,tweet_datatable[[#This Row],[x]],NA())</f>
        <v>0.79685856864715676</v>
      </c>
      <c r="W118" s="3">
        <f>IF(COUNTA(tweet_datatable[[#This Row],[Flag]])&gt;0,tweet_datatable[[#This Row],[y]],NA())</f>
        <v>0.15783490533696867</v>
      </c>
      <c r="X118" s="3" t="e">
        <f>IF(COUNTA(tweet_datatable[[#This Row],[Flag]])=0,tweet_datatable[[#This Row],[x]],NA())</f>
        <v>#N/A</v>
      </c>
      <c r="Y118" s="3" t="e">
        <f>IF(COUNTA(tweet_datatable[[#This Row],[Flag]])=0,tweet_datatable[[#This Row],[y]],NA())</f>
        <v>#N/A</v>
      </c>
      <c r="Z118" s="3"/>
      <c r="AA118" s="3"/>
      <c r="AB118" s="3"/>
    </row>
    <row r="119" spans="1:28" x14ac:dyDescent="0.35">
      <c r="A119" s="1">
        <v>44145</v>
      </c>
      <c r="B119">
        <v>45.9</v>
      </c>
      <c r="C119">
        <v>62.5</v>
      </c>
      <c r="D119">
        <v>368.6</v>
      </c>
      <c r="E119" t="s">
        <v>8</v>
      </c>
      <c r="I119" s="2">
        <f>IFERROR(tweet_datatable[[#This Row],[Retweets]]/SUM(tweet_datatable[[#This Row],[Retweets]:[Likes]]),0.5)</f>
        <v>0.14497796334957086</v>
      </c>
      <c r="J119" s="2">
        <f>IFERROR(tweet_datatable[[#This Row],[Retweets]]/SUM(tweet_datatable[[#This Row],[Comments]:[Retweets]]),0.5)</f>
        <v>0.57656826568265684</v>
      </c>
      <c r="K119" s="3">
        <f>tweet_datatable[[#This Row],[R/L]]*60</f>
        <v>8.6986778009742522</v>
      </c>
      <c r="L119" s="3">
        <f>tweet_datatable[[#This Row],[R/C]]*60</f>
        <v>34.594095940959413</v>
      </c>
      <c r="M119" s="3">
        <f>180-tweet_datatable[[#This Row],[Theta (deg)]]-tweet_datatable[[#This Row],[Phi (deg)]]</f>
        <v>136.70722625806633</v>
      </c>
      <c r="N119" s="3">
        <f>RADIANS(tweet_datatable[[#This Row],[Phi (deg)]])</f>
        <v>0.60378087592054763</v>
      </c>
      <c r="O119" s="3">
        <f>RADIANS(tweet_datatable[[#This Row],[Beta (deg)]])</f>
        <v>2.3859912094721047</v>
      </c>
      <c r="P119" s="3">
        <f>SIN(tweet_datatable[[#This Row],[Phi (rad)]])</f>
        <v>0.567758921729553</v>
      </c>
      <c r="Q119" s="3">
        <f>SIN(tweet_datatable[[#This Row],[Beta (rad)]])</f>
        <v>0.68572655932032089</v>
      </c>
      <c r="R119" s="3">
        <f>tweet_datatable[[#This Row],[SinPhi]]/tweet_datatable[[#This Row],[SinBeta]]</f>
        <v>0.82796694106803281</v>
      </c>
      <c r="S119" s="3">
        <f>RADIANS(tweet_datatable[[#This Row],[Theta (deg)]])</f>
        <v>0.15182056819714071</v>
      </c>
      <c r="T119" s="3">
        <f>tweet_datatable[[#This Row],[r1]]*COS(tweet_datatable[[#This Row],[Theta (rad)]])</f>
        <v>0.8184431496126906</v>
      </c>
      <c r="U119" s="3">
        <f>tweet_datatable[[#This Row],[r1]]*SIN(tweet_datatable[[#This Row],[Theta (rad)]])</f>
        <v>0.12522007168826566</v>
      </c>
      <c r="V119" s="3" t="e">
        <f>IF(COUNTA(tweet_datatable[[#This Row],[Flag]])&gt;0,tweet_datatable[[#This Row],[x]],NA())</f>
        <v>#N/A</v>
      </c>
      <c r="W119" s="3" t="e">
        <f>IF(COUNTA(tweet_datatable[[#This Row],[Flag]])&gt;0,tweet_datatable[[#This Row],[y]],NA())</f>
        <v>#N/A</v>
      </c>
      <c r="X119" s="3">
        <f>IF(COUNTA(tweet_datatable[[#This Row],[Flag]])=0,tweet_datatable[[#This Row],[x]],NA())</f>
        <v>0.8184431496126906</v>
      </c>
      <c r="Y119" s="3">
        <f>IF(COUNTA(tweet_datatable[[#This Row],[Flag]])=0,tweet_datatable[[#This Row],[y]],NA())</f>
        <v>0.12522007168826566</v>
      </c>
      <c r="Z119" s="3"/>
      <c r="AA119" s="3"/>
      <c r="AB119" s="3"/>
    </row>
    <row r="120" spans="1:28" x14ac:dyDescent="0.35">
      <c r="A120" s="1">
        <v>44145</v>
      </c>
      <c r="B120">
        <v>59</v>
      </c>
      <c r="C120">
        <v>120.1</v>
      </c>
      <c r="D120">
        <v>627</v>
      </c>
      <c r="E120" t="s">
        <v>8</v>
      </c>
      <c r="I120" s="2">
        <f>IFERROR(tweet_datatable[[#This Row],[Retweets]]/SUM(tweet_datatable[[#This Row],[Retweets]:[Likes]]),0.5)</f>
        <v>0.16075491902021147</v>
      </c>
      <c r="J120" s="2">
        <f>IFERROR(tweet_datatable[[#This Row],[Retweets]]/SUM(tweet_datatable[[#This Row],[Comments]:[Retweets]]),0.5)</f>
        <v>0.67057509771077606</v>
      </c>
      <c r="K120" s="3">
        <f>tweet_datatable[[#This Row],[R/L]]*60</f>
        <v>9.6452951412126886</v>
      </c>
      <c r="L120" s="3">
        <f>tweet_datatable[[#This Row],[R/C]]*60</f>
        <v>40.234505862646564</v>
      </c>
      <c r="M120" s="3">
        <f>180-tweet_datatable[[#This Row],[Theta (deg)]]-tweet_datatable[[#This Row],[Phi (deg)]]</f>
        <v>130.12019899614074</v>
      </c>
      <c r="N120" s="3">
        <f>RADIANS(tweet_datatable[[#This Row],[Phi (deg)]])</f>
        <v>0.70222460021614397</v>
      </c>
      <c r="O120" s="3">
        <f>RADIANS(tweet_datatable[[#This Row],[Beta (deg)]])</f>
        <v>2.2710258958328762</v>
      </c>
      <c r="P120" s="3">
        <f>SIN(tweet_datatable[[#This Row],[Phi (rad)]])</f>
        <v>0.64591755986301247</v>
      </c>
      <c r="Q120" s="3">
        <f>SIN(tweet_datatable[[#This Row],[Beta (rad)]])</f>
        <v>0.76469427469674423</v>
      </c>
      <c r="R120" s="3">
        <f>tweet_datatable[[#This Row],[SinPhi]]/tweet_datatable[[#This Row],[SinBeta]]</f>
        <v>0.84467424595164498</v>
      </c>
      <c r="S120" s="3">
        <f>RADIANS(tweet_datatable[[#This Row],[Theta (deg)]])</f>
        <v>0.16834215754077284</v>
      </c>
      <c r="T120" s="3">
        <f>tweet_datatable[[#This Row],[r1]]*COS(tweet_datatable[[#This Row],[Theta (rad)]])</f>
        <v>0.83273383794056943</v>
      </c>
      <c r="U120" s="3">
        <f>tweet_datatable[[#This Row],[r1]]*SIN(tweet_datatable[[#This Row],[Theta (rad)]])</f>
        <v>0.1415236267297777</v>
      </c>
      <c r="V120" s="3" t="e">
        <f>IF(COUNTA(tweet_datatable[[#This Row],[Flag]])&gt;0,tweet_datatable[[#This Row],[x]],NA())</f>
        <v>#N/A</v>
      </c>
      <c r="W120" s="3" t="e">
        <f>IF(COUNTA(tweet_datatable[[#This Row],[Flag]])&gt;0,tweet_datatable[[#This Row],[y]],NA())</f>
        <v>#N/A</v>
      </c>
      <c r="X120" s="3">
        <f>IF(COUNTA(tweet_datatable[[#This Row],[Flag]])=0,tweet_datatable[[#This Row],[x]],NA())</f>
        <v>0.83273383794056943</v>
      </c>
      <c r="Y120" s="3">
        <f>IF(COUNTA(tweet_datatable[[#This Row],[Flag]])=0,tweet_datatable[[#This Row],[y]],NA())</f>
        <v>0.1415236267297777</v>
      </c>
      <c r="Z120" s="3"/>
      <c r="AA120" s="3"/>
      <c r="AB120" s="3"/>
    </row>
    <row r="121" spans="1:28" x14ac:dyDescent="0.35">
      <c r="A121" s="1">
        <v>44145</v>
      </c>
      <c r="B121">
        <v>223.2</v>
      </c>
      <c r="C121">
        <v>248.5</v>
      </c>
      <c r="D121">
        <v>1000</v>
      </c>
      <c r="E121" t="s">
        <v>8</v>
      </c>
      <c r="I121" s="2">
        <f>IFERROR(tweet_datatable[[#This Row],[Retweets]]/SUM(tweet_datatable[[#This Row],[Retweets]:[Likes]]),0.5)</f>
        <v>0.19903884661593912</v>
      </c>
      <c r="J121" s="2">
        <f>IFERROR(tweet_datatable[[#This Row],[Retweets]]/SUM(tweet_datatable[[#This Row],[Comments]:[Retweets]]),0.5)</f>
        <v>0.52681789272842905</v>
      </c>
      <c r="K121" s="3">
        <f>tweet_datatable[[#This Row],[R/L]]*60</f>
        <v>11.942330796956348</v>
      </c>
      <c r="L121" s="3">
        <f>tweet_datatable[[#This Row],[R/C]]*60</f>
        <v>31.609073563705742</v>
      </c>
      <c r="M121" s="3">
        <f>180-tweet_datatable[[#This Row],[Theta (deg)]]-tweet_datatable[[#This Row],[Phi (deg)]]</f>
        <v>136.4485956393379</v>
      </c>
      <c r="N121" s="3">
        <f>RADIANS(tweet_datatable[[#This Row],[Phi (deg)]])</f>
        <v>0.55168240719176276</v>
      </c>
      <c r="O121" s="3">
        <f>RADIANS(tweet_datatable[[#This Row],[Beta (deg)]])</f>
        <v>2.3814772536288236</v>
      </c>
      <c r="P121" s="3">
        <f>SIN(tweet_datatable[[#This Row],[Phi (rad)]])</f>
        <v>0.52412078190975242</v>
      </c>
      <c r="Q121" s="3">
        <f>SIN(tweet_datatable[[#This Row],[Beta (rad)]])</f>
        <v>0.6890050865704791</v>
      </c>
      <c r="R121" s="3">
        <f>tweet_datatable[[#This Row],[SinPhi]]/tweet_datatable[[#This Row],[SinBeta]]</f>
        <v>0.76069218083506773</v>
      </c>
      <c r="S121" s="3">
        <f>RADIANS(tweet_datatable[[#This Row],[Theta (deg)]])</f>
        <v>0.20843299276920668</v>
      </c>
      <c r="T121" s="3">
        <f>tweet_datatable[[#This Row],[r1]]*COS(tweet_datatable[[#This Row],[Theta (rad)]])</f>
        <v>0.74422804223378369</v>
      </c>
      <c r="U121" s="3">
        <f>tweet_datatable[[#This Row],[r1]]*SIN(tweet_datatable[[#This Row],[Theta (rad)]])</f>
        <v>0.15740779884262701</v>
      </c>
      <c r="V121" s="3" t="e">
        <f>IF(COUNTA(tweet_datatable[[#This Row],[Flag]])&gt;0,tweet_datatable[[#This Row],[x]],NA())</f>
        <v>#N/A</v>
      </c>
      <c r="W121" s="3" t="e">
        <f>IF(COUNTA(tweet_datatable[[#This Row],[Flag]])&gt;0,tweet_datatable[[#This Row],[y]],NA())</f>
        <v>#N/A</v>
      </c>
      <c r="X121" s="3">
        <f>IF(COUNTA(tweet_datatable[[#This Row],[Flag]])=0,tweet_datatable[[#This Row],[x]],NA())</f>
        <v>0.74422804223378369</v>
      </c>
      <c r="Y121" s="3">
        <f>IF(COUNTA(tweet_datatable[[#This Row],[Flag]])=0,tweet_datatable[[#This Row],[y]],NA())</f>
        <v>0.15740779884262701</v>
      </c>
      <c r="Z121" s="3"/>
      <c r="AA121" s="3"/>
      <c r="AB121" s="3"/>
    </row>
    <row r="122" spans="1:28" x14ac:dyDescent="0.35">
      <c r="A122" s="1">
        <v>44145</v>
      </c>
      <c r="B122">
        <v>34.5</v>
      </c>
      <c r="C122">
        <v>64.3</v>
      </c>
      <c r="D122">
        <v>312</v>
      </c>
      <c r="E122" t="s">
        <v>8</v>
      </c>
      <c r="I122" s="2">
        <f>IFERROR(tweet_datatable[[#This Row],[Retweets]]/SUM(tweet_datatable[[#This Row],[Retweets]:[Likes]]),0.5)</f>
        <v>0.17087430241828327</v>
      </c>
      <c r="J122" s="2">
        <f>IFERROR(tweet_datatable[[#This Row],[Retweets]]/SUM(tweet_datatable[[#This Row],[Comments]:[Retweets]]),0.5)</f>
        <v>0.65080971659919029</v>
      </c>
      <c r="K122" s="3">
        <f>tweet_datatable[[#This Row],[R/L]]*60</f>
        <v>10.252458145096996</v>
      </c>
      <c r="L122" s="3">
        <f>tweet_datatable[[#This Row],[R/C]]*60</f>
        <v>39.048582995951421</v>
      </c>
      <c r="M122" s="3">
        <f>180-tweet_datatable[[#This Row],[Theta (deg)]]-tweet_datatable[[#This Row],[Phi (deg)]]</f>
        <v>130.69895885895158</v>
      </c>
      <c r="N122" s="3">
        <f>RADIANS(tweet_datatable[[#This Row],[Phi (deg)]])</f>
        <v>0.68152634151762392</v>
      </c>
      <c r="O122" s="3">
        <f>RADIANS(tweet_datatable[[#This Row],[Beta (deg)]])</f>
        <v>2.2811271610173161</v>
      </c>
      <c r="P122" s="3">
        <f>SIN(tweet_datatable[[#This Row],[Phi (rad)]])</f>
        <v>0.62997913262602978</v>
      </c>
      <c r="Q122" s="3">
        <f>SIN(tweet_datatable[[#This Row],[Beta (rad)]])</f>
        <v>0.75814618557381974</v>
      </c>
      <c r="R122" s="3">
        <f>tweet_datatable[[#This Row],[SinPhi]]/tweet_datatable[[#This Row],[SinBeta]]</f>
        <v>0.83094678125857235</v>
      </c>
      <c r="S122" s="3">
        <f>RADIANS(tweet_datatable[[#This Row],[Theta (deg)]])</f>
        <v>0.17893915105485311</v>
      </c>
      <c r="T122" s="3">
        <f>tweet_datatable[[#This Row],[r1]]*COS(tweet_datatable[[#This Row],[Theta (rad)]])</f>
        <v>0.8176791059177646</v>
      </c>
      <c r="U122" s="3">
        <f>tweet_datatable[[#This Row],[r1]]*SIN(tweet_datatable[[#This Row],[Theta (rad)]])</f>
        <v>0.1478966971555036</v>
      </c>
      <c r="V122" s="3" t="e">
        <f>IF(COUNTA(tweet_datatable[[#This Row],[Flag]])&gt;0,tweet_datatable[[#This Row],[x]],NA())</f>
        <v>#N/A</v>
      </c>
      <c r="W122" s="3" t="e">
        <f>IF(COUNTA(tweet_datatable[[#This Row],[Flag]])&gt;0,tweet_datatable[[#This Row],[y]],NA())</f>
        <v>#N/A</v>
      </c>
      <c r="X122" s="3">
        <f>IF(COUNTA(tweet_datatable[[#This Row],[Flag]])=0,tweet_datatable[[#This Row],[x]],NA())</f>
        <v>0.8176791059177646</v>
      </c>
      <c r="Y122" s="3">
        <f>IF(COUNTA(tweet_datatable[[#This Row],[Flag]])=0,tweet_datatable[[#This Row],[y]],NA())</f>
        <v>0.1478966971555036</v>
      </c>
      <c r="Z122" s="3"/>
      <c r="AA122" s="3"/>
      <c r="AB122" s="3"/>
    </row>
    <row r="123" spans="1:28" x14ac:dyDescent="0.35">
      <c r="A123" s="1">
        <v>44145</v>
      </c>
      <c r="B123">
        <v>34.9</v>
      </c>
      <c r="C123">
        <v>72.900000000000006</v>
      </c>
      <c r="D123">
        <v>342.2</v>
      </c>
      <c r="E123" t="s">
        <v>8</v>
      </c>
      <c r="I123" s="2">
        <f>IFERROR(tweet_datatable[[#This Row],[Retweets]]/SUM(tweet_datatable[[#This Row],[Retweets]:[Likes]]),0.5)</f>
        <v>0.17562033245001205</v>
      </c>
      <c r="J123" s="2">
        <f>IFERROR(tweet_datatable[[#This Row],[Retweets]]/SUM(tweet_datatable[[#This Row],[Comments]:[Retweets]]),0.5)</f>
        <v>0.67625231910946193</v>
      </c>
      <c r="K123" s="3">
        <f>tweet_datatable[[#This Row],[R/L]]*60</f>
        <v>10.537219947000724</v>
      </c>
      <c r="L123" s="3">
        <f>tweet_datatable[[#This Row],[R/C]]*60</f>
        <v>40.575139146567714</v>
      </c>
      <c r="M123" s="3">
        <f>180-tweet_datatable[[#This Row],[Theta (deg)]]-tweet_datatable[[#This Row],[Phi (deg)]]</f>
        <v>128.88764090643156</v>
      </c>
      <c r="N123" s="3">
        <f>RADIANS(tweet_datatable[[#This Row],[Phi (deg)]])</f>
        <v>0.70816977256244873</v>
      </c>
      <c r="O123" s="3">
        <f>RADIANS(tweet_datatable[[#This Row],[Beta (deg)]])</f>
        <v>2.2495136989453592</v>
      </c>
      <c r="P123" s="3">
        <f>SIN(tweet_datatable[[#This Row],[Phi (rad)]])</f>
        <v>0.6504447053493263</v>
      </c>
      <c r="Q123" s="3">
        <f>SIN(tweet_datatable[[#This Row],[Beta (rad)]])</f>
        <v>0.77837858636834456</v>
      </c>
      <c r="R123" s="3">
        <f>tweet_datatable[[#This Row],[SinPhi]]/tweet_datatable[[#This Row],[SinBeta]]</f>
        <v>0.83564054399811383</v>
      </c>
      <c r="S123" s="3">
        <f>RADIANS(tweet_datatable[[#This Row],[Theta (deg)]])</f>
        <v>0.18390918208198501</v>
      </c>
      <c r="T123" s="3">
        <f>tweet_datatable[[#This Row],[r1]]*COS(tweet_datatable[[#This Row],[Theta (rad)]])</f>
        <v>0.82154856757718253</v>
      </c>
      <c r="U123" s="3">
        <f>tweet_datatable[[#This Row],[r1]]*SIN(tweet_datatable[[#This Row],[Theta (rad)]])</f>
        <v>0.15281711254091684</v>
      </c>
      <c r="V123" s="3" t="e">
        <f>IF(COUNTA(tweet_datatable[[#This Row],[Flag]])&gt;0,tweet_datatable[[#This Row],[x]],NA())</f>
        <v>#N/A</v>
      </c>
      <c r="W123" s="3" t="e">
        <f>IF(COUNTA(tweet_datatable[[#This Row],[Flag]])&gt;0,tweet_datatable[[#This Row],[y]],NA())</f>
        <v>#N/A</v>
      </c>
      <c r="X123" s="3">
        <f>IF(COUNTA(tweet_datatable[[#This Row],[Flag]])=0,tweet_datatable[[#This Row],[x]],NA())</f>
        <v>0.82154856757718253</v>
      </c>
      <c r="Y123" s="3">
        <f>IF(COUNTA(tweet_datatable[[#This Row],[Flag]])=0,tweet_datatable[[#This Row],[y]],NA())</f>
        <v>0.15281711254091684</v>
      </c>
      <c r="Z123" s="3"/>
      <c r="AA123" s="3"/>
      <c r="AB123" s="3"/>
    </row>
    <row r="124" spans="1:28" x14ac:dyDescent="0.35">
      <c r="A124" s="1">
        <v>44145</v>
      </c>
      <c r="B124">
        <v>11.5</v>
      </c>
      <c r="C124">
        <v>35.4</v>
      </c>
      <c r="D124">
        <v>191.1</v>
      </c>
      <c r="E124" t="s">
        <v>9</v>
      </c>
      <c r="I124" s="2">
        <f>IFERROR(tweet_datatable[[#This Row],[Retweets]]/SUM(tweet_datatable[[#This Row],[Retweets]:[Likes]]),0.5)</f>
        <v>0.15629139072847681</v>
      </c>
      <c r="J124" s="2">
        <f>IFERROR(tweet_datatable[[#This Row],[Retweets]]/SUM(tweet_datatable[[#This Row],[Comments]:[Retweets]]),0.5)</f>
        <v>0.75479744136460558</v>
      </c>
      <c r="K124" s="3">
        <f>tweet_datatable[[#This Row],[R/L]]*60</f>
        <v>9.3774834437086092</v>
      </c>
      <c r="L124" s="3">
        <f>tweet_datatable[[#This Row],[R/C]]*60</f>
        <v>45.287846481876336</v>
      </c>
      <c r="M124" s="3">
        <f>180-tweet_datatable[[#This Row],[Theta (deg)]]-tweet_datatable[[#This Row],[Phi (deg)]]</f>
        <v>125.33467007441507</v>
      </c>
      <c r="N124" s="3">
        <f>RADIANS(tweet_datatable[[#This Row],[Phi (deg)]])</f>
        <v>0.79042203224647256</v>
      </c>
      <c r="O124" s="3">
        <f>RADIANS(tweet_datatable[[#This Row],[Beta (deg)]])</f>
        <v>2.1875026596993492</v>
      </c>
      <c r="P124" s="3">
        <f>SIN(tweet_datatable[[#This Row],[Phi (rad)]])</f>
        <v>0.7106502545675818</v>
      </c>
      <c r="Q124" s="3">
        <f>SIN(tweet_datatable[[#This Row],[Beta (rad)]])</f>
        <v>0.81578777502042232</v>
      </c>
      <c r="R124" s="3">
        <f>tweet_datatable[[#This Row],[SinPhi]]/tweet_datatable[[#This Row],[SinBeta]]</f>
        <v>0.87112148076721485</v>
      </c>
      <c r="S124" s="3">
        <f>RADIANS(tweet_datatable[[#This Row],[Theta (deg)]])</f>
        <v>0.16366796164397157</v>
      </c>
      <c r="T124" s="3">
        <f>tweet_datatable[[#This Row],[r1]]*COS(tweet_datatable[[#This Row],[Theta (rad)]])</f>
        <v>0.85948004899998987</v>
      </c>
      <c r="U124" s="3">
        <f>tweet_datatable[[#This Row],[r1]]*SIN(tweet_datatable[[#This Row],[Theta (rad)]])</f>
        <v>0.1419389996619676</v>
      </c>
      <c r="V124" s="3" t="e">
        <f>IF(COUNTA(tweet_datatable[[#This Row],[Flag]])&gt;0,tweet_datatable[[#This Row],[x]],NA())</f>
        <v>#N/A</v>
      </c>
      <c r="W124" s="3" t="e">
        <f>IF(COUNTA(tweet_datatable[[#This Row],[Flag]])&gt;0,tweet_datatable[[#This Row],[y]],NA())</f>
        <v>#N/A</v>
      </c>
      <c r="X124" s="3">
        <f>IF(COUNTA(tweet_datatable[[#This Row],[Flag]])=0,tweet_datatable[[#This Row],[x]],NA())</f>
        <v>0.85948004899998987</v>
      </c>
      <c r="Y124" s="3">
        <f>IF(COUNTA(tweet_datatable[[#This Row],[Flag]])=0,tweet_datatable[[#This Row],[y]],NA())</f>
        <v>0.1419389996619676</v>
      </c>
      <c r="Z124" s="3"/>
      <c r="AA124" s="3"/>
      <c r="AB124" s="3"/>
    </row>
    <row r="125" spans="1:28" x14ac:dyDescent="0.35">
      <c r="A125" s="1">
        <v>44145</v>
      </c>
      <c r="B125">
        <v>10.6</v>
      </c>
      <c r="C125">
        <v>35.9</v>
      </c>
      <c r="D125">
        <v>185.9</v>
      </c>
      <c r="E125" t="s">
        <v>8</v>
      </c>
      <c r="I125" s="2">
        <f>IFERROR(tweet_datatable[[#This Row],[Retweets]]/SUM(tweet_datatable[[#This Row],[Retweets]:[Likes]]),0.5)</f>
        <v>0.16185752930568079</v>
      </c>
      <c r="J125" s="2">
        <f>IFERROR(tweet_datatable[[#This Row],[Retweets]]/SUM(tweet_datatable[[#This Row],[Comments]:[Retweets]]),0.5)</f>
        <v>0.77204301075268811</v>
      </c>
      <c r="K125" s="3">
        <f>tweet_datatable[[#This Row],[R/L]]*60</f>
        <v>9.7114517583408464</v>
      </c>
      <c r="L125" s="3">
        <f>tweet_datatable[[#This Row],[R/C]]*60</f>
        <v>46.322580645161288</v>
      </c>
      <c r="M125" s="3">
        <f>180-tweet_datatable[[#This Row],[Theta (deg)]]-tweet_datatable[[#This Row],[Phi (deg)]]</f>
        <v>123.96596759649788</v>
      </c>
      <c r="N125" s="3">
        <f>RADIANS(tweet_datatable[[#This Row],[Phi (deg)]])</f>
        <v>0.80848155027866364</v>
      </c>
      <c r="O125" s="3">
        <f>RADIANS(tweet_datatable[[#This Row],[Beta (deg)]])</f>
        <v>2.1636142949794892</v>
      </c>
      <c r="P125" s="3">
        <f>SIN(tweet_datatable[[#This Row],[Phi (rad)]])</f>
        <v>0.72323937107856939</v>
      </c>
      <c r="Q125" s="3">
        <f>SIN(tweet_datatable[[#This Row],[Beta (rad)]])</f>
        <v>0.8293695742886229</v>
      </c>
      <c r="R125" s="3">
        <f>tweet_datatable[[#This Row],[SinPhi]]/tweet_datatable[[#This Row],[SinBeta]]</f>
        <v>0.87203508966303134</v>
      </c>
      <c r="S125" s="3">
        <f>RADIANS(tweet_datatable[[#This Row],[Theta (deg)]])</f>
        <v>0.16949680833164046</v>
      </c>
      <c r="T125" s="3">
        <f>tweet_datatable[[#This Row],[r1]]*COS(tweet_datatable[[#This Row],[Theta (rad)]])</f>
        <v>0.85953862911906453</v>
      </c>
      <c r="U125" s="3">
        <f>tweet_datatable[[#This Row],[r1]]*SIN(tweet_datatable[[#This Row],[Theta (rad)]])</f>
        <v>0.14710045090253954</v>
      </c>
      <c r="V125" s="3" t="e">
        <f>IF(COUNTA(tweet_datatable[[#This Row],[Flag]])&gt;0,tweet_datatable[[#This Row],[x]],NA())</f>
        <v>#N/A</v>
      </c>
      <c r="W125" s="3" t="e">
        <f>IF(COUNTA(tweet_datatable[[#This Row],[Flag]])&gt;0,tweet_datatable[[#This Row],[y]],NA())</f>
        <v>#N/A</v>
      </c>
      <c r="X125" s="3">
        <f>IF(COUNTA(tweet_datatable[[#This Row],[Flag]])=0,tweet_datatable[[#This Row],[x]],NA())</f>
        <v>0.85953862911906453</v>
      </c>
      <c r="Y125" s="3">
        <f>IF(COUNTA(tweet_datatable[[#This Row],[Flag]])=0,tweet_datatable[[#This Row],[y]],NA())</f>
        <v>0.14710045090253954</v>
      </c>
      <c r="Z125" s="3"/>
      <c r="AA125" s="3"/>
      <c r="AB125" s="3"/>
    </row>
    <row r="126" spans="1:28" x14ac:dyDescent="0.35">
      <c r="A126" s="1">
        <v>44145</v>
      </c>
      <c r="B126">
        <v>51.6</v>
      </c>
      <c r="C126">
        <v>60.8</v>
      </c>
      <c r="D126">
        <v>395.5</v>
      </c>
      <c r="E126" t="s">
        <v>8</v>
      </c>
      <c r="I126" s="2">
        <f>IFERROR(tweet_datatable[[#This Row],[Retweets]]/SUM(tweet_datatable[[#This Row],[Retweets]:[Likes]]),0.5)</f>
        <v>0.13324567170721016</v>
      </c>
      <c r="J126" s="2">
        <f>IFERROR(tweet_datatable[[#This Row],[Retweets]]/SUM(tweet_datatable[[#This Row],[Comments]:[Retweets]]),0.5)</f>
        <v>0.54092526690391451</v>
      </c>
      <c r="K126" s="3">
        <f>tweet_datatable[[#This Row],[R/L]]*60</f>
        <v>7.9947403024326098</v>
      </c>
      <c r="L126" s="3">
        <f>tweet_datatable[[#This Row],[R/C]]*60</f>
        <v>32.455516014234874</v>
      </c>
      <c r="M126" s="3">
        <f>180-tweet_datatable[[#This Row],[Theta (deg)]]-tweet_datatable[[#This Row],[Phi (deg)]]</f>
        <v>139.54974368333251</v>
      </c>
      <c r="N126" s="3">
        <f>RADIANS(tweet_datatable[[#This Row],[Phi (deg)]])</f>
        <v>0.56645561488214535</v>
      </c>
      <c r="O126" s="3">
        <f>RADIANS(tweet_datatable[[#This Row],[Beta (deg)]])</f>
        <v>2.4356024975883113</v>
      </c>
      <c r="P126" s="3">
        <f>SIN(tweet_datatable[[#This Row],[Phi (rad)]])</f>
        <v>0.53664464408975965</v>
      </c>
      <c r="Q126" s="3">
        <f>SIN(tweet_datatable[[#This Row],[Beta (rad)]])</f>
        <v>0.64878762599211559</v>
      </c>
      <c r="R126" s="3">
        <f>tweet_datatable[[#This Row],[SinPhi]]/tweet_datatable[[#This Row],[SinBeta]]</f>
        <v>0.82714993719112828</v>
      </c>
      <c r="S126" s="3">
        <f>RADIANS(tweet_datatable[[#This Row],[Theta (deg)]])</f>
        <v>0.13953454111933628</v>
      </c>
      <c r="T126" s="3">
        <f>tweet_datatable[[#This Row],[r1]]*COS(tweet_datatable[[#This Row],[Theta (rad)]])</f>
        <v>0.81911073504275589</v>
      </c>
      <c r="U126" s="3">
        <f>tweet_datatable[[#This Row],[r1]]*SIN(tweet_datatable[[#This Row],[Theta (rad)]])</f>
        <v>0.115041828623348</v>
      </c>
      <c r="V126" s="3" t="e">
        <f>IF(COUNTA(tweet_datatable[[#This Row],[Flag]])&gt;0,tweet_datatable[[#This Row],[x]],NA())</f>
        <v>#N/A</v>
      </c>
      <c r="W126" s="3" t="e">
        <f>IF(COUNTA(tweet_datatable[[#This Row],[Flag]])&gt;0,tweet_datatable[[#This Row],[y]],NA())</f>
        <v>#N/A</v>
      </c>
      <c r="X126" s="3">
        <f>IF(COUNTA(tweet_datatable[[#This Row],[Flag]])=0,tweet_datatable[[#This Row],[x]],NA())</f>
        <v>0.81911073504275589</v>
      </c>
      <c r="Y126" s="3">
        <f>IF(COUNTA(tweet_datatable[[#This Row],[Flag]])=0,tweet_datatable[[#This Row],[y]],NA())</f>
        <v>0.115041828623348</v>
      </c>
      <c r="Z126" s="3"/>
      <c r="AA126" s="3"/>
      <c r="AB126" s="3"/>
    </row>
    <row r="127" spans="1:28" x14ac:dyDescent="0.35">
      <c r="A127" s="1">
        <v>44145</v>
      </c>
      <c r="B127">
        <v>57.9</v>
      </c>
      <c r="C127">
        <v>105.7</v>
      </c>
      <c r="D127">
        <v>448.8</v>
      </c>
      <c r="E127" t="s">
        <v>8</v>
      </c>
      <c r="I127" s="2">
        <f>IFERROR(tweet_datatable[[#This Row],[Retweets]]/SUM(tweet_datatable[[#This Row],[Retweets]:[Likes]]),0.5)</f>
        <v>0.19062218214607754</v>
      </c>
      <c r="J127" s="2">
        <f>IFERROR(tweet_datatable[[#This Row],[Retweets]]/SUM(tweet_datatable[[#This Row],[Comments]:[Retweets]]),0.5)</f>
        <v>0.64608801955990225</v>
      </c>
      <c r="K127" s="3">
        <f>tweet_datatable[[#This Row],[R/L]]*60</f>
        <v>11.437330928764652</v>
      </c>
      <c r="L127" s="3">
        <f>tweet_datatable[[#This Row],[R/C]]*60</f>
        <v>38.765281173594133</v>
      </c>
      <c r="M127" s="3">
        <f>180-tweet_datatable[[#This Row],[Theta (deg)]]-tweet_datatable[[#This Row],[Phi (deg)]]</f>
        <v>129.79738789764122</v>
      </c>
      <c r="N127" s="3">
        <f>RADIANS(tweet_datatable[[#This Row],[Phi (deg)]])</f>
        <v>0.67658179194058909</v>
      </c>
      <c r="O127" s="3">
        <f>RADIANS(tweet_datatable[[#This Row],[Beta (deg)]])</f>
        <v>2.2653917793020799</v>
      </c>
      <c r="P127" s="3">
        <f>SIN(tweet_datatable[[#This Row],[Phi (rad)]])</f>
        <v>0.62613145040906792</v>
      </c>
      <c r="Q127" s="3">
        <f>SIN(tweet_datatable[[#This Row],[Beta (rad)]])</f>
        <v>0.76831270525967643</v>
      </c>
      <c r="R127" s="3">
        <f>tweet_datatable[[#This Row],[SinPhi]]/tweet_datatable[[#This Row],[SinBeta]]</f>
        <v>0.81494350688558026</v>
      </c>
      <c r="S127" s="3">
        <f>RADIANS(tweet_datatable[[#This Row],[Theta (deg)]])</f>
        <v>0.19961908234712419</v>
      </c>
      <c r="T127" s="3">
        <f>tweet_datatable[[#This Row],[r1]]*COS(tweet_datatable[[#This Row],[Theta (rad)]])</f>
        <v>0.79876050817965671</v>
      </c>
      <c r="U127" s="3">
        <f>tweet_datatable[[#This Row],[r1]]*SIN(tweet_datatable[[#This Row],[Theta (rad)]])</f>
        <v>0.16160003090205224</v>
      </c>
      <c r="V127" s="3" t="e">
        <f>IF(COUNTA(tweet_datatable[[#This Row],[Flag]])&gt;0,tweet_datatable[[#This Row],[x]],NA())</f>
        <v>#N/A</v>
      </c>
      <c r="W127" s="3" t="e">
        <f>IF(COUNTA(tweet_datatable[[#This Row],[Flag]])&gt;0,tweet_datatable[[#This Row],[y]],NA())</f>
        <v>#N/A</v>
      </c>
      <c r="X127" s="3">
        <f>IF(COUNTA(tweet_datatable[[#This Row],[Flag]])=0,tweet_datatable[[#This Row],[x]],NA())</f>
        <v>0.79876050817965671</v>
      </c>
      <c r="Y127" s="3">
        <f>IF(COUNTA(tweet_datatable[[#This Row],[Flag]])=0,tweet_datatable[[#This Row],[y]],NA())</f>
        <v>0.16160003090205224</v>
      </c>
      <c r="Z127" s="3"/>
      <c r="AA127" s="3"/>
      <c r="AB127" s="3"/>
    </row>
    <row r="128" spans="1:28" x14ac:dyDescent="0.35">
      <c r="A128" s="1">
        <v>44145</v>
      </c>
      <c r="B128">
        <v>9.1</v>
      </c>
      <c r="C128">
        <v>34.799999999999997</v>
      </c>
      <c r="D128">
        <v>149.69999999999999</v>
      </c>
      <c r="E128" t="s">
        <v>8</v>
      </c>
      <c r="I128" s="2">
        <f>IFERROR(tweet_datatable[[#This Row],[Retweets]]/SUM(tweet_datatable[[#This Row],[Retweets]:[Likes]]),0.5)</f>
        <v>0.18861788617886177</v>
      </c>
      <c r="J128" s="2">
        <f>IFERROR(tweet_datatable[[#This Row],[Retweets]]/SUM(tweet_datatable[[#This Row],[Comments]:[Retweets]]),0.5)</f>
        <v>0.79271070615034167</v>
      </c>
      <c r="K128" s="3">
        <f>tweet_datatable[[#This Row],[R/L]]*60</f>
        <v>11.317073170731707</v>
      </c>
      <c r="L128" s="3">
        <f>tweet_datatable[[#This Row],[R/C]]*60</f>
        <v>47.562642369020502</v>
      </c>
      <c r="M128" s="3">
        <f>180-tweet_datatable[[#This Row],[Theta (deg)]]-tweet_datatable[[#This Row],[Phi (deg)]]</f>
        <v>121.1202844602478</v>
      </c>
      <c r="N128" s="3">
        <f>RADIANS(tweet_datatable[[#This Row],[Phi (deg)]])</f>
        <v>0.83012471028796353</v>
      </c>
      <c r="O128" s="3">
        <f>RADIANS(tweet_datatable[[#This Row],[Beta (deg)]])</f>
        <v>2.1139477547834473</v>
      </c>
      <c r="P128" s="3">
        <f>SIN(tweet_datatable[[#This Row],[Phi (rad)]])</f>
        <v>0.73801552932172632</v>
      </c>
      <c r="Q128" s="3">
        <f>SIN(tweet_datatable[[#This Row],[Beta (rad)]])</f>
        <v>0.85608416232908591</v>
      </c>
      <c r="R128" s="3">
        <f>tweet_datatable[[#This Row],[SinPhi]]/tweet_datatable[[#This Row],[SinBeta]]</f>
        <v>0.86208291403716797</v>
      </c>
      <c r="S128" s="3">
        <f>RADIANS(tweet_datatable[[#This Row],[Theta (deg)]])</f>
        <v>0.19752018851838266</v>
      </c>
      <c r="T128" s="3">
        <f>tweet_datatable[[#This Row],[r1]]*COS(tweet_datatable[[#This Row],[Theta (rad)]])</f>
        <v>0.8453207690174166</v>
      </c>
      <c r="U128" s="3">
        <f>tweet_datatable[[#This Row],[r1]]*SIN(tweet_datatable[[#This Row],[Theta (rad)]])</f>
        <v>0.16917372178508858</v>
      </c>
      <c r="V128" s="3" t="e">
        <f>IF(COUNTA(tweet_datatable[[#This Row],[Flag]])&gt;0,tweet_datatable[[#This Row],[x]],NA())</f>
        <v>#N/A</v>
      </c>
      <c r="W128" s="3" t="e">
        <f>IF(COUNTA(tweet_datatable[[#This Row],[Flag]])&gt;0,tweet_datatable[[#This Row],[y]],NA())</f>
        <v>#N/A</v>
      </c>
      <c r="X128" s="3">
        <f>IF(COUNTA(tweet_datatable[[#This Row],[Flag]])=0,tweet_datatable[[#This Row],[x]],NA())</f>
        <v>0.8453207690174166</v>
      </c>
      <c r="Y128" s="3">
        <f>IF(COUNTA(tweet_datatable[[#This Row],[Flag]])=0,tweet_datatable[[#This Row],[y]],NA())</f>
        <v>0.16917372178508858</v>
      </c>
      <c r="Z128" s="3"/>
      <c r="AA128" s="3"/>
      <c r="AB128" s="3"/>
    </row>
    <row r="129" spans="1:28" x14ac:dyDescent="0.35">
      <c r="A129" s="1">
        <v>44145</v>
      </c>
      <c r="B129">
        <v>14.9</v>
      </c>
      <c r="C129">
        <v>44.9</v>
      </c>
      <c r="D129">
        <v>161.4</v>
      </c>
      <c r="E129" t="s">
        <v>8</v>
      </c>
      <c r="I129" s="2">
        <f>IFERROR(tweet_datatable[[#This Row],[Retweets]]/SUM(tweet_datatable[[#This Row],[Retweets]:[Likes]]),0.5)</f>
        <v>0.21764420746485699</v>
      </c>
      <c r="J129" s="2">
        <f>IFERROR(tweet_datatable[[#This Row],[Retweets]]/SUM(tweet_datatable[[#This Row],[Comments]:[Retweets]]),0.5)</f>
        <v>0.75083612040133785</v>
      </c>
      <c r="K129" s="3">
        <f>tweet_datatable[[#This Row],[R/L]]*60</f>
        <v>13.05865244789142</v>
      </c>
      <c r="L129" s="3">
        <f>tweet_datatable[[#This Row],[R/C]]*60</f>
        <v>45.050167224080269</v>
      </c>
      <c r="M129" s="3">
        <f>180-tweet_datatable[[#This Row],[Theta (deg)]]-tweet_datatable[[#This Row],[Phi (deg)]]</f>
        <v>121.8911803280283</v>
      </c>
      <c r="N129" s="3">
        <f>RADIANS(tweet_datatable[[#This Row],[Phi (deg)]])</f>
        <v>0.78627374663423477</v>
      </c>
      <c r="O129" s="3">
        <f>RADIANS(tweet_datatable[[#This Row],[Beta (deg)]])</f>
        <v>2.1274024258662356</v>
      </c>
      <c r="P129" s="3">
        <f>SIN(tweet_datatable[[#This Row],[Phi (rad)]])</f>
        <v>0.70772564090138645</v>
      </c>
      <c r="Q129" s="3">
        <f>SIN(tweet_datatable[[#This Row],[Beta (rad)]])</f>
        <v>0.8490530213066817</v>
      </c>
      <c r="R129" s="3">
        <f>tweet_datatable[[#This Row],[SinPhi]]/tweet_datatable[[#This Row],[SinBeta]]</f>
        <v>0.83354704964385595</v>
      </c>
      <c r="S129" s="3">
        <f>RADIANS(tweet_datatable[[#This Row],[Theta (deg)]])</f>
        <v>0.22791648108932253</v>
      </c>
      <c r="T129" s="3">
        <f>tweet_datatable[[#This Row],[r1]]*COS(tweet_datatable[[#This Row],[Theta (rad)]])</f>
        <v>0.81199092009900731</v>
      </c>
      <c r="U129" s="3">
        <f>tweet_datatable[[#This Row],[r1]]*SIN(tweet_datatable[[#This Row],[Theta (rad)]])</f>
        <v>0.18833860370817357</v>
      </c>
      <c r="V129" s="3" t="e">
        <f>IF(COUNTA(tweet_datatable[[#This Row],[Flag]])&gt;0,tweet_datatable[[#This Row],[x]],NA())</f>
        <v>#N/A</v>
      </c>
      <c r="W129" s="3" t="e">
        <f>IF(COUNTA(tweet_datatable[[#This Row],[Flag]])&gt;0,tweet_datatable[[#This Row],[y]],NA())</f>
        <v>#N/A</v>
      </c>
      <c r="X129" s="3">
        <f>IF(COUNTA(tweet_datatable[[#This Row],[Flag]])=0,tweet_datatable[[#This Row],[x]],NA())</f>
        <v>0.81199092009900731</v>
      </c>
      <c r="Y129" s="3">
        <f>IF(COUNTA(tweet_datatable[[#This Row],[Flag]])=0,tweet_datatable[[#This Row],[y]],NA())</f>
        <v>0.18833860370817357</v>
      </c>
      <c r="Z129" s="3"/>
      <c r="AA129" s="3"/>
      <c r="AB129" s="3"/>
    </row>
    <row r="130" spans="1:28" x14ac:dyDescent="0.35">
      <c r="A130" s="1">
        <v>44145</v>
      </c>
      <c r="B130">
        <v>20</v>
      </c>
      <c r="C130">
        <v>64.599999999999994</v>
      </c>
      <c r="D130">
        <v>287.5</v>
      </c>
      <c r="E130" t="s">
        <v>8</v>
      </c>
      <c r="I130" s="2">
        <f>IFERROR(tweet_datatable[[#This Row],[Retweets]]/SUM(tweet_datatable[[#This Row],[Retweets]:[Likes]]),0.5)</f>
        <v>0.18347060494177789</v>
      </c>
      <c r="J130" s="2">
        <f>IFERROR(tweet_datatable[[#This Row],[Retweets]]/SUM(tweet_datatable[[#This Row],[Comments]:[Retweets]]),0.5)</f>
        <v>0.7635933806146572</v>
      </c>
      <c r="K130" s="3">
        <f>tweet_datatable[[#This Row],[R/L]]*60</f>
        <v>11.008236296506674</v>
      </c>
      <c r="L130" s="3">
        <f>tweet_datatable[[#This Row],[R/C]]*60</f>
        <v>45.815602836879435</v>
      </c>
      <c r="M130" s="3">
        <f>180-tweet_datatable[[#This Row],[Theta (deg)]]-tweet_datatable[[#This Row],[Phi (deg)]]</f>
        <v>123.17616086661388</v>
      </c>
      <c r="N130" s="3">
        <f>RADIANS(tweet_datatable[[#This Row],[Phi (deg)]])</f>
        <v>0.79963311828960071</v>
      </c>
      <c r="O130" s="3">
        <f>RADIANS(tweet_datatable[[#This Row],[Beta (deg)]])</f>
        <v>2.1498295670886041</v>
      </c>
      <c r="P130" s="3">
        <f>SIN(tweet_datatable[[#This Row],[Phi (rad)]])</f>
        <v>0.71710043367723542</v>
      </c>
      <c r="Q130" s="3">
        <f>SIN(tweet_datatable[[#This Row],[Beta (rad)]])</f>
        <v>0.83699206640369139</v>
      </c>
      <c r="R130" s="3">
        <f>tweet_datatable[[#This Row],[SinPhi]]/tweet_datatable[[#This Row],[SinBeta]]</f>
        <v>0.8567589377022472</v>
      </c>
      <c r="S130" s="3">
        <f>RADIANS(tweet_datatable[[#This Row],[Theta (deg)]])</f>
        <v>0.1921299682115882</v>
      </c>
      <c r="T130" s="3">
        <f>tweet_datatable[[#This Row],[r1]]*COS(tweet_datatable[[#This Row],[Theta (rad)]])</f>
        <v>0.84099435427677638</v>
      </c>
      <c r="U130" s="3">
        <f>tweet_datatable[[#This Row],[r1]]*SIN(tweet_datatable[[#This Row],[Theta (rad)]])</f>
        <v>0.16359820722511331</v>
      </c>
      <c r="V130" s="3" t="e">
        <f>IF(COUNTA(tweet_datatable[[#This Row],[Flag]])&gt;0,tweet_datatable[[#This Row],[x]],NA())</f>
        <v>#N/A</v>
      </c>
      <c r="W130" s="3" t="e">
        <f>IF(COUNTA(tweet_datatable[[#This Row],[Flag]])&gt;0,tweet_datatable[[#This Row],[y]],NA())</f>
        <v>#N/A</v>
      </c>
      <c r="X130" s="3">
        <f>IF(COUNTA(tweet_datatable[[#This Row],[Flag]])=0,tweet_datatable[[#This Row],[x]],NA())</f>
        <v>0.84099435427677638</v>
      </c>
      <c r="Y130" s="3">
        <f>IF(COUNTA(tweet_datatable[[#This Row],[Flag]])=0,tweet_datatable[[#This Row],[y]],NA())</f>
        <v>0.16359820722511331</v>
      </c>
      <c r="Z130" s="3"/>
      <c r="AA130" s="3"/>
      <c r="AB130" s="3"/>
    </row>
    <row r="131" spans="1:28" x14ac:dyDescent="0.35">
      <c r="A131" s="1">
        <v>44145</v>
      </c>
      <c r="B131">
        <v>23.1</v>
      </c>
      <c r="C131">
        <v>57.3</v>
      </c>
      <c r="D131">
        <v>249.1</v>
      </c>
      <c r="E131" t="s">
        <v>9</v>
      </c>
      <c r="I131" s="2">
        <f>IFERROR(tweet_datatable[[#This Row],[Retweets]]/SUM(tweet_datatable[[#This Row],[Retweets]:[Likes]]),0.5)</f>
        <v>0.18701044386422977</v>
      </c>
      <c r="J131" s="2">
        <f>IFERROR(tweet_datatable[[#This Row],[Retweets]]/SUM(tweet_datatable[[#This Row],[Comments]:[Retweets]]),0.5)</f>
        <v>0.712686567164179</v>
      </c>
      <c r="K131" s="3">
        <f>tweet_datatable[[#This Row],[R/L]]*60</f>
        <v>11.220626631853786</v>
      </c>
      <c r="L131" s="3">
        <f>tweet_datatable[[#This Row],[R/C]]*60</f>
        <v>42.761194029850742</v>
      </c>
      <c r="M131" s="3">
        <f>180-tweet_datatable[[#This Row],[Theta (deg)]]-tweet_datatable[[#This Row],[Phi (deg)]]</f>
        <v>126.01817933829548</v>
      </c>
      <c r="N131" s="3">
        <f>RADIANS(tweet_datatable[[#This Row],[Phi (deg)]])</f>
        <v>0.74632362790503781</v>
      </c>
      <c r="O131" s="3">
        <f>RADIANS(tweet_datatable[[#This Row],[Beta (deg)]])</f>
        <v>2.1994321468219451</v>
      </c>
      <c r="P131" s="3">
        <f>SIN(tweet_datatable[[#This Row],[Phi (rad)]])</f>
        <v>0.67894419913174187</v>
      </c>
      <c r="Q131" s="3">
        <f>SIN(tweet_datatable[[#This Row],[Beta (rad)]])</f>
        <v>0.8088304556785999</v>
      </c>
      <c r="R131" s="3">
        <f>tweet_datatable[[#This Row],[SinPhi]]/tweet_datatable[[#This Row],[SinBeta]]</f>
        <v>0.83941473069546457</v>
      </c>
      <c r="S131" s="3">
        <f>RADIANS(tweet_datatable[[#This Row],[Theta (deg)]])</f>
        <v>0.19583687886281023</v>
      </c>
      <c r="T131" s="3">
        <f>tweet_datatable[[#This Row],[r1]]*COS(tweet_datatable[[#This Row],[Theta (rad)]])</f>
        <v>0.82336945822054031</v>
      </c>
      <c r="U131" s="3">
        <f>tweet_datatable[[#This Row],[r1]]*SIN(tweet_datatable[[#This Row],[Theta (rad)]])</f>
        <v>0.16333960137747772</v>
      </c>
      <c r="V131" s="3" t="e">
        <f>IF(COUNTA(tweet_datatable[[#This Row],[Flag]])&gt;0,tweet_datatable[[#This Row],[x]],NA())</f>
        <v>#N/A</v>
      </c>
      <c r="W131" s="3" t="e">
        <f>IF(COUNTA(tweet_datatable[[#This Row],[Flag]])&gt;0,tweet_datatable[[#This Row],[y]],NA())</f>
        <v>#N/A</v>
      </c>
      <c r="X131" s="3">
        <f>IF(COUNTA(tweet_datatable[[#This Row],[Flag]])=0,tweet_datatable[[#This Row],[x]],NA())</f>
        <v>0.82336945822054031</v>
      </c>
      <c r="Y131" s="3">
        <f>IF(COUNTA(tweet_datatable[[#This Row],[Flag]])=0,tweet_datatable[[#This Row],[y]],NA())</f>
        <v>0.16333960137747772</v>
      </c>
      <c r="Z131" s="3"/>
      <c r="AA131" s="3"/>
      <c r="AB131" s="3"/>
    </row>
    <row r="132" spans="1:28" x14ac:dyDescent="0.35">
      <c r="A132" s="1">
        <v>44145</v>
      </c>
      <c r="B132">
        <v>9</v>
      </c>
      <c r="C132">
        <v>30.9</v>
      </c>
      <c r="D132">
        <v>163.5</v>
      </c>
      <c r="E132" t="s">
        <v>9</v>
      </c>
      <c r="I132" s="2">
        <f>IFERROR(tweet_datatable[[#This Row],[Retweets]]/SUM(tweet_datatable[[#This Row],[Retweets]:[Likes]]),0.5)</f>
        <v>0.1589506172839506</v>
      </c>
      <c r="J132" s="2">
        <f>IFERROR(tweet_datatable[[#This Row],[Retweets]]/SUM(tweet_datatable[[#This Row],[Comments]:[Retweets]]),0.5)</f>
        <v>0.77443609022556392</v>
      </c>
      <c r="K132" s="3">
        <f>tweet_datatable[[#This Row],[R/L]]*60</f>
        <v>9.5370370370370363</v>
      </c>
      <c r="L132" s="3">
        <f>tweet_datatable[[#This Row],[R/C]]*60</f>
        <v>46.466165413533837</v>
      </c>
      <c r="M132" s="3">
        <f>180-tweet_datatable[[#This Row],[Theta (deg)]]-tweet_datatable[[#This Row],[Phi (deg)]]</f>
        <v>123.99679754942912</v>
      </c>
      <c r="N132" s="3">
        <f>RADIANS(tweet_datatable[[#This Row],[Phi (deg)]])</f>
        <v>0.81098757724247794</v>
      </c>
      <c r="O132" s="3">
        <f>RADIANS(tweet_datatable[[#This Row],[Beta (deg)]])</f>
        <v>2.1641523791663744</v>
      </c>
      <c r="P132" s="3">
        <f>SIN(tweet_datatable[[#This Row],[Phi (rad)]])</f>
        <v>0.7249677540187609</v>
      </c>
      <c r="Q132" s="3">
        <f>SIN(tweet_datatable[[#This Row],[Beta (rad)]])</f>
        <v>0.82906882640044222</v>
      </c>
      <c r="R132" s="3">
        <f>tweet_datatable[[#This Row],[SinPhi]]/tweet_datatable[[#This Row],[SinBeta]]</f>
        <v>0.87443615165986199</v>
      </c>
      <c r="S132" s="3">
        <f>RADIANS(tweet_datatable[[#This Row],[Theta (deg)]])</f>
        <v>0.16645269718094066</v>
      </c>
      <c r="T132" s="3">
        <f>tweet_datatable[[#This Row],[r1]]*COS(tweet_datatable[[#This Row],[Theta (rad)]])</f>
        <v>0.86235031225997172</v>
      </c>
      <c r="U132" s="3">
        <f>tweet_datatable[[#This Row],[r1]]*SIN(tweet_datatable[[#This Row],[Theta (rad)]])</f>
        <v>0.14488106251280222</v>
      </c>
      <c r="V132" s="3" t="e">
        <f>IF(COUNTA(tweet_datatable[[#This Row],[Flag]])&gt;0,tweet_datatable[[#This Row],[x]],NA())</f>
        <v>#N/A</v>
      </c>
      <c r="W132" s="3" t="e">
        <f>IF(COUNTA(tweet_datatable[[#This Row],[Flag]])&gt;0,tweet_datatable[[#This Row],[y]],NA())</f>
        <v>#N/A</v>
      </c>
      <c r="X132" s="3">
        <f>IF(COUNTA(tweet_datatable[[#This Row],[Flag]])=0,tweet_datatable[[#This Row],[x]],NA())</f>
        <v>0.86235031225997172</v>
      </c>
      <c r="Y132" s="3">
        <f>IF(COUNTA(tweet_datatable[[#This Row],[Flag]])=0,tweet_datatable[[#This Row],[y]],NA())</f>
        <v>0.14488106251280222</v>
      </c>
      <c r="Z132" s="3"/>
      <c r="AA132" s="3"/>
      <c r="AB132" s="3"/>
    </row>
    <row r="133" spans="1:28" x14ac:dyDescent="0.35">
      <c r="A133" s="1">
        <v>44145</v>
      </c>
      <c r="B133">
        <v>8.5</v>
      </c>
      <c r="C133">
        <v>39.5</v>
      </c>
      <c r="D133">
        <v>148.1</v>
      </c>
      <c r="E133" t="s">
        <v>9</v>
      </c>
      <c r="I133" s="2">
        <f>IFERROR(tweet_datatable[[#This Row],[Retweets]]/SUM(tweet_datatable[[#This Row],[Retweets]:[Likes]]),0.5)</f>
        <v>0.2105543710021322</v>
      </c>
      <c r="J133" s="2">
        <f>IFERROR(tweet_datatable[[#This Row],[Retweets]]/SUM(tweet_datatable[[#This Row],[Comments]:[Retweets]]),0.5)</f>
        <v>0.82291666666666663</v>
      </c>
      <c r="K133" s="3">
        <f>tweet_datatable[[#This Row],[R/L]]*60</f>
        <v>12.633262260127932</v>
      </c>
      <c r="L133" s="3">
        <f>tweet_datatable[[#This Row],[R/C]]*60</f>
        <v>49.375</v>
      </c>
      <c r="M133" s="3">
        <f>180-tweet_datatable[[#This Row],[Theta (deg)]]-tweet_datatable[[#This Row],[Phi (deg)]]</f>
        <v>117.99173773987206</v>
      </c>
      <c r="N133" s="3">
        <f>RADIANS(tweet_datatable[[#This Row],[Phi (deg)]])</f>
        <v>0.86175631817220022</v>
      </c>
      <c r="O133" s="3">
        <f>RADIANS(tweet_datatable[[#This Row],[Beta (deg)]])</f>
        <v>2.0593443137104201</v>
      </c>
      <c r="P133" s="3">
        <f>SIN(tweet_datatable[[#This Row],[Phi (rad)]])</f>
        <v>0.75898728124716186</v>
      </c>
      <c r="Q133" s="3">
        <f>SIN(tweet_datatable[[#This Row],[Beta (rad)]])</f>
        <v>0.88301528318796774</v>
      </c>
      <c r="R133" s="3">
        <f>tweet_datatable[[#This Row],[SinPhi]]/tweet_datatable[[#This Row],[SinBeta]]</f>
        <v>0.85954036775782061</v>
      </c>
      <c r="S133" s="3">
        <f>RADIANS(tweet_datatable[[#This Row],[Theta (deg)]])</f>
        <v>0.22049202170717278</v>
      </c>
      <c r="T133" s="3">
        <f>tweet_datatable[[#This Row],[r1]]*COS(tweet_datatable[[#This Row],[Theta (rad)]])</f>
        <v>0.83873085892221333</v>
      </c>
      <c r="U133" s="3">
        <f>tweet_datatable[[#This Row],[r1]]*SIN(tweet_datatable[[#This Row],[Theta (rad)]])</f>
        <v>0.1879898670057929</v>
      </c>
      <c r="V133" s="3" t="e">
        <f>IF(COUNTA(tweet_datatable[[#This Row],[Flag]])&gt;0,tweet_datatable[[#This Row],[x]],NA())</f>
        <v>#N/A</v>
      </c>
      <c r="W133" s="3" t="e">
        <f>IF(COUNTA(tweet_datatable[[#This Row],[Flag]])&gt;0,tweet_datatable[[#This Row],[y]],NA())</f>
        <v>#N/A</v>
      </c>
      <c r="X133" s="3">
        <f>IF(COUNTA(tweet_datatable[[#This Row],[Flag]])=0,tweet_datatable[[#This Row],[x]],NA())</f>
        <v>0.83873085892221333</v>
      </c>
      <c r="Y133" s="3">
        <f>IF(COUNTA(tweet_datatable[[#This Row],[Flag]])=0,tweet_datatable[[#This Row],[y]],NA())</f>
        <v>0.1879898670057929</v>
      </c>
      <c r="Z133" s="3"/>
      <c r="AA133" s="3"/>
      <c r="AB133" s="3"/>
    </row>
    <row r="134" spans="1:28" x14ac:dyDescent="0.35">
      <c r="A134" s="1">
        <v>44145</v>
      </c>
      <c r="B134">
        <v>36</v>
      </c>
      <c r="C134">
        <v>61.1</v>
      </c>
      <c r="D134">
        <v>220</v>
      </c>
      <c r="E134" t="s">
        <v>8</v>
      </c>
      <c r="I134" s="2">
        <f>IFERROR(tweet_datatable[[#This Row],[Retweets]]/SUM(tweet_datatable[[#This Row],[Retweets]:[Likes]]),0.5)</f>
        <v>0.21736036997509781</v>
      </c>
      <c r="J134" s="2">
        <f>IFERROR(tweet_datatable[[#This Row],[Retweets]]/SUM(tweet_datatable[[#This Row],[Comments]:[Retweets]]),0.5)</f>
        <v>0.62924819773429463</v>
      </c>
      <c r="K134" s="3">
        <f>tweet_datatable[[#This Row],[R/L]]*60</f>
        <v>13.041622198505868</v>
      </c>
      <c r="L134" s="3">
        <f>tweet_datatable[[#This Row],[R/C]]*60</f>
        <v>37.754891864057676</v>
      </c>
      <c r="M134" s="3">
        <f>180-tweet_datatable[[#This Row],[Theta (deg)]]-tweet_datatable[[#This Row],[Phi (deg)]]</f>
        <v>129.20348593743645</v>
      </c>
      <c r="N134" s="3">
        <f>RADIANS(tweet_datatable[[#This Row],[Phi (deg)]])</f>
        <v>0.65894717176222584</v>
      </c>
      <c r="O134" s="3">
        <f>RADIANS(tweet_datatable[[#This Row],[Beta (deg)]])</f>
        <v>2.2550262346624583</v>
      </c>
      <c r="P134" s="3">
        <f>SIN(tweet_datatable[[#This Row],[Phi (rad)]])</f>
        <v>0.61228478619431759</v>
      </c>
      <c r="Q134" s="3">
        <f>SIN(tweet_datatable[[#This Row],[Beta (rad)]])</f>
        <v>0.77490603392089963</v>
      </c>
      <c r="R134" s="3">
        <f>tweet_datatable[[#This Row],[SinPhi]]/tweet_datatable[[#This Row],[SinBeta]]</f>
        <v>0.79014068724727216</v>
      </c>
      <c r="S134" s="3">
        <f>RADIANS(tweet_datatable[[#This Row],[Theta (deg)]])</f>
        <v>0.2276192471651089</v>
      </c>
      <c r="T134" s="3">
        <f>tweet_datatable[[#This Row],[r1]]*COS(tweet_datatable[[#This Row],[Theta (rad)]])</f>
        <v>0.76976010909635639</v>
      </c>
      <c r="U134" s="3">
        <f>tweet_datatable[[#This Row],[r1]]*SIN(tweet_datatable[[#This Row],[Theta (rad)]])</f>
        <v>0.17830221559912587</v>
      </c>
      <c r="V134" s="3" t="e">
        <f>IF(COUNTA(tweet_datatable[[#This Row],[Flag]])&gt;0,tweet_datatable[[#This Row],[x]],NA())</f>
        <v>#N/A</v>
      </c>
      <c r="W134" s="3" t="e">
        <f>IF(COUNTA(tweet_datatable[[#This Row],[Flag]])&gt;0,tweet_datatable[[#This Row],[y]],NA())</f>
        <v>#N/A</v>
      </c>
      <c r="X134" s="3">
        <f>IF(COUNTA(tweet_datatable[[#This Row],[Flag]])=0,tweet_datatable[[#This Row],[x]],NA())</f>
        <v>0.76976010909635639</v>
      </c>
      <c r="Y134" s="3">
        <f>IF(COUNTA(tweet_datatable[[#This Row],[Flag]])=0,tweet_datatable[[#This Row],[y]],NA())</f>
        <v>0.17830221559912587</v>
      </c>
      <c r="Z134" s="3"/>
      <c r="AA134" s="3"/>
      <c r="AB134" s="3"/>
    </row>
    <row r="135" spans="1:28" x14ac:dyDescent="0.35">
      <c r="A135" s="1">
        <v>44146</v>
      </c>
      <c r="B135">
        <v>20</v>
      </c>
      <c r="C135">
        <v>63.3</v>
      </c>
      <c r="D135">
        <v>242.8</v>
      </c>
      <c r="E135" t="s">
        <v>9</v>
      </c>
      <c r="G135" t="s">
        <v>12</v>
      </c>
      <c r="I135" s="2">
        <f>IFERROR(tweet_datatable[[#This Row],[Retweets]]/SUM(tweet_datatable[[#This Row],[Retweets]:[Likes]]),0.5)</f>
        <v>0.20679516497876507</v>
      </c>
      <c r="J135" s="2">
        <f>IFERROR(tweet_datatable[[#This Row],[Retweets]]/SUM(tweet_datatable[[#This Row],[Comments]:[Retweets]]),0.5)</f>
        <v>0.7599039615846338</v>
      </c>
      <c r="K135" s="3">
        <f>tweet_datatable[[#This Row],[R/L]]*60</f>
        <v>12.407709898725905</v>
      </c>
      <c r="L135" s="3">
        <f>tweet_datatable[[#This Row],[R/C]]*60</f>
        <v>45.594237695078029</v>
      </c>
      <c r="M135" s="3">
        <f>180-tweet_datatable[[#This Row],[Theta (deg)]]-tweet_datatable[[#This Row],[Phi (deg)]]</f>
        <v>121.99805240619608</v>
      </c>
      <c r="N135" s="3">
        <f>RADIANS(tweet_datatable[[#This Row],[Phi (deg)]])</f>
        <v>0.79576956771602203</v>
      </c>
      <c r="O135" s="3">
        <f>RADIANS(tweet_datatable[[#This Row],[Beta (deg)]])</f>
        <v>2.1292676955087124</v>
      </c>
      <c r="P135" s="3">
        <f>SIN(tweet_datatable[[#This Row],[Phi (rad)]])</f>
        <v>0.71440231004250354</v>
      </c>
      <c r="Q135" s="3">
        <f>SIN(tweet_datatable[[#This Row],[Beta (rad)]])</f>
        <v>0.84806610864203535</v>
      </c>
      <c r="R135" s="3">
        <f>tweet_datatable[[#This Row],[SinPhi]]/tweet_datatable[[#This Row],[SinBeta]]</f>
        <v>0.84238988300857731</v>
      </c>
      <c r="S135" s="3">
        <f>RADIANS(tweet_datatable[[#This Row],[Theta (deg)]])</f>
        <v>0.21655539036505922</v>
      </c>
      <c r="T135" s="3">
        <f>tweet_datatable[[#This Row],[r1]]*COS(tweet_datatable[[#This Row],[Theta (rad)]])</f>
        <v>0.82271449759589621</v>
      </c>
      <c r="U135" s="3">
        <f>tweet_datatable[[#This Row],[r1]]*SIN(tweet_datatable[[#This Row],[Theta (rad)]])</f>
        <v>0.18100157579628046</v>
      </c>
      <c r="V135" s="3">
        <f>IF(COUNTA(tweet_datatable[[#This Row],[Flag]])&gt;0,tweet_datatable[[#This Row],[x]],NA())</f>
        <v>0.82271449759589621</v>
      </c>
      <c r="W135" s="3">
        <f>IF(COUNTA(tweet_datatable[[#This Row],[Flag]])&gt;0,tweet_datatable[[#This Row],[y]],NA())</f>
        <v>0.18100157579628046</v>
      </c>
      <c r="X135" s="3" t="e">
        <f>IF(COUNTA(tweet_datatable[[#This Row],[Flag]])=0,tweet_datatable[[#This Row],[x]],NA())</f>
        <v>#N/A</v>
      </c>
      <c r="Y135" s="3" t="e">
        <f>IF(COUNTA(tweet_datatable[[#This Row],[Flag]])=0,tweet_datatable[[#This Row],[y]],NA())</f>
        <v>#N/A</v>
      </c>
      <c r="Z135" s="3"/>
      <c r="AA135" s="3"/>
      <c r="AB135" s="3"/>
    </row>
    <row r="136" spans="1:28" x14ac:dyDescent="0.35">
      <c r="A136" s="1">
        <v>44146</v>
      </c>
      <c r="B136">
        <v>63.9</v>
      </c>
      <c r="C136">
        <v>115.1</v>
      </c>
      <c r="D136">
        <v>313.60000000000002</v>
      </c>
      <c r="E136" t="s">
        <v>8</v>
      </c>
      <c r="G136" t="s">
        <v>18</v>
      </c>
      <c r="I136" s="2">
        <f>IFERROR(tweet_datatable[[#This Row],[Retweets]]/SUM(tweet_datatable[[#This Row],[Retweets]:[Likes]]),0.5)</f>
        <v>0.26848612083041751</v>
      </c>
      <c r="J136" s="2">
        <f>IFERROR(tweet_datatable[[#This Row],[Retweets]]/SUM(tweet_datatable[[#This Row],[Comments]:[Retweets]]),0.5)</f>
        <v>0.64301675977653627</v>
      </c>
      <c r="K136" s="3">
        <f>tweet_datatable[[#This Row],[R/L]]*60</f>
        <v>16.109167249825049</v>
      </c>
      <c r="L136" s="3">
        <f>tweet_datatable[[#This Row],[R/C]]*60</f>
        <v>38.581005586592177</v>
      </c>
      <c r="M136" s="3">
        <f>180-tweet_datatable[[#This Row],[Theta (deg)]]-tweet_datatable[[#This Row],[Phi (deg)]]</f>
        <v>125.30982716358278</v>
      </c>
      <c r="N136" s="3">
        <f>RADIANS(tweet_datatable[[#This Row],[Phi (deg)]])</f>
        <v>0.67336557621635973</v>
      </c>
      <c r="O136" s="3">
        <f>RADIANS(tweet_datatable[[#This Row],[Beta (deg)]])</f>
        <v>2.1870690691095467</v>
      </c>
      <c r="P136" s="3">
        <f>SIN(tweet_datatable[[#This Row],[Phi (rad)]])</f>
        <v>0.62362047663006515</v>
      </c>
      <c r="Q136" s="3">
        <f>SIN(tweet_datatable[[#This Row],[Beta (rad)]])</f>
        <v>0.81603846603942565</v>
      </c>
      <c r="R136" s="3">
        <f>tweet_datatable[[#This Row],[SinPhi]]/tweet_datatable[[#This Row],[SinBeta]]</f>
        <v>0.76420475575955982</v>
      </c>
      <c r="S136" s="3">
        <f>RADIANS(tweet_datatable[[#This Row],[Theta (deg)]])</f>
        <v>0.28115800826388704</v>
      </c>
      <c r="T136" s="3">
        <f>tweet_datatable[[#This Row],[r1]]*COS(tweet_datatable[[#This Row],[Theta (rad)]])</f>
        <v>0.73419808169273471</v>
      </c>
      <c r="U136" s="3">
        <f>tweet_datatable[[#This Row],[r1]]*SIN(tweet_datatable[[#This Row],[Theta (rad)]])</f>
        <v>0.21204265034241807</v>
      </c>
      <c r="V136" s="3">
        <f>IF(COUNTA(tweet_datatable[[#This Row],[Flag]])&gt;0,tweet_datatable[[#This Row],[x]],NA())</f>
        <v>0.73419808169273471</v>
      </c>
      <c r="W136" s="3">
        <f>IF(COUNTA(tweet_datatable[[#This Row],[Flag]])&gt;0,tweet_datatable[[#This Row],[y]],NA())</f>
        <v>0.21204265034241807</v>
      </c>
      <c r="X136" s="3" t="e">
        <f>IF(COUNTA(tweet_datatable[[#This Row],[Flag]])=0,tweet_datatable[[#This Row],[x]],NA())</f>
        <v>#N/A</v>
      </c>
      <c r="Y136" s="3" t="e">
        <f>IF(COUNTA(tweet_datatable[[#This Row],[Flag]])=0,tweet_datatable[[#This Row],[y]],NA())</f>
        <v>#N/A</v>
      </c>
      <c r="Z136" s="3"/>
      <c r="AA136" s="3"/>
      <c r="AB136" s="3"/>
    </row>
    <row r="137" spans="1:28" x14ac:dyDescent="0.35">
      <c r="A137" s="1">
        <v>44146</v>
      </c>
      <c r="B137">
        <v>66.7</v>
      </c>
      <c r="C137">
        <v>72.099999999999994</v>
      </c>
      <c r="D137">
        <v>328.8</v>
      </c>
      <c r="E137" t="s">
        <v>8</v>
      </c>
      <c r="G137" t="s">
        <v>17</v>
      </c>
      <c r="I137" s="2">
        <f>IFERROR(tweet_datatable[[#This Row],[Retweets]]/SUM(tweet_datatable[[#This Row],[Retweets]:[Likes]]),0.5)</f>
        <v>0.17984534796707408</v>
      </c>
      <c r="J137" s="2">
        <f>IFERROR(tweet_datatable[[#This Row],[Retweets]]/SUM(tweet_datatable[[#This Row],[Comments]:[Retweets]]),0.5)</f>
        <v>0.5194524495677233</v>
      </c>
      <c r="K137" s="3">
        <f>tweet_datatable[[#This Row],[R/L]]*60</f>
        <v>10.790720878024445</v>
      </c>
      <c r="L137" s="3">
        <f>tweet_datatable[[#This Row],[R/C]]*60</f>
        <v>31.1671469740634</v>
      </c>
      <c r="M137" s="3">
        <f>180-tweet_datatable[[#This Row],[Theta (deg)]]-tweet_datatable[[#This Row],[Phi (deg)]]</f>
        <v>138.04213214791216</v>
      </c>
      <c r="N137" s="3">
        <f>RADIANS(tweet_datatable[[#This Row],[Phi (deg)]])</f>
        <v>0.54396933315039409</v>
      </c>
      <c r="O137" s="3">
        <f>RADIANS(tweet_datatable[[#This Row],[Beta (deg)]])</f>
        <v>2.409289712454179</v>
      </c>
      <c r="P137" s="3">
        <f>SIN(tweet_datatable[[#This Row],[Phi (rad)]])</f>
        <v>0.51753646395871056</v>
      </c>
      <c r="Q137" s="3">
        <f>SIN(tweet_datatable[[#This Row],[Beta (rad)]])</f>
        <v>0.66858395788776959</v>
      </c>
      <c r="R137" s="3">
        <f>tweet_datatable[[#This Row],[SinPhi]]/tweet_datatable[[#This Row],[SinBeta]]</f>
        <v>0.77407849508346371</v>
      </c>
      <c r="S137" s="3">
        <f>RADIANS(tweet_datatable[[#This Row],[Theta (deg)]])</f>
        <v>0.18833360798521998</v>
      </c>
      <c r="T137" s="3">
        <f>tweet_datatable[[#This Row],[r1]]*COS(tweet_datatable[[#This Row],[Theta (rad)]])</f>
        <v>0.76039091748919174</v>
      </c>
      <c r="U137" s="3">
        <f>tweet_datatable[[#This Row],[r1]]*SIN(tweet_datatable[[#This Row],[Theta (rad)]])</f>
        <v>0.14492470165787855</v>
      </c>
      <c r="V137" s="3">
        <f>IF(COUNTA(tweet_datatable[[#This Row],[Flag]])&gt;0,tweet_datatable[[#This Row],[x]],NA())</f>
        <v>0.76039091748919174</v>
      </c>
      <c r="W137" s="3">
        <f>IF(COUNTA(tweet_datatable[[#This Row],[Flag]])&gt;0,tweet_datatable[[#This Row],[y]],NA())</f>
        <v>0.14492470165787855</v>
      </c>
      <c r="X137" s="3" t="e">
        <f>IF(COUNTA(tweet_datatable[[#This Row],[Flag]])=0,tweet_datatable[[#This Row],[x]],NA())</f>
        <v>#N/A</v>
      </c>
      <c r="Y137" s="3" t="e">
        <f>IF(COUNTA(tweet_datatable[[#This Row],[Flag]])=0,tweet_datatable[[#This Row],[y]],NA())</f>
        <v>#N/A</v>
      </c>
      <c r="Z137" s="3"/>
      <c r="AA137" s="3"/>
      <c r="AB137" s="3"/>
    </row>
    <row r="138" spans="1:28" x14ac:dyDescent="0.35">
      <c r="A138" s="1">
        <v>44146</v>
      </c>
      <c r="B138">
        <v>79.7</v>
      </c>
      <c r="C138">
        <v>103.3</v>
      </c>
      <c r="D138">
        <v>402.7</v>
      </c>
      <c r="E138" t="s">
        <v>8</v>
      </c>
      <c r="G138" t="s">
        <v>17</v>
      </c>
      <c r="I138" s="2">
        <f>IFERROR(tweet_datatable[[#This Row],[Retweets]]/SUM(tweet_datatable[[#This Row],[Retweets]:[Likes]]),0.5)</f>
        <v>0.20415019762845849</v>
      </c>
      <c r="J138" s="2">
        <f>IFERROR(tweet_datatable[[#This Row],[Retweets]]/SUM(tweet_datatable[[#This Row],[Comments]:[Retweets]]),0.5)</f>
        <v>0.56448087431693983</v>
      </c>
      <c r="K138" s="3">
        <f>tweet_datatable[[#This Row],[R/L]]*60</f>
        <v>12.24901185770751</v>
      </c>
      <c r="L138" s="3">
        <f>tweet_datatable[[#This Row],[R/C]]*60</f>
        <v>33.868852459016388</v>
      </c>
      <c r="M138" s="3">
        <f>180-tweet_datatable[[#This Row],[Theta (deg)]]-tweet_datatable[[#This Row],[Phi (deg)]]</f>
        <v>133.88213568327612</v>
      </c>
      <c r="N138" s="3">
        <f>RADIANS(tweet_datatable[[#This Row],[Phi (deg)]])</f>
        <v>0.59112298928201379</v>
      </c>
      <c r="O138" s="3">
        <f>RADIANS(tweet_datatable[[#This Row],[Beta (deg)]])</f>
        <v>2.3366840772749566</v>
      </c>
      <c r="P138" s="3">
        <f>SIN(tweet_datatable[[#This Row],[Phi (rad)]])</f>
        <v>0.55729380937849493</v>
      </c>
      <c r="Q138" s="3">
        <f>SIN(tweet_datatable[[#This Row],[Beta (rad)]])</f>
        <v>0.72076727320339706</v>
      </c>
      <c r="R138" s="3">
        <f>tweet_datatable[[#This Row],[SinPhi]]/tweet_datatable[[#This Row],[SinBeta]]</f>
        <v>0.77319521861979612</v>
      </c>
      <c r="S138" s="3">
        <f>RADIANS(tweet_datatable[[#This Row],[Theta (deg)]])</f>
        <v>0.21378558703282322</v>
      </c>
      <c r="T138" s="3">
        <f>tweet_datatable[[#This Row],[r1]]*COS(tweet_datatable[[#This Row],[Theta (rad)]])</f>
        <v>0.7555932482347264</v>
      </c>
      <c r="U138" s="3">
        <f>tweet_datatable[[#This Row],[r1]]*SIN(tweet_datatable[[#This Row],[Theta (rad)]])</f>
        <v>0.1640417304182368</v>
      </c>
      <c r="V138" s="3">
        <f>IF(COUNTA(tweet_datatable[[#This Row],[Flag]])&gt;0,tweet_datatable[[#This Row],[x]],NA())</f>
        <v>0.7555932482347264</v>
      </c>
      <c r="W138" s="3">
        <f>IF(COUNTA(tweet_datatable[[#This Row],[Flag]])&gt;0,tweet_datatable[[#This Row],[y]],NA())</f>
        <v>0.1640417304182368</v>
      </c>
      <c r="X138" s="3" t="e">
        <f>IF(COUNTA(tweet_datatable[[#This Row],[Flag]])=0,tweet_datatable[[#This Row],[x]],NA())</f>
        <v>#N/A</v>
      </c>
      <c r="Y138" s="3" t="e">
        <f>IF(COUNTA(tweet_datatable[[#This Row],[Flag]])=0,tweet_datatable[[#This Row],[y]],NA())</f>
        <v>#N/A</v>
      </c>
      <c r="Z138" s="3"/>
      <c r="AA138" s="3"/>
      <c r="AB138" s="3"/>
    </row>
    <row r="139" spans="1:28" x14ac:dyDescent="0.35">
      <c r="A139" s="1">
        <v>44146</v>
      </c>
      <c r="B139">
        <v>48.5</v>
      </c>
      <c r="C139">
        <v>78.8</v>
      </c>
      <c r="D139">
        <v>319.3</v>
      </c>
      <c r="E139" t="s">
        <v>9</v>
      </c>
      <c r="G139" t="s">
        <v>17</v>
      </c>
      <c r="H139" t="s">
        <v>19</v>
      </c>
      <c r="I139" s="2">
        <f>IFERROR(tweet_datatable[[#This Row],[Retweets]]/SUM(tweet_datatable[[#This Row],[Retweets]:[Likes]]),0.5)</f>
        <v>0.19794021602612408</v>
      </c>
      <c r="J139" s="2">
        <f>IFERROR(tweet_datatable[[#This Row],[Retweets]]/SUM(tweet_datatable[[#This Row],[Comments]:[Retweets]]),0.5)</f>
        <v>0.6190102120974077</v>
      </c>
      <c r="K139" s="3">
        <f>tweet_datatable[[#This Row],[R/L]]*60</f>
        <v>11.876412961567445</v>
      </c>
      <c r="L139" s="3">
        <f>tweet_datatable[[#This Row],[R/C]]*60</f>
        <v>37.140612725844463</v>
      </c>
      <c r="M139" s="3">
        <f>180-tweet_datatable[[#This Row],[Theta (deg)]]-tweet_datatable[[#This Row],[Phi (deg)]]</f>
        <v>130.98297431258811</v>
      </c>
      <c r="N139" s="3">
        <f>RADIANS(tweet_datatable[[#This Row],[Phi (deg)]])</f>
        <v>0.6482259782740919</v>
      </c>
      <c r="O139" s="3">
        <f>RADIANS(tweet_datatable[[#This Row],[Beta (deg)]])</f>
        <v>2.286084165809819</v>
      </c>
      <c r="P139" s="3">
        <f>SIN(tweet_datatable[[#This Row],[Phi (rad)]])</f>
        <v>0.60377318421565973</v>
      </c>
      <c r="Q139" s="3">
        <f>SIN(tweet_datatable[[#This Row],[Beta (rad)]])</f>
        <v>0.75490449766254308</v>
      </c>
      <c r="R139" s="3">
        <f>tweet_datatable[[#This Row],[SinPhi]]/tweet_datatable[[#This Row],[SinBeta]]</f>
        <v>0.79980075106872395</v>
      </c>
      <c r="S139" s="3">
        <f>RADIANS(tweet_datatable[[#This Row],[Theta (deg)]])</f>
        <v>0.20728250950588267</v>
      </c>
      <c r="T139" s="3">
        <f>tweet_datatable[[#This Row],[r1]]*COS(tweet_datatable[[#This Row],[Theta (rad)]])</f>
        <v>0.782680048686066</v>
      </c>
      <c r="U139" s="3">
        <f>tweet_datatable[[#This Row],[r1]]*SIN(tweet_datatable[[#This Row],[Theta (rad)]])</f>
        <v>0.16460006925536877</v>
      </c>
      <c r="V139" s="3">
        <f>IF(COUNTA(tweet_datatable[[#This Row],[Flag]])&gt;0,tweet_datatable[[#This Row],[x]],NA())</f>
        <v>0.782680048686066</v>
      </c>
      <c r="W139" s="3">
        <f>IF(COUNTA(tweet_datatable[[#This Row],[Flag]])&gt;0,tweet_datatable[[#This Row],[y]],NA())</f>
        <v>0.16460006925536877</v>
      </c>
      <c r="X139" s="3" t="e">
        <f>IF(COUNTA(tweet_datatable[[#This Row],[Flag]])=0,tweet_datatable[[#This Row],[x]],NA())</f>
        <v>#N/A</v>
      </c>
      <c r="Y139" s="3" t="e">
        <f>IF(COUNTA(tweet_datatable[[#This Row],[Flag]])=0,tweet_datatable[[#This Row],[y]],NA())</f>
        <v>#N/A</v>
      </c>
      <c r="Z139" s="3"/>
      <c r="AA139" s="3"/>
      <c r="AB139" s="3"/>
    </row>
    <row r="140" spans="1:28" x14ac:dyDescent="0.35">
      <c r="A140" s="1">
        <v>44146</v>
      </c>
      <c r="B140">
        <v>37.9</v>
      </c>
      <c r="C140">
        <v>67.2</v>
      </c>
      <c r="D140">
        <v>292.89999999999998</v>
      </c>
      <c r="E140" t="s">
        <v>8</v>
      </c>
      <c r="I140" s="2">
        <f>IFERROR(tweet_datatable[[#This Row],[Retweets]]/SUM(tweet_datatable[[#This Row],[Retweets]:[Likes]]),0.5)</f>
        <v>0.18661482921410721</v>
      </c>
      <c r="J140" s="2">
        <f>IFERROR(tweet_datatable[[#This Row],[Retweets]]/SUM(tweet_datatable[[#This Row],[Comments]:[Retweets]]),0.5)</f>
        <v>0.63939105613701241</v>
      </c>
      <c r="K140" s="3">
        <f>tweet_datatable[[#This Row],[R/L]]*60</f>
        <v>11.196889752846433</v>
      </c>
      <c r="L140" s="3">
        <f>tweet_datatable[[#This Row],[R/C]]*60</f>
        <v>38.363463368220742</v>
      </c>
      <c r="M140" s="3">
        <f>180-tweet_datatable[[#This Row],[Theta (deg)]]-tweet_datatable[[#This Row],[Phi (deg)]]</f>
        <v>130.43964687893282</v>
      </c>
      <c r="N140" s="3">
        <f>RADIANS(tweet_datatable[[#This Row],[Phi (deg)]])</f>
        <v>0.66956874824368573</v>
      </c>
      <c r="O140" s="3">
        <f>RADIANS(tweet_datatable[[#This Row],[Beta (deg)]])</f>
        <v>2.2766013131761231</v>
      </c>
      <c r="P140" s="3">
        <f>SIN(tweet_datatable[[#This Row],[Phi (rad)]])</f>
        <v>0.62064790483209986</v>
      </c>
      <c r="Q140" s="3">
        <f>SIN(tweet_datatable[[#This Row],[Beta (rad)]])</f>
        <v>0.76108964664775081</v>
      </c>
      <c r="R140" s="3">
        <f>tweet_datatable[[#This Row],[SinPhi]]/tweet_datatable[[#This Row],[SinBeta]]</f>
        <v>0.81547279951286666</v>
      </c>
      <c r="S140" s="3">
        <f>RADIANS(tweet_datatable[[#This Row],[Theta (deg)]])</f>
        <v>0.19542259216998439</v>
      </c>
      <c r="T140" s="3">
        <f>tweet_datatable[[#This Row],[r1]]*COS(tweet_datatable[[#This Row],[Theta (rad)]])</f>
        <v>0.7999508437554087</v>
      </c>
      <c r="U140" s="3">
        <f>tweet_datatable[[#This Row],[r1]]*SIN(tweet_datatable[[#This Row],[Theta (rad)]])</f>
        <v>0.15834940580994178</v>
      </c>
      <c r="V140" s="3" t="e">
        <f>IF(COUNTA(tweet_datatable[[#This Row],[Flag]])&gt;0,tweet_datatable[[#This Row],[x]],NA())</f>
        <v>#N/A</v>
      </c>
      <c r="W140" s="3" t="e">
        <f>IF(COUNTA(tweet_datatable[[#This Row],[Flag]])&gt;0,tweet_datatable[[#This Row],[y]],NA())</f>
        <v>#N/A</v>
      </c>
      <c r="X140" s="3">
        <f>IF(COUNTA(tweet_datatable[[#This Row],[Flag]])=0,tweet_datatable[[#This Row],[x]],NA())</f>
        <v>0.7999508437554087</v>
      </c>
      <c r="Y140" s="3">
        <f>IF(COUNTA(tweet_datatable[[#This Row],[Flag]])=0,tweet_datatable[[#This Row],[y]],NA())</f>
        <v>0.15834940580994178</v>
      </c>
      <c r="Z140" s="3"/>
      <c r="AA140" s="3"/>
      <c r="AB140" s="3"/>
    </row>
    <row r="141" spans="1:28" x14ac:dyDescent="0.35">
      <c r="A141" s="1">
        <v>44146</v>
      </c>
      <c r="B141">
        <v>20.3</v>
      </c>
      <c r="C141">
        <v>36.1</v>
      </c>
      <c r="D141">
        <v>141.1</v>
      </c>
      <c r="E141" t="s">
        <v>8</v>
      </c>
      <c r="I141" s="2">
        <f>IFERROR(tweet_datatable[[#This Row],[Retweets]]/SUM(tweet_datatable[[#This Row],[Retweets]:[Likes]]),0.5)</f>
        <v>0.20372460496613998</v>
      </c>
      <c r="J141" s="2">
        <f>IFERROR(tweet_datatable[[#This Row],[Retweets]]/SUM(tweet_datatable[[#This Row],[Comments]:[Retweets]]),0.5)</f>
        <v>0.64007092198581561</v>
      </c>
      <c r="K141" s="3">
        <f>tweet_datatable[[#This Row],[R/L]]*60</f>
        <v>12.223476297968398</v>
      </c>
      <c r="L141" s="3">
        <f>tweet_datatable[[#This Row],[R/C]]*60</f>
        <v>38.404255319148938</v>
      </c>
      <c r="M141" s="3">
        <f>180-tweet_datatable[[#This Row],[Theta (deg)]]-tweet_datatable[[#This Row],[Phi (deg)]]</f>
        <v>129.37226838288265</v>
      </c>
      <c r="N141" s="3">
        <f>RADIANS(tweet_datatable[[#This Row],[Phi (deg)]])</f>
        <v>0.67028070209569468</v>
      </c>
      <c r="O141" s="3">
        <f>RADIANS(tweet_datatable[[#This Row],[Beta (deg)]])</f>
        <v>2.2579720440550624</v>
      </c>
      <c r="P141" s="3">
        <f>SIN(tweet_datatable[[#This Row],[Phi (rad)]])</f>
        <v>0.62120598295305274</v>
      </c>
      <c r="Q141" s="3">
        <f>SIN(tweet_datatable[[#This Row],[Beta (rad)]])</f>
        <v>0.7730406976361015</v>
      </c>
      <c r="R141" s="3">
        <f>tweet_datatable[[#This Row],[SinPhi]]/tweet_datatable[[#This Row],[SinBeta]]</f>
        <v>0.80358768283824178</v>
      </c>
      <c r="S141" s="3">
        <f>RADIANS(tweet_datatable[[#This Row],[Theta (deg)]])</f>
        <v>0.213339907439036</v>
      </c>
      <c r="T141" s="3">
        <f>tweet_datatable[[#This Row],[r1]]*COS(tweet_datatable[[#This Row],[Theta (rad)]])</f>
        <v>0.78536972672125205</v>
      </c>
      <c r="U141" s="3">
        <f>tweet_datatable[[#This Row],[r1]]*SIN(tweet_datatable[[#This Row],[Theta (rad)]])</f>
        <v>0.17013981415036464</v>
      </c>
      <c r="V141" s="3" t="e">
        <f>IF(COUNTA(tweet_datatable[[#This Row],[Flag]])&gt;0,tweet_datatable[[#This Row],[x]],NA())</f>
        <v>#N/A</v>
      </c>
      <c r="W141" s="3" t="e">
        <f>IF(COUNTA(tweet_datatable[[#This Row],[Flag]])&gt;0,tweet_datatable[[#This Row],[y]],NA())</f>
        <v>#N/A</v>
      </c>
      <c r="X141" s="3">
        <f>IF(COUNTA(tweet_datatable[[#This Row],[Flag]])=0,tweet_datatable[[#This Row],[x]],NA())</f>
        <v>0.78536972672125205</v>
      </c>
      <c r="Y141" s="3">
        <f>IF(COUNTA(tweet_datatable[[#This Row],[Flag]])=0,tweet_datatable[[#This Row],[y]],NA())</f>
        <v>0.17013981415036464</v>
      </c>
      <c r="Z141" s="3"/>
      <c r="AA141" s="3"/>
      <c r="AB141" s="3"/>
    </row>
    <row r="142" spans="1:28" x14ac:dyDescent="0.35">
      <c r="A142" s="1">
        <v>44146</v>
      </c>
      <c r="B142">
        <v>18.399999999999999</v>
      </c>
      <c r="C142">
        <v>35.9</v>
      </c>
      <c r="D142">
        <v>192.4</v>
      </c>
      <c r="E142" t="s">
        <v>8</v>
      </c>
      <c r="I142" s="2">
        <f>IFERROR(tweet_datatable[[#This Row],[Retweets]]/SUM(tweet_datatable[[#This Row],[Retweets]:[Likes]]),0.5)</f>
        <v>0.15724923346473937</v>
      </c>
      <c r="J142" s="2">
        <f>IFERROR(tweet_datatable[[#This Row],[Retweets]]/SUM(tweet_datatable[[#This Row],[Comments]:[Retweets]]),0.5)</f>
        <v>0.66114180478821361</v>
      </c>
      <c r="K142" s="3">
        <f>tweet_datatable[[#This Row],[R/L]]*60</f>
        <v>9.4349540078843628</v>
      </c>
      <c r="L142" s="3">
        <f>tweet_datatable[[#This Row],[R/C]]*60</f>
        <v>39.668508287292816</v>
      </c>
      <c r="M142" s="3">
        <f>180-tweet_datatable[[#This Row],[Theta (deg)]]-tweet_datatable[[#This Row],[Phi (deg)]]</f>
        <v>130.89653770482283</v>
      </c>
      <c r="N142" s="3">
        <f>RADIANS(tweet_datatable[[#This Row],[Phi (deg)]])</f>
        <v>0.69234607896791633</v>
      </c>
      <c r="O142" s="3">
        <f>RADIANS(tweet_datatable[[#This Row],[Beta (deg)]])</f>
        <v>2.2845755624100601</v>
      </c>
      <c r="P142" s="3">
        <f>SIN(tweet_datatable[[#This Row],[Phi (rad)]])</f>
        <v>0.63834483283992993</v>
      </c>
      <c r="Q142" s="3">
        <f>SIN(tweet_datatable[[#This Row],[Beta (rad)]])</f>
        <v>0.75589303276044251</v>
      </c>
      <c r="R142" s="3">
        <f>tweet_datatable[[#This Row],[SinPhi]]/tweet_datatable[[#This Row],[SinBeta]]</f>
        <v>0.84449095992955669</v>
      </c>
      <c r="S142" s="3">
        <f>RADIANS(tweet_datatable[[#This Row],[Theta (deg)]])</f>
        <v>0.16467101221181715</v>
      </c>
      <c r="T142" s="3">
        <f>tweet_datatable[[#This Row],[r1]]*COS(tweet_datatable[[#This Row],[Theta (rad)]])</f>
        <v>0.83306697248491757</v>
      </c>
      <c r="U142" s="3">
        <f>tweet_datatable[[#This Row],[r1]]*SIN(tweet_datatable[[#This Row],[Theta (rad)]])</f>
        <v>0.13843554730472121</v>
      </c>
      <c r="V142" s="3" t="e">
        <f>IF(COUNTA(tweet_datatable[[#This Row],[Flag]])&gt;0,tweet_datatable[[#This Row],[x]],NA())</f>
        <v>#N/A</v>
      </c>
      <c r="W142" s="3" t="e">
        <f>IF(COUNTA(tweet_datatable[[#This Row],[Flag]])&gt;0,tweet_datatable[[#This Row],[y]],NA())</f>
        <v>#N/A</v>
      </c>
      <c r="X142" s="3">
        <f>IF(COUNTA(tweet_datatable[[#This Row],[Flag]])=0,tweet_datatable[[#This Row],[x]],NA())</f>
        <v>0.83306697248491757</v>
      </c>
      <c r="Y142" s="3">
        <f>IF(COUNTA(tweet_datatable[[#This Row],[Flag]])=0,tweet_datatable[[#This Row],[y]],NA())</f>
        <v>0.13843554730472121</v>
      </c>
      <c r="Z142" s="3"/>
      <c r="AA142" s="3"/>
      <c r="AB142" s="3"/>
    </row>
    <row r="143" spans="1:28" x14ac:dyDescent="0.35">
      <c r="A143" s="1">
        <v>44146</v>
      </c>
      <c r="B143">
        <v>21.1</v>
      </c>
      <c r="C143">
        <v>44.3</v>
      </c>
      <c r="D143">
        <v>229.7</v>
      </c>
      <c r="E143" t="s">
        <v>9</v>
      </c>
      <c r="I143" s="2">
        <f>IFERROR(tweet_datatable[[#This Row],[Retweets]]/SUM(tweet_datatable[[#This Row],[Retweets]:[Likes]]),0.5)</f>
        <v>0.16167883211678832</v>
      </c>
      <c r="J143" s="2">
        <f>IFERROR(tweet_datatable[[#This Row],[Retweets]]/SUM(tweet_datatable[[#This Row],[Comments]:[Retweets]]),0.5)</f>
        <v>0.67737003058103962</v>
      </c>
      <c r="K143" s="3">
        <f>tweet_datatable[[#This Row],[R/L]]*60</f>
        <v>9.7007299270073002</v>
      </c>
      <c r="L143" s="3">
        <f>tweet_datatable[[#This Row],[R/C]]*60</f>
        <v>40.642201834862377</v>
      </c>
      <c r="M143" s="3">
        <f>180-tweet_datatable[[#This Row],[Theta (deg)]]-tweet_datatable[[#This Row],[Phi (deg)]]</f>
        <v>129.65706823813031</v>
      </c>
      <c r="N143" s="3">
        <f>RADIANS(tweet_datatable[[#This Row],[Phi (deg)]])</f>
        <v>0.70934023727842921</v>
      </c>
      <c r="O143" s="3">
        <f>RADIANS(tweet_datatable[[#This Row],[Beta (deg)]])</f>
        <v>2.262942739238337</v>
      </c>
      <c r="P143" s="3">
        <f>SIN(tweet_datatable[[#This Row],[Phi (rad)]])</f>
        <v>0.65133329029526721</v>
      </c>
      <c r="Q143" s="3">
        <f>SIN(tweet_datatable[[#This Row],[Beta (rad)]])</f>
        <v>0.76987796811973841</v>
      </c>
      <c r="R143" s="3">
        <f>tweet_datatable[[#This Row],[SinPhi]]/tweet_datatable[[#This Row],[SinBeta]]</f>
        <v>0.84602146998180616</v>
      </c>
      <c r="S143" s="3">
        <f>RADIANS(tweet_datatable[[#This Row],[Theta (deg)]])</f>
        <v>0.16930967707302658</v>
      </c>
      <c r="T143" s="3">
        <f>tweet_datatable[[#This Row],[r1]]*COS(tweet_datatable[[#This Row],[Theta (rad)]])</f>
        <v>0.83392448183848866</v>
      </c>
      <c r="U143" s="3">
        <f>tweet_datatable[[#This Row],[r1]]*SIN(tweet_datatable[[#This Row],[Theta (rad)]])</f>
        <v>0.1425562564764675</v>
      </c>
      <c r="V143" s="3" t="e">
        <f>IF(COUNTA(tweet_datatable[[#This Row],[Flag]])&gt;0,tweet_datatable[[#This Row],[x]],NA())</f>
        <v>#N/A</v>
      </c>
      <c r="W143" s="3" t="e">
        <f>IF(COUNTA(tweet_datatable[[#This Row],[Flag]])&gt;0,tweet_datatable[[#This Row],[y]],NA())</f>
        <v>#N/A</v>
      </c>
      <c r="X143" s="3">
        <f>IF(COUNTA(tweet_datatable[[#This Row],[Flag]])=0,tweet_datatable[[#This Row],[x]],NA())</f>
        <v>0.83392448183848866</v>
      </c>
      <c r="Y143" s="3">
        <f>IF(COUNTA(tweet_datatable[[#This Row],[Flag]])=0,tweet_datatable[[#This Row],[y]],NA())</f>
        <v>0.1425562564764675</v>
      </c>
      <c r="Z143" s="3"/>
      <c r="AA143" s="3"/>
      <c r="AB143" s="3"/>
    </row>
    <row r="144" spans="1:28" x14ac:dyDescent="0.35">
      <c r="A144" s="1">
        <v>44146</v>
      </c>
      <c r="B144">
        <v>25.1</v>
      </c>
      <c r="C144">
        <v>59.9</v>
      </c>
      <c r="D144">
        <v>292.89999999999998</v>
      </c>
      <c r="E144" t="s">
        <v>8</v>
      </c>
      <c r="I144" s="2">
        <f>IFERROR(tweet_datatable[[#This Row],[Retweets]]/SUM(tweet_datatable[[#This Row],[Retweets]:[Likes]]),0.5)</f>
        <v>0.16978458049886624</v>
      </c>
      <c r="J144" s="2">
        <f>IFERROR(tweet_datatable[[#This Row],[Retweets]]/SUM(tweet_datatable[[#This Row],[Comments]:[Retweets]]),0.5)</f>
        <v>0.70470588235294118</v>
      </c>
      <c r="K144" s="3">
        <f>tweet_datatable[[#This Row],[R/L]]*60</f>
        <v>10.187074829931975</v>
      </c>
      <c r="L144" s="3">
        <f>tweet_datatable[[#This Row],[R/C]]*60</f>
        <v>42.28235294117647</v>
      </c>
      <c r="M144" s="3">
        <f>180-tweet_datatable[[#This Row],[Theta (deg)]]-tweet_datatable[[#This Row],[Phi (deg)]]</f>
        <v>127.53057222889154</v>
      </c>
      <c r="N144" s="3">
        <f>RADIANS(tweet_datatable[[#This Row],[Phi (deg)]])</f>
        <v>0.73796627431383766</v>
      </c>
      <c r="O144" s="3">
        <f>RADIANS(tweet_datatable[[#This Row],[Beta (deg)]])</f>
        <v>2.225828382346601</v>
      </c>
      <c r="P144" s="3">
        <f>SIN(tweet_datatable[[#This Row],[Phi (rad)]])</f>
        <v>0.6727846757466508</v>
      </c>
      <c r="Q144" s="3">
        <f>SIN(tweet_datatable[[#This Row],[Beta (rad)]])</f>
        <v>0.7930284007585906</v>
      </c>
      <c r="R144" s="3">
        <f>tweet_datatable[[#This Row],[SinPhi]]/tweet_datatable[[#This Row],[SinBeta]]</f>
        <v>0.84837399909395705</v>
      </c>
      <c r="S144" s="3">
        <f>RADIANS(tweet_datatable[[#This Row],[Theta (deg)]])</f>
        <v>0.17779799692935436</v>
      </c>
      <c r="T144" s="3">
        <f>tweet_datatable[[#This Row],[r1]]*COS(tweet_datatable[[#This Row],[Theta (rad)]])</f>
        <v>0.83499983340139683</v>
      </c>
      <c r="U144" s="3">
        <f>tweet_datatable[[#This Row],[r1]]*SIN(tweet_datatable[[#This Row],[Theta (rad)]])</f>
        <v>0.15004572822414167</v>
      </c>
      <c r="V144" s="3" t="e">
        <f>IF(COUNTA(tweet_datatable[[#This Row],[Flag]])&gt;0,tweet_datatable[[#This Row],[x]],NA())</f>
        <v>#N/A</v>
      </c>
      <c r="W144" s="3" t="e">
        <f>IF(COUNTA(tweet_datatable[[#This Row],[Flag]])&gt;0,tweet_datatable[[#This Row],[y]],NA())</f>
        <v>#N/A</v>
      </c>
      <c r="X144" s="3">
        <f>IF(COUNTA(tweet_datatable[[#This Row],[Flag]])=0,tweet_datatable[[#This Row],[x]],NA())</f>
        <v>0.83499983340139683</v>
      </c>
      <c r="Y144" s="3">
        <f>IF(COUNTA(tweet_datatable[[#This Row],[Flag]])=0,tweet_datatable[[#This Row],[y]],NA())</f>
        <v>0.15004572822414167</v>
      </c>
      <c r="Z144" s="3"/>
      <c r="AA144" s="3"/>
      <c r="AB144" s="3"/>
    </row>
    <row r="145" spans="1:28" x14ac:dyDescent="0.35">
      <c r="A145" s="1">
        <v>44146</v>
      </c>
      <c r="B145">
        <v>12.4</v>
      </c>
      <c r="C145">
        <v>34.799999999999997</v>
      </c>
      <c r="D145">
        <v>135.30000000000001</v>
      </c>
      <c r="E145" t="s">
        <v>8</v>
      </c>
      <c r="I145" s="2">
        <f>IFERROR(tweet_datatable[[#This Row],[Retweets]]/SUM(tweet_datatable[[#This Row],[Retweets]:[Likes]]),0.5)</f>
        <v>0.20458553791887121</v>
      </c>
      <c r="J145" s="2">
        <f>IFERROR(tweet_datatable[[#This Row],[Retweets]]/SUM(tweet_datatable[[#This Row],[Comments]:[Retweets]]),0.5)</f>
        <v>0.73728813559322037</v>
      </c>
      <c r="K145" s="3">
        <f>tweet_datatable[[#This Row],[R/L]]*60</f>
        <v>12.275132275132274</v>
      </c>
      <c r="L145" s="3">
        <f>tweet_datatable[[#This Row],[R/C]]*60</f>
        <v>44.237288135593225</v>
      </c>
      <c r="M145" s="3">
        <f>180-tweet_datatable[[#This Row],[Theta (deg)]]-tweet_datatable[[#This Row],[Phi (deg)]]</f>
        <v>123.4875795892745</v>
      </c>
      <c r="N145" s="3">
        <f>RADIANS(tweet_datatable[[#This Row],[Phi (deg)]])</f>
        <v>0.77208633011952554</v>
      </c>
      <c r="O145" s="3">
        <f>RADIANS(tweet_datatable[[#This Row],[Beta (deg)]])</f>
        <v>2.1552648491513873</v>
      </c>
      <c r="P145" s="3">
        <f>SIN(tweet_datatable[[#This Row],[Phi (rad)]])</f>
        <v>0.69763152113498472</v>
      </c>
      <c r="Q145" s="3">
        <f>SIN(tweet_datatable[[#This Row],[Beta (rad)]])</f>
        <v>0.83400544975099689</v>
      </c>
      <c r="R145" s="3">
        <f>tweet_datatable[[#This Row],[SinPhi]]/tweet_datatable[[#This Row],[SinBeta]]</f>
        <v>0.83648316847722237</v>
      </c>
      <c r="S145" s="3">
        <f>RADIANS(tweet_datatable[[#This Row],[Theta (deg)]])</f>
        <v>0.21424147431888063</v>
      </c>
      <c r="T145" s="3">
        <f>tweet_datatable[[#This Row],[r1]]*COS(tweet_datatable[[#This Row],[Theta (rad)]])</f>
        <v>0.81735944229678448</v>
      </c>
      <c r="U145" s="3">
        <f>tweet_datatable[[#This Row],[r1]]*SIN(tweet_datatable[[#This Row],[Theta (rad)]])</f>
        <v>0.17784159590484608</v>
      </c>
      <c r="V145" s="3" t="e">
        <f>IF(COUNTA(tweet_datatable[[#This Row],[Flag]])&gt;0,tweet_datatable[[#This Row],[x]],NA())</f>
        <v>#N/A</v>
      </c>
      <c r="W145" s="3" t="e">
        <f>IF(COUNTA(tweet_datatable[[#This Row],[Flag]])&gt;0,tweet_datatable[[#This Row],[y]],NA())</f>
        <v>#N/A</v>
      </c>
      <c r="X145" s="3">
        <f>IF(COUNTA(tweet_datatable[[#This Row],[Flag]])=0,tweet_datatable[[#This Row],[x]],NA())</f>
        <v>0.81735944229678448</v>
      </c>
      <c r="Y145" s="3">
        <f>IF(COUNTA(tweet_datatable[[#This Row],[Flag]])=0,tweet_datatable[[#This Row],[y]],NA())</f>
        <v>0.17784159590484608</v>
      </c>
      <c r="Z145" s="3"/>
      <c r="AA145" s="3"/>
      <c r="AB145" s="3"/>
    </row>
    <row r="146" spans="1:28" x14ac:dyDescent="0.35">
      <c r="A146" s="1">
        <v>44146</v>
      </c>
      <c r="B146">
        <v>104.3</v>
      </c>
      <c r="C146">
        <v>115.8</v>
      </c>
      <c r="D146">
        <v>447</v>
      </c>
      <c r="E146" t="s">
        <v>8</v>
      </c>
      <c r="I146" s="2">
        <f>IFERROR(tweet_datatable[[#This Row],[Retweets]]/SUM(tweet_datatable[[#This Row],[Retweets]:[Likes]]),0.5)</f>
        <v>0.20575692963752668</v>
      </c>
      <c r="J146" s="2">
        <f>IFERROR(tweet_datatable[[#This Row],[Retweets]]/SUM(tweet_datatable[[#This Row],[Comments]:[Retweets]]),0.5)</f>
        <v>0.52612448886869601</v>
      </c>
      <c r="K146" s="3">
        <f>tweet_datatable[[#This Row],[R/L]]*60</f>
        <v>12.345415778251601</v>
      </c>
      <c r="L146" s="3">
        <f>tweet_datatable[[#This Row],[R/C]]*60</f>
        <v>31.56746933212176</v>
      </c>
      <c r="M146" s="3">
        <f>180-tweet_datatable[[#This Row],[Theta (deg)]]-tweet_datatable[[#This Row],[Phi (deg)]]</f>
        <v>136.08711488962663</v>
      </c>
      <c r="N146" s="3">
        <f>RADIANS(tweet_datatable[[#This Row],[Phi (deg)]])</f>
        <v>0.55095627636786004</v>
      </c>
      <c r="O146" s="3">
        <f>RADIANS(tweet_datatable[[#This Row],[Beta (deg)]])</f>
        <v>2.3751682243637844</v>
      </c>
      <c r="P146" s="3">
        <f>SIN(tweet_datatable[[#This Row],[Phi (rad)]])</f>
        <v>0.52350223887043579</v>
      </c>
      <c r="Q146" s="3">
        <f>SIN(tweet_datatable[[#This Row],[Beta (rad)]])</f>
        <v>0.69356385375078711</v>
      </c>
      <c r="R146" s="3">
        <f>tweet_datatable[[#This Row],[SinPhi]]/tweet_datatable[[#This Row],[SinBeta]]</f>
        <v>0.75480034900801185</v>
      </c>
      <c r="S146" s="3">
        <f>RADIANS(tweet_datatable[[#This Row],[Theta (deg)]])</f>
        <v>0.2154681528581486</v>
      </c>
      <c r="T146" s="3">
        <f>tweet_datatable[[#This Row],[r1]]*COS(tweet_datatable[[#This Row],[Theta (rad)]])</f>
        <v>0.73734665365203844</v>
      </c>
      <c r="U146" s="3">
        <f>tweet_datatable[[#This Row],[r1]]*SIN(tweet_datatable[[#This Row],[Theta (rad)]])</f>
        <v>0.16137992195672099</v>
      </c>
      <c r="V146" s="3" t="e">
        <f>IF(COUNTA(tweet_datatable[[#This Row],[Flag]])&gt;0,tweet_datatable[[#This Row],[x]],NA())</f>
        <v>#N/A</v>
      </c>
      <c r="W146" s="3" t="e">
        <f>IF(COUNTA(tweet_datatable[[#This Row],[Flag]])&gt;0,tweet_datatable[[#This Row],[y]],NA())</f>
        <v>#N/A</v>
      </c>
      <c r="X146" s="3">
        <f>IF(COUNTA(tweet_datatable[[#This Row],[Flag]])=0,tweet_datatable[[#This Row],[x]],NA())</f>
        <v>0.73734665365203844</v>
      </c>
      <c r="Y146" s="3">
        <f>IF(COUNTA(tweet_datatable[[#This Row],[Flag]])=0,tweet_datatable[[#This Row],[y]],NA())</f>
        <v>0.16137992195672099</v>
      </c>
      <c r="Z146" s="3"/>
      <c r="AA146" s="3"/>
      <c r="AB146" s="3"/>
    </row>
    <row r="147" spans="1:28" x14ac:dyDescent="0.35">
      <c r="A147" s="1">
        <v>44146</v>
      </c>
      <c r="B147">
        <v>57.8</v>
      </c>
      <c r="C147">
        <v>84.7</v>
      </c>
      <c r="D147">
        <v>485.8</v>
      </c>
      <c r="E147" t="s">
        <v>8</v>
      </c>
      <c r="I147" s="2">
        <f>IFERROR(tweet_datatable[[#This Row],[Retweets]]/SUM(tweet_datatable[[#This Row],[Retweets]:[Likes]]),0.5)</f>
        <v>0.14846625766871166</v>
      </c>
      <c r="J147" s="2">
        <f>IFERROR(tweet_datatable[[#This Row],[Retweets]]/SUM(tweet_datatable[[#This Row],[Comments]:[Retweets]]),0.5)</f>
        <v>0.59438596491228068</v>
      </c>
      <c r="K147" s="3">
        <f>tweet_datatable[[#This Row],[R/L]]*60</f>
        <v>8.9079754601226995</v>
      </c>
      <c r="L147" s="3">
        <f>tweet_datatable[[#This Row],[R/C]]*60</f>
        <v>35.663157894736841</v>
      </c>
      <c r="M147" s="3">
        <f>180-tweet_datatable[[#This Row],[Theta (deg)]]-tweet_datatable[[#This Row],[Phi (deg)]]</f>
        <v>135.42886664514043</v>
      </c>
      <c r="N147" s="3">
        <f>RADIANS(tweet_datatable[[#This Row],[Phi (deg)]])</f>
        <v>0.62243952692176718</v>
      </c>
      <c r="O147" s="3">
        <f>RADIANS(tweet_datatable[[#This Row],[Beta (deg)]])</f>
        <v>2.3636796252020273</v>
      </c>
      <c r="P147" s="3">
        <f>SIN(tweet_datatable[[#This Row],[Phi (rad)]])</f>
        <v>0.58301890802004186</v>
      </c>
      <c r="Q147" s="3">
        <f>SIN(tweet_datatable[[#This Row],[Beta (rad)]])</f>
        <v>0.70179423235602734</v>
      </c>
      <c r="R147" s="3">
        <f>tweet_datatable[[#This Row],[SinPhi]]/tweet_datatable[[#This Row],[SinBeta]]</f>
        <v>0.83075477275263565</v>
      </c>
      <c r="S147" s="3">
        <f>RADIANS(tweet_datatable[[#This Row],[Theta (deg)]])</f>
        <v>0.15547350146599795</v>
      </c>
      <c r="T147" s="3">
        <f>tweet_datatable[[#This Row],[r1]]*COS(tweet_datatable[[#This Row],[Theta (rad)]])</f>
        <v>0.82073447520290743</v>
      </c>
      <c r="U147" s="3">
        <f>tweet_datatable[[#This Row],[r1]]*SIN(tweet_datatable[[#This Row],[Theta (rad)]])</f>
        <v>0.12864063768767442</v>
      </c>
      <c r="V147" s="3" t="e">
        <f>IF(COUNTA(tweet_datatable[[#This Row],[Flag]])&gt;0,tweet_datatable[[#This Row],[x]],NA())</f>
        <v>#N/A</v>
      </c>
      <c r="W147" s="3" t="e">
        <f>IF(COUNTA(tweet_datatable[[#This Row],[Flag]])&gt;0,tweet_datatable[[#This Row],[y]],NA())</f>
        <v>#N/A</v>
      </c>
      <c r="X147" s="3">
        <f>IF(COUNTA(tweet_datatable[[#This Row],[Flag]])=0,tweet_datatable[[#This Row],[x]],NA())</f>
        <v>0.82073447520290743</v>
      </c>
      <c r="Y147" s="3">
        <f>IF(COUNTA(tweet_datatable[[#This Row],[Flag]])=0,tweet_datatable[[#This Row],[y]],NA())</f>
        <v>0.12864063768767442</v>
      </c>
      <c r="Z147" s="3"/>
      <c r="AA147" s="3"/>
      <c r="AB147" s="3"/>
    </row>
    <row r="148" spans="1:28" x14ac:dyDescent="0.35">
      <c r="A148" s="1">
        <v>44146</v>
      </c>
      <c r="B148">
        <v>40.5</v>
      </c>
      <c r="C148">
        <v>69.400000000000006</v>
      </c>
      <c r="D148">
        <v>352.4</v>
      </c>
      <c r="E148" t="s">
        <v>8</v>
      </c>
      <c r="I148" s="2">
        <f>IFERROR(tweet_datatable[[#This Row],[Retweets]]/SUM(tweet_datatable[[#This Row],[Retweets]:[Likes]]),0.5)</f>
        <v>0.16453295400663825</v>
      </c>
      <c r="J148" s="2">
        <f>IFERROR(tweet_datatable[[#This Row],[Retweets]]/SUM(tweet_datatable[[#This Row],[Comments]:[Retweets]]),0.5)</f>
        <v>0.63148316651501368</v>
      </c>
      <c r="K148" s="3">
        <f>tweet_datatable[[#This Row],[R/L]]*60</f>
        <v>9.8719772403982944</v>
      </c>
      <c r="L148" s="3">
        <f>tweet_datatable[[#This Row],[R/C]]*60</f>
        <v>37.888989990900818</v>
      </c>
      <c r="M148" s="3">
        <f>180-tweet_datatable[[#This Row],[Theta (deg)]]-tweet_datatable[[#This Row],[Phi (deg)]]</f>
        <v>132.23903276870089</v>
      </c>
      <c r="N148" s="3">
        <f>RADIANS(tweet_datatable[[#This Row],[Phi (deg)]])</f>
        <v>0.66128762559639565</v>
      </c>
      <c r="O148" s="3">
        <f>RADIANS(tweet_datatable[[#This Row],[Beta (deg)]])</f>
        <v>2.3080065214665035</v>
      </c>
      <c r="P148" s="3">
        <f>SIN(tweet_datatable[[#This Row],[Phi (rad)]])</f>
        <v>0.61413355764300703</v>
      </c>
      <c r="Q148" s="3">
        <f>SIN(tweet_datatable[[#This Row],[Beta (rad)]])</f>
        <v>0.7403468145445572</v>
      </c>
      <c r="R148" s="3">
        <f>tweet_datatable[[#This Row],[SinPhi]]/tweet_datatable[[#This Row],[SinBeta]]</f>
        <v>0.82952144262389593</v>
      </c>
      <c r="S148" s="3">
        <f>RADIANS(tweet_datatable[[#This Row],[Theta (deg)]])</f>
        <v>0.17229850652689402</v>
      </c>
      <c r="T148" s="3">
        <f>tweet_datatable[[#This Row],[r1]]*COS(tweet_datatable[[#This Row],[Theta (rad)]])</f>
        <v>0.81723896501755222</v>
      </c>
      <c r="U148" s="3">
        <f>tweet_datatable[[#This Row],[r1]]*SIN(tweet_datatable[[#This Row],[Theta (rad)]])</f>
        <v>0.14221918938690914</v>
      </c>
      <c r="V148" s="3" t="e">
        <f>IF(COUNTA(tweet_datatable[[#This Row],[Flag]])&gt;0,tweet_datatable[[#This Row],[x]],NA())</f>
        <v>#N/A</v>
      </c>
      <c r="W148" s="3" t="e">
        <f>IF(COUNTA(tweet_datatable[[#This Row],[Flag]])&gt;0,tweet_datatable[[#This Row],[y]],NA())</f>
        <v>#N/A</v>
      </c>
      <c r="X148" s="3">
        <f>IF(COUNTA(tweet_datatable[[#This Row],[Flag]])=0,tweet_datatable[[#This Row],[x]],NA())</f>
        <v>0.81723896501755222</v>
      </c>
      <c r="Y148" s="3">
        <f>IF(COUNTA(tweet_datatable[[#This Row],[Flag]])=0,tweet_datatable[[#This Row],[y]],NA())</f>
        <v>0.14221918938690914</v>
      </c>
      <c r="Z148" s="3"/>
      <c r="AA148" s="3"/>
      <c r="AB148" s="3"/>
    </row>
    <row r="149" spans="1:28" x14ac:dyDescent="0.35">
      <c r="A149" s="1">
        <v>44146</v>
      </c>
      <c r="B149">
        <v>12.2</v>
      </c>
      <c r="C149">
        <v>37.4</v>
      </c>
      <c r="D149">
        <v>139.6</v>
      </c>
      <c r="E149" t="s">
        <v>8</v>
      </c>
      <c r="I149" s="2">
        <f>IFERROR(tweet_datatable[[#This Row],[Retweets]]/SUM(tweet_datatable[[#This Row],[Retweets]:[Likes]]),0.5)</f>
        <v>0.21129943502824858</v>
      </c>
      <c r="J149" s="2">
        <f>IFERROR(tweet_datatable[[#This Row],[Retweets]]/SUM(tweet_datatable[[#This Row],[Comments]:[Retweets]]),0.5)</f>
        <v>0.75403225806451624</v>
      </c>
      <c r="K149" s="3">
        <f>tweet_datatable[[#This Row],[R/L]]*60</f>
        <v>12.677966101694915</v>
      </c>
      <c r="L149" s="3">
        <f>tweet_datatable[[#This Row],[R/C]]*60</f>
        <v>45.241935483870975</v>
      </c>
      <c r="M149" s="3">
        <f>180-tweet_datatable[[#This Row],[Theta (deg)]]-tweet_datatable[[#This Row],[Phi (deg)]]</f>
        <v>122.0800984144341</v>
      </c>
      <c r="N149" s="3">
        <f>RADIANS(tweet_datatable[[#This Row],[Phi (deg)]])</f>
        <v>0.78962073416840239</v>
      </c>
      <c r="O149" s="3">
        <f>RADIANS(tweet_datatable[[#This Row],[Beta (deg)]])</f>
        <v>2.1306996684905841</v>
      </c>
      <c r="P149" s="3">
        <f>SIN(tweet_datatable[[#This Row],[Phi (rad)]])</f>
        <v>0.71008627685553061</v>
      </c>
      <c r="Q149" s="3">
        <f>SIN(tweet_datatable[[#This Row],[Beta (rad)]])</f>
        <v>0.84730645061262211</v>
      </c>
      <c r="R149" s="3">
        <f>tweet_datatable[[#This Row],[SinPhi]]/tweet_datatable[[#This Row],[SinBeta]]</f>
        <v>0.83805130521799032</v>
      </c>
      <c r="S149" s="3">
        <f>RADIANS(tweet_datatable[[#This Row],[Theta (deg)]])</f>
        <v>0.22127225093080652</v>
      </c>
      <c r="T149" s="3">
        <f>tweet_datatable[[#This Row],[r1]]*COS(tweet_datatable[[#This Row],[Theta (rad)]])</f>
        <v>0.81761879039101493</v>
      </c>
      <c r="U149" s="3">
        <f>tweet_datatable[[#This Row],[r1]]*SIN(tweet_datatable[[#This Row],[Theta (rad)]])</f>
        <v>0.18392798530161419</v>
      </c>
      <c r="V149" s="3" t="e">
        <f>IF(COUNTA(tweet_datatable[[#This Row],[Flag]])&gt;0,tweet_datatable[[#This Row],[x]],NA())</f>
        <v>#N/A</v>
      </c>
      <c r="W149" s="3" t="e">
        <f>IF(COUNTA(tweet_datatable[[#This Row],[Flag]])&gt;0,tweet_datatable[[#This Row],[y]],NA())</f>
        <v>#N/A</v>
      </c>
      <c r="X149" s="3">
        <f>IF(COUNTA(tweet_datatable[[#This Row],[Flag]])=0,tweet_datatable[[#This Row],[x]],NA())</f>
        <v>0.81761879039101493</v>
      </c>
      <c r="Y149" s="3">
        <f>IF(COUNTA(tweet_datatable[[#This Row],[Flag]])=0,tweet_datatable[[#This Row],[y]],NA())</f>
        <v>0.18392798530161419</v>
      </c>
      <c r="Z149" s="3"/>
      <c r="AA149" s="3"/>
      <c r="AB149" s="3"/>
    </row>
    <row r="150" spans="1:28" x14ac:dyDescent="0.35">
      <c r="A150" s="1">
        <v>44147</v>
      </c>
      <c r="B150">
        <v>67.400000000000006</v>
      </c>
      <c r="C150">
        <v>56.7</v>
      </c>
      <c r="D150">
        <v>186.3</v>
      </c>
      <c r="E150" t="s">
        <v>9</v>
      </c>
      <c r="G150" t="s">
        <v>23</v>
      </c>
      <c r="H150" t="s">
        <v>21</v>
      </c>
      <c r="I150" s="2">
        <f>IFERROR(tweet_datatable[[#This Row],[Retweets]]/SUM(tweet_datatable[[#This Row],[Retweets]:[Likes]]),0.5)</f>
        <v>0.23333333333333334</v>
      </c>
      <c r="J150" s="2">
        <f>IFERROR(tweet_datatable[[#This Row],[Retweets]]/SUM(tweet_datatable[[#This Row],[Comments]:[Retweets]]),0.5)</f>
        <v>0.45688960515713134</v>
      </c>
      <c r="K150" s="3">
        <f>tweet_datatable[[#This Row],[R/L]]*60</f>
        <v>14</v>
      </c>
      <c r="L150" s="3">
        <f>tweet_datatable[[#This Row],[R/C]]*60</f>
        <v>27.413376309427882</v>
      </c>
      <c r="M150" s="3">
        <f>180-tweet_datatable[[#This Row],[Theta (deg)]]-tweet_datatable[[#This Row],[Phi (deg)]]</f>
        <v>138.58662369057211</v>
      </c>
      <c r="N150" s="3">
        <f>RADIANS(tweet_datatable[[#This Row],[Phi (deg)]])</f>
        <v>0.4784536756877284</v>
      </c>
      <c r="O150" s="3">
        <f>RADIANS(tweet_datatable[[#This Row],[Beta (deg)]])</f>
        <v>2.4187928826228586</v>
      </c>
      <c r="P150" s="3">
        <f>SIN(tweet_datatable[[#This Row],[Phi (rad)]])</f>
        <v>0.46040704218978806</v>
      </c>
      <c r="Q150" s="3">
        <f>SIN(tweet_datatable[[#This Row],[Beta (rad)]])</f>
        <v>0.66148696871138157</v>
      </c>
      <c r="R150" s="3">
        <f>tweet_datatable[[#This Row],[SinPhi]]/tweet_datatable[[#This Row],[SinBeta]]</f>
        <v>0.69601831021205163</v>
      </c>
      <c r="S150" s="3">
        <f>RADIANS(tweet_datatable[[#This Row],[Theta (deg)]])</f>
        <v>0.24434609527920614</v>
      </c>
      <c r="T150" s="3">
        <f>tweet_datatable[[#This Row],[r1]]*COS(tweet_datatable[[#This Row],[Theta (rad)]])</f>
        <v>0.67534359180859449</v>
      </c>
      <c r="U150" s="3">
        <f>tweet_datatable[[#This Row],[r1]]*SIN(tweet_datatable[[#This Row],[Theta (rad)]])</f>
        <v>0.1683820689785771</v>
      </c>
      <c r="V150" s="3">
        <f>IF(COUNTA(tweet_datatable[[#This Row],[Flag]])&gt;0,tweet_datatable[[#This Row],[x]],NA())</f>
        <v>0.67534359180859449</v>
      </c>
      <c r="W150" s="3">
        <f>IF(COUNTA(tweet_datatable[[#This Row],[Flag]])&gt;0,tweet_datatable[[#This Row],[y]],NA())</f>
        <v>0.1683820689785771</v>
      </c>
      <c r="X150" s="3" t="e">
        <f>IF(COUNTA(tweet_datatable[[#This Row],[Flag]])=0,tweet_datatable[[#This Row],[x]],NA())</f>
        <v>#N/A</v>
      </c>
      <c r="Y150" s="3" t="e">
        <f>IF(COUNTA(tweet_datatable[[#This Row],[Flag]])=0,tweet_datatable[[#This Row],[y]],NA())</f>
        <v>#N/A</v>
      </c>
      <c r="Z150" s="3"/>
      <c r="AA150" s="3"/>
      <c r="AB150" s="3"/>
    </row>
    <row r="151" spans="1:28" x14ac:dyDescent="0.35">
      <c r="A151" s="1">
        <v>44147</v>
      </c>
      <c r="B151">
        <v>18.3</v>
      </c>
      <c r="C151">
        <v>40</v>
      </c>
      <c r="D151">
        <v>167.4</v>
      </c>
      <c r="E151" t="s">
        <v>9</v>
      </c>
      <c r="G151" t="s">
        <v>17</v>
      </c>
      <c r="I151" s="2">
        <f>IFERROR(tweet_datatable[[#This Row],[Retweets]]/SUM(tweet_datatable[[#This Row],[Retweets]:[Likes]]),0.5)</f>
        <v>0.19286403085824494</v>
      </c>
      <c r="J151" s="2">
        <f>IFERROR(tweet_datatable[[#This Row],[Retweets]]/SUM(tweet_datatable[[#This Row],[Comments]:[Retweets]]),0.5)</f>
        <v>0.68610634648370505</v>
      </c>
      <c r="K151" s="3">
        <f>tweet_datatable[[#This Row],[R/L]]*60</f>
        <v>11.571841851494696</v>
      </c>
      <c r="L151" s="3">
        <f>tweet_datatable[[#This Row],[R/C]]*60</f>
        <v>41.166380789022305</v>
      </c>
      <c r="M151" s="3">
        <f>180-tweet_datatable[[#This Row],[Theta (deg)]]-tweet_datatable[[#This Row],[Phi (deg)]]</f>
        <v>127.26177735948301</v>
      </c>
      <c r="N151" s="3">
        <f>RADIANS(tweet_datatable[[#This Row],[Phi (deg)]])</f>
        <v>0.71848888589818038</v>
      </c>
      <c r="O151" s="3">
        <f>RADIANS(tweet_datatable[[#This Row],[Beta (deg)]])</f>
        <v>2.2211370268629538</v>
      </c>
      <c r="P151" s="3">
        <f>SIN(tweet_datatable[[#This Row],[Phi (rad)]])</f>
        <v>0.65824785532366026</v>
      </c>
      <c r="Q151" s="3">
        <f>SIN(tweet_datatable[[#This Row],[Beta (rad)]])</f>
        <v>0.79587756530009868</v>
      </c>
      <c r="R151" s="3">
        <f>tweet_datatable[[#This Row],[SinPhi]]/tweet_datatable[[#This Row],[SinBeta]]</f>
        <v>0.82707175578627745</v>
      </c>
      <c r="S151" s="3">
        <f>RADIANS(tweet_datatable[[#This Row],[Theta (deg)]])</f>
        <v>0.20196674082865915</v>
      </c>
      <c r="T151" s="3">
        <f>tweet_datatable[[#This Row],[r1]]*COS(tweet_datatable[[#This Row],[Theta (rad)]])</f>
        <v>0.81026065518723422</v>
      </c>
      <c r="U151" s="3">
        <f>tweet_datatable[[#This Row],[r1]]*SIN(tweet_datatable[[#This Row],[Theta (rad)]])</f>
        <v>0.16590768479775062</v>
      </c>
      <c r="V151" s="3">
        <f>IF(COUNTA(tweet_datatable[[#This Row],[Flag]])&gt;0,tweet_datatable[[#This Row],[x]],NA())</f>
        <v>0.81026065518723422</v>
      </c>
      <c r="W151" s="3">
        <f>IF(COUNTA(tweet_datatable[[#This Row],[Flag]])&gt;0,tweet_datatable[[#This Row],[y]],NA())</f>
        <v>0.16590768479775062</v>
      </c>
      <c r="X151" s="3" t="e">
        <f>IF(COUNTA(tweet_datatable[[#This Row],[Flag]])=0,tweet_datatable[[#This Row],[x]],NA())</f>
        <v>#N/A</v>
      </c>
      <c r="Y151" s="3" t="e">
        <f>IF(COUNTA(tweet_datatable[[#This Row],[Flag]])=0,tweet_datatable[[#This Row],[y]],NA())</f>
        <v>#N/A</v>
      </c>
      <c r="Z151" s="3"/>
      <c r="AA151" s="3"/>
      <c r="AB151" s="3"/>
    </row>
    <row r="152" spans="1:28" x14ac:dyDescent="0.35">
      <c r="A152" s="1">
        <v>44147</v>
      </c>
      <c r="B152">
        <v>26.4</v>
      </c>
      <c r="C152">
        <v>52.8</v>
      </c>
      <c r="D152">
        <v>231.8</v>
      </c>
      <c r="E152" t="s">
        <v>9</v>
      </c>
      <c r="G152" t="s">
        <v>17</v>
      </c>
      <c r="H152" t="s">
        <v>19</v>
      </c>
      <c r="I152" s="2">
        <f>IFERROR(tweet_datatable[[#This Row],[Retweets]]/SUM(tweet_datatable[[#This Row],[Retweets]:[Likes]]),0.5)</f>
        <v>0.18552354181307096</v>
      </c>
      <c r="J152" s="2">
        <f>IFERROR(tweet_datatable[[#This Row],[Retweets]]/SUM(tweet_datatable[[#This Row],[Comments]:[Retweets]]),0.5)</f>
        <v>0.66666666666666674</v>
      </c>
      <c r="K152" s="3">
        <f>tweet_datatable[[#This Row],[R/L]]*60</f>
        <v>11.131412508784258</v>
      </c>
      <c r="L152" s="3">
        <f>tweet_datatable[[#This Row],[R/C]]*60</f>
        <v>40.000000000000007</v>
      </c>
      <c r="M152" s="3">
        <f>180-tweet_datatable[[#This Row],[Theta (deg)]]-tweet_datatable[[#This Row],[Phi (deg)]]</f>
        <v>128.86858749121575</v>
      </c>
      <c r="N152" s="3">
        <f>RADIANS(tweet_datatable[[#This Row],[Phi (deg)]])</f>
        <v>0.6981317007977319</v>
      </c>
      <c r="O152" s="3">
        <f>RADIANS(tweet_datatable[[#This Row],[Beta (deg)]])</f>
        <v>2.2491811541160938</v>
      </c>
      <c r="P152" s="3">
        <f>SIN(tweet_datatable[[#This Row],[Phi (rad)]])</f>
        <v>0.64278760968653936</v>
      </c>
      <c r="Q152" s="3">
        <f>SIN(tweet_datatable[[#This Row],[Beta (rad)]])</f>
        <v>0.77858731336342057</v>
      </c>
      <c r="R152" s="3">
        <f>tweet_datatable[[#This Row],[SinPhi]]/tweet_datatable[[#This Row],[SinBeta]]</f>
        <v>0.82558192081214388</v>
      </c>
      <c r="S152" s="3">
        <f>RADIANS(tweet_datatable[[#This Row],[Theta (deg)]])</f>
        <v>0.19427979867596754</v>
      </c>
      <c r="T152" s="3">
        <f>tweet_datatable[[#This Row],[r1]]*COS(tweet_datatable[[#This Row],[Theta (rad)]])</f>
        <v>0.81005022008492267</v>
      </c>
      <c r="U152" s="3">
        <f>tweet_datatable[[#This Row],[r1]]*SIN(tweet_datatable[[#This Row],[Theta (rad)]])</f>
        <v>0.15938679026894678</v>
      </c>
      <c r="V152" s="3">
        <f>IF(COUNTA(tweet_datatable[[#This Row],[Flag]])&gt;0,tweet_datatable[[#This Row],[x]],NA())</f>
        <v>0.81005022008492267</v>
      </c>
      <c r="W152" s="3">
        <f>IF(COUNTA(tweet_datatable[[#This Row],[Flag]])&gt;0,tweet_datatable[[#This Row],[y]],NA())</f>
        <v>0.15938679026894678</v>
      </c>
      <c r="X152" s="3" t="e">
        <f>IF(COUNTA(tweet_datatable[[#This Row],[Flag]])=0,tweet_datatable[[#This Row],[x]],NA())</f>
        <v>#N/A</v>
      </c>
      <c r="Y152" s="3" t="e">
        <f>IF(COUNTA(tweet_datatable[[#This Row],[Flag]])=0,tweet_datatable[[#This Row],[y]],NA())</f>
        <v>#N/A</v>
      </c>
      <c r="Z152" s="3"/>
      <c r="AA152" s="3"/>
      <c r="AB152" s="3"/>
    </row>
    <row r="153" spans="1:28" x14ac:dyDescent="0.35">
      <c r="A153" s="1">
        <v>44147</v>
      </c>
      <c r="B153">
        <v>10.3</v>
      </c>
      <c r="C153">
        <v>37.5</v>
      </c>
      <c r="D153">
        <v>166.2</v>
      </c>
      <c r="E153" t="s">
        <v>9</v>
      </c>
      <c r="G153" t="s">
        <v>17</v>
      </c>
      <c r="H153" t="s">
        <v>20</v>
      </c>
      <c r="I153" s="2">
        <f>IFERROR(tweet_datatable[[#This Row],[Retweets]]/SUM(tweet_datatable[[#This Row],[Retweets]:[Likes]]),0.5)</f>
        <v>0.18409425625920472</v>
      </c>
      <c r="J153" s="2">
        <f>IFERROR(tweet_datatable[[#This Row],[Retweets]]/SUM(tweet_datatable[[#This Row],[Comments]:[Retweets]]),0.5)</f>
        <v>0.78451882845188292</v>
      </c>
      <c r="K153" s="3">
        <f>tweet_datatable[[#This Row],[R/L]]*60</f>
        <v>11.045655375552283</v>
      </c>
      <c r="L153" s="3">
        <f>tweet_datatable[[#This Row],[R/C]]*60</f>
        <v>47.071129707112974</v>
      </c>
      <c r="M153" s="3">
        <f>180-tweet_datatable[[#This Row],[Theta (deg)]]-tweet_datatable[[#This Row],[Phi (deg)]]</f>
        <v>121.88321491733474</v>
      </c>
      <c r="N153" s="3">
        <f>RADIANS(tweet_datatable[[#This Row],[Phi (deg)]])</f>
        <v>0.8215461960224355</v>
      </c>
      <c r="O153" s="3">
        <f>RADIANS(tweet_datatable[[#This Row],[Beta (deg)]])</f>
        <v>2.1272634032233597</v>
      </c>
      <c r="P153" s="3">
        <f>SIN(tweet_datatable[[#This Row],[Phi (rad)]])</f>
        <v>0.73219980304063004</v>
      </c>
      <c r="Q153" s="3">
        <f>SIN(tweet_datatable[[#This Row],[Beta (rad)]])</f>
        <v>0.84912645982645596</v>
      </c>
      <c r="R153" s="3">
        <f>tweet_datatable[[#This Row],[SinPhi]]/tweet_datatable[[#This Row],[SinBeta]]</f>
        <v>0.86229771145074985</v>
      </c>
      <c r="S153" s="3">
        <f>RADIANS(tweet_datatable[[#This Row],[Theta (deg)]])</f>
        <v>0.19278305434399812</v>
      </c>
      <c r="T153" s="3">
        <f>tweet_datatable[[#This Row],[r1]]*COS(tweet_datatable[[#This Row],[Theta (rad)]])</f>
        <v>0.84632349822626418</v>
      </c>
      <c r="U153" s="3">
        <f>tweet_datatable[[#This Row],[r1]]*SIN(tweet_datatable[[#This Row],[Theta (rad)]])</f>
        <v>0.1652085939751903</v>
      </c>
      <c r="V153" s="3">
        <f>IF(COUNTA(tweet_datatable[[#This Row],[Flag]])&gt;0,tweet_datatable[[#This Row],[x]],NA())</f>
        <v>0.84632349822626418</v>
      </c>
      <c r="W153" s="3">
        <f>IF(COUNTA(tweet_datatable[[#This Row],[Flag]])&gt;0,tweet_datatable[[#This Row],[y]],NA())</f>
        <v>0.1652085939751903</v>
      </c>
      <c r="X153" s="3" t="e">
        <f>IF(COUNTA(tweet_datatable[[#This Row],[Flag]])=0,tweet_datatable[[#This Row],[x]],NA())</f>
        <v>#N/A</v>
      </c>
      <c r="Y153" s="3" t="e">
        <f>IF(COUNTA(tweet_datatable[[#This Row],[Flag]])=0,tweet_datatable[[#This Row],[y]],NA())</f>
        <v>#N/A</v>
      </c>
      <c r="Z153" s="3"/>
      <c r="AA153" s="3"/>
      <c r="AB153" s="3"/>
    </row>
    <row r="154" spans="1:28" x14ac:dyDescent="0.35">
      <c r="A154" s="1">
        <v>44147</v>
      </c>
      <c r="B154">
        <v>171</v>
      </c>
      <c r="C154">
        <v>244.3</v>
      </c>
      <c r="D154">
        <v>609.29999999999995</v>
      </c>
      <c r="E154" t="s">
        <v>8</v>
      </c>
      <c r="G154" t="s">
        <v>17</v>
      </c>
      <c r="I154" s="2">
        <f>IFERROR(tweet_datatable[[#This Row],[Retweets]]/SUM(tweet_datatable[[#This Row],[Retweets]:[Likes]]),0.5)</f>
        <v>0.28619962511715091</v>
      </c>
      <c r="J154" s="2">
        <f>IFERROR(tweet_datatable[[#This Row],[Retweets]]/SUM(tweet_datatable[[#This Row],[Comments]:[Retweets]]),0.5)</f>
        <v>0.58824945822297137</v>
      </c>
      <c r="K154" s="3">
        <f>tweet_datatable[[#This Row],[R/L]]*60</f>
        <v>17.171977507029055</v>
      </c>
      <c r="L154" s="3">
        <f>tweet_datatable[[#This Row],[R/C]]*60</f>
        <v>35.29496749337828</v>
      </c>
      <c r="M154" s="3">
        <f>180-tweet_datatable[[#This Row],[Theta (deg)]]-tweet_datatable[[#This Row],[Phi (deg)]]</f>
        <v>127.53305499959266</v>
      </c>
      <c r="N154" s="3">
        <f>RADIANS(tweet_datatable[[#This Row],[Phi (deg)]])</f>
        <v>0.61601339214382089</v>
      </c>
      <c r="O154" s="3">
        <f>RADIANS(tweet_datatable[[#This Row],[Beta (deg)]])</f>
        <v>2.2258717148699074</v>
      </c>
      <c r="P154" s="3">
        <f>SIN(tweet_datatable[[#This Row],[Phi (rad)]])</f>
        <v>0.57778593768040998</v>
      </c>
      <c r="Q154" s="3">
        <f>SIN(tweet_datatable[[#This Row],[Beta (rad)]])</f>
        <v>0.79300200250538411</v>
      </c>
      <c r="R154" s="3">
        <f>tweet_datatable[[#This Row],[SinPhi]]/tweet_datatable[[#This Row],[SinBeta]]</f>
        <v>0.72860589992833857</v>
      </c>
      <c r="S154" s="3">
        <f>RADIANS(tweet_datatable[[#This Row],[Theta (deg)]])</f>
        <v>0.29970754657606474</v>
      </c>
      <c r="T154" s="3">
        <f>tweet_datatable[[#This Row],[r1]]*COS(tweet_datatable[[#This Row],[Theta (rad)]])</f>
        <v>0.69612674304395827</v>
      </c>
      <c r="U154" s="3">
        <f>tweet_datatable[[#This Row],[r1]]*SIN(tweet_datatable[[#This Row],[Theta (rad)]])</f>
        <v>0.21511419067415116</v>
      </c>
      <c r="V154" s="3">
        <f>IF(COUNTA(tweet_datatable[[#This Row],[Flag]])&gt;0,tweet_datatable[[#This Row],[x]],NA())</f>
        <v>0.69612674304395827</v>
      </c>
      <c r="W154" s="3">
        <f>IF(COUNTA(tweet_datatable[[#This Row],[Flag]])&gt;0,tweet_datatable[[#This Row],[y]],NA())</f>
        <v>0.21511419067415116</v>
      </c>
      <c r="X154" s="3" t="e">
        <f>IF(COUNTA(tweet_datatable[[#This Row],[Flag]])=0,tweet_datatable[[#This Row],[x]],NA())</f>
        <v>#N/A</v>
      </c>
      <c r="Y154" s="3" t="e">
        <f>IF(COUNTA(tweet_datatable[[#This Row],[Flag]])=0,tweet_datatable[[#This Row],[y]],NA())</f>
        <v>#N/A</v>
      </c>
      <c r="Z154" s="3"/>
      <c r="AA154" s="3"/>
      <c r="AB154" s="3"/>
    </row>
    <row r="155" spans="1:28" x14ac:dyDescent="0.35">
      <c r="A155" s="1">
        <v>44147</v>
      </c>
      <c r="B155">
        <v>52.7</v>
      </c>
      <c r="C155">
        <v>72</v>
      </c>
      <c r="D155">
        <v>313.5</v>
      </c>
      <c r="E155" t="s">
        <v>8</v>
      </c>
      <c r="G155" t="s">
        <v>17</v>
      </c>
      <c r="I155" s="2">
        <f>IFERROR(tweet_datatable[[#This Row],[Retweets]]/SUM(tweet_datatable[[#This Row],[Retweets]:[Likes]]),0.5)</f>
        <v>0.1867704280155642</v>
      </c>
      <c r="J155" s="2">
        <f>IFERROR(tweet_datatable[[#This Row],[Retweets]]/SUM(tweet_datatable[[#This Row],[Comments]:[Retweets]]),0.5)</f>
        <v>0.57738572574178026</v>
      </c>
      <c r="K155" s="3">
        <f>tweet_datatable[[#This Row],[R/L]]*60</f>
        <v>11.206225680933851</v>
      </c>
      <c r="L155" s="3">
        <f>tweet_datatable[[#This Row],[R/C]]*60</f>
        <v>34.643143544506813</v>
      </c>
      <c r="M155" s="3">
        <f>180-tweet_datatable[[#This Row],[Theta (deg)]]-tweet_datatable[[#This Row],[Phi (deg)]]</f>
        <v>134.15063077455935</v>
      </c>
      <c r="N155" s="3">
        <f>RADIANS(tweet_datatable[[#This Row],[Phi (deg)]])</f>
        <v>0.60463691809266262</v>
      </c>
      <c r="O155" s="3">
        <f>RADIANS(tweet_datatable[[#This Row],[Beta (deg)]])</f>
        <v>2.3413702006432917</v>
      </c>
      <c r="P155" s="3">
        <f>SIN(tweet_datatable[[#This Row],[Phi (rad)]])</f>
        <v>0.568463403145547</v>
      </c>
      <c r="Q155" s="3">
        <f>SIN(tweet_datatable[[#This Row],[Beta (rad)]])</f>
        <v>0.71751105760929079</v>
      </c>
      <c r="R155" s="3">
        <f>tweet_datatable[[#This Row],[SinPhi]]/tweet_datatable[[#This Row],[SinBeta]]</f>
        <v>0.79227127877253523</v>
      </c>
      <c r="S155" s="3">
        <f>RADIANS(tweet_datatable[[#This Row],[Theta (deg)]])</f>
        <v>0.19558553485383925</v>
      </c>
      <c r="T155" s="3">
        <f>tweet_datatable[[#This Row],[r1]]*COS(tweet_datatable[[#This Row],[Theta (rad)]])</f>
        <v>0.77716586968469759</v>
      </c>
      <c r="U155" s="3">
        <f>tweet_datatable[[#This Row],[r1]]*SIN(tweet_datatable[[#This Row],[Theta (rad)]])</f>
        <v>0.15397074451042914</v>
      </c>
      <c r="V155" s="3">
        <f>IF(COUNTA(tweet_datatable[[#This Row],[Flag]])&gt;0,tweet_datatable[[#This Row],[x]],NA())</f>
        <v>0.77716586968469759</v>
      </c>
      <c r="W155" s="3">
        <f>IF(COUNTA(tweet_datatable[[#This Row],[Flag]])&gt;0,tweet_datatable[[#This Row],[y]],NA())</f>
        <v>0.15397074451042914</v>
      </c>
      <c r="X155" s="3" t="e">
        <f>IF(COUNTA(tweet_datatable[[#This Row],[Flag]])=0,tweet_datatable[[#This Row],[x]],NA())</f>
        <v>#N/A</v>
      </c>
      <c r="Y155" s="3" t="e">
        <f>IF(COUNTA(tweet_datatable[[#This Row],[Flag]])=0,tweet_datatable[[#This Row],[y]],NA())</f>
        <v>#N/A</v>
      </c>
      <c r="Z155" s="3"/>
      <c r="AA155" s="3"/>
      <c r="AB155" s="3"/>
    </row>
    <row r="156" spans="1:28" x14ac:dyDescent="0.35">
      <c r="A156" s="1">
        <v>44147</v>
      </c>
      <c r="B156">
        <v>13.2</v>
      </c>
      <c r="C156">
        <v>35.799999999999997</v>
      </c>
      <c r="D156">
        <v>195.7</v>
      </c>
      <c r="E156" t="s">
        <v>9</v>
      </c>
      <c r="I156" s="2">
        <f>IFERROR(tweet_datatable[[#This Row],[Retweets]]/SUM(tweet_datatable[[#This Row],[Retweets]:[Likes]]),0.5)</f>
        <v>0.15464362850971922</v>
      </c>
      <c r="J156" s="2">
        <f>IFERROR(tweet_datatable[[#This Row],[Retweets]]/SUM(tweet_datatable[[#This Row],[Comments]:[Retweets]]),0.5)</f>
        <v>0.73061224489795917</v>
      </c>
      <c r="K156" s="3">
        <f>tweet_datatable[[#This Row],[R/L]]*60</f>
        <v>9.2786177105831538</v>
      </c>
      <c r="L156" s="3">
        <f>tweet_datatable[[#This Row],[R/C]]*60</f>
        <v>43.836734693877553</v>
      </c>
      <c r="M156" s="3">
        <f>180-tweet_datatable[[#This Row],[Theta (deg)]]-tweet_datatable[[#This Row],[Phi (deg)]]</f>
        <v>126.88464759553929</v>
      </c>
      <c r="N156" s="3">
        <f>RADIANS(tweet_datatable[[#This Row],[Phi (deg)]])</f>
        <v>0.76509535373139181</v>
      </c>
      <c r="O156" s="3">
        <f>RADIANS(tweet_datatable[[#This Row],[Beta (deg)]])</f>
        <v>2.214554870774867</v>
      </c>
      <c r="P156" s="3">
        <f>SIN(tweet_datatable[[#This Row],[Phi (rad)]])</f>
        <v>0.69260578191444999</v>
      </c>
      <c r="Q156" s="3">
        <f>SIN(tweet_datatable[[#This Row],[Beta (rad)]])</f>
        <v>0.79984551238054447</v>
      </c>
      <c r="R156" s="3">
        <f>tweet_datatable[[#This Row],[SinPhi]]/tweet_datatable[[#This Row],[SinBeta]]</f>
        <v>0.86592444565085869</v>
      </c>
      <c r="S156" s="3">
        <f>RADIANS(tweet_datatable[[#This Row],[Theta (deg)]])</f>
        <v>0.16194242908353434</v>
      </c>
      <c r="T156" s="3">
        <f>tweet_datatable[[#This Row],[r1]]*COS(tweet_datatable[[#This Row],[Theta (rad)]])</f>
        <v>0.8545946528248668</v>
      </c>
      <c r="U156" s="3">
        <f>tweet_datatable[[#This Row],[r1]]*SIN(tweet_datatable[[#This Row],[Theta (rad)]])</f>
        <v>0.13961778159995322</v>
      </c>
      <c r="V156" s="3" t="e">
        <f>IF(COUNTA(tweet_datatable[[#This Row],[Flag]])&gt;0,tweet_datatable[[#This Row],[x]],NA())</f>
        <v>#N/A</v>
      </c>
      <c r="W156" s="3" t="e">
        <f>IF(COUNTA(tweet_datatable[[#This Row],[Flag]])&gt;0,tweet_datatable[[#This Row],[y]],NA())</f>
        <v>#N/A</v>
      </c>
      <c r="X156" s="3">
        <f>IF(COUNTA(tweet_datatable[[#This Row],[Flag]])=0,tweet_datatable[[#This Row],[x]],NA())</f>
        <v>0.8545946528248668</v>
      </c>
      <c r="Y156" s="3">
        <f>IF(COUNTA(tweet_datatable[[#This Row],[Flag]])=0,tweet_datatable[[#This Row],[y]],NA())</f>
        <v>0.13961778159995322</v>
      </c>
      <c r="Z156" s="3"/>
      <c r="AA156" s="3"/>
      <c r="AB156" s="3"/>
    </row>
    <row r="157" spans="1:28" x14ac:dyDescent="0.35">
      <c r="A157" s="1">
        <v>44147</v>
      </c>
      <c r="B157">
        <v>21.5</v>
      </c>
      <c r="C157">
        <v>48.1</v>
      </c>
      <c r="D157">
        <v>201.2</v>
      </c>
      <c r="E157" t="s">
        <v>9</v>
      </c>
      <c r="I157" s="2">
        <f>IFERROR(tweet_datatable[[#This Row],[Retweets]]/SUM(tweet_datatable[[#This Row],[Retweets]:[Likes]]),0.5)</f>
        <v>0.19294023265142402</v>
      </c>
      <c r="J157" s="2">
        <f>IFERROR(tweet_datatable[[#This Row],[Retweets]]/SUM(tweet_datatable[[#This Row],[Comments]:[Retweets]]),0.5)</f>
        <v>0.69109195402298862</v>
      </c>
      <c r="K157" s="3">
        <f>tweet_datatable[[#This Row],[R/L]]*60</f>
        <v>11.576413959085441</v>
      </c>
      <c r="L157" s="3">
        <f>tweet_datatable[[#This Row],[R/C]]*60</f>
        <v>41.465517241379317</v>
      </c>
      <c r="M157" s="3">
        <f>180-tweet_datatable[[#This Row],[Theta (deg)]]-tweet_datatable[[#This Row],[Phi (deg)]]</f>
        <v>126.95806879953524</v>
      </c>
      <c r="N157" s="3">
        <f>RADIANS(tweet_datatable[[#This Row],[Phi (deg)]])</f>
        <v>0.72370980190454537</v>
      </c>
      <c r="O157" s="3">
        <f>RADIANS(tweet_datatable[[#This Row],[Beta (deg)]])</f>
        <v>2.2158363125253748</v>
      </c>
      <c r="P157" s="3">
        <f>SIN(tweet_datatable[[#This Row],[Phi (rad)]])</f>
        <v>0.66216917847136136</v>
      </c>
      <c r="Q157" s="3">
        <f>SIN(tweet_datatable[[#This Row],[Beta (rad)]])</f>
        <v>0.79907572694540741</v>
      </c>
      <c r="R157" s="3">
        <f>tweet_datatable[[#This Row],[SinPhi]]/tweet_datatable[[#This Row],[SinBeta]]</f>
        <v>0.82866886847208732</v>
      </c>
      <c r="S157" s="3">
        <f>RADIANS(tweet_datatable[[#This Row],[Theta (deg)]])</f>
        <v>0.20204653915987308</v>
      </c>
      <c r="T157" s="3">
        <f>tweet_datatable[[#This Row],[r1]]*COS(tweet_datatable[[#This Row],[Theta (rad)]])</f>
        <v>0.81181203757664144</v>
      </c>
      <c r="U157" s="3">
        <f>tweet_datatable[[#This Row],[r1]]*SIN(tweet_datatable[[#This Row],[Theta (rad)]])</f>
        <v>0.16629284175956385</v>
      </c>
      <c r="V157" s="3" t="e">
        <f>IF(COUNTA(tweet_datatable[[#This Row],[Flag]])&gt;0,tweet_datatable[[#This Row],[x]],NA())</f>
        <v>#N/A</v>
      </c>
      <c r="W157" s="3" t="e">
        <f>IF(COUNTA(tweet_datatable[[#This Row],[Flag]])&gt;0,tweet_datatable[[#This Row],[y]],NA())</f>
        <v>#N/A</v>
      </c>
      <c r="X157" s="3">
        <f>IF(COUNTA(tweet_datatable[[#This Row],[Flag]])=0,tweet_datatable[[#This Row],[x]],NA())</f>
        <v>0.81181203757664144</v>
      </c>
      <c r="Y157" s="3">
        <f>IF(COUNTA(tweet_datatable[[#This Row],[Flag]])=0,tweet_datatable[[#This Row],[y]],NA())</f>
        <v>0.16629284175956385</v>
      </c>
      <c r="Z157" s="3"/>
      <c r="AA157" s="3"/>
      <c r="AB157" s="3"/>
    </row>
    <row r="158" spans="1:28" x14ac:dyDescent="0.35">
      <c r="A158" s="1">
        <v>44147</v>
      </c>
      <c r="B158">
        <v>36</v>
      </c>
      <c r="C158">
        <v>78.2</v>
      </c>
      <c r="D158">
        <v>313.2</v>
      </c>
      <c r="E158" t="s">
        <v>8</v>
      </c>
      <c r="I158" s="2">
        <f>IFERROR(tweet_datatable[[#This Row],[Retweets]]/SUM(tweet_datatable[[#This Row],[Retweets]:[Likes]]),0.5)</f>
        <v>0.19979560551865103</v>
      </c>
      <c r="J158" s="2">
        <f>IFERROR(tweet_datatable[[#This Row],[Retweets]]/SUM(tweet_datatable[[#This Row],[Comments]:[Retweets]]),0.5)</f>
        <v>0.6847635726795096</v>
      </c>
      <c r="K158" s="3">
        <f>tweet_datatable[[#This Row],[R/L]]*60</f>
        <v>11.987736331119061</v>
      </c>
      <c r="L158" s="3">
        <f>tweet_datatable[[#This Row],[R/C]]*60</f>
        <v>41.085814360770577</v>
      </c>
      <c r="M158" s="3">
        <f>180-tweet_datatable[[#This Row],[Theta (deg)]]-tweet_datatable[[#This Row],[Phi (deg)]]</f>
        <v>126.92644930811036</v>
      </c>
      <c r="N158" s="3">
        <f>RADIANS(tweet_datatable[[#This Row],[Phi (deg)]])</f>
        <v>0.71708273645861598</v>
      </c>
      <c r="O158" s="3">
        <f>RADIANS(tweet_datatable[[#This Row],[Beta (deg)]])</f>
        <v>2.2152844482922043</v>
      </c>
      <c r="P158" s="3">
        <f>SIN(tweet_datatable[[#This Row],[Phi (rad)]])</f>
        <v>0.65718865381808578</v>
      </c>
      <c r="Q158" s="3">
        <f>SIN(tweet_datatable[[#This Row],[Beta (rad)]])</f>
        <v>0.79940740279614075</v>
      </c>
      <c r="R158" s="3">
        <f>tweet_datatable[[#This Row],[SinPhi]]/tweet_datatable[[#This Row],[SinBeta]]</f>
        <v>0.82209478110834733</v>
      </c>
      <c r="S158" s="3">
        <f>RADIANS(tweet_datatable[[#This Row],[Theta (deg)]])</f>
        <v>0.20922546883897278</v>
      </c>
      <c r="T158" s="3">
        <f>tweet_datatable[[#This Row],[r1]]*COS(tweet_datatable[[#This Row],[Theta (rad)]])</f>
        <v>0.80416660391962935</v>
      </c>
      <c r="U158" s="3">
        <f>tweet_datatable[[#This Row],[r1]]*SIN(tweet_datatable[[#This Row],[Theta (rad)]])</f>
        <v>0.17075099491936066</v>
      </c>
      <c r="V158" s="3" t="e">
        <f>IF(COUNTA(tweet_datatable[[#This Row],[Flag]])&gt;0,tweet_datatable[[#This Row],[x]],NA())</f>
        <v>#N/A</v>
      </c>
      <c r="W158" s="3" t="e">
        <f>IF(COUNTA(tweet_datatable[[#This Row],[Flag]])&gt;0,tweet_datatable[[#This Row],[y]],NA())</f>
        <v>#N/A</v>
      </c>
      <c r="X158" s="3">
        <f>IF(COUNTA(tweet_datatable[[#This Row],[Flag]])=0,tweet_datatable[[#This Row],[x]],NA())</f>
        <v>0.80416660391962935</v>
      </c>
      <c r="Y158" s="3">
        <f>IF(COUNTA(tweet_datatable[[#This Row],[Flag]])=0,tweet_datatable[[#This Row],[y]],NA())</f>
        <v>0.17075099491936066</v>
      </c>
      <c r="Z158" s="3"/>
      <c r="AA158" s="3"/>
      <c r="AB158" s="3"/>
    </row>
    <row r="159" spans="1:28" x14ac:dyDescent="0.35">
      <c r="A159" s="1">
        <v>44147</v>
      </c>
      <c r="B159">
        <v>15.1</v>
      </c>
      <c r="C159">
        <v>40.299999999999997</v>
      </c>
      <c r="D159">
        <v>227</v>
      </c>
      <c r="E159" t="s">
        <v>9</v>
      </c>
      <c r="I159" s="2">
        <f>IFERROR(tweet_datatable[[#This Row],[Retweets]]/SUM(tweet_datatable[[#This Row],[Retweets]:[Likes]]),0.5)</f>
        <v>0.1507669285447063</v>
      </c>
      <c r="J159" s="2">
        <f>IFERROR(tweet_datatable[[#This Row],[Retweets]]/SUM(tweet_datatable[[#This Row],[Comments]:[Retweets]]),0.5)</f>
        <v>0.72743682310469315</v>
      </c>
      <c r="K159" s="3">
        <f>tweet_datatable[[#This Row],[R/L]]*60</f>
        <v>9.0460157126823777</v>
      </c>
      <c r="L159" s="3">
        <f>tweet_datatable[[#This Row],[R/C]]*60</f>
        <v>43.646209386281591</v>
      </c>
      <c r="M159" s="3">
        <f>180-tweet_datatable[[#This Row],[Theta (deg)]]-tweet_datatable[[#This Row],[Phi (deg)]]</f>
        <v>127.30777490103603</v>
      </c>
      <c r="N159" s="3">
        <f>RADIANS(tweet_datatable[[#This Row],[Phi (deg)]])</f>
        <v>0.7617700598054673</v>
      </c>
      <c r="O159" s="3">
        <f>RADIANS(tweet_datatable[[#This Row],[Beta (deg)]])</f>
        <v>2.2219398354108768</v>
      </c>
      <c r="P159" s="3">
        <f>SIN(tweet_datatable[[#This Row],[Phi (rad)]])</f>
        <v>0.69020336829511042</v>
      </c>
      <c r="Q159" s="3">
        <f>SIN(tweet_datatable[[#This Row],[Beta (rad)]])</f>
        <v>0.79539124234635239</v>
      </c>
      <c r="R159" s="3">
        <f>tweet_datatable[[#This Row],[SinPhi]]/tweet_datatable[[#This Row],[SinBeta]]</f>
        <v>0.86775329114644939</v>
      </c>
      <c r="S159" s="3">
        <f>RADIANS(tweet_datatable[[#This Row],[Theta (deg)]])</f>
        <v>0.15788275837344887</v>
      </c>
      <c r="T159" s="3">
        <f>tweet_datatable[[#This Row],[r1]]*COS(tweet_datatable[[#This Row],[Theta (rad)]])</f>
        <v>0.85696051026087183</v>
      </c>
      <c r="U159" s="3">
        <f>tweet_datatable[[#This Row],[r1]]*SIN(tweet_datatable[[#This Row],[Theta (rad)]])</f>
        <v>0.1364348128188726</v>
      </c>
      <c r="V159" s="3" t="e">
        <f>IF(COUNTA(tweet_datatable[[#This Row],[Flag]])&gt;0,tweet_datatable[[#This Row],[x]],NA())</f>
        <v>#N/A</v>
      </c>
      <c r="W159" s="3" t="e">
        <f>IF(COUNTA(tweet_datatable[[#This Row],[Flag]])&gt;0,tweet_datatable[[#This Row],[y]],NA())</f>
        <v>#N/A</v>
      </c>
      <c r="X159" s="3">
        <f>IF(COUNTA(tweet_datatable[[#This Row],[Flag]])=0,tweet_datatable[[#This Row],[x]],NA())</f>
        <v>0.85696051026087183</v>
      </c>
      <c r="Y159" s="3">
        <f>IF(COUNTA(tweet_datatable[[#This Row],[Flag]])=0,tweet_datatable[[#This Row],[y]],NA())</f>
        <v>0.1364348128188726</v>
      </c>
      <c r="Z159" s="3"/>
      <c r="AA159" s="3"/>
      <c r="AB159" s="3"/>
    </row>
    <row r="160" spans="1:28" x14ac:dyDescent="0.35">
      <c r="A160" s="1">
        <v>44147</v>
      </c>
      <c r="B160">
        <v>10.6</v>
      </c>
      <c r="C160">
        <v>31.7</v>
      </c>
      <c r="D160">
        <v>197.7</v>
      </c>
      <c r="E160" t="s">
        <v>8</v>
      </c>
      <c r="I160" s="2">
        <f>IFERROR(tweet_datatable[[#This Row],[Retweets]]/SUM(tweet_datatable[[#This Row],[Retweets]:[Likes]]),0.5)</f>
        <v>0.13818657367044465</v>
      </c>
      <c r="J160" s="2">
        <f>IFERROR(tweet_datatable[[#This Row],[Retweets]]/SUM(tweet_datatable[[#This Row],[Comments]:[Retweets]]),0.5)</f>
        <v>0.74940898345153673</v>
      </c>
      <c r="K160" s="3">
        <f>tweet_datatable[[#This Row],[R/L]]*60</f>
        <v>8.2911944202266792</v>
      </c>
      <c r="L160" s="3">
        <f>tweet_datatable[[#This Row],[R/C]]*60</f>
        <v>44.964539007092206</v>
      </c>
      <c r="M160" s="3">
        <f>180-tweet_datatable[[#This Row],[Theta (deg)]]-tweet_datatable[[#This Row],[Phi (deg)]]</f>
        <v>126.74426657268111</v>
      </c>
      <c r="N160" s="3">
        <f>RADIANS(tweet_datatable[[#This Row],[Phi (deg)]])</f>
        <v>0.78477925231518098</v>
      </c>
      <c r="O160" s="3">
        <f>RADIANS(tweet_datatable[[#This Row],[Beta (deg)]])</f>
        <v>2.2121047597186743</v>
      </c>
      <c r="P160" s="3">
        <f>SIN(tweet_datatable[[#This Row],[Phi (rad)]])</f>
        <v>0.70666900956231438</v>
      </c>
      <c r="Q160" s="3">
        <f>SIN(tweet_datatable[[#This Row],[Beta (rad)]])</f>
        <v>0.80131368133728664</v>
      </c>
      <c r="R160" s="3">
        <f>tweet_datatable[[#This Row],[SinPhi]]/tweet_datatable[[#This Row],[SinBeta]]</f>
        <v>0.88188811200998984</v>
      </c>
      <c r="S160" s="3">
        <f>RADIANS(tweet_datatable[[#This Row],[Theta (deg)]])</f>
        <v>0.14470864155593788</v>
      </c>
      <c r="T160" s="3">
        <f>tweet_datatable[[#This Row],[r1]]*COS(tweet_datatable[[#This Row],[Theta (rad)]])</f>
        <v>0.87267058479975523</v>
      </c>
      <c r="U160" s="3">
        <f>tweet_datatable[[#This Row],[r1]]*SIN(tweet_datatable[[#This Row],[Theta (rad)]])</f>
        <v>0.12717190149477858</v>
      </c>
      <c r="V160" s="3" t="e">
        <f>IF(COUNTA(tweet_datatable[[#This Row],[Flag]])&gt;0,tweet_datatable[[#This Row],[x]],NA())</f>
        <v>#N/A</v>
      </c>
      <c r="W160" s="3" t="e">
        <f>IF(COUNTA(tweet_datatable[[#This Row],[Flag]])&gt;0,tweet_datatable[[#This Row],[y]],NA())</f>
        <v>#N/A</v>
      </c>
      <c r="X160" s="3">
        <f>IF(COUNTA(tweet_datatable[[#This Row],[Flag]])=0,tweet_datatable[[#This Row],[x]],NA())</f>
        <v>0.87267058479975523</v>
      </c>
      <c r="Y160" s="3">
        <f>IF(COUNTA(tweet_datatable[[#This Row],[Flag]])=0,tweet_datatable[[#This Row],[y]],NA())</f>
        <v>0.12717190149477858</v>
      </c>
      <c r="Z160" s="3"/>
      <c r="AA160" s="3"/>
      <c r="AB160" s="3"/>
    </row>
    <row r="161" spans="1:28" x14ac:dyDescent="0.35">
      <c r="A161" s="1">
        <v>44147</v>
      </c>
      <c r="B161">
        <v>13.7</v>
      </c>
      <c r="C161">
        <v>56.1</v>
      </c>
      <c r="D161">
        <v>232</v>
      </c>
      <c r="E161" t="s">
        <v>9</v>
      </c>
      <c r="I161" s="2">
        <f>IFERROR(tweet_datatable[[#This Row],[Retweets]]/SUM(tweet_datatable[[#This Row],[Retweets]:[Likes]]),0.5)</f>
        <v>0.19472405414786531</v>
      </c>
      <c r="J161" s="2">
        <f>IFERROR(tweet_datatable[[#This Row],[Retweets]]/SUM(tweet_datatable[[#This Row],[Comments]:[Retweets]]),0.5)</f>
        <v>0.80372492836676224</v>
      </c>
      <c r="K161" s="3">
        <f>tweet_datatable[[#This Row],[R/L]]*60</f>
        <v>11.683443248871919</v>
      </c>
      <c r="L161" s="3">
        <f>tweet_datatable[[#This Row],[R/C]]*60</f>
        <v>48.223495702005735</v>
      </c>
      <c r="M161" s="3">
        <f>180-tweet_datatable[[#This Row],[Theta (deg)]]-tweet_datatable[[#This Row],[Phi (deg)]]</f>
        <v>120.09306104912234</v>
      </c>
      <c r="N161" s="3">
        <f>RADIANS(tweet_datatable[[#This Row],[Phi (deg)]])</f>
        <v>0.84165877682133439</v>
      </c>
      <c r="O161" s="3">
        <f>RADIANS(tweet_datatable[[#This Row],[Beta (deg)]])</f>
        <v>2.0960193241057405</v>
      </c>
      <c r="P161" s="3">
        <f>SIN(tweet_datatable[[#This Row],[Phi (rad)]])</f>
        <v>0.74574926687009679</v>
      </c>
      <c r="Q161" s="3">
        <f>SIN(tweet_datatable[[#This Row],[Beta (rad)]])</f>
        <v>0.86521215095633719</v>
      </c>
      <c r="R161" s="3">
        <f>tweet_datatable[[#This Row],[SinPhi]]/tweet_datatable[[#This Row],[SinBeta]]</f>
        <v>0.86192648363271884</v>
      </c>
      <c r="S161" s="3">
        <f>RADIANS(tweet_datatable[[#This Row],[Theta (deg)]])</f>
        <v>0.20391455266271827</v>
      </c>
      <c r="T161" s="3">
        <f>tweet_datatable[[#This Row],[r1]]*COS(tweet_datatable[[#This Row],[Theta (rad)]])</f>
        <v>0.84406854699420109</v>
      </c>
      <c r="U161" s="3">
        <f>tweet_datatable[[#This Row],[r1]]*SIN(tweet_datatable[[#This Row],[Theta (rad)]])</f>
        <v>0.17454383736632409</v>
      </c>
      <c r="V161" s="3" t="e">
        <f>IF(COUNTA(tweet_datatable[[#This Row],[Flag]])&gt;0,tweet_datatable[[#This Row],[x]],NA())</f>
        <v>#N/A</v>
      </c>
      <c r="W161" s="3" t="e">
        <f>IF(COUNTA(tweet_datatable[[#This Row],[Flag]])&gt;0,tweet_datatable[[#This Row],[y]],NA())</f>
        <v>#N/A</v>
      </c>
      <c r="X161" s="3">
        <f>IF(COUNTA(tweet_datatable[[#This Row],[Flag]])=0,tweet_datatable[[#This Row],[x]],NA())</f>
        <v>0.84406854699420109</v>
      </c>
      <c r="Y161" s="3">
        <f>IF(COUNTA(tweet_datatable[[#This Row],[Flag]])=0,tweet_datatable[[#This Row],[y]],NA())</f>
        <v>0.17454383736632409</v>
      </c>
      <c r="Z161" s="3"/>
      <c r="AA161" s="3"/>
      <c r="AB161" s="3"/>
    </row>
    <row r="162" spans="1:28" x14ac:dyDescent="0.35">
      <c r="A162" s="1">
        <v>44147</v>
      </c>
      <c r="B162">
        <v>88.7</v>
      </c>
      <c r="C162">
        <v>84.3</v>
      </c>
      <c r="D162">
        <v>341.5</v>
      </c>
      <c r="E162" t="s">
        <v>8</v>
      </c>
      <c r="I162" s="2">
        <f>IFERROR(tweet_datatable[[#This Row],[Retweets]]/SUM(tweet_datatable[[#This Row],[Retweets]:[Likes]]),0.5)</f>
        <v>0.1979802724283701</v>
      </c>
      <c r="J162" s="2">
        <f>IFERROR(tweet_datatable[[#This Row],[Retweets]]/SUM(tweet_datatable[[#This Row],[Comments]:[Retweets]]),0.5)</f>
        <v>0.48728323699421966</v>
      </c>
      <c r="K162" s="3">
        <f>tweet_datatable[[#This Row],[R/L]]*60</f>
        <v>11.878816345702207</v>
      </c>
      <c r="L162" s="3">
        <f>tweet_datatable[[#This Row],[R/C]]*60</f>
        <v>29.23699421965318</v>
      </c>
      <c r="M162" s="3">
        <f>180-tweet_datatable[[#This Row],[Theta (deg)]]-tweet_datatable[[#This Row],[Phi (deg)]]</f>
        <v>138.88418943464461</v>
      </c>
      <c r="N162" s="3">
        <f>RADIANS(tweet_datatable[[#This Row],[Phi (deg)]])</f>
        <v>0.51028181251949822</v>
      </c>
      <c r="O162" s="3">
        <f>RADIANS(tweet_datatable[[#This Row],[Beta (deg)]])</f>
        <v>2.4239863845980705</v>
      </c>
      <c r="P162" s="3">
        <f>SIN(tweet_datatable[[#This Row],[Phi (rad)]])</f>
        <v>0.48842317782312744</v>
      </c>
      <c r="Q162" s="3">
        <f>SIN(tweet_datatable[[#This Row],[Beta (rad)]])</f>
        <v>0.65758316388496452</v>
      </c>
      <c r="R162" s="3">
        <f>tweet_datatable[[#This Row],[SinPhi]]/tweet_datatable[[#This Row],[SinBeta]]</f>
        <v>0.74275499229261077</v>
      </c>
      <c r="S162" s="3">
        <f>RADIANS(tweet_datatable[[#This Row],[Theta (deg)]])</f>
        <v>0.20732445647222447</v>
      </c>
      <c r="T162" s="3">
        <f>tweet_datatable[[#This Row],[r1]]*COS(tweet_datatable[[#This Row],[Theta (rad)]])</f>
        <v>0.72684901071791053</v>
      </c>
      <c r="U162" s="3">
        <f>tweet_datatable[[#This Row],[r1]]*SIN(tweet_datatable[[#This Row],[Theta (rad)]])</f>
        <v>0.15289046469283502</v>
      </c>
      <c r="V162" s="3" t="e">
        <f>IF(COUNTA(tweet_datatable[[#This Row],[Flag]])&gt;0,tweet_datatable[[#This Row],[x]],NA())</f>
        <v>#N/A</v>
      </c>
      <c r="W162" s="3" t="e">
        <f>IF(COUNTA(tweet_datatable[[#This Row],[Flag]])&gt;0,tweet_datatable[[#This Row],[y]],NA())</f>
        <v>#N/A</v>
      </c>
      <c r="X162" s="3">
        <f>IF(COUNTA(tweet_datatable[[#This Row],[Flag]])=0,tweet_datatable[[#This Row],[x]],NA())</f>
        <v>0.72684901071791053</v>
      </c>
      <c r="Y162" s="3">
        <f>IF(COUNTA(tweet_datatable[[#This Row],[Flag]])=0,tweet_datatable[[#This Row],[y]],NA())</f>
        <v>0.15289046469283502</v>
      </c>
      <c r="Z162" s="3"/>
      <c r="AA162" s="3"/>
      <c r="AB162" s="3"/>
    </row>
    <row r="163" spans="1:28" x14ac:dyDescent="0.35">
      <c r="A163" s="1">
        <v>44147</v>
      </c>
      <c r="B163">
        <v>19.399999999999999</v>
      </c>
      <c r="C163">
        <v>42.2</v>
      </c>
      <c r="D163">
        <v>175</v>
      </c>
      <c r="E163" t="s">
        <v>8</v>
      </c>
      <c r="I163" s="2">
        <f>IFERROR(tweet_datatable[[#This Row],[Retweets]]/SUM(tweet_datatable[[#This Row],[Retweets]:[Likes]]),0.5)</f>
        <v>0.19429097605893189</v>
      </c>
      <c r="J163" s="2">
        <f>IFERROR(tweet_datatable[[#This Row],[Retweets]]/SUM(tweet_datatable[[#This Row],[Comments]:[Retweets]]),0.5)</f>
        <v>0.68506493506493504</v>
      </c>
      <c r="K163" s="3">
        <f>tweet_datatable[[#This Row],[R/L]]*60</f>
        <v>11.657458563535913</v>
      </c>
      <c r="L163" s="3">
        <f>tweet_datatable[[#This Row],[R/C]]*60</f>
        <v>41.103896103896105</v>
      </c>
      <c r="M163" s="3">
        <f>180-tweet_datatable[[#This Row],[Theta (deg)]]-tweet_datatable[[#This Row],[Phi (deg)]]</f>
        <v>127.23864533256797</v>
      </c>
      <c r="N163" s="3">
        <f>RADIANS(tweet_datatable[[#This Row],[Phi (deg)]])</f>
        <v>0.71739832241065626</v>
      </c>
      <c r="O163" s="3">
        <f>RADIANS(tweet_datatable[[#This Row],[Beta (deg)]])</f>
        <v>2.2207332968306264</v>
      </c>
      <c r="P163" s="3">
        <f>SIN(tweet_datatable[[#This Row],[Phi (rad)]])</f>
        <v>0.65742648646506174</v>
      </c>
      <c r="Q163" s="3">
        <f>SIN(tweet_datatable[[#This Row],[Beta (rad)]])</f>
        <v>0.79612194184522944</v>
      </c>
      <c r="R163" s="3">
        <f>tweet_datatable[[#This Row],[SinPhi]]/tweet_datatable[[#This Row],[SinBeta]]</f>
        <v>0.8257861665529489</v>
      </c>
      <c r="S163" s="3">
        <f>RADIANS(tweet_datatable[[#This Row],[Theta (deg)]])</f>
        <v>0.20346103434851026</v>
      </c>
      <c r="T163" s="3">
        <f>tweet_datatable[[#This Row],[r1]]*COS(tweet_datatable[[#This Row],[Theta (rad)]])</f>
        <v>0.80875276435768717</v>
      </c>
      <c r="U163" s="3">
        <f>tweet_datatable[[#This Row],[r1]]*SIN(tweet_datatable[[#This Row],[Theta (rad)]])</f>
        <v>0.16685849997532018</v>
      </c>
      <c r="V163" s="3" t="e">
        <f>IF(COUNTA(tweet_datatable[[#This Row],[Flag]])&gt;0,tweet_datatable[[#This Row],[x]],NA())</f>
        <v>#N/A</v>
      </c>
      <c r="W163" s="3" t="e">
        <f>IF(COUNTA(tweet_datatable[[#This Row],[Flag]])&gt;0,tweet_datatable[[#This Row],[y]],NA())</f>
        <v>#N/A</v>
      </c>
      <c r="X163" s="3">
        <f>IF(COUNTA(tweet_datatable[[#This Row],[Flag]])=0,tweet_datatable[[#This Row],[x]],NA())</f>
        <v>0.80875276435768717</v>
      </c>
      <c r="Y163" s="3">
        <f>IF(COUNTA(tweet_datatable[[#This Row],[Flag]])=0,tweet_datatable[[#This Row],[y]],NA())</f>
        <v>0.16685849997532018</v>
      </c>
      <c r="Z163" s="3"/>
      <c r="AA163" s="3"/>
      <c r="AB163" s="3"/>
    </row>
    <row r="164" spans="1:28" x14ac:dyDescent="0.35">
      <c r="A164" s="1">
        <v>44148</v>
      </c>
      <c r="B164">
        <v>84.4</v>
      </c>
      <c r="C164">
        <v>103.9</v>
      </c>
      <c r="D164">
        <v>409.3</v>
      </c>
      <c r="E164" t="s">
        <v>8</v>
      </c>
      <c r="G164" t="s">
        <v>23</v>
      </c>
      <c r="I164" s="2">
        <f>IFERROR(tweet_datatable[[#This Row],[Retweets]]/SUM(tweet_datatable[[#This Row],[Retweets]:[Likes]]),0.5)</f>
        <v>0.20245518316445829</v>
      </c>
      <c r="J164" s="2">
        <f>IFERROR(tweet_datatable[[#This Row],[Retweets]]/SUM(tweet_datatable[[#This Row],[Comments]:[Retweets]]),0.5)</f>
        <v>0.55177907594264475</v>
      </c>
      <c r="K164" s="3">
        <f>tweet_datatable[[#This Row],[R/L]]*60</f>
        <v>12.147310989867497</v>
      </c>
      <c r="L164" s="3">
        <f>tweet_datatable[[#This Row],[R/C]]*60</f>
        <v>33.106744556558688</v>
      </c>
      <c r="M164" s="3">
        <f>180-tweet_datatable[[#This Row],[Theta (deg)]]-tweet_datatable[[#This Row],[Phi (deg)]]</f>
        <v>134.74594445357383</v>
      </c>
      <c r="N164" s="3">
        <f>RADIANS(tweet_datatable[[#This Row],[Phi (deg)]])</f>
        <v>0.57782169712865916</v>
      </c>
      <c r="O164" s="3">
        <f>RADIANS(tweet_datatable[[#This Row],[Beta (deg)]])</f>
        <v>2.3517603844242547</v>
      </c>
      <c r="P164" s="3">
        <f>SIN(tweet_datatable[[#This Row],[Phi (rad)]])</f>
        <v>0.5462005690535402</v>
      </c>
      <c r="Q164" s="3">
        <f>SIN(tweet_datatable[[#This Row],[Beta (rad)]])</f>
        <v>0.71023520586362621</v>
      </c>
      <c r="R164" s="3">
        <f>tweet_datatable[[#This Row],[SinPhi]]/tweet_datatable[[#This Row],[SinBeta]]</f>
        <v>0.76904181114110715</v>
      </c>
      <c r="S164" s="3">
        <f>RADIANS(tweet_datatable[[#This Row],[Theta (deg)]])</f>
        <v>0.21201057203687937</v>
      </c>
      <c r="T164" s="3">
        <f>tweet_datatable[[#This Row],[r1]]*COS(tweet_datatable[[#This Row],[Theta (rad)]])</f>
        <v>0.75182282238293319</v>
      </c>
      <c r="U164" s="3">
        <f>tweet_datatable[[#This Row],[r1]]*SIN(tweet_datatable[[#This Row],[Theta (rad)]])</f>
        <v>0.16182629893609646</v>
      </c>
      <c r="V164" s="3">
        <f>IF(COUNTA(tweet_datatable[[#This Row],[Flag]])&gt;0,tweet_datatable[[#This Row],[x]],NA())</f>
        <v>0.75182282238293319</v>
      </c>
      <c r="W164" s="3">
        <f>IF(COUNTA(tweet_datatable[[#This Row],[Flag]])&gt;0,tweet_datatable[[#This Row],[y]],NA())</f>
        <v>0.16182629893609646</v>
      </c>
      <c r="X164" s="3" t="e">
        <f>IF(COUNTA(tweet_datatable[[#This Row],[Flag]])=0,tweet_datatable[[#This Row],[x]],NA())</f>
        <v>#N/A</v>
      </c>
      <c r="Y164" s="3" t="e">
        <f>IF(COUNTA(tweet_datatable[[#This Row],[Flag]])=0,tweet_datatable[[#This Row],[y]],NA())</f>
        <v>#N/A</v>
      </c>
      <c r="Z164" s="3"/>
      <c r="AA164" s="3"/>
      <c r="AB164" s="3"/>
    </row>
    <row r="165" spans="1:28" x14ac:dyDescent="0.35">
      <c r="A165" s="1">
        <v>44148</v>
      </c>
      <c r="B165">
        <v>39.700000000000003</v>
      </c>
      <c r="C165">
        <v>70.3</v>
      </c>
      <c r="D165">
        <v>241</v>
      </c>
      <c r="E165" t="s">
        <v>8</v>
      </c>
      <c r="G165" t="s">
        <v>23</v>
      </c>
      <c r="I165" s="2">
        <f>IFERROR(tweet_datatable[[#This Row],[Retweets]]/SUM(tweet_datatable[[#This Row],[Retweets]:[Likes]]),0.5)</f>
        <v>0.22582717635721167</v>
      </c>
      <c r="J165" s="2">
        <f>IFERROR(tweet_datatable[[#This Row],[Retweets]]/SUM(tweet_datatable[[#This Row],[Comments]:[Retweets]]),0.5)</f>
        <v>0.63909090909090904</v>
      </c>
      <c r="K165" s="3">
        <f>tweet_datatable[[#This Row],[R/L]]*60</f>
        <v>13.5496305814327</v>
      </c>
      <c r="L165" s="3">
        <f>tweet_datatable[[#This Row],[R/C]]*60</f>
        <v>38.345454545454544</v>
      </c>
      <c r="M165" s="3">
        <f>180-tweet_datatable[[#This Row],[Theta (deg)]]-tweet_datatable[[#This Row],[Phi (deg)]]</f>
        <v>128.10491487311276</v>
      </c>
      <c r="N165" s="3">
        <f>RADIANS(tweet_datatable[[#This Row],[Phi (deg)]])</f>
        <v>0.66925443499200743</v>
      </c>
      <c r="O165" s="3">
        <f>RADIANS(tweet_datatable[[#This Row],[Beta (deg)]])</f>
        <v>2.2358525525228714</v>
      </c>
      <c r="P165" s="3">
        <f>SIN(tweet_datatable[[#This Row],[Phi (rad)]])</f>
        <v>0.6204014244912559</v>
      </c>
      <c r="Q165" s="3">
        <f>SIN(tweet_datatable[[#This Row],[Beta (rad)]])</f>
        <v>0.78688208928565306</v>
      </c>
      <c r="R165" s="3">
        <f>tweet_datatable[[#This Row],[SinPhi]]/tweet_datatable[[#This Row],[SinBeta]]</f>
        <v>0.78842997310368124</v>
      </c>
      <c r="S165" s="3">
        <f>RADIANS(tweet_datatable[[#This Row],[Theta (deg)]])</f>
        <v>0.23648566607491425</v>
      </c>
      <c r="T165" s="3">
        <f>tweet_datatable[[#This Row],[r1]]*COS(tweet_datatable[[#This Row],[Theta (rad)]])</f>
        <v>0.76648587072751162</v>
      </c>
      <c r="U165" s="3">
        <f>tweet_datatable[[#This Row],[r1]]*SIN(tweet_datatable[[#This Row],[Theta (rad)]])</f>
        <v>0.18471933429763096</v>
      </c>
      <c r="V165" s="3">
        <f>IF(COUNTA(tweet_datatable[[#This Row],[Flag]])&gt;0,tweet_datatable[[#This Row],[x]],NA())</f>
        <v>0.76648587072751162</v>
      </c>
      <c r="W165" s="3">
        <f>IF(COUNTA(tweet_datatable[[#This Row],[Flag]])&gt;0,tweet_datatable[[#This Row],[y]],NA())</f>
        <v>0.18471933429763096</v>
      </c>
      <c r="X165" s="3" t="e">
        <f>IF(COUNTA(tweet_datatable[[#This Row],[Flag]])=0,tweet_datatable[[#This Row],[x]],NA())</f>
        <v>#N/A</v>
      </c>
      <c r="Y165" s="3" t="e">
        <f>IF(COUNTA(tweet_datatable[[#This Row],[Flag]])=0,tweet_datatable[[#This Row],[y]],NA())</f>
        <v>#N/A</v>
      </c>
      <c r="Z165" s="3"/>
      <c r="AA165" s="3"/>
      <c r="AB165" s="3"/>
    </row>
    <row r="166" spans="1:28" x14ac:dyDescent="0.35">
      <c r="A166" s="1">
        <v>44148</v>
      </c>
      <c r="B166">
        <v>78.2</v>
      </c>
      <c r="C166">
        <v>84.2</v>
      </c>
      <c r="D166">
        <v>345.8</v>
      </c>
      <c r="E166" t="s">
        <v>8</v>
      </c>
      <c r="G166" t="s">
        <v>17</v>
      </c>
      <c r="I166" s="2">
        <f>IFERROR(tweet_datatable[[#This Row],[Retweets]]/SUM(tweet_datatable[[#This Row],[Retweets]:[Likes]]),0.5)</f>
        <v>0.19581395348837211</v>
      </c>
      <c r="J166" s="2">
        <f>IFERROR(tweet_datatable[[#This Row],[Retweets]]/SUM(tweet_datatable[[#This Row],[Comments]:[Retweets]]),0.5)</f>
        <v>0.51847290640394084</v>
      </c>
      <c r="K166" s="3">
        <f>tweet_datatable[[#This Row],[R/L]]*60</f>
        <v>11.748837209302327</v>
      </c>
      <c r="L166" s="3">
        <f>tweet_datatable[[#This Row],[R/C]]*60</f>
        <v>31.108374384236448</v>
      </c>
      <c r="M166" s="3">
        <f>180-tweet_datatable[[#This Row],[Theta (deg)]]-tweet_datatable[[#This Row],[Phi (deg)]]</f>
        <v>137.14278840646122</v>
      </c>
      <c r="N166" s="3">
        <f>RADIANS(tweet_datatable[[#This Row],[Phi (deg)]])</f>
        <v>0.54294355794798965</v>
      </c>
      <c r="O166" s="3">
        <f>RADIANS(tweet_datatable[[#This Row],[Beta (deg)]])</f>
        <v>2.3935932030586557</v>
      </c>
      <c r="P166" s="3">
        <f>SIN(tweet_datatable[[#This Row],[Phi (rad)]])</f>
        <v>0.51665847584066382</v>
      </c>
      <c r="Q166" s="3">
        <f>SIN(tweet_datatable[[#This Row],[Beta (rad)]])</f>
        <v>0.68017361719547875</v>
      </c>
      <c r="R166" s="3">
        <f>tweet_datatable[[#This Row],[SinPhi]]/tweet_datatable[[#This Row],[SinBeta]]</f>
        <v>0.75959793614308713</v>
      </c>
      <c r="S166" s="3">
        <f>RADIANS(tweet_datatable[[#This Row],[Theta (deg)]])</f>
        <v>0.20505589258314777</v>
      </c>
      <c r="T166" s="3">
        <f>tweet_datatable[[#This Row],[r1]]*COS(tweet_datatable[[#This Row],[Theta (rad)]])</f>
        <v>0.74368405941248628</v>
      </c>
      <c r="U166" s="3">
        <f>tweet_datatable[[#This Row],[r1]]*SIN(tweet_datatable[[#This Row],[Theta (rad)]])</f>
        <v>0.15467076119487813</v>
      </c>
      <c r="V166" s="3">
        <f>IF(COUNTA(tweet_datatable[[#This Row],[Flag]])&gt;0,tweet_datatable[[#This Row],[x]],NA())</f>
        <v>0.74368405941248628</v>
      </c>
      <c r="W166" s="3">
        <f>IF(COUNTA(tweet_datatable[[#This Row],[Flag]])&gt;0,tweet_datatable[[#This Row],[y]],NA())</f>
        <v>0.15467076119487813</v>
      </c>
      <c r="X166" s="3" t="e">
        <f>IF(COUNTA(tweet_datatable[[#This Row],[Flag]])=0,tweet_datatable[[#This Row],[x]],NA())</f>
        <v>#N/A</v>
      </c>
      <c r="Y166" s="3" t="e">
        <f>IF(COUNTA(tweet_datatable[[#This Row],[Flag]])=0,tweet_datatable[[#This Row],[y]],NA())</f>
        <v>#N/A</v>
      </c>
      <c r="Z166" s="3"/>
      <c r="AA166" s="3"/>
      <c r="AB166" s="3"/>
    </row>
    <row r="167" spans="1:28" x14ac:dyDescent="0.35">
      <c r="A167" s="1">
        <v>44148</v>
      </c>
      <c r="B167">
        <v>68.599999999999994</v>
      </c>
      <c r="C167">
        <v>93.6</v>
      </c>
      <c r="D167">
        <v>399</v>
      </c>
      <c r="E167" t="s">
        <v>8</v>
      </c>
      <c r="G167" t="s">
        <v>17</v>
      </c>
      <c r="I167" s="2">
        <f>IFERROR(tweet_datatable[[#This Row],[Retweets]]/SUM(tweet_datatable[[#This Row],[Retweets]:[Likes]]),0.5)</f>
        <v>0.19001218026796587</v>
      </c>
      <c r="J167" s="2">
        <f>IFERROR(tweet_datatable[[#This Row],[Retweets]]/SUM(tweet_datatable[[#This Row],[Comments]:[Retweets]]),0.5)</f>
        <v>0.57706535141800253</v>
      </c>
      <c r="K167" s="3">
        <f>tweet_datatable[[#This Row],[R/L]]*60</f>
        <v>11.400730816077953</v>
      </c>
      <c r="L167" s="3">
        <f>tweet_datatable[[#This Row],[R/C]]*60</f>
        <v>34.623921085080148</v>
      </c>
      <c r="M167" s="3">
        <f>180-tweet_datatable[[#This Row],[Theta (deg)]]-tweet_datatable[[#This Row],[Phi (deg)]]</f>
        <v>133.97534809884189</v>
      </c>
      <c r="N167" s="3">
        <f>RADIANS(tweet_datatable[[#This Row],[Phi (deg)]])</f>
        <v>0.60430142288533628</v>
      </c>
      <c r="O167" s="3">
        <f>RADIANS(tweet_datatable[[#This Row],[Beta (deg)]])</f>
        <v>2.3383109408303162</v>
      </c>
      <c r="P167" s="3">
        <f>SIN(tweet_datatable[[#This Row],[Phi (rad)]])</f>
        <v>0.56818735638268414</v>
      </c>
      <c r="Q167" s="3">
        <f>SIN(tweet_datatable[[#This Row],[Beta (rad)]])</f>
        <v>0.71963861526379891</v>
      </c>
      <c r="R167" s="3">
        <f>tweet_datatable[[#This Row],[SinPhi]]/tweet_datatable[[#This Row],[SinBeta]]</f>
        <v>0.78954539727471817</v>
      </c>
      <c r="S167" s="3">
        <f>RADIANS(tweet_datatable[[#This Row],[Theta (deg)]])</f>
        <v>0.19898028987414035</v>
      </c>
      <c r="T167" s="3">
        <f>tweet_datatable[[#This Row],[r1]]*COS(tweet_datatable[[#This Row],[Theta (rad)]])</f>
        <v>0.773966603379595</v>
      </c>
      <c r="U167" s="3">
        <f>tweet_datatable[[#This Row],[r1]]*SIN(tweet_datatable[[#This Row],[Theta (rad)]])</f>
        <v>0.15606931540423102</v>
      </c>
      <c r="V167" s="3">
        <f>IF(COUNTA(tweet_datatable[[#This Row],[Flag]])&gt;0,tweet_datatable[[#This Row],[x]],NA())</f>
        <v>0.773966603379595</v>
      </c>
      <c r="W167" s="3">
        <f>IF(COUNTA(tweet_datatable[[#This Row],[Flag]])&gt;0,tweet_datatable[[#This Row],[y]],NA())</f>
        <v>0.15606931540423102</v>
      </c>
      <c r="X167" s="3" t="e">
        <f>IF(COUNTA(tweet_datatable[[#This Row],[Flag]])=0,tweet_datatable[[#This Row],[x]],NA())</f>
        <v>#N/A</v>
      </c>
      <c r="Y167" s="3" t="e">
        <f>IF(COUNTA(tweet_datatable[[#This Row],[Flag]])=0,tweet_datatable[[#This Row],[y]],NA())</f>
        <v>#N/A</v>
      </c>
      <c r="Z167" s="3"/>
      <c r="AA167" s="3"/>
      <c r="AB167" s="3"/>
    </row>
    <row r="168" spans="1:28" x14ac:dyDescent="0.35">
      <c r="A168" s="1">
        <v>44148</v>
      </c>
      <c r="B168">
        <v>45</v>
      </c>
      <c r="C168">
        <v>73</v>
      </c>
      <c r="D168">
        <v>310.8</v>
      </c>
      <c r="E168" t="s">
        <v>8</v>
      </c>
      <c r="G168" t="s">
        <v>17</v>
      </c>
      <c r="I168" s="2">
        <f>IFERROR(tweet_datatable[[#This Row],[Retweets]]/SUM(tweet_datatable[[#This Row],[Retweets]:[Likes]]),0.5)</f>
        <v>0.19020323084940072</v>
      </c>
      <c r="J168" s="2">
        <f>IFERROR(tweet_datatable[[#This Row],[Retweets]]/SUM(tweet_datatable[[#This Row],[Comments]:[Retweets]]),0.5)</f>
        <v>0.61864406779661019</v>
      </c>
      <c r="K168" s="3">
        <f>tweet_datatable[[#This Row],[R/L]]*60</f>
        <v>11.412193850964043</v>
      </c>
      <c r="L168" s="3">
        <f>tweet_datatable[[#This Row],[R/C]]*60</f>
        <v>37.118644067796609</v>
      </c>
      <c r="M168" s="3">
        <f>180-tweet_datatable[[#This Row],[Theta (deg)]]-tweet_datatable[[#This Row],[Phi (deg)]]</f>
        <v>131.46916208123935</v>
      </c>
      <c r="N168" s="3">
        <f>RADIANS(tweet_datatable[[#This Row],[Phi (deg)]])</f>
        <v>0.64784255285891212</v>
      </c>
      <c r="O168" s="3">
        <f>RADIANS(tweet_datatable[[#This Row],[Beta (deg)]])</f>
        <v>2.2945697431557073</v>
      </c>
      <c r="P168" s="3">
        <f>SIN(tweet_datatable[[#This Row],[Phi (rad)]])</f>
        <v>0.60346748991000387</v>
      </c>
      <c r="Q168" s="3">
        <f>SIN(tweet_datatable[[#This Row],[Beta (rad)]])</f>
        <v>0.74931224978534572</v>
      </c>
      <c r="R168" s="3">
        <f>tweet_datatable[[#This Row],[SinPhi]]/tweet_datatable[[#This Row],[SinBeta]]</f>
        <v>0.80536183691495533</v>
      </c>
      <c r="S168" s="3">
        <f>RADIANS(tweet_datatable[[#This Row],[Theta (deg)]])</f>
        <v>0.19918035757517361</v>
      </c>
      <c r="T168" s="3">
        <f>tweet_datatable[[#This Row],[r1]]*COS(tweet_datatable[[#This Row],[Theta (rad)]])</f>
        <v>0.78943909763988462</v>
      </c>
      <c r="U168" s="3">
        <f>tweet_datatable[[#This Row],[r1]]*SIN(tweet_datatable[[#This Row],[Theta (rad)]])</f>
        <v>0.15935369301197791</v>
      </c>
      <c r="V168" s="3">
        <f>IF(COUNTA(tweet_datatable[[#This Row],[Flag]])&gt;0,tweet_datatable[[#This Row],[x]],NA())</f>
        <v>0.78943909763988462</v>
      </c>
      <c r="W168" s="3">
        <f>IF(COUNTA(tweet_datatable[[#This Row],[Flag]])&gt;0,tweet_datatable[[#This Row],[y]],NA())</f>
        <v>0.15935369301197791</v>
      </c>
      <c r="X168" s="3" t="e">
        <f>IF(COUNTA(tweet_datatable[[#This Row],[Flag]])=0,tweet_datatable[[#This Row],[x]],NA())</f>
        <v>#N/A</v>
      </c>
      <c r="Y168" s="3" t="e">
        <f>IF(COUNTA(tweet_datatable[[#This Row],[Flag]])=0,tweet_datatable[[#This Row],[y]],NA())</f>
        <v>#N/A</v>
      </c>
      <c r="Z168" s="3"/>
      <c r="AA168" s="3"/>
      <c r="AB168" s="3"/>
    </row>
    <row r="169" spans="1:28" x14ac:dyDescent="0.35">
      <c r="A169" s="1">
        <v>44148</v>
      </c>
      <c r="B169">
        <v>13.5</v>
      </c>
      <c r="C169">
        <v>41.5</v>
      </c>
      <c r="D169">
        <v>161.4</v>
      </c>
      <c r="E169" t="s">
        <v>9</v>
      </c>
      <c r="G169" t="s">
        <v>17</v>
      </c>
      <c r="I169" s="2">
        <f>IFERROR(tweet_datatable[[#This Row],[Retweets]]/SUM(tweet_datatable[[#This Row],[Retweets]:[Likes]]),0.5)</f>
        <v>0.20453425332676195</v>
      </c>
      <c r="J169" s="2">
        <f>IFERROR(tweet_datatable[[#This Row],[Retweets]]/SUM(tweet_datatable[[#This Row],[Comments]:[Retweets]]),0.5)</f>
        <v>0.75454545454545452</v>
      </c>
      <c r="K169" s="3">
        <f>tweet_datatable[[#This Row],[R/L]]*60</f>
        <v>12.272055199605717</v>
      </c>
      <c r="L169" s="3">
        <f>tweet_datatable[[#This Row],[R/C]]*60</f>
        <v>45.272727272727273</v>
      </c>
      <c r="M169" s="3">
        <f>180-tweet_datatable[[#This Row],[Theta (deg)]]-tweet_datatable[[#This Row],[Phi (deg)]]</f>
        <v>122.455217527667</v>
      </c>
      <c r="N169" s="3">
        <f>RADIANS(tweet_datatable[[#This Row],[Phi (deg)]])</f>
        <v>0.79015815226652375</v>
      </c>
      <c r="O169" s="3">
        <f>RADIANS(tweet_datatable[[#This Row],[Beta (deg)]])</f>
        <v>2.1372467321036597</v>
      </c>
      <c r="P169" s="3">
        <f>SIN(tweet_datatable[[#This Row],[Phi (rad)]])</f>
        <v>0.7104645782653688</v>
      </c>
      <c r="Q169" s="3">
        <f>SIN(tweet_datatable[[#This Row],[Beta (rad)]])</f>
        <v>0.84381114238364752</v>
      </c>
      <c r="R169" s="3">
        <f>tweet_datatable[[#This Row],[SinPhi]]/tweet_datatable[[#This Row],[SinBeta]]</f>
        <v>0.8419710792848818</v>
      </c>
      <c r="S169" s="3">
        <f>RADIANS(tweet_datatable[[#This Row],[Theta (deg)]])</f>
        <v>0.21418776921960969</v>
      </c>
      <c r="T169" s="3">
        <f>tweet_datatable[[#This Row],[r1]]*COS(tweet_datatable[[#This Row],[Theta (rad)]])</f>
        <v>0.82273150064805456</v>
      </c>
      <c r="U169" s="3">
        <f>tweet_datatable[[#This Row],[r1]]*SIN(tweet_datatable[[#This Row],[Theta (rad)]])</f>
        <v>0.17896417572673251</v>
      </c>
      <c r="V169" s="3">
        <f>IF(COUNTA(tweet_datatable[[#This Row],[Flag]])&gt;0,tweet_datatable[[#This Row],[x]],NA())</f>
        <v>0.82273150064805456</v>
      </c>
      <c r="W169" s="3">
        <f>IF(COUNTA(tweet_datatable[[#This Row],[Flag]])&gt;0,tweet_datatable[[#This Row],[y]],NA())</f>
        <v>0.17896417572673251</v>
      </c>
      <c r="X169" s="3" t="e">
        <f>IF(COUNTA(tweet_datatable[[#This Row],[Flag]])=0,tweet_datatable[[#This Row],[x]],NA())</f>
        <v>#N/A</v>
      </c>
      <c r="Y169" s="3" t="e">
        <f>IF(COUNTA(tweet_datatable[[#This Row],[Flag]])=0,tweet_datatable[[#This Row],[y]],NA())</f>
        <v>#N/A</v>
      </c>
      <c r="Z169" s="3"/>
      <c r="AA169" s="3"/>
      <c r="AB169" s="3"/>
    </row>
    <row r="170" spans="1:28" x14ac:dyDescent="0.35">
      <c r="A170" s="1">
        <v>44148</v>
      </c>
      <c r="B170">
        <v>11.3</v>
      </c>
      <c r="C170">
        <v>45</v>
      </c>
      <c r="D170">
        <v>132.69999999999999</v>
      </c>
      <c r="E170" t="s">
        <v>9</v>
      </c>
      <c r="G170" t="s">
        <v>17</v>
      </c>
      <c r="I170" s="2">
        <f>IFERROR(tweet_datatable[[#This Row],[Retweets]]/SUM(tweet_datatable[[#This Row],[Retweets]:[Likes]]),0.5)</f>
        <v>0.25323579065841306</v>
      </c>
      <c r="J170" s="2">
        <f>IFERROR(tweet_datatable[[#This Row],[Retweets]]/SUM(tweet_datatable[[#This Row],[Comments]:[Retweets]]),0.5)</f>
        <v>0.79928952042628776</v>
      </c>
      <c r="K170" s="3">
        <f>tweet_datatable[[#This Row],[R/L]]*60</f>
        <v>15.194147439504784</v>
      </c>
      <c r="L170" s="3">
        <f>tweet_datatable[[#This Row],[R/C]]*60</f>
        <v>47.957371225577262</v>
      </c>
      <c r="M170" s="3">
        <f>180-tweet_datatable[[#This Row],[Theta (deg)]]-tweet_datatable[[#This Row],[Phi (deg)]]</f>
        <v>116.84848133491796</v>
      </c>
      <c r="N170" s="3">
        <f>RADIANS(tweet_datatable[[#This Row],[Phi (deg)]])</f>
        <v>0.8370140284875115</v>
      </c>
      <c r="O170" s="3">
        <f>RADIANS(tweet_datatable[[#This Row],[Beta (deg)]])</f>
        <v>2.0393907252494574</v>
      </c>
      <c r="P170" s="3">
        <f>SIN(tweet_datatable[[#This Row],[Phi (rad)]])</f>
        <v>0.74264677832269899</v>
      </c>
      <c r="Q170" s="3">
        <f>SIN(tweet_datatable[[#This Row],[Beta (rad)]])</f>
        <v>0.89220398490576058</v>
      </c>
      <c r="R170" s="3">
        <f>tweet_datatable[[#This Row],[SinPhi]]/tweet_datatable[[#This Row],[SinBeta]]</f>
        <v>0.83237330351213501</v>
      </c>
      <c r="S170" s="3">
        <f>RADIANS(tweet_datatable[[#This Row],[Theta (deg)]])</f>
        <v>0.26518789985282443</v>
      </c>
      <c r="T170" s="3">
        <f>tweet_datatable[[#This Row],[r1]]*COS(tweet_datatable[[#This Row],[Theta (rad)]])</f>
        <v>0.8032762556240769</v>
      </c>
      <c r="U170" s="3">
        <f>tweet_datatable[[#This Row],[r1]]*SIN(tweet_datatable[[#This Row],[Theta (rad)]])</f>
        <v>0.21815722209055433</v>
      </c>
      <c r="V170" s="3">
        <f>IF(COUNTA(tweet_datatable[[#This Row],[Flag]])&gt;0,tweet_datatable[[#This Row],[x]],NA())</f>
        <v>0.8032762556240769</v>
      </c>
      <c r="W170" s="3">
        <f>IF(COUNTA(tweet_datatable[[#This Row],[Flag]])&gt;0,tweet_datatable[[#This Row],[y]],NA())</f>
        <v>0.21815722209055433</v>
      </c>
      <c r="X170" s="3" t="e">
        <f>IF(COUNTA(tweet_datatable[[#This Row],[Flag]])=0,tweet_datatable[[#This Row],[x]],NA())</f>
        <v>#N/A</v>
      </c>
      <c r="Y170" s="3" t="e">
        <f>IF(COUNTA(tweet_datatable[[#This Row],[Flag]])=0,tweet_datatable[[#This Row],[y]],NA())</f>
        <v>#N/A</v>
      </c>
      <c r="Z170" s="3"/>
      <c r="AA170" s="3"/>
      <c r="AB170" s="3"/>
    </row>
    <row r="171" spans="1:28" x14ac:dyDescent="0.35">
      <c r="A171" s="1">
        <v>44148</v>
      </c>
      <c r="B171">
        <v>9.5</v>
      </c>
      <c r="C171">
        <v>23.9</v>
      </c>
      <c r="D171">
        <v>90.9</v>
      </c>
      <c r="E171" t="s">
        <v>8</v>
      </c>
      <c r="I171" s="2">
        <f>IFERROR(tweet_datatable[[#This Row],[Retweets]]/SUM(tweet_datatable[[#This Row],[Retweets]:[Likes]]),0.5)</f>
        <v>0.20818815331010448</v>
      </c>
      <c r="J171" s="2">
        <f>IFERROR(tweet_datatable[[#This Row],[Retweets]]/SUM(tweet_datatable[[#This Row],[Comments]:[Retweets]]),0.5)</f>
        <v>0.71556886227544914</v>
      </c>
      <c r="K171" s="3">
        <f>tweet_datatable[[#This Row],[R/L]]*60</f>
        <v>12.491289198606269</v>
      </c>
      <c r="L171" s="3">
        <f>tweet_datatable[[#This Row],[R/C]]*60</f>
        <v>42.93413173652695</v>
      </c>
      <c r="M171" s="3">
        <f>180-tweet_datatable[[#This Row],[Theta (deg)]]-tweet_datatable[[#This Row],[Phi (deg)]]</f>
        <v>124.57457906486678</v>
      </c>
      <c r="N171" s="3">
        <f>RADIANS(tweet_datatable[[#This Row],[Phi (deg)]])</f>
        <v>0.74934196028738587</v>
      </c>
      <c r="O171" s="3">
        <f>RADIANS(tweet_datatable[[#This Row],[Beta (deg)]])</f>
        <v>2.1742365689679239</v>
      </c>
      <c r="P171" s="3">
        <f>SIN(tweet_datatable[[#This Row],[Phi (rad)]])</f>
        <v>0.68115713214475648</v>
      </c>
      <c r="Q171" s="3">
        <f>SIN(tweet_datatable[[#This Row],[Beta (rad)]])</f>
        <v>0.82338822786316079</v>
      </c>
      <c r="R171" s="3">
        <f>tweet_datatable[[#This Row],[SinPhi]]/tweet_datatable[[#This Row],[SinBeta]]</f>
        <v>0.82726119841727719</v>
      </c>
      <c r="S171" s="3">
        <f>RADIANS(tweet_datatable[[#This Row],[Theta (deg)]])</f>
        <v>0.21801412433448328</v>
      </c>
      <c r="T171" s="3">
        <f>tweet_datatable[[#This Row],[r1]]*COS(tweet_datatable[[#This Row],[Theta (rad)]])</f>
        <v>0.80767901720351787</v>
      </c>
      <c r="U171" s="3">
        <f>tweet_datatable[[#This Row],[r1]]*SIN(tweet_datatable[[#This Row],[Theta (rad)]])</f>
        <v>0.17892930329029164</v>
      </c>
      <c r="V171" s="3" t="e">
        <f>IF(COUNTA(tweet_datatable[[#This Row],[Flag]])&gt;0,tweet_datatable[[#This Row],[x]],NA())</f>
        <v>#N/A</v>
      </c>
      <c r="W171" s="3" t="e">
        <f>IF(COUNTA(tweet_datatable[[#This Row],[Flag]])&gt;0,tweet_datatable[[#This Row],[y]],NA())</f>
        <v>#N/A</v>
      </c>
      <c r="X171" s="3">
        <f>IF(COUNTA(tweet_datatable[[#This Row],[Flag]])=0,tweet_datatable[[#This Row],[x]],NA())</f>
        <v>0.80767901720351787</v>
      </c>
      <c r="Y171" s="3">
        <f>IF(COUNTA(tweet_datatable[[#This Row],[Flag]])=0,tweet_datatable[[#This Row],[y]],NA())</f>
        <v>0.17892930329029164</v>
      </c>
      <c r="Z171" s="3"/>
      <c r="AA171" s="3"/>
      <c r="AB171" s="3"/>
    </row>
    <row r="172" spans="1:28" x14ac:dyDescent="0.35">
      <c r="A172" s="1">
        <v>44148</v>
      </c>
      <c r="B172">
        <v>12.7</v>
      </c>
      <c r="C172">
        <v>32.799999999999997</v>
      </c>
      <c r="D172">
        <v>114.7</v>
      </c>
      <c r="E172" t="s">
        <v>8</v>
      </c>
      <c r="I172" s="2">
        <f>IFERROR(tweet_datatable[[#This Row],[Retweets]]/SUM(tweet_datatable[[#This Row],[Retweets]:[Likes]]),0.5)</f>
        <v>0.22237288135593219</v>
      </c>
      <c r="J172" s="2">
        <f>IFERROR(tweet_datatable[[#This Row],[Retweets]]/SUM(tweet_datatable[[#This Row],[Comments]:[Retweets]]),0.5)</f>
        <v>0.72087912087912087</v>
      </c>
      <c r="K172" s="3">
        <f>tweet_datatable[[#This Row],[R/L]]*60</f>
        <v>13.342372881355931</v>
      </c>
      <c r="L172" s="3">
        <f>tweet_datatable[[#This Row],[R/C]]*60</f>
        <v>43.252747252747255</v>
      </c>
      <c r="M172" s="3">
        <f>180-tweet_datatable[[#This Row],[Theta (deg)]]-tweet_datatable[[#This Row],[Phi (deg)]]</f>
        <v>123.4048798658968</v>
      </c>
      <c r="N172" s="3">
        <f>RADIANS(tweet_datatable[[#This Row],[Phi (deg)]])</f>
        <v>0.75490285009337155</v>
      </c>
      <c r="O172" s="3">
        <f>RADIANS(tweet_datatable[[#This Row],[Beta (deg)]])</f>
        <v>2.1538214666879578</v>
      </c>
      <c r="P172" s="3">
        <f>SIN(tweet_datatable[[#This Row],[Phi (rad)]])</f>
        <v>0.68521791391123288</v>
      </c>
      <c r="Q172" s="3">
        <f>SIN(tweet_datatable[[#This Row],[Beta (rad)]])</f>
        <v>0.83480097594119207</v>
      </c>
      <c r="R172" s="3">
        <f>tweet_datatable[[#This Row],[SinPhi]]/tweet_datatable[[#This Row],[SinBeta]]</f>
        <v>0.82081589942882793</v>
      </c>
      <c r="S172" s="3">
        <f>RADIANS(tweet_datatable[[#This Row],[Theta (deg)]])</f>
        <v>0.23286833680846375</v>
      </c>
      <c r="T172" s="3">
        <f>tweet_datatable[[#This Row],[r1]]*COS(tweet_datatable[[#This Row],[Theta (rad)]])</f>
        <v>0.798660825929003</v>
      </c>
      <c r="U172" s="3">
        <f>tweet_datatable[[#This Row],[r1]]*SIN(tweet_datatable[[#This Row],[Theta (rad)]])</f>
        <v>0.18941918034232585</v>
      </c>
      <c r="V172" s="3" t="e">
        <f>IF(COUNTA(tweet_datatable[[#This Row],[Flag]])&gt;0,tweet_datatable[[#This Row],[x]],NA())</f>
        <v>#N/A</v>
      </c>
      <c r="W172" s="3" t="e">
        <f>IF(COUNTA(tweet_datatable[[#This Row],[Flag]])&gt;0,tweet_datatable[[#This Row],[y]],NA())</f>
        <v>#N/A</v>
      </c>
      <c r="X172" s="3">
        <f>IF(COUNTA(tweet_datatable[[#This Row],[Flag]])=0,tweet_datatable[[#This Row],[x]],NA())</f>
        <v>0.798660825929003</v>
      </c>
      <c r="Y172" s="3">
        <f>IF(COUNTA(tweet_datatable[[#This Row],[Flag]])=0,tweet_datatable[[#This Row],[y]],NA())</f>
        <v>0.18941918034232585</v>
      </c>
      <c r="Z172" s="3"/>
      <c r="AA172" s="3"/>
      <c r="AB172" s="3"/>
    </row>
    <row r="173" spans="1:28" x14ac:dyDescent="0.35">
      <c r="A173" s="1">
        <v>44148</v>
      </c>
      <c r="B173">
        <v>34.799999999999997</v>
      </c>
      <c r="C173">
        <v>36.700000000000003</v>
      </c>
      <c r="D173">
        <v>276.39999999999998</v>
      </c>
      <c r="E173" t="s">
        <v>8</v>
      </c>
      <c r="I173" s="2">
        <f>IFERROR(tweet_datatable[[#This Row],[Retweets]]/SUM(tweet_datatable[[#This Row],[Retweets]:[Likes]]),0.5)</f>
        <v>0.11721494730118175</v>
      </c>
      <c r="J173" s="2">
        <f>IFERROR(tweet_datatable[[#This Row],[Retweets]]/SUM(tweet_datatable[[#This Row],[Comments]:[Retweets]]),0.5)</f>
        <v>0.51328671328671338</v>
      </c>
      <c r="K173" s="3">
        <f>tweet_datatable[[#This Row],[R/L]]*60</f>
        <v>7.0328968380709052</v>
      </c>
      <c r="L173" s="3">
        <f>tweet_datatable[[#This Row],[R/C]]*60</f>
        <v>30.797202797202804</v>
      </c>
      <c r="M173" s="3">
        <f>180-tweet_datatable[[#This Row],[Theta (deg)]]-tweet_datatable[[#This Row],[Phi (deg)]]</f>
        <v>142.16990036472629</v>
      </c>
      <c r="N173" s="3">
        <f>RADIANS(tweet_datatable[[#This Row],[Phi (deg)]])</f>
        <v>0.53751258921559641</v>
      </c>
      <c r="O173" s="3">
        <f>RADIANS(tweet_datatable[[#This Row],[Beta (deg)]])</f>
        <v>2.4813328585967609</v>
      </c>
      <c r="P173" s="3">
        <f>SIN(tweet_datatable[[#This Row],[Phi (rad)]])</f>
        <v>0.51200092949578013</v>
      </c>
      <c r="Q173" s="3">
        <f>SIN(tweet_datatable[[#This Row],[Beta (rad)]])</f>
        <v>0.61332206730672045</v>
      </c>
      <c r="R173" s="3">
        <f>tweet_datatable[[#This Row],[SinPhi]]/tweet_datatable[[#This Row],[SinBeta]]</f>
        <v>0.83479945820982515</v>
      </c>
      <c r="S173" s="3">
        <f>RADIANS(tweet_datatable[[#This Row],[Theta (deg)]])</f>
        <v>0.12274720577743578</v>
      </c>
      <c r="T173" s="3">
        <f>tweet_datatable[[#This Row],[r1]]*COS(tweet_datatable[[#This Row],[Theta (rad)]])</f>
        <v>0.82851844025081467</v>
      </c>
      <c r="U173" s="3">
        <f>tweet_datatable[[#This Row],[r1]]*SIN(tweet_datatable[[#This Row],[Theta (rad)]])</f>
        <v>0.10221217927319104</v>
      </c>
      <c r="V173" s="3" t="e">
        <f>IF(COUNTA(tweet_datatable[[#This Row],[Flag]])&gt;0,tweet_datatable[[#This Row],[x]],NA())</f>
        <v>#N/A</v>
      </c>
      <c r="W173" s="3" t="e">
        <f>IF(COUNTA(tweet_datatable[[#This Row],[Flag]])&gt;0,tweet_datatable[[#This Row],[y]],NA())</f>
        <v>#N/A</v>
      </c>
      <c r="X173" s="3">
        <f>IF(COUNTA(tweet_datatable[[#This Row],[Flag]])=0,tweet_datatable[[#This Row],[x]],NA())</f>
        <v>0.82851844025081467</v>
      </c>
      <c r="Y173" s="3">
        <f>IF(COUNTA(tweet_datatable[[#This Row],[Flag]])=0,tweet_datatable[[#This Row],[y]],NA())</f>
        <v>0.10221217927319104</v>
      </c>
      <c r="Z173" s="3"/>
      <c r="AA173" s="3"/>
      <c r="AB173" s="3"/>
    </row>
    <row r="174" spans="1:28" x14ac:dyDescent="0.35">
      <c r="A174" s="1">
        <v>44148</v>
      </c>
      <c r="B174">
        <v>7.5</v>
      </c>
      <c r="C174">
        <v>22</v>
      </c>
      <c r="D174">
        <v>114.2</v>
      </c>
      <c r="E174" t="s">
        <v>8</v>
      </c>
      <c r="I174" s="2">
        <f>IFERROR(tweet_datatable[[#This Row],[Retweets]]/SUM(tweet_datatable[[#This Row],[Retweets]:[Likes]]),0.5)</f>
        <v>0.16152716593245228</v>
      </c>
      <c r="J174" s="2">
        <f>IFERROR(tweet_datatable[[#This Row],[Retweets]]/SUM(tweet_datatable[[#This Row],[Comments]:[Retweets]]),0.5)</f>
        <v>0.74576271186440679</v>
      </c>
      <c r="K174" s="3">
        <f>tweet_datatable[[#This Row],[R/L]]*60</f>
        <v>9.6916299559471373</v>
      </c>
      <c r="L174" s="3">
        <f>tweet_datatable[[#This Row],[R/C]]*60</f>
        <v>44.745762711864408</v>
      </c>
      <c r="M174" s="3">
        <f>180-tweet_datatable[[#This Row],[Theta (deg)]]-tweet_datatable[[#This Row],[Phi (deg)]]</f>
        <v>125.56260733218843</v>
      </c>
      <c r="N174" s="3">
        <f>RADIANS(tweet_datatable[[#This Row],[Phi (deg)]])</f>
        <v>0.7809608856381407</v>
      </c>
      <c r="O174" s="3">
        <f>RADIANS(tweet_datatable[[#This Row],[Beta (deg)]])</f>
        <v>2.1914809153354615</v>
      </c>
      <c r="P174" s="3">
        <f>SIN(tweet_datatable[[#This Row],[Phi (rad)]])</f>
        <v>0.70396220103458285</v>
      </c>
      <c r="Q174" s="3">
        <f>SIN(tweet_datatable[[#This Row],[Beta (rad)]])</f>
        <v>0.81348049596430527</v>
      </c>
      <c r="R174" s="3">
        <f>tweet_datatable[[#This Row],[SinPhi]]/tweet_datatable[[#This Row],[SinBeta]]</f>
        <v>0.86537071820031941</v>
      </c>
      <c r="S174" s="3">
        <f>RADIANS(tweet_datatable[[#This Row],[Theta (deg)]])</f>
        <v>0.16915085261619053</v>
      </c>
      <c r="T174" s="3">
        <f>tweet_datatable[[#This Row],[r1]]*COS(tweet_datatable[[#This Row],[Theta (rad)]])</f>
        <v>0.85302020988757532</v>
      </c>
      <c r="U174" s="3">
        <f>tweet_datatable[[#This Row],[r1]]*SIN(tweet_datatable[[#This Row],[Theta (rad)]])</f>
        <v>0.14568116364820011</v>
      </c>
      <c r="V174" s="3" t="e">
        <f>IF(COUNTA(tweet_datatable[[#This Row],[Flag]])&gt;0,tweet_datatable[[#This Row],[x]],NA())</f>
        <v>#N/A</v>
      </c>
      <c r="W174" s="3" t="e">
        <f>IF(COUNTA(tweet_datatable[[#This Row],[Flag]])&gt;0,tweet_datatable[[#This Row],[y]],NA())</f>
        <v>#N/A</v>
      </c>
      <c r="X174" s="3">
        <f>IF(COUNTA(tweet_datatable[[#This Row],[Flag]])=0,tweet_datatable[[#This Row],[x]],NA())</f>
        <v>0.85302020988757532</v>
      </c>
      <c r="Y174" s="3">
        <f>IF(COUNTA(tweet_datatable[[#This Row],[Flag]])=0,tweet_datatable[[#This Row],[y]],NA())</f>
        <v>0.14568116364820011</v>
      </c>
      <c r="Z174" s="3"/>
      <c r="AA174" s="3"/>
      <c r="AB174" s="3"/>
    </row>
    <row r="175" spans="1:28" x14ac:dyDescent="0.35">
      <c r="A175" s="1">
        <v>44148</v>
      </c>
      <c r="B175">
        <v>11.6</v>
      </c>
      <c r="C175">
        <v>22.2</v>
      </c>
      <c r="D175">
        <v>109.4</v>
      </c>
      <c r="E175" t="s">
        <v>8</v>
      </c>
      <c r="I175" s="2">
        <f>IFERROR(tweet_datatable[[#This Row],[Retweets]]/SUM(tweet_datatable[[#This Row],[Retweets]:[Likes]]),0.5)</f>
        <v>0.16869300911854104</v>
      </c>
      <c r="J175" s="2">
        <f>IFERROR(tweet_datatable[[#This Row],[Retweets]]/SUM(tweet_datatable[[#This Row],[Comments]:[Retweets]]),0.5)</f>
        <v>0.65680473372781067</v>
      </c>
      <c r="K175" s="3">
        <f>tweet_datatable[[#This Row],[R/L]]*60</f>
        <v>10.121580547112462</v>
      </c>
      <c r="L175" s="3">
        <f>tweet_datatable[[#This Row],[R/C]]*60</f>
        <v>39.408284023668642</v>
      </c>
      <c r="M175" s="3">
        <f>180-tweet_datatable[[#This Row],[Theta (deg)]]-tweet_datatable[[#This Row],[Phi (deg)]]</f>
        <v>130.47013542921889</v>
      </c>
      <c r="N175" s="3">
        <f>RADIANS(tweet_datatable[[#This Row],[Phi (deg)]])</f>
        <v>0.68780430877409682</v>
      </c>
      <c r="O175" s="3">
        <f>RADIANS(tweet_datatable[[#This Row],[Beta (deg)]])</f>
        <v>2.2771334387627746</v>
      </c>
      <c r="P175" s="3">
        <f>SIN(tweet_datatable[[#This Row],[Phi (rad)]])</f>
        <v>0.63484223108315951</v>
      </c>
      <c r="Q175" s="3">
        <f>SIN(tweet_datatable[[#This Row],[Beta (rad)]])</f>
        <v>0.76074437740067857</v>
      </c>
      <c r="R175" s="3">
        <f>tweet_datatable[[#This Row],[SinPhi]]/tweet_datatable[[#This Row],[SinBeta]]</f>
        <v>0.83450137778513311</v>
      </c>
      <c r="S175" s="3">
        <f>RADIANS(tweet_datatable[[#This Row],[Theta (deg)]])</f>
        <v>0.1766549060529215</v>
      </c>
      <c r="T175" s="3">
        <f>tweet_datatable[[#This Row],[r1]]*COS(tweet_datatable[[#This Row],[Theta (rad)]])</f>
        <v>0.82151408123021796</v>
      </c>
      <c r="U175" s="3">
        <f>tweet_datatable[[#This Row],[r1]]*SIN(tweet_datatable[[#This Row],[Theta (rad)]])</f>
        <v>0.14665320953104399</v>
      </c>
      <c r="V175" s="3" t="e">
        <f>IF(COUNTA(tweet_datatable[[#This Row],[Flag]])&gt;0,tweet_datatable[[#This Row],[x]],NA())</f>
        <v>#N/A</v>
      </c>
      <c r="W175" s="3" t="e">
        <f>IF(COUNTA(tweet_datatable[[#This Row],[Flag]])&gt;0,tweet_datatable[[#This Row],[y]],NA())</f>
        <v>#N/A</v>
      </c>
      <c r="X175" s="3">
        <f>IF(COUNTA(tweet_datatable[[#This Row],[Flag]])=0,tweet_datatable[[#This Row],[x]],NA())</f>
        <v>0.82151408123021796</v>
      </c>
      <c r="Y175" s="3">
        <f>IF(COUNTA(tweet_datatable[[#This Row],[Flag]])=0,tweet_datatable[[#This Row],[y]],NA())</f>
        <v>0.14665320953104399</v>
      </c>
      <c r="Z175" s="3"/>
      <c r="AA175" s="3"/>
      <c r="AB175" s="3"/>
    </row>
    <row r="176" spans="1:28" x14ac:dyDescent="0.35">
      <c r="A176" s="1">
        <v>44148</v>
      </c>
      <c r="B176">
        <v>15.3</v>
      </c>
      <c r="C176">
        <v>46.3</v>
      </c>
      <c r="D176">
        <v>145.30000000000001</v>
      </c>
      <c r="E176" t="s">
        <v>8</v>
      </c>
      <c r="I176" s="2">
        <f>IFERROR(tweet_datatable[[#This Row],[Retweets]]/SUM(tweet_datatable[[#This Row],[Retweets]:[Likes]]),0.5)</f>
        <v>0.24164926931106467</v>
      </c>
      <c r="J176" s="2">
        <f>IFERROR(tweet_datatable[[#This Row],[Retweets]]/SUM(tweet_datatable[[#This Row],[Comments]:[Retweets]]),0.5)</f>
        <v>0.75162337662337664</v>
      </c>
      <c r="K176" s="3">
        <f>tweet_datatable[[#This Row],[R/L]]*60</f>
        <v>14.49895615866388</v>
      </c>
      <c r="L176" s="3">
        <f>tweet_datatable[[#This Row],[R/C]]*60</f>
        <v>45.097402597402599</v>
      </c>
      <c r="M176" s="3">
        <f>180-tweet_datatable[[#This Row],[Theta (deg)]]-tweet_datatable[[#This Row],[Phi (deg)]]</f>
        <v>120.40364124393352</v>
      </c>
      <c r="N176" s="3">
        <f>RADIANS(tweet_datatable[[#This Row],[Phi (deg)]])</f>
        <v>0.78709815942211814</v>
      </c>
      <c r="O176" s="3">
        <f>RADIANS(tweet_datatable[[#This Row],[Beta (deg)]])</f>
        <v>2.1014399710966809</v>
      </c>
      <c r="P176" s="3">
        <f>SIN(tweet_datatable[[#This Row],[Phi (rad)]])</f>
        <v>0.70830783756030924</v>
      </c>
      <c r="Q176" s="3">
        <f>SIN(tweet_datatable[[#This Row],[Beta (rad)]])</f>
        <v>0.86248150816181701</v>
      </c>
      <c r="R176" s="3">
        <f>tweet_datatable[[#This Row],[SinPhi]]/tweet_datatable[[#This Row],[SinBeta]]</f>
        <v>0.8212440856499128</v>
      </c>
      <c r="S176" s="3">
        <f>RADIANS(tweet_datatable[[#This Row],[Theta (deg)]])</f>
        <v>0.25305452307099408</v>
      </c>
      <c r="T176" s="3">
        <f>tweet_datatable[[#This Row],[r1]]*COS(tweet_datatable[[#This Row],[Theta (rad)]])</f>
        <v>0.79508926970234961</v>
      </c>
      <c r="U176" s="3">
        <f>tweet_datatable[[#This Row],[r1]]*SIN(tweet_datatable[[#This Row],[Theta (rad)]])</f>
        <v>0.20560861222027074</v>
      </c>
      <c r="V176" s="3" t="e">
        <f>IF(COUNTA(tweet_datatable[[#This Row],[Flag]])&gt;0,tweet_datatable[[#This Row],[x]],NA())</f>
        <v>#N/A</v>
      </c>
      <c r="W176" s="3" t="e">
        <f>IF(COUNTA(tweet_datatable[[#This Row],[Flag]])&gt;0,tweet_datatable[[#This Row],[y]],NA())</f>
        <v>#N/A</v>
      </c>
      <c r="X176" s="3">
        <f>IF(COUNTA(tweet_datatable[[#This Row],[Flag]])=0,tweet_datatable[[#This Row],[x]],NA())</f>
        <v>0.79508926970234961</v>
      </c>
      <c r="Y176" s="3">
        <f>IF(COUNTA(tweet_datatable[[#This Row],[Flag]])=0,tweet_datatable[[#This Row],[y]],NA())</f>
        <v>0.20560861222027074</v>
      </c>
      <c r="Z176" s="3"/>
      <c r="AA176" s="3"/>
      <c r="AB176" s="3"/>
    </row>
    <row r="177" spans="1:28" x14ac:dyDescent="0.35">
      <c r="A177" s="1">
        <v>44148</v>
      </c>
      <c r="B177">
        <v>13.4</v>
      </c>
      <c r="C177">
        <v>37.299999999999997</v>
      </c>
      <c r="D177">
        <v>114.5</v>
      </c>
      <c r="E177" t="s">
        <v>8</v>
      </c>
      <c r="I177" s="2">
        <f>IFERROR(tweet_datatable[[#This Row],[Retweets]]/SUM(tweet_datatable[[#This Row],[Retweets]:[Likes]]),0.5)</f>
        <v>0.2457180500658761</v>
      </c>
      <c r="J177" s="2">
        <f>IFERROR(tweet_datatable[[#This Row],[Retweets]]/SUM(tweet_datatable[[#This Row],[Comments]:[Retweets]]),0.5)</f>
        <v>0.73570019723865876</v>
      </c>
      <c r="K177" s="3">
        <f>tweet_datatable[[#This Row],[R/L]]*60</f>
        <v>14.743083003952567</v>
      </c>
      <c r="L177" s="3">
        <f>tweet_datatable[[#This Row],[R/C]]*60</f>
        <v>44.142011834319526</v>
      </c>
      <c r="M177" s="3">
        <f>180-tweet_datatable[[#This Row],[Theta (deg)]]-tweet_datatable[[#This Row],[Phi (deg)]]</f>
        <v>121.1149051617279</v>
      </c>
      <c r="N177" s="3">
        <f>RADIANS(tweet_datatable[[#This Row],[Phi (deg)]])</f>
        <v>0.77042344496317738</v>
      </c>
      <c r="O177" s="3">
        <f>RADIANS(tweet_datatable[[#This Row],[Beta (deg)]])</f>
        <v>2.1138538683128272</v>
      </c>
      <c r="P177" s="3">
        <f>SIN(tweet_datatable[[#This Row],[Phi (rad)]])</f>
        <v>0.69643917186484494</v>
      </c>
      <c r="Q177" s="3">
        <f>SIN(tweet_datatable[[#This Row],[Beta (rad)]])</f>
        <v>0.85613268250532248</v>
      </c>
      <c r="R177" s="3">
        <f>tweet_datatable[[#This Row],[SinPhi]]/tweet_datatable[[#This Row],[SinBeta]]</f>
        <v>0.81347107299634624</v>
      </c>
      <c r="S177" s="3">
        <f>RADIANS(tweet_datatable[[#This Row],[Theta (deg)]])</f>
        <v>0.25731534031378844</v>
      </c>
      <c r="T177" s="3">
        <f>tweet_datatable[[#This Row],[r1]]*COS(tweet_datatable[[#This Row],[Theta (rad)]])</f>
        <v>0.78668889521305552</v>
      </c>
      <c r="U177" s="3">
        <f>tweet_datatable[[#This Row],[r1]]*SIN(tweet_datatable[[#This Row],[Theta (rad)]])</f>
        <v>0.20701634899275242</v>
      </c>
      <c r="V177" s="3" t="e">
        <f>IF(COUNTA(tweet_datatable[[#This Row],[Flag]])&gt;0,tweet_datatable[[#This Row],[x]],NA())</f>
        <v>#N/A</v>
      </c>
      <c r="W177" s="3" t="e">
        <f>IF(COUNTA(tweet_datatable[[#This Row],[Flag]])&gt;0,tweet_datatable[[#This Row],[y]],NA())</f>
        <v>#N/A</v>
      </c>
      <c r="X177" s="3">
        <f>IF(COUNTA(tweet_datatable[[#This Row],[Flag]])=0,tweet_datatable[[#This Row],[x]],NA())</f>
        <v>0.78668889521305552</v>
      </c>
      <c r="Y177" s="3">
        <f>IF(COUNTA(tweet_datatable[[#This Row],[Flag]])=0,tweet_datatable[[#This Row],[y]],NA())</f>
        <v>0.20701634899275242</v>
      </c>
      <c r="Z177" s="3"/>
      <c r="AA177" s="3"/>
      <c r="AB177" s="3"/>
    </row>
    <row r="178" spans="1:28" x14ac:dyDescent="0.35">
      <c r="A178" s="1">
        <v>44148</v>
      </c>
      <c r="B178">
        <v>8.5</v>
      </c>
      <c r="C178">
        <v>28.1</v>
      </c>
      <c r="D178">
        <v>106.9</v>
      </c>
      <c r="E178" t="s">
        <v>8</v>
      </c>
      <c r="I178" s="2">
        <f>IFERROR(tweet_datatable[[#This Row],[Retweets]]/SUM(tweet_datatable[[#This Row],[Retweets]:[Likes]]),0.5)</f>
        <v>0.20814814814814817</v>
      </c>
      <c r="J178" s="2">
        <f>IFERROR(tweet_datatable[[#This Row],[Retweets]]/SUM(tweet_datatable[[#This Row],[Comments]:[Retweets]]),0.5)</f>
        <v>0.76775956284153002</v>
      </c>
      <c r="K178" s="3">
        <f>tweet_datatable[[#This Row],[R/L]]*60</f>
        <v>12.488888888888891</v>
      </c>
      <c r="L178" s="3">
        <f>tweet_datatable[[#This Row],[R/C]]*60</f>
        <v>46.065573770491802</v>
      </c>
      <c r="M178" s="3">
        <f>180-tweet_datatable[[#This Row],[Theta (deg)]]-tweet_datatable[[#This Row],[Phi (deg)]]</f>
        <v>121.44553734061932</v>
      </c>
      <c r="N178" s="3">
        <f>RADIANS(tweet_datatable[[#This Row],[Phi (deg)]])</f>
        <v>0.8039959341154207</v>
      </c>
      <c r="O178" s="3">
        <f>RADIANS(tweet_datatable[[#This Row],[Beta (deg)]])</f>
        <v>2.1196244884475255</v>
      </c>
      <c r="P178" s="3">
        <f>SIN(tweet_datatable[[#This Row],[Phi (rad)]])</f>
        <v>0.72013435041866447</v>
      </c>
      <c r="Q178" s="3">
        <f>SIN(tweet_datatable[[#This Row],[Beta (rad)]])</f>
        <v>0.8531364415124163</v>
      </c>
      <c r="R178" s="3">
        <f>tweet_datatable[[#This Row],[SinPhi]]/tweet_datatable[[#This Row],[SinBeta]]</f>
        <v>0.84410220379524581</v>
      </c>
      <c r="S178" s="3">
        <f>RADIANS(tweet_datatable[[#This Row],[Theta (deg)]])</f>
        <v>0.2179722310268474</v>
      </c>
      <c r="T178" s="3">
        <f>tweet_datatable[[#This Row],[r1]]*COS(tweet_datatable[[#This Row],[Theta (rad)]])</f>
        <v>0.82412902530245147</v>
      </c>
      <c r="U178" s="3">
        <f>tweet_datatable[[#This Row],[r1]]*SIN(tweet_datatable[[#This Row],[Theta (rad)]])</f>
        <v>0.18253733893650909</v>
      </c>
      <c r="V178" s="3" t="e">
        <f>IF(COUNTA(tweet_datatable[[#This Row],[Flag]])&gt;0,tweet_datatable[[#This Row],[x]],NA())</f>
        <v>#N/A</v>
      </c>
      <c r="W178" s="3" t="e">
        <f>IF(COUNTA(tweet_datatable[[#This Row],[Flag]])&gt;0,tweet_datatable[[#This Row],[y]],NA())</f>
        <v>#N/A</v>
      </c>
      <c r="X178" s="3">
        <f>IF(COUNTA(tweet_datatable[[#This Row],[Flag]])=0,tweet_datatable[[#This Row],[x]],NA())</f>
        <v>0.82412902530245147</v>
      </c>
      <c r="Y178" s="3">
        <f>IF(COUNTA(tweet_datatable[[#This Row],[Flag]])=0,tweet_datatable[[#This Row],[y]],NA())</f>
        <v>0.18253733893650909</v>
      </c>
      <c r="Z178" s="3"/>
      <c r="AA178" s="3"/>
      <c r="AB178" s="3"/>
    </row>
    <row r="179" spans="1:28" x14ac:dyDescent="0.35">
      <c r="A179" s="1">
        <v>44148</v>
      </c>
      <c r="B179">
        <v>7</v>
      </c>
      <c r="C179">
        <v>23.5</v>
      </c>
      <c r="D179">
        <v>91.4</v>
      </c>
      <c r="E179" t="s">
        <v>8</v>
      </c>
      <c r="I179" s="2">
        <f>IFERROR(tweet_datatable[[#This Row],[Retweets]]/SUM(tweet_datatable[[#This Row],[Retweets]:[Likes]]),0.5)</f>
        <v>0.20452567449956482</v>
      </c>
      <c r="J179" s="2">
        <f>IFERROR(tweet_datatable[[#This Row],[Retweets]]/SUM(tweet_datatable[[#This Row],[Comments]:[Retweets]]),0.5)</f>
        <v>0.77049180327868849</v>
      </c>
      <c r="K179" s="3">
        <f>tweet_datatable[[#This Row],[R/L]]*60</f>
        <v>12.271540469973889</v>
      </c>
      <c r="L179" s="3">
        <f>tweet_datatable[[#This Row],[R/C]]*60</f>
        <v>46.229508196721312</v>
      </c>
      <c r="M179" s="3">
        <f>180-tweet_datatable[[#This Row],[Theta (deg)]]-tweet_datatable[[#This Row],[Phi (deg)]]</f>
        <v>121.49895133330479</v>
      </c>
      <c r="N179" s="3">
        <f>RADIANS(tweet_datatable[[#This Row],[Phi (deg)]])</f>
        <v>0.80685712961049338</v>
      </c>
      <c r="O179" s="3">
        <f>RADIANS(tweet_datatable[[#This Row],[Beta (deg)]])</f>
        <v>2.1205567384865232</v>
      </c>
      <c r="P179" s="3">
        <f>SIN(tweet_datatable[[#This Row],[Phi (rad)]])</f>
        <v>0.72211659661011618</v>
      </c>
      <c r="Q179" s="3">
        <f>SIN(tweet_datatable[[#This Row],[Beta (rad)]])</f>
        <v>0.85264972733875177</v>
      </c>
      <c r="R179" s="3">
        <f>tweet_datatable[[#This Row],[SinPhi]]/tweet_datatable[[#This Row],[SinBeta]]</f>
        <v>0.84690884598526861</v>
      </c>
      <c r="S179" s="3">
        <f>RADIANS(tweet_datatable[[#This Row],[Theta (deg)]])</f>
        <v>0.21417878549277672</v>
      </c>
      <c r="T179" s="3">
        <f>tweet_datatable[[#This Row],[r1]]*COS(tweet_datatable[[#This Row],[Theta (rad)]])</f>
        <v>0.82755805337623223</v>
      </c>
      <c r="U179" s="3">
        <f>tweet_datatable[[#This Row],[r1]]*SIN(tweet_datatable[[#This Row],[Theta (rad)]])</f>
        <v>0.18000628239103392</v>
      </c>
      <c r="V179" s="3" t="e">
        <f>IF(COUNTA(tweet_datatable[[#This Row],[Flag]])&gt;0,tweet_datatable[[#This Row],[x]],NA())</f>
        <v>#N/A</v>
      </c>
      <c r="W179" s="3" t="e">
        <f>IF(COUNTA(tweet_datatable[[#This Row],[Flag]])&gt;0,tweet_datatable[[#This Row],[y]],NA())</f>
        <v>#N/A</v>
      </c>
      <c r="X179" s="3">
        <f>IF(COUNTA(tweet_datatable[[#This Row],[Flag]])=0,tweet_datatable[[#This Row],[x]],NA())</f>
        <v>0.82755805337623223</v>
      </c>
      <c r="Y179" s="3">
        <f>IF(COUNTA(tweet_datatable[[#This Row],[Flag]])=0,tweet_datatable[[#This Row],[y]],NA())</f>
        <v>0.18000628239103392</v>
      </c>
      <c r="Z179" s="3"/>
      <c r="AA179" s="3"/>
      <c r="AB179" s="3"/>
    </row>
    <row r="180" spans="1:28" x14ac:dyDescent="0.35">
      <c r="A180" s="1">
        <v>44148</v>
      </c>
      <c r="B180">
        <v>29.5</v>
      </c>
      <c r="C180">
        <v>54.2</v>
      </c>
      <c r="D180">
        <v>245.3</v>
      </c>
      <c r="E180" t="s">
        <v>8</v>
      </c>
      <c r="I180" s="2">
        <f>IFERROR(tweet_datatable[[#This Row],[Retweets]]/SUM(tweet_datatable[[#This Row],[Retweets]:[Likes]]),0.5)</f>
        <v>0.18096828046744576</v>
      </c>
      <c r="J180" s="2">
        <f>IFERROR(tweet_datatable[[#This Row],[Retweets]]/SUM(tweet_datatable[[#This Row],[Comments]:[Retweets]]),0.5)</f>
        <v>0.64755077658303462</v>
      </c>
      <c r="K180" s="3">
        <f>tweet_datatable[[#This Row],[R/L]]*60</f>
        <v>10.858096828046746</v>
      </c>
      <c r="L180" s="3">
        <f>tweet_datatable[[#This Row],[R/C]]*60</f>
        <v>38.853046594982075</v>
      </c>
      <c r="M180" s="3">
        <f>180-tweet_datatable[[#This Row],[Theta (deg)]]-tweet_datatable[[#This Row],[Phi (deg)]]</f>
        <v>130.28885657697117</v>
      </c>
      <c r="N180" s="3">
        <f>RADIANS(tweet_datatable[[#This Row],[Phi (deg)]])</f>
        <v>0.67811358751320894</v>
      </c>
      <c r="O180" s="3">
        <f>RADIANS(tweet_datatable[[#This Row],[Beta (deg)]])</f>
        <v>2.2739695259268156</v>
      </c>
      <c r="P180" s="3">
        <f>SIN(tweet_datatable[[#This Row],[Phi (rad)]])</f>
        <v>0.62732508320636249</v>
      </c>
      <c r="Q180" s="3">
        <f>SIN(tweet_datatable[[#This Row],[Beta (rad)]])</f>
        <v>0.76279410904073808</v>
      </c>
      <c r="R180" s="3">
        <f>tweet_datatable[[#This Row],[SinPhi]]/tweet_datatable[[#This Row],[SinBeta]]</f>
        <v>0.82240420550083104</v>
      </c>
      <c r="S180" s="3">
        <f>RADIANS(tweet_datatable[[#This Row],[Theta (deg)]])</f>
        <v>0.18950954014976829</v>
      </c>
      <c r="T180" s="3">
        <f>tweet_datatable[[#This Row],[r1]]*COS(tweet_datatable[[#This Row],[Theta (rad)]])</f>
        <v>0.80768049305646961</v>
      </c>
      <c r="U180" s="3">
        <f>tweet_datatable[[#This Row],[r1]]*SIN(tweet_datatable[[#This Row],[Theta (rad)]])</f>
        <v>0.15492223327047427</v>
      </c>
      <c r="V180" s="3" t="e">
        <f>IF(COUNTA(tweet_datatable[[#This Row],[Flag]])&gt;0,tweet_datatable[[#This Row],[x]],NA())</f>
        <v>#N/A</v>
      </c>
      <c r="W180" s="3" t="e">
        <f>IF(COUNTA(tweet_datatable[[#This Row],[Flag]])&gt;0,tweet_datatable[[#This Row],[y]],NA())</f>
        <v>#N/A</v>
      </c>
      <c r="X180" s="3">
        <f>IF(COUNTA(tweet_datatable[[#This Row],[Flag]])=0,tweet_datatable[[#This Row],[x]],NA())</f>
        <v>0.80768049305646961</v>
      </c>
      <c r="Y180" s="3">
        <f>IF(COUNTA(tweet_datatable[[#This Row],[Flag]])=0,tweet_datatable[[#This Row],[y]],NA())</f>
        <v>0.15492223327047427</v>
      </c>
      <c r="Z180" s="3"/>
      <c r="AA180" s="3"/>
      <c r="AB180" s="3"/>
    </row>
    <row r="181" spans="1:28" x14ac:dyDescent="0.35">
      <c r="A181" s="1">
        <v>44148</v>
      </c>
      <c r="B181">
        <v>15.6</v>
      </c>
      <c r="C181">
        <v>43</v>
      </c>
      <c r="D181">
        <v>186.4</v>
      </c>
      <c r="E181" t="s">
        <v>9</v>
      </c>
      <c r="I181" s="2">
        <f>IFERROR(tweet_datatable[[#This Row],[Retweets]]/SUM(tweet_datatable[[#This Row],[Retweets]:[Likes]]),0.5)</f>
        <v>0.18744551002615517</v>
      </c>
      <c r="J181" s="2">
        <f>IFERROR(tweet_datatable[[#This Row],[Retweets]]/SUM(tweet_datatable[[#This Row],[Comments]:[Retweets]]),0.5)</f>
        <v>0.7337883959044369</v>
      </c>
      <c r="K181" s="3">
        <f>tweet_datatable[[#This Row],[R/L]]*60</f>
        <v>11.246730601569311</v>
      </c>
      <c r="L181" s="3">
        <f>tweet_datatable[[#This Row],[R/C]]*60</f>
        <v>44.027303754266214</v>
      </c>
      <c r="M181" s="3">
        <f>180-tweet_datatable[[#This Row],[Theta (deg)]]-tweet_datatable[[#This Row],[Phi (deg)]]</f>
        <v>124.72596564416448</v>
      </c>
      <c r="N181" s="3">
        <f>RADIANS(tweet_datatable[[#This Row],[Phi (deg)]])</f>
        <v>0.76842141128760588</v>
      </c>
      <c r="O181" s="3">
        <f>RADIANS(tweet_datatable[[#This Row],[Beta (deg)]])</f>
        <v>2.1768787632200004</v>
      </c>
      <c r="P181" s="3">
        <f>SIN(tweet_datatable[[#This Row],[Phi (rad)]])</f>
        <v>0.69500108605423028</v>
      </c>
      <c r="Q181" s="3">
        <f>SIN(tweet_datatable[[#This Row],[Beta (rad)]])</f>
        <v>0.82188596711414297</v>
      </c>
      <c r="R181" s="3">
        <f>tweet_datatable[[#This Row],[SinPhi]]/tweet_datatable[[#This Row],[SinBeta]]</f>
        <v>0.84561741392733747</v>
      </c>
      <c r="S181" s="3">
        <f>RADIANS(tweet_datatable[[#This Row],[Theta (deg)]])</f>
        <v>0.19629247908218703</v>
      </c>
      <c r="T181" s="3">
        <f>tweet_datatable[[#This Row],[r1]]*COS(tweet_datatable[[#This Row],[Theta (rad)]])</f>
        <v>0.82937852466327633</v>
      </c>
      <c r="U181" s="3">
        <f>tweet_datatable[[#This Row],[r1]]*SIN(tweet_datatable[[#This Row],[Theta (rad)]])</f>
        <v>0.16492444804978199</v>
      </c>
      <c r="V181" s="3" t="e">
        <f>IF(COUNTA(tweet_datatable[[#This Row],[Flag]])&gt;0,tweet_datatable[[#This Row],[x]],NA())</f>
        <v>#N/A</v>
      </c>
      <c r="W181" s="3" t="e">
        <f>IF(COUNTA(tweet_datatable[[#This Row],[Flag]])&gt;0,tweet_datatable[[#This Row],[y]],NA())</f>
        <v>#N/A</v>
      </c>
      <c r="X181" s="3">
        <f>IF(COUNTA(tweet_datatable[[#This Row],[Flag]])=0,tweet_datatable[[#This Row],[x]],NA())</f>
        <v>0.82937852466327633</v>
      </c>
      <c r="Y181" s="3">
        <f>IF(COUNTA(tweet_datatable[[#This Row],[Flag]])=0,tweet_datatable[[#This Row],[y]],NA())</f>
        <v>0.16492444804978199</v>
      </c>
      <c r="Z181" s="3"/>
      <c r="AA181" s="3"/>
      <c r="AB181" s="3"/>
    </row>
    <row r="182" spans="1:28" x14ac:dyDescent="0.35">
      <c r="A182" s="1">
        <v>44149</v>
      </c>
      <c r="B182">
        <v>26.2</v>
      </c>
      <c r="C182">
        <v>70.3</v>
      </c>
      <c r="D182">
        <v>248.1</v>
      </c>
      <c r="E182" t="s">
        <v>8</v>
      </c>
      <c r="G182" t="s">
        <v>17</v>
      </c>
      <c r="I182" s="2">
        <f>IFERROR(tweet_datatable[[#This Row],[Retweets]]/SUM(tweet_datatable[[#This Row],[Retweets]:[Likes]]),0.5)</f>
        <v>0.22079145728643218</v>
      </c>
      <c r="J182" s="2">
        <f>IFERROR(tweet_datatable[[#This Row],[Retweets]]/SUM(tweet_datatable[[#This Row],[Comments]:[Retweets]]),0.5)</f>
        <v>0.72849740932642482</v>
      </c>
      <c r="K182" s="3">
        <f>tweet_datatable[[#This Row],[R/L]]*60</f>
        <v>13.247487437185931</v>
      </c>
      <c r="L182" s="3">
        <f>tweet_datatable[[#This Row],[R/C]]*60</f>
        <v>43.709844559585491</v>
      </c>
      <c r="M182" s="3">
        <f>180-tweet_datatable[[#This Row],[Theta (deg)]]-tweet_datatable[[#This Row],[Phi (deg)]]</f>
        <v>123.04266800322858</v>
      </c>
      <c r="N182" s="3">
        <f>RADIANS(tweet_datatable[[#This Row],[Phi (deg)]])</f>
        <v>0.76288070309969758</v>
      </c>
      <c r="O182" s="3">
        <f>RADIANS(tweet_datatable[[#This Row],[Beta (deg)]])</f>
        <v>2.1474996770946158</v>
      </c>
      <c r="P182" s="3">
        <f>SIN(tweet_datatable[[#This Row],[Phi (rad)]])</f>
        <v>0.69100662107732747</v>
      </c>
      <c r="Q182" s="3">
        <f>SIN(tweet_datatable[[#This Row],[Beta (rad)]])</f>
        <v>0.83826474429797326</v>
      </c>
      <c r="R182" s="3">
        <f>tweet_datatable[[#This Row],[SinPhi]]/tweet_datatable[[#This Row],[SinBeta]]</f>
        <v>0.8243298143905945</v>
      </c>
      <c r="S182" s="3">
        <f>RADIANS(tweet_datatable[[#This Row],[Theta (deg)]])</f>
        <v>0.23121227339548001</v>
      </c>
      <c r="T182" s="3">
        <f>tweet_datatable[[#This Row],[r1]]*COS(tweet_datatable[[#This Row],[Theta (rad)]])</f>
        <v>0.80239382803299131</v>
      </c>
      <c r="U182" s="3">
        <f>tweet_datatable[[#This Row],[r1]]*SIN(tweet_datatable[[#This Row],[Theta (rad)]])</f>
        <v>0.18890152891862552</v>
      </c>
      <c r="V182" s="3">
        <f>IF(COUNTA(tweet_datatable[[#This Row],[Flag]])&gt;0,tweet_datatable[[#This Row],[x]],NA())</f>
        <v>0.80239382803299131</v>
      </c>
      <c r="W182" s="3">
        <f>IF(COUNTA(tweet_datatable[[#This Row],[Flag]])&gt;0,tweet_datatable[[#This Row],[y]],NA())</f>
        <v>0.18890152891862552</v>
      </c>
      <c r="X182" s="3" t="e">
        <f>IF(COUNTA(tweet_datatable[[#This Row],[Flag]])=0,tweet_datatable[[#This Row],[x]],NA())</f>
        <v>#N/A</v>
      </c>
      <c r="Y182" s="3" t="e">
        <f>IF(COUNTA(tweet_datatable[[#This Row],[Flag]])=0,tweet_datatable[[#This Row],[y]],NA())</f>
        <v>#N/A</v>
      </c>
      <c r="Z182" s="3"/>
      <c r="AA182" s="3"/>
      <c r="AB182" s="3"/>
    </row>
    <row r="183" spans="1:28" x14ac:dyDescent="0.35">
      <c r="A183" s="1">
        <v>44149</v>
      </c>
      <c r="B183">
        <v>18.7</v>
      </c>
      <c r="C183">
        <v>44.4</v>
      </c>
      <c r="D183">
        <v>196.4</v>
      </c>
      <c r="E183" t="s">
        <v>8</v>
      </c>
      <c r="G183" t="s">
        <v>17</v>
      </c>
      <c r="I183" s="2">
        <f>IFERROR(tweet_datatable[[#This Row],[Retweets]]/SUM(tweet_datatable[[#This Row],[Retweets]:[Likes]]),0.5)</f>
        <v>0.18438538205980065</v>
      </c>
      <c r="J183" s="2">
        <f>IFERROR(tweet_datatable[[#This Row],[Retweets]]/SUM(tweet_datatable[[#This Row],[Comments]:[Retweets]]),0.5)</f>
        <v>0.70364500792393037</v>
      </c>
      <c r="K183" s="3">
        <f>tweet_datatable[[#This Row],[R/L]]*60</f>
        <v>11.06312292358804</v>
      </c>
      <c r="L183" s="3">
        <f>tweet_datatable[[#This Row],[R/C]]*60</f>
        <v>42.218700475435824</v>
      </c>
      <c r="M183" s="3">
        <f>180-tweet_datatable[[#This Row],[Theta (deg)]]-tweet_datatable[[#This Row],[Phi (deg)]]</f>
        <v>126.71817660097615</v>
      </c>
      <c r="N183" s="3">
        <f>RADIANS(tweet_datatable[[#This Row],[Phi (deg)]])</f>
        <v>0.73685532920965047</v>
      </c>
      <c r="O183" s="3">
        <f>RADIANS(tweet_datatable[[#This Row],[Beta (deg)]])</f>
        <v>2.2116494038106707</v>
      </c>
      <c r="P183" s="3">
        <f>SIN(tweet_datatable[[#This Row],[Phi (rad)]])</f>
        <v>0.67196234095088547</v>
      </c>
      <c r="Q183" s="3">
        <f>SIN(tweet_datatable[[#This Row],[Beta (rad)]])</f>
        <v>0.8015860123824089</v>
      </c>
      <c r="R183" s="3">
        <f>tweet_datatable[[#This Row],[SinPhi]]/tweet_datatable[[#This Row],[SinBeta]]</f>
        <v>0.83829100130344536</v>
      </c>
      <c r="S183" s="3">
        <f>RADIANS(tweet_datatable[[#This Row],[Theta (deg)]])</f>
        <v>0.19308792056947233</v>
      </c>
      <c r="T183" s="3">
        <f>tweet_datatable[[#This Row],[r1]]*COS(tweet_datatable[[#This Row],[Theta (rad)]])</f>
        <v>0.82271251397721668</v>
      </c>
      <c r="U183" s="3">
        <f>tweet_datatable[[#This Row],[r1]]*SIN(tweet_datatable[[#This Row],[Theta (rad)]])</f>
        <v>0.16085994595181577</v>
      </c>
      <c r="V183" s="3">
        <f>IF(COUNTA(tweet_datatable[[#This Row],[Flag]])&gt;0,tweet_datatable[[#This Row],[x]],NA())</f>
        <v>0.82271251397721668</v>
      </c>
      <c r="W183" s="3">
        <f>IF(COUNTA(tweet_datatable[[#This Row],[Flag]])&gt;0,tweet_datatable[[#This Row],[y]],NA())</f>
        <v>0.16085994595181577</v>
      </c>
      <c r="X183" s="3" t="e">
        <f>IF(COUNTA(tweet_datatable[[#This Row],[Flag]])=0,tweet_datatable[[#This Row],[x]],NA())</f>
        <v>#N/A</v>
      </c>
      <c r="Y183" s="3" t="e">
        <f>IF(COUNTA(tweet_datatable[[#This Row],[Flag]])=0,tweet_datatable[[#This Row],[y]],NA())</f>
        <v>#N/A</v>
      </c>
      <c r="Z183" s="3"/>
      <c r="AA183" s="3"/>
      <c r="AB183" s="3"/>
    </row>
    <row r="184" spans="1:28" x14ac:dyDescent="0.35">
      <c r="A184" s="1">
        <v>44149</v>
      </c>
      <c r="B184">
        <v>31.3</v>
      </c>
      <c r="C184">
        <v>75</v>
      </c>
      <c r="D184">
        <v>273.5</v>
      </c>
      <c r="E184" t="s">
        <v>9</v>
      </c>
      <c r="G184" t="s">
        <v>17</v>
      </c>
      <c r="I184" s="2">
        <f>IFERROR(tweet_datatable[[#This Row],[Retweets]]/SUM(tweet_datatable[[#This Row],[Retweets]:[Likes]]),0.5)</f>
        <v>0.21520803443328551</v>
      </c>
      <c r="J184" s="2">
        <f>IFERROR(tweet_datatable[[#This Row],[Retweets]]/SUM(tweet_datatable[[#This Row],[Comments]:[Retweets]]),0.5)</f>
        <v>0.70555032925682037</v>
      </c>
      <c r="K184" s="3">
        <f>tweet_datatable[[#This Row],[R/L]]*60</f>
        <v>12.91248206599713</v>
      </c>
      <c r="L184" s="3">
        <f>tweet_datatable[[#This Row],[R/C]]*60</f>
        <v>42.333019755409225</v>
      </c>
      <c r="M184" s="3">
        <f>180-tweet_datatable[[#This Row],[Theta (deg)]]-tweet_datatable[[#This Row],[Phi (deg)]]</f>
        <v>124.75449817859365</v>
      </c>
      <c r="N184" s="3">
        <f>RADIANS(tweet_datatable[[#This Row],[Phi (deg)]])</f>
        <v>0.73885057704369561</v>
      </c>
      <c r="O184" s="3">
        <f>RADIANS(tweet_datatable[[#This Row],[Beta (deg)]])</f>
        <v>2.1773767498897278</v>
      </c>
      <c r="P184" s="3">
        <f>SIN(tweet_datatable[[#This Row],[Phi (rad)]])</f>
        <v>0.67343865367564981</v>
      </c>
      <c r="Q184" s="3">
        <f>SIN(tweet_datatable[[#This Row],[Beta (rad)]])</f>
        <v>0.82160218608898017</v>
      </c>
      <c r="R184" s="3">
        <f>tweet_datatable[[#This Row],[SinPhi]]/tweet_datatable[[#This Row],[SinBeta]]</f>
        <v>0.81966511905399908</v>
      </c>
      <c r="S184" s="3">
        <f>RADIANS(tweet_datatable[[#This Row],[Theta (deg)]])</f>
        <v>0.22536532665636966</v>
      </c>
      <c r="T184" s="3">
        <f>tweet_datatable[[#This Row],[r1]]*COS(tweet_datatable[[#This Row],[Theta (rad)]])</f>
        <v>0.79893786630626018</v>
      </c>
      <c r="U184" s="3">
        <f>tweet_datatable[[#This Row],[r1]]*SIN(tweet_datatable[[#This Row],[Theta (rad)]])</f>
        <v>0.18316438839416019</v>
      </c>
      <c r="V184" s="3">
        <f>IF(COUNTA(tweet_datatable[[#This Row],[Flag]])&gt;0,tweet_datatable[[#This Row],[x]],NA())</f>
        <v>0.79893786630626018</v>
      </c>
      <c r="W184" s="3">
        <f>IF(COUNTA(tweet_datatable[[#This Row],[Flag]])&gt;0,tweet_datatable[[#This Row],[y]],NA())</f>
        <v>0.18316438839416019</v>
      </c>
      <c r="X184" s="3" t="e">
        <f>IF(COUNTA(tweet_datatable[[#This Row],[Flag]])=0,tweet_datatable[[#This Row],[x]],NA())</f>
        <v>#N/A</v>
      </c>
      <c r="Y184" s="3" t="e">
        <f>IF(COUNTA(tweet_datatable[[#This Row],[Flag]])=0,tweet_datatable[[#This Row],[y]],NA())</f>
        <v>#N/A</v>
      </c>
      <c r="Z184" s="3"/>
      <c r="AA184" s="3"/>
      <c r="AB184" s="3"/>
    </row>
    <row r="185" spans="1:28" x14ac:dyDescent="0.35">
      <c r="A185" s="1">
        <v>44149</v>
      </c>
      <c r="B185">
        <v>31.8</v>
      </c>
      <c r="C185">
        <v>65.599999999999994</v>
      </c>
      <c r="D185">
        <v>252.5</v>
      </c>
      <c r="E185" t="s">
        <v>9</v>
      </c>
      <c r="G185" t="s">
        <v>17</v>
      </c>
      <c r="I185" s="2">
        <f>IFERROR(tweet_datatable[[#This Row],[Retweets]]/SUM(tweet_datatable[[#This Row],[Retweets]:[Likes]]),0.5)</f>
        <v>0.20622445771769882</v>
      </c>
      <c r="J185" s="2">
        <f>IFERROR(tweet_datatable[[#This Row],[Retweets]]/SUM(tweet_datatable[[#This Row],[Comments]:[Retweets]]),0.5)</f>
        <v>0.67351129363449691</v>
      </c>
      <c r="K185" s="3">
        <f>tweet_datatable[[#This Row],[R/L]]*60</f>
        <v>12.373467463061928</v>
      </c>
      <c r="L185" s="3">
        <f>tweet_datatable[[#This Row],[R/C]]*60</f>
        <v>40.410677618069812</v>
      </c>
      <c r="M185" s="3">
        <f>180-tweet_datatable[[#This Row],[Theta (deg)]]-tweet_datatable[[#This Row],[Phi (deg)]]</f>
        <v>127.21585491886826</v>
      </c>
      <c r="N185" s="3">
        <f>RADIANS(tweet_datatable[[#This Row],[Phi (deg)]])</f>
        <v>0.70529937739729776</v>
      </c>
      <c r="O185" s="3">
        <f>RADIANS(tweet_datatable[[#This Row],[Beta (deg)]])</f>
        <v>2.220335529073675</v>
      </c>
      <c r="P185" s="3">
        <f>SIN(tweet_datatable[[#This Row],[Phi (rad)]])</f>
        <v>0.64826180977571224</v>
      </c>
      <c r="Q185" s="3">
        <f>SIN(tweet_datatable[[#This Row],[Beta (rad)]])</f>
        <v>0.79636258253782233</v>
      </c>
      <c r="R185" s="3">
        <f>tweet_datatable[[#This Row],[SinPhi]]/tweet_datatable[[#This Row],[SinBeta]]</f>
        <v>0.81402846390629335</v>
      </c>
      <c r="S185" s="3">
        <f>RADIANS(tweet_datatable[[#This Row],[Theta (deg)]])</f>
        <v>0.21595774711882049</v>
      </c>
      <c r="T185" s="3">
        <f>tweet_datatable[[#This Row],[r1]]*COS(tweet_datatable[[#This Row],[Theta (rad)]])</f>
        <v>0.79511989594000754</v>
      </c>
      <c r="U185" s="3">
        <f>tweet_datatable[[#This Row],[r1]]*SIN(tweet_datatable[[#This Row],[Theta (rad)]])</f>
        <v>0.17443248301274364</v>
      </c>
      <c r="V185" s="3">
        <f>IF(COUNTA(tweet_datatable[[#This Row],[Flag]])&gt;0,tweet_datatable[[#This Row],[x]],NA())</f>
        <v>0.79511989594000754</v>
      </c>
      <c r="W185" s="3">
        <f>IF(COUNTA(tweet_datatable[[#This Row],[Flag]])&gt;0,tweet_datatable[[#This Row],[y]],NA())</f>
        <v>0.17443248301274364</v>
      </c>
      <c r="X185" s="3" t="e">
        <f>IF(COUNTA(tweet_datatable[[#This Row],[Flag]])=0,tweet_datatable[[#This Row],[x]],NA())</f>
        <v>#N/A</v>
      </c>
      <c r="Y185" s="3" t="e">
        <f>IF(COUNTA(tweet_datatable[[#This Row],[Flag]])=0,tweet_datatable[[#This Row],[y]],NA())</f>
        <v>#N/A</v>
      </c>
      <c r="Z185" s="3"/>
      <c r="AA185" s="3"/>
      <c r="AB185" s="3"/>
    </row>
    <row r="186" spans="1:28" x14ac:dyDescent="0.35">
      <c r="A186" s="1">
        <v>44149</v>
      </c>
      <c r="B186">
        <v>29.1</v>
      </c>
      <c r="C186">
        <v>77.8</v>
      </c>
      <c r="D186">
        <v>295.39999999999998</v>
      </c>
      <c r="E186" t="s">
        <v>8</v>
      </c>
      <c r="G186" t="s">
        <v>17</v>
      </c>
      <c r="I186" s="2">
        <f>IFERROR(tweet_datatable[[#This Row],[Retweets]]/SUM(tweet_datatable[[#This Row],[Retweets]:[Likes]]),0.5)</f>
        <v>0.20846730975348338</v>
      </c>
      <c r="J186" s="2">
        <f>IFERROR(tweet_datatable[[#This Row],[Retweets]]/SUM(tweet_datatable[[#This Row],[Comments]:[Retweets]]),0.5)</f>
        <v>0.72778297474275022</v>
      </c>
      <c r="K186" s="3">
        <f>tweet_datatable[[#This Row],[R/L]]*60</f>
        <v>12.508038585209002</v>
      </c>
      <c r="L186" s="3">
        <f>tweet_datatable[[#This Row],[R/C]]*60</f>
        <v>43.666978484565014</v>
      </c>
      <c r="M186" s="3">
        <f>180-tweet_datatable[[#This Row],[Theta (deg)]]-tweet_datatable[[#This Row],[Phi (deg)]]</f>
        <v>123.82498293022599</v>
      </c>
      <c r="N186" s="3">
        <f>RADIANS(tweet_datatable[[#This Row],[Phi (deg)]])</f>
        <v>0.76213254895318339</v>
      </c>
      <c r="O186" s="3">
        <f>RADIANS(tweet_datatable[[#This Row],[Beta (deg)]])</f>
        <v>2.1611536483582197</v>
      </c>
      <c r="P186" s="3">
        <f>SIN(tweet_datatable[[#This Row],[Phi (rad)]])</f>
        <v>0.69046562568903291</v>
      </c>
      <c r="Q186" s="3">
        <f>SIN(tweet_datatable[[#This Row],[Beta (rad)]])</f>
        <v>0.83074182626720261</v>
      </c>
      <c r="R186" s="3">
        <f>tweet_datatable[[#This Row],[SinPhi]]/tweet_datatable[[#This Row],[SinBeta]]</f>
        <v>0.8311434477682712</v>
      </c>
      <c r="S186" s="3">
        <f>RADIANS(tweet_datatable[[#This Row],[Theta (deg)]])</f>
        <v>0.2183064562783904</v>
      </c>
      <c r="T186" s="3">
        <f>tweet_datatable[[#This Row],[r1]]*COS(tweet_datatable[[#This Row],[Theta (rad)]])</f>
        <v>0.81141678255457061</v>
      </c>
      <c r="U186" s="3">
        <f>tweet_datatable[[#This Row],[r1]]*SIN(tweet_datatable[[#This Row],[Theta (rad)]])</f>
        <v>0.18000621032874833</v>
      </c>
      <c r="V186" s="3">
        <f>IF(COUNTA(tweet_datatable[[#This Row],[Flag]])&gt;0,tweet_datatable[[#This Row],[x]],NA())</f>
        <v>0.81141678255457061</v>
      </c>
      <c r="W186" s="3">
        <f>IF(COUNTA(tweet_datatable[[#This Row],[Flag]])&gt;0,tweet_datatable[[#This Row],[y]],NA())</f>
        <v>0.18000621032874833</v>
      </c>
      <c r="X186" s="3" t="e">
        <f>IF(COUNTA(tweet_datatable[[#This Row],[Flag]])=0,tweet_datatable[[#This Row],[x]],NA())</f>
        <v>#N/A</v>
      </c>
      <c r="Y186" s="3" t="e">
        <f>IF(COUNTA(tweet_datatable[[#This Row],[Flag]])=0,tweet_datatable[[#This Row],[y]],NA())</f>
        <v>#N/A</v>
      </c>
      <c r="Z186" s="3"/>
      <c r="AA186" s="3"/>
      <c r="AB186" s="3"/>
    </row>
    <row r="187" spans="1:28" x14ac:dyDescent="0.35">
      <c r="A187" s="1">
        <v>44149</v>
      </c>
      <c r="B187">
        <v>4.3</v>
      </c>
      <c r="C187">
        <v>20</v>
      </c>
      <c r="D187">
        <v>75.900000000000006</v>
      </c>
      <c r="E187" t="s">
        <v>8</v>
      </c>
      <c r="G187" t="s">
        <v>17</v>
      </c>
      <c r="I187" s="2">
        <f>IFERROR(tweet_datatable[[#This Row],[Retweets]]/SUM(tweet_datatable[[#This Row],[Retweets]:[Likes]]),0.5)</f>
        <v>0.20855057351407716</v>
      </c>
      <c r="J187" s="2">
        <f>IFERROR(tweet_datatable[[#This Row],[Retweets]]/SUM(tweet_datatable[[#This Row],[Comments]:[Retweets]]),0.5)</f>
        <v>0.82304526748971196</v>
      </c>
      <c r="K187" s="3">
        <f>tweet_datatable[[#This Row],[R/L]]*60</f>
        <v>12.513034410844629</v>
      </c>
      <c r="L187" s="3">
        <f>tweet_datatable[[#This Row],[R/C]]*60</f>
        <v>49.382716049382715</v>
      </c>
      <c r="M187" s="3">
        <f>180-tweet_datatable[[#This Row],[Theta (deg)]]-tweet_datatable[[#This Row],[Phi (deg)]]</f>
        <v>118.10424953977267</v>
      </c>
      <c r="N187" s="3">
        <f>RADIANS(tweet_datatable[[#This Row],[Phi (deg)]])</f>
        <v>0.86189098863917502</v>
      </c>
      <c r="O187" s="3">
        <f>RADIANS(tweet_datatable[[#This Row],[Beta (deg)]])</f>
        <v>2.0613080150660306</v>
      </c>
      <c r="P187" s="3">
        <f>SIN(tweet_datatable[[#This Row],[Phi (rad)]])</f>
        <v>0.75907495903933853</v>
      </c>
      <c r="Q187" s="3">
        <f>SIN(tweet_datatable[[#This Row],[Beta (rad)]])</f>
        <v>0.88209192936521297</v>
      </c>
      <c r="R187" s="3">
        <f>tweet_datatable[[#This Row],[SinPhi]]/tweet_datatable[[#This Row],[SinBeta]]</f>
        <v>0.86053951268503026</v>
      </c>
      <c r="S187" s="3">
        <f>RADIANS(tweet_datatable[[#This Row],[Theta (deg)]])</f>
        <v>0.21839364988458762</v>
      </c>
      <c r="T187" s="3">
        <f>tweet_datatable[[#This Row],[r1]]*COS(tweet_datatable[[#This Row],[Theta (rad)]])</f>
        <v>0.84009889671961924</v>
      </c>
      <c r="U187" s="3">
        <f>tweet_datatable[[#This Row],[r1]]*SIN(tweet_datatable[[#This Row],[Theta (rad)]])</f>
        <v>0.18644596166897251</v>
      </c>
      <c r="V187" s="3">
        <f>IF(COUNTA(tweet_datatable[[#This Row],[Flag]])&gt;0,tweet_datatable[[#This Row],[x]],NA())</f>
        <v>0.84009889671961924</v>
      </c>
      <c r="W187" s="3">
        <f>IF(COUNTA(tweet_datatable[[#This Row],[Flag]])&gt;0,tweet_datatable[[#This Row],[y]],NA())</f>
        <v>0.18644596166897251</v>
      </c>
      <c r="X187" s="3" t="e">
        <f>IF(COUNTA(tweet_datatable[[#This Row],[Flag]])=0,tweet_datatable[[#This Row],[x]],NA())</f>
        <v>#N/A</v>
      </c>
      <c r="Y187" s="3" t="e">
        <f>IF(COUNTA(tweet_datatable[[#This Row],[Flag]])=0,tweet_datatable[[#This Row],[y]],NA())</f>
        <v>#N/A</v>
      </c>
      <c r="Z187" s="3"/>
      <c r="AA187" s="3"/>
      <c r="AB187" s="3"/>
    </row>
    <row r="188" spans="1:28" x14ac:dyDescent="0.35">
      <c r="A188" s="1">
        <v>44149</v>
      </c>
      <c r="B188">
        <v>49.5</v>
      </c>
      <c r="C188">
        <v>69</v>
      </c>
      <c r="D188">
        <v>357</v>
      </c>
      <c r="E188" t="s">
        <v>8</v>
      </c>
      <c r="G188" t="s">
        <v>17</v>
      </c>
      <c r="I188" s="2">
        <f>IFERROR(tweet_datatable[[#This Row],[Retweets]]/SUM(tweet_datatable[[#This Row],[Retweets]:[Likes]]),0.5)</f>
        <v>0.1619718309859155</v>
      </c>
      <c r="J188" s="2">
        <f>IFERROR(tweet_datatable[[#This Row],[Retweets]]/SUM(tweet_datatable[[#This Row],[Comments]:[Retweets]]),0.5)</f>
        <v>0.58227848101265822</v>
      </c>
      <c r="K188" s="3">
        <f>tweet_datatable[[#This Row],[R/L]]*60</f>
        <v>9.71830985915493</v>
      </c>
      <c r="L188" s="3">
        <f>tweet_datatable[[#This Row],[R/C]]*60</f>
        <v>34.936708860759495</v>
      </c>
      <c r="M188" s="3">
        <f>180-tweet_datatable[[#This Row],[Theta (deg)]]-tweet_datatable[[#This Row],[Phi (deg)]]</f>
        <v>135.34498128008556</v>
      </c>
      <c r="N188" s="3">
        <f>RADIANS(tweet_datatable[[#This Row],[Phi (deg)]])</f>
        <v>0.60976059943093031</v>
      </c>
      <c r="O188" s="3">
        <f>RADIANS(tweet_datatable[[#This Row],[Beta (deg)]])</f>
        <v>2.3622155493875825</v>
      </c>
      <c r="P188" s="3">
        <f>SIN(tweet_datatable[[#This Row],[Phi (rad)]])</f>
        <v>0.57267121948417554</v>
      </c>
      <c r="Q188" s="3">
        <f>SIN(tweet_datatable[[#This Row],[Beta (rad)]])</f>
        <v>0.70283645773771408</v>
      </c>
      <c r="R188" s="3">
        <f>tweet_datatable[[#This Row],[SinPhi]]/tweet_datatable[[#This Row],[SinBeta]]</f>
        <v>0.8148001048885346</v>
      </c>
      <c r="S188" s="3">
        <f>RADIANS(tweet_datatable[[#This Row],[Theta (deg)]])</f>
        <v>0.16961650477127993</v>
      </c>
      <c r="T188" s="3">
        <f>tweet_datatable[[#This Row],[r1]]*COS(tweet_datatable[[#This Row],[Theta (rad)]])</f>
        <v>0.80310737714006086</v>
      </c>
      <c r="U188" s="3">
        <f>tweet_datatable[[#This Row],[r1]]*SIN(tweet_datatable[[#This Row],[Theta (rad)]])</f>
        <v>0.13754181803938367</v>
      </c>
      <c r="V188" s="3">
        <f>IF(COUNTA(tweet_datatable[[#This Row],[Flag]])&gt;0,tweet_datatable[[#This Row],[x]],NA())</f>
        <v>0.80310737714006086</v>
      </c>
      <c r="W188" s="3">
        <f>IF(COUNTA(tweet_datatable[[#This Row],[Flag]])&gt;0,tweet_datatable[[#This Row],[y]],NA())</f>
        <v>0.13754181803938367</v>
      </c>
      <c r="X188" s="3" t="e">
        <f>IF(COUNTA(tweet_datatable[[#This Row],[Flag]])=0,tweet_datatable[[#This Row],[x]],NA())</f>
        <v>#N/A</v>
      </c>
      <c r="Y188" s="3" t="e">
        <f>IF(COUNTA(tweet_datatable[[#This Row],[Flag]])=0,tweet_datatable[[#This Row],[y]],NA())</f>
        <v>#N/A</v>
      </c>
      <c r="Z188" s="3"/>
      <c r="AA188" s="3"/>
      <c r="AB188" s="3"/>
    </row>
    <row r="189" spans="1:28" x14ac:dyDescent="0.35">
      <c r="A189" s="1">
        <v>44149</v>
      </c>
      <c r="B189">
        <v>3.8</v>
      </c>
      <c r="C189">
        <v>23.3</v>
      </c>
      <c r="D189">
        <v>75</v>
      </c>
      <c r="E189" t="s">
        <v>8</v>
      </c>
      <c r="G189" t="s">
        <v>17</v>
      </c>
      <c r="I189" s="2">
        <f>IFERROR(tweet_datatable[[#This Row],[Retweets]]/SUM(tweet_datatable[[#This Row],[Retweets]:[Likes]]),0.5)</f>
        <v>0.23702950152594102</v>
      </c>
      <c r="J189" s="2">
        <f>IFERROR(tweet_datatable[[#This Row],[Retweets]]/SUM(tweet_datatable[[#This Row],[Comments]:[Retweets]]),0.5)</f>
        <v>0.85977859778597787</v>
      </c>
      <c r="K189" s="3">
        <f>tweet_datatable[[#This Row],[R/L]]*60</f>
        <v>14.221770091556461</v>
      </c>
      <c r="L189" s="3">
        <f>tweet_datatable[[#This Row],[R/C]]*60</f>
        <v>51.586715867158674</v>
      </c>
      <c r="M189" s="3">
        <f>180-tweet_datatable[[#This Row],[Theta (deg)]]-tweet_datatable[[#This Row],[Phi (deg)]]</f>
        <v>114.19151404128486</v>
      </c>
      <c r="N189" s="3">
        <f>RADIANS(tweet_datatable[[#This Row],[Phi (deg)]])</f>
        <v>0.90035804217272064</v>
      </c>
      <c r="O189" s="3">
        <f>RADIANS(tweet_datatable[[#This Row],[Beta (deg)]])</f>
        <v>1.9930178978577568</v>
      </c>
      <c r="P189" s="3">
        <f>SIN(tweet_datatable[[#This Row],[Phi (rad)]])</f>
        <v>0.78354942199737088</v>
      </c>
      <c r="Q189" s="3">
        <f>SIN(tweet_datatable[[#This Row],[Beta (rad)]])</f>
        <v>0.91218081901574477</v>
      </c>
      <c r="R189" s="3">
        <f>tweet_datatable[[#This Row],[SinPhi]]/tweet_datatable[[#This Row],[SinBeta]]</f>
        <v>0.85898476010801361</v>
      </c>
      <c r="S189" s="3">
        <f>RADIANS(tweet_datatable[[#This Row],[Theta (deg)]])</f>
        <v>0.24821671355931565</v>
      </c>
      <c r="T189" s="3">
        <f>tweet_datatable[[#This Row],[r1]]*COS(tweet_datatable[[#This Row],[Theta (rad)]])</f>
        <v>0.83265865786792259</v>
      </c>
      <c r="U189" s="3">
        <f>tweet_datatable[[#This Row],[r1]]*SIN(tweet_datatable[[#This Row],[Theta (rad)]])</f>
        <v>0.21103169803470617</v>
      </c>
      <c r="V189" s="3">
        <f>IF(COUNTA(tweet_datatable[[#This Row],[Flag]])&gt;0,tweet_datatable[[#This Row],[x]],NA())</f>
        <v>0.83265865786792259</v>
      </c>
      <c r="W189" s="3">
        <f>IF(COUNTA(tweet_datatable[[#This Row],[Flag]])&gt;0,tweet_datatable[[#This Row],[y]],NA())</f>
        <v>0.21103169803470617</v>
      </c>
      <c r="X189" s="3" t="e">
        <f>IF(COUNTA(tweet_datatable[[#This Row],[Flag]])=0,tweet_datatable[[#This Row],[x]],NA())</f>
        <v>#N/A</v>
      </c>
      <c r="Y189" s="3" t="e">
        <f>IF(COUNTA(tweet_datatable[[#This Row],[Flag]])=0,tweet_datatable[[#This Row],[y]],NA())</f>
        <v>#N/A</v>
      </c>
      <c r="Z189" s="3"/>
      <c r="AA189" s="3"/>
      <c r="AB189" s="3"/>
    </row>
    <row r="190" spans="1:28" x14ac:dyDescent="0.35">
      <c r="A190" s="1">
        <v>44149</v>
      </c>
      <c r="B190">
        <v>64.599999999999994</v>
      </c>
      <c r="C190">
        <v>81</v>
      </c>
      <c r="D190">
        <v>328.2</v>
      </c>
      <c r="E190" t="s">
        <v>8</v>
      </c>
      <c r="G190" t="s">
        <v>17</v>
      </c>
      <c r="I190" s="2">
        <f>IFERROR(tweet_datatable[[#This Row],[Retweets]]/SUM(tweet_datatable[[#This Row],[Retweets]:[Likes]]),0.5)</f>
        <v>0.19794721407624635</v>
      </c>
      <c r="J190" s="2">
        <f>IFERROR(tweet_datatable[[#This Row],[Retweets]]/SUM(tweet_datatable[[#This Row],[Comments]:[Retweets]]),0.5)</f>
        <v>0.55631868131868134</v>
      </c>
      <c r="K190" s="3">
        <f>tweet_datatable[[#This Row],[R/L]]*60</f>
        <v>11.876832844574782</v>
      </c>
      <c r="L190" s="3">
        <f>tweet_datatable[[#This Row],[R/C]]*60</f>
        <v>33.379120879120883</v>
      </c>
      <c r="M190" s="3">
        <f>180-tweet_datatable[[#This Row],[Theta (deg)]]-tweet_datatable[[#This Row],[Phi (deg)]]</f>
        <v>134.74404627630435</v>
      </c>
      <c r="N190" s="3">
        <f>RADIANS(tweet_datatable[[#This Row],[Phi (deg)]])</f>
        <v>0.58257556076184358</v>
      </c>
      <c r="O190" s="3">
        <f>RADIANS(tweet_datatable[[#This Row],[Beta (deg)]])</f>
        <v>2.3517272549811157</v>
      </c>
      <c r="P190" s="3">
        <f>SIN(tweet_datatable[[#This Row],[Phi (rad)]])</f>
        <v>0.55017647712889906</v>
      </c>
      <c r="Q190" s="3">
        <f>SIN(tweet_datatable[[#This Row],[Beta (rad)]])</f>
        <v>0.71025852742420637</v>
      </c>
      <c r="R190" s="3">
        <f>tweet_datatable[[#This Row],[SinPhi]]/tweet_datatable[[#This Row],[SinBeta]]</f>
        <v>0.7746143916415138</v>
      </c>
      <c r="S190" s="3">
        <f>RADIANS(tweet_datatable[[#This Row],[Theta (deg)]])</f>
        <v>0.20728983784683389</v>
      </c>
      <c r="T190" s="3">
        <f>tweet_datatable[[#This Row],[r1]]*COS(tweet_datatable[[#This Row],[Theta (rad)]])</f>
        <v>0.75803166546347012</v>
      </c>
      <c r="U190" s="3">
        <f>tweet_datatable[[#This Row],[r1]]*SIN(tweet_datatable[[#This Row],[Theta (rad)]])</f>
        <v>0.15942223776133044</v>
      </c>
      <c r="V190" s="3">
        <f>IF(COUNTA(tweet_datatable[[#This Row],[Flag]])&gt;0,tweet_datatable[[#This Row],[x]],NA())</f>
        <v>0.75803166546347012</v>
      </c>
      <c r="W190" s="3">
        <f>IF(COUNTA(tweet_datatable[[#This Row],[Flag]])&gt;0,tweet_datatable[[#This Row],[y]],NA())</f>
        <v>0.15942223776133044</v>
      </c>
      <c r="X190" s="3" t="e">
        <f>IF(COUNTA(tweet_datatable[[#This Row],[Flag]])=0,tweet_datatable[[#This Row],[x]],NA())</f>
        <v>#N/A</v>
      </c>
      <c r="Y190" s="3" t="e">
        <f>IF(COUNTA(tweet_datatable[[#This Row],[Flag]])=0,tweet_datatable[[#This Row],[y]],NA())</f>
        <v>#N/A</v>
      </c>
      <c r="Z190" s="3"/>
      <c r="AA190" s="3"/>
      <c r="AB190" s="3"/>
    </row>
    <row r="191" spans="1:28" x14ac:dyDescent="0.35">
      <c r="A191" s="1">
        <v>44149</v>
      </c>
      <c r="B191">
        <v>11.4</v>
      </c>
      <c r="C191">
        <v>35.5</v>
      </c>
      <c r="D191">
        <v>175.5</v>
      </c>
      <c r="E191" t="s">
        <v>8</v>
      </c>
      <c r="I191" s="2">
        <f>IFERROR(tweet_datatable[[#This Row],[Retweets]]/SUM(tweet_datatable[[#This Row],[Retweets]:[Likes]]),0.5)</f>
        <v>0.16824644549763032</v>
      </c>
      <c r="J191" s="2">
        <f>IFERROR(tweet_datatable[[#This Row],[Retweets]]/SUM(tweet_datatable[[#This Row],[Comments]:[Retweets]]),0.5)</f>
        <v>0.75692963752665243</v>
      </c>
      <c r="K191" s="3">
        <f>tweet_datatable[[#This Row],[R/L]]*60</f>
        <v>10.09478672985782</v>
      </c>
      <c r="L191" s="3">
        <f>tweet_datatable[[#This Row],[R/C]]*60</f>
        <v>45.415778251599143</v>
      </c>
      <c r="M191" s="3">
        <f>180-tweet_datatable[[#This Row],[Theta (deg)]]-tweet_datatable[[#This Row],[Phi (deg)]]</f>
        <v>124.48943501854305</v>
      </c>
      <c r="N191" s="3">
        <f>RADIANS(tweet_datatable[[#This Row],[Phi (deg)]])</f>
        <v>0.7926548628460387</v>
      </c>
      <c r="O191" s="3">
        <f>RADIANS(tweet_datatable[[#This Row],[Beta (deg)]])</f>
        <v>2.1727505250211046</v>
      </c>
      <c r="P191" s="3">
        <f>SIN(tweet_datatable[[#This Row],[Phi (rad)]])</f>
        <v>0.71221937961154891</v>
      </c>
      <c r="Q191" s="3">
        <f>SIN(tweet_datatable[[#This Row],[Beta (rad)]])</f>
        <v>0.82423061635928319</v>
      </c>
      <c r="R191" s="3">
        <f>tweet_datatable[[#This Row],[SinPhi]]/tweet_datatable[[#This Row],[SinBeta]]</f>
        <v>0.86410206740135409</v>
      </c>
      <c r="S191" s="3">
        <f>RADIANS(tweet_datatable[[#This Row],[Theta (deg)]])</f>
        <v>0.17618726572265031</v>
      </c>
      <c r="T191" s="3">
        <f>tweet_datatable[[#This Row],[r1]]*COS(tweet_datatable[[#This Row],[Theta (rad)]])</f>
        <v>0.85072501761192154</v>
      </c>
      <c r="U191" s="3">
        <f>tweet_datatable[[#This Row],[r1]]*SIN(tweet_datatable[[#This Row],[Theta (rad)]])</f>
        <v>0.15145734480866238</v>
      </c>
      <c r="V191" s="3" t="e">
        <f>IF(COUNTA(tweet_datatable[[#This Row],[Flag]])&gt;0,tweet_datatable[[#This Row],[x]],NA())</f>
        <v>#N/A</v>
      </c>
      <c r="W191" s="3" t="e">
        <f>IF(COUNTA(tweet_datatable[[#This Row],[Flag]])&gt;0,tweet_datatable[[#This Row],[y]],NA())</f>
        <v>#N/A</v>
      </c>
      <c r="X191" s="3">
        <f>IF(COUNTA(tweet_datatable[[#This Row],[Flag]])=0,tweet_datatable[[#This Row],[x]],NA())</f>
        <v>0.85072501761192154</v>
      </c>
      <c r="Y191" s="3">
        <f>IF(COUNTA(tweet_datatable[[#This Row],[Flag]])=0,tweet_datatable[[#This Row],[y]],NA())</f>
        <v>0.15145734480866238</v>
      </c>
      <c r="Z191" s="3"/>
      <c r="AA191" s="3"/>
      <c r="AB191" s="3"/>
    </row>
    <row r="192" spans="1:28" x14ac:dyDescent="0.35">
      <c r="A192" s="1">
        <v>44149</v>
      </c>
      <c r="B192">
        <v>26.9</v>
      </c>
      <c r="C192">
        <v>53</v>
      </c>
      <c r="D192">
        <v>311.3</v>
      </c>
      <c r="E192" t="s">
        <v>8</v>
      </c>
      <c r="I192" s="2">
        <f>IFERROR(tweet_datatable[[#This Row],[Retweets]]/SUM(tweet_datatable[[#This Row],[Retweets]:[Likes]]),0.5)</f>
        <v>0.14548449080428219</v>
      </c>
      <c r="J192" s="2">
        <f>IFERROR(tweet_datatable[[#This Row],[Retweets]]/SUM(tweet_datatable[[#This Row],[Comments]:[Retweets]]),0.5)</f>
        <v>0.66332916145181475</v>
      </c>
      <c r="K192" s="3">
        <f>tweet_datatable[[#This Row],[R/L]]*60</f>
        <v>8.7290694482569311</v>
      </c>
      <c r="L192" s="3">
        <f>tweet_datatable[[#This Row],[R/C]]*60</f>
        <v>39.799749687108886</v>
      </c>
      <c r="M192" s="3">
        <f>180-tweet_datatable[[#This Row],[Theta (deg)]]-tweet_datatable[[#This Row],[Phi (deg)]]</f>
        <v>131.47118086463419</v>
      </c>
      <c r="N192" s="3">
        <f>RADIANS(tweet_datatable[[#This Row],[Phi (deg)]])</f>
        <v>0.69463667350963298</v>
      </c>
      <c r="O192" s="3">
        <f>RADIANS(tweet_datatable[[#This Row],[Beta (deg)]])</f>
        <v>2.2946049775728321</v>
      </c>
      <c r="P192" s="3">
        <f>SIN(tweet_datatable[[#This Row],[Phi (rad)]])</f>
        <v>0.64010634301399683</v>
      </c>
      <c r="Q192" s="3">
        <f>SIN(tweet_datatable[[#This Row],[Beta (rad)]])</f>
        <v>0.74928891649561757</v>
      </c>
      <c r="R192" s="3">
        <f>tweet_datatable[[#This Row],[SinPhi]]/tweet_datatable[[#This Row],[SinBeta]]</f>
        <v>0.85428508139121884</v>
      </c>
      <c r="S192" s="3">
        <f>RADIANS(tweet_datatable[[#This Row],[Theta (deg)]])</f>
        <v>0.15235100250732825</v>
      </c>
      <c r="T192" s="3">
        <f>tweet_datatable[[#This Row],[r1]]*COS(tweet_datatable[[#This Row],[Theta (rad)]])</f>
        <v>0.84438991118647755</v>
      </c>
      <c r="U192" s="3">
        <f>tweet_datatable[[#This Row],[r1]]*SIN(tweet_datatable[[#This Row],[Theta (rad)]])</f>
        <v>0.12964828642945525</v>
      </c>
      <c r="V192" s="3" t="e">
        <f>IF(COUNTA(tweet_datatable[[#This Row],[Flag]])&gt;0,tweet_datatable[[#This Row],[x]],NA())</f>
        <v>#N/A</v>
      </c>
      <c r="W192" s="3" t="e">
        <f>IF(COUNTA(tweet_datatable[[#This Row],[Flag]])&gt;0,tweet_datatable[[#This Row],[y]],NA())</f>
        <v>#N/A</v>
      </c>
      <c r="X192" s="3">
        <f>IF(COUNTA(tweet_datatable[[#This Row],[Flag]])=0,tweet_datatable[[#This Row],[x]],NA())</f>
        <v>0.84438991118647755</v>
      </c>
      <c r="Y192" s="3">
        <f>IF(COUNTA(tweet_datatable[[#This Row],[Flag]])=0,tweet_datatable[[#This Row],[y]],NA())</f>
        <v>0.12964828642945525</v>
      </c>
      <c r="Z192" s="3"/>
      <c r="AA192" s="3"/>
      <c r="AB192" s="3"/>
    </row>
    <row r="193" spans="1:28" x14ac:dyDescent="0.35">
      <c r="A193" s="1">
        <v>44149</v>
      </c>
      <c r="B193">
        <v>8.5</v>
      </c>
      <c r="C193">
        <v>32</v>
      </c>
      <c r="D193">
        <v>220.6</v>
      </c>
      <c r="E193" t="s">
        <v>8</v>
      </c>
      <c r="I193" s="2">
        <f>IFERROR(tweet_datatable[[#This Row],[Retweets]]/SUM(tweet_datatable[[#This Row],[Retweets]:[Likes]]),0.5)</f>
        <v>0.12668250197941411</v>
      </c>
      <c r="J193" s="2">
        <f>IFERROR(tweet_datatable[[#This Row],[Retweets]]/SUM(tweet_datatable[[#This Row],[Comments]:[Retweets]]),0.5)</f>
        <v>0.79012345679012341</v>
      </c>
      <c r="K193" s="3">
        <f>tweet_datatable[[#This Row],[R/L]]*60</f>
        <v>7.6009501187648461</v>
      </c>
      <c r="L193" s="3">
        <f>tweet_datatable[[#This Row],[R/C]]*60</f>
        <v>47.407407407407405</v>
      </c>
      <c r="M193" s="3">
        <f>180-tweet_datatable[[#This Row],[Theta (deg)]]-tweet_datatable[[#This Row],[Phi (deg)]]</f>
        <v>124.99164247382775</v>
      </c>
      <c r="N193" s="3">
        <f>RADIANS(tweet_datatable[[#This Row],[Phi (deg)]])</f>
        <v>0.82741534909360803</v>
      </c>
      <c r="O193" s="3">
        <f>RADIANS(tweet_datatable[[#This Row],[Beta (deg)]])</f>
        <v>2.1815156986438846</v>
      </c>
      <c r="P193" s="3">
        <f>SIN(tweet_datatable[[#This Row],[Phi (rad)]])</f>
        <v>0.73618458996263525</v>
      </c>
      <c r="Q193" s="3">
        <f>SIN(tweet_datatable[[#This Row],[Beta (rad)]])</f>
        <v>0.81923570107480814</v>
      </c>
      <c r="R193" s="3">
        <f>tweet_datatable[[#This Row],[SinPhi]]/tweet_datatable[[#This Row],[SinBeta]]</f>
        <v>0.89862366715316144</v>
      </c>
      <c r="S193" s="3">
        <f>RADIANS(tweet_datatable[[#This Row],[Theta (deg)]])</f>
        <v>0.13266160585230058</v>
      </c>
      <c r="T193" s="3">
        <f>tweet_datatable[[#This Row],[r1]]*COS(tweet_datatable[[#This Row],[Theta (rad)]])</f>
        <v>0.89072777276477733</v>
      </c>
      <c r="U193" s="3">
        <f>tweet_datatable[[#This Row],[r1]]*SIN(tweet_datatable[[#This Row],[Theta (rad)]])</f>
        <v>0.11886349310572626</v>
      </c>
      <c r="V193" s="3" t="e">
        <f>IF(COUNTA(tweet_datatable[[#This Row],[Flag]])&gt;0,tweet_datatable[[#This Row],[x]],NA())</f>
        <v>#N/A</v>
      </c>
      <c r="W193" s="3" t="e">
        <f>IF(COUNTA(tweet_datatable[[#This Row],[Flag]])&gt;0,tweet_datatable[[#This Row],[y]],NA())</f>
        <v>#N/A</v>
      </c>
      <c r="X193" s="3">
        <f>IF(COUNTA(tweet_datatable[[#This Row],[Flag]])=0,tweet_datatable[[#This Row],[x]],NA())</f>
        <v>0.89072777276477733</v>
      </c>
      <c r="Y193" s="3">
        <f>IF(COUNTA(tweet_datatable[[#This Row],[Flag]])=0,tweet_datatable[[#This Row],[y]],NA())</f>
        <v>0.11886349310572626</v>
      </c>
      <c r="Z193" s="3"/>
      <c r="AA193" s="3"/>
      <c r="AB193" s="3"/>
    </row>
    <row r="194" spans="1:28" x14ac:dyDescent="0.35">
      <c r="A194" s="1">
        <v>44149</v>
      </c>
      <c r="B194">
        <v>32.700000000000003</v>
      </c>
      <c r="C194">
        <v>45.8</v>
      </c>
      <c r="D194">
        <v>211.1</v>
      </c>
      <c r="E194" t="s">
        <v>8</v>
      </c>
      <c r="I194" s="2">
        <f>IFERROR(tweet_datatable[[#This Row],[Retweets]]/SUM(tweet_datatable[[#This Row],[Retweets]:[Likes]]),0.5)</f>
        <v>0.17827948618139355</v>
      </c>
      <c r="J194" s="2">
        <f>IFERROR(tweet_datatable[[#This Row],[Retweets]]/SUM(tweet_datatable[[#This Row],[Comments]:[Retweets]]),0.5)</f>
        <v>0.58343949044585985</v>
      </c>
      <c r="K194" s="3">
        <f>tweet_datatable[[#This Row],[R/L]]*60</f>
        <v>10.696769170883613</v>
      </c>
      <c r="L194" s="3">
        <f>tweet_datatable[[#This Row],[R/C]]*60</f>
        <v>35.00636942675159</v>
      </c>
      <c r="M194" s="3">
        <f>180-tweet_datatable[[#This Row],[Theta (deg)]]-tweet_datatable[[#This Row],[Phi (deg)]]</f>
        <v>134.29686140236481</v>
      </c>
      <c r="N194" s="3">
        <f>RADIANS(tweet_datatable[[#This Row],[Phi (deg)]])</f>
        <v>0.61097640566629519</v>
      </c>
      <c r="O194" s="3">
        <f>RADIANS(tweet_datatable[[#This Row],[Beta (deg)]])</f>
        <v>2.3439224065657553</v>
      </c>
      <c r="P194" s="3">
        <f>SIN(tweet_datatable[[#This Row],[Phi (rad)]])</f>
        <v>0.57366749586557053</v>
      </c>
      <c r="Q194" s="3">
        <f>SIN(tweet_datatable[[#This Row],[Beta (rad)]])</f>
        <v>0.71573099102489746</v>
      </c>
      <c r="R194" s="3">
        <f>tweet_datatable[[#This Row],[SinPhi]]/tweet_datatable[[#This Row],[SinBeta]]</f>
        <v>0.80151272343831614</v>
      </c>
      <c r="S194" s="3">
        <f>RADIANS(tweet_datatable[[#This Row],[Theta (deg)]])</f>
        <v>0.186693841357743</v>
      </c>
      <c r="T194" s="3">
        <f>tweet_datatable[[#This Row],[r1]]*COS(tweet_datatable[[#This Row],[Theta (rad)]])</f>
        <v>0.78758504881356584</v>
      </c>
      <c r="U194" s="3">
        <f>tweet_datatable[[#This Row],[r1]]*SIN(tweet_datatable[[#This Row],[Theta (rad)]])</f>
        <v>0.14876974396307799</v>
      </c>
      <c r="V194" s="3" t="e">
        <f>IF(COUNTA(tweet_datatable[[#This Row],[Flag]])&gt;0,tweet_datatable[[#This Row],[x]],NA())</f>
        <v>#N/A</v>
      </c>
      <c r="W194" s="3" t="e">
        <f>IF(COUNTA(tweet_datatable[[#This Row],[Flag]])&gt;0,tweet_datatable[[#This Row],[y]],NA())</f>
        <v>#N/A</v>
      </c>
      <c r="X194" s="3">
        <f>IF(COUNTA(tweet_datatable[[#This Row],[Flag]])=0,tweet_datatable[[#This Row],[x]],NA())</f>
        <v>0.78758504881356584</v>
      </c>
      <c r="Y194" s="3">
        <f>IF(COUNTA(tweet_datatable[[#This Row],[Flag]])=0,tweet_datatable[[#This Row],[y]],NA())</f>
        <v>0.14876974396307799</v>
      </c>
      <c r="Z194" s="3"/>
      <c r="AA194" s="3"/>
      <c r="AB194" s="3"/>
    </row>
    <row r="195" spans="1:28" x14ac:dyDescent="0.35">
      <c r="A195" s="1">
        <v>44149</v>
      </c>
      <c r="B195">
        <v>15</v>
      </c>
      <c r="C195">
        <v>25.3</v>
      </c>
      <c r="D195">
        <v>127.4</v>
      </c>
      <c r="E195" t="s">
        <v>8</v>
      </c>
      <c r="I195" s="2">
        <f>IFERROR(tweet_datatable[[#This Row],[Retweets]]/SUM(tweet_datatable[[#This Row],[Retweets]:[Likes]]),0.5)</f>
        <v>0.1656843483955468</v>
      </c>
      <c r="J195" s="2">
        <f>IFERROR(tweet_datatable[[#This Row],[Retweets]]/SUM(tweet_datatable[[#This Row],[Comments]:[Retweets]]),0.5)</f>
        <v>0.62779156327543428</v>
      </c>
      <c r="K195" s="3">
        <f>tweet_datatable[[#This Row],[R/L]]*60</f>
        <v>9.9410609037328079</v>
      </c>
      <c r="L195" s="3">
        <f>tweet_datatable[[#This Row],[R/C]]*60</f>
        <v>37.66749379652606</v>
      </c>
      <c r="M195" s="3">
        <f>180-tweet_datatable[[#This Row],[Theta (deg)]]-tweet_datatable[[#This Row],[Phi (deg)]]</f>
        <v>132.39144529974112</v>
      </c>
      <c r="N195" s="3">
        <f>RADIANS(tweet_datatable[[#This Row],[Phi (deg)]])</f>
        <v>0.65742178772391879</v>
      </c>
      <c r="O195" s="3">
        <f>RADIANS(tweet_datatable[[#This Row],[Beta (deg)]])</f>
        <v>2.3106666219544536</v>
      </c>
      <c r="P195" s="3">
        <f>SIN(tweet_datatable[[#This Row],[Phi (rad)]])</f>
        <v>0.61107804881317562</v>
      </c>
      <c r="Q195" s="3">
        <f>SIN(tweet_datatable[[#This Row],[Beta (rad)]])</f>
        <v>0.73855601092357714</v>
      </c>
      <c r="R195" s="3">
        <f>tweet_datatable[[#This Row],[SinPhi]]/tweet_datatable[[#This Row],[SinBeta]]</f>
        <v>0.82739567449869089</v>
      </c>
      <c r="S195" s="3">
        <f>RADIANS(tweet_datatable[[#This Row],[Theta (deg)]])</f>
        <v>0.17350424391142055</v>
      </c>
      <c r="T195" s="3">
        <f>tweet_datatable[[#This Row],[r1]]*COS(tweet_datatable[[#This Row],[Theta (rad)]])</f>
        <v>0.81497304046749974</v>
      </c>
      <c r="U195" s="3">
        <f>tweet_datatable[[#This Row],[r1]]*SIN(tweet_datatable[[#This Row],[Theta (rad)]])</f>
        <v>0.14283747929133542</v>
      </c>
      <c r="V195" s="3" t="e">
        <f>IF(COUNTA(tweet_datatable[[#This Row],[Flag]])&gt;0,tweet_datatable[[#This Row],[x]],NA())</f>
        <v>#N/A</v>
      </c>
      <c r="W195" s="3" t="e">
        <f>IF(COUNTA(tweet_datatable[[#This Row],[Flag]])&gt;0,tweet_datatable[[#This Row],[y]],NA())</f>
        <v>#N/A</v>
      </c>
      <c r="X195" s="3">
        <f>IF(COUNTA(tweet_datatable[[#This Row],[Flag]])=0,tweet_datatable[[#This Row],[x]],NA())</f>
        <v>0.81497304046749974</v>
      </c>
      <c r="Y195" s="3">
        <f>IF(COUNTA(tweet_datatable[[#This Row],[Flag]])=0,tweet_datatable[[#This Row],[y]],NA())</f>
        <v>0.14283747929133542</v>
      </c>
      <c r="Z195" s="3"/>
      <c r="AA195" s="3"/>
      <c r="AB195" s="3"/>
    </row>
    <row r="196" spans="1:28" x14ac:dyDescent="0.35">
      <c r="A196" s="1">
        <v>44149</v>
      </c>
      <c r="B196">
        <v>10.8</v>
      </c>
      <c r="C196">
        <v>32.299999999999997</v>
      </c>
      <c r="D196">
        <v>121.1</v>
      </c>
      <c r="E196" t="s">
        <v>8</v>
      </c>
      <c r="I196" s="2">
        <f>IFERROR(tweet_datatable[[#This Row],[Retweets]]/SUM(tweet_datatable[[#This Row],[Retweets]:[Likes]]),0.5)</f>
        <v>0.21056062581486312</v>
      </c>
      <c r="J196" s="2">
        <f>IFERROR(tweet_datatable[[#This Row],[Retweets]]/SUM(tweet_datatable[[#This Row],[Comments]:[Retweets]]),0.5)</f>
        <v>0.74941995359628777</v>
      </c>
      <c r="K196" s="3">
        <f>tweet_datatable[[#This Row],[R/L]]*60</f>
        <v>12.633637548891787</v>
      </c>
      <c r="L196" s="3">
        <f>tweet_datatable[[#This Row],[R/C]]*60</f>
        <v>44.965197215777266</v>
      </c>
      <c r="M196" s="3">
        <f>180-tweet_datatable[[#This Row],[Theta (deg)]]-tweet_datatable[[#This Row],[Phi (deg)]]</f>
        <v>122.40116523533095</v>
      </c>
      <c r="N196" s="3">
        <f>RADIANS(tweet_datatable[[#This Row],[Phi (deg)]])</f>
        <v>0.7847907402239005</v>
      </c>
      <c r="O196" s="3">
        <f>RADIANS(tweet_datatable[[#This Row],[Beta (deg)]])</f>
        <v>2.1363033416341448</v>
      </c>
      <c r="P196" s="3">
        <f>SIN(tweet_datatable[[#This Row],[Phi (rad)]])</f>
        <v>0.70667713771981</v>
      </c>
      <c r="Q196" s="3">
        <f>SIN(tweet_datatable[[#This Row],[Beta (rad)]])</f>
        <v>0.84431702811441844</v>
      </c>
      <c r="R196" s="3">
        <f>tweet_datatable[[#This Row],[SinPhi]]/tweet_datatable[[#This Row],[SinBeta]]</f>
        <v>0.83698079535125036</v>
      </c>
      <c r="S196" s="3">
        <f>RADIANS(tweet_datatable[[#This Row],[Theta (deg)]])</f>
        <v>0.22049857173174778</v>
      </c>
      <c r="T196" s="3">
        <f>tweet_datatable[[#This Row],[r1]]*COS(tweet_datatable[[#This Row],[Theta (rad)]])</f>
        <v>0.81671625568447725</v>
      </c>
      <c r="U196" s="3">
        <f>tweet_datatable[[#This Row],[r1]]*SIN(tweet_datatable[[#This Row],[Theta (rad)]])</f>
        <v>0.18306121786861143</v>
      </c>
      <c r="V196" s="3" t="e">
        <f>IF(COUNTA(tweet_datatable[[#This Row],[Flag]])&gt;0,tweet_datatable[[#This Row],[x]],NA())</f>
        <v>#N/A</v>
      </c>
      <c r="W196" s="3" t="e">
        <f>IF(COUNTA(tweet_datatable[[#This Row],[Flag]])&gt;0,tweet_datatable[[#This Row],[y]],NA())</f>
        <v>#N/A</v>
      </c>
      <c r="X196" s="3">
        <f>IF(COUNTA(tweet_datatable[[#This Row],[Flag]])=0,tweet_datatable[[#This Row],[x]],NA())</f>
        <v>0.81671625568447725</v>
      </c>
      <c r="Y196" s="3">
        <f>IF(COUNTA(tweet_datatable[[#This Row],[Flag]])=0,tweet_datatable[[#This Row],[y]],NA())</f>
        <v>0.18306121786861143</v>
      </c>
      <c r="Z196" s="3"/>
      <c r="AA196" s="3"/>
      <c r="AB196" s="3"/>
    </row>
    <row r="197" spans="1:28" x14ac:dyDescent="0.35">
      <c r="A197" s="1">
        <v>44149</v>
      </c>
      <c r="B197">
        <v>32.9</v>
      </c>
      <c r="C197">
        <v>73.400000000000006</v>
      </c>
      <c r="D197">
        <v>313.10000000000002</v>
      </c>
      <c r="E197" t="s">
        <v>9</v>
      </c>
      <c r="I197" s="2">
        <f>IFERROR(tweet_datatable[[#This Row],[Retweets]]/SUM(tweet_datatable[[#This Row],[Retweets]:[Likes]]),0.5)</f>
        <v>0.18990944372574387</v>
      </c>
      <c r="J197" s="2">
        <f>IFERROR(tweet_datatable[[#This Row],[Retweets]]/SUM(tweet_datatable[[#This Row],[Comments]:[Retweets]]),0.5)</f>
        <v>0.69049858889934146</v>
      </c>
      <c r="K197" s="3">
        <f>tweet_datatable[[#This Row],[R/L]]*60</f>
        <v>11.394566623544632</v>
      </c>
      <c r="L197" s="3">
        <f>tweet_datatable[[#This Row],[R/C]]*60</f>
        <v>41.429915333960487</v>
      </c>
      <c r="M197" s="3">
        <f>180-tweet_datatable[[#This Row],[Theta (deg)]]-tweet_datatable[[#This Row],[Phi (deg)]]</f>
        <v>127.1755180424949</v>
      </c>
      <c r="N197" s="3">
        <f>RADIANS(tweet_datatable[[#This Row],[Phi (deg)]])</f>
        <v>0.7230884314000966</v>
      </c>
      <c r="O197" s="3">
        <f>RADIANS(tweet_datatable[[#This Row],[Beta (deg)]])</f>
        <v>2.2196315177709898</v>
      </c>
      <c r="P197" s="3">
        <f>SIN(tweet_datatable[[#This Row],[Phi (rad)]])</f>
        <v>0.66170342396323578</v>
      </c>
      <c r="Q197" s="3">
        <f>SIN(tweet_datatable[[#This Row],[Beta (rad)]])</f>
        <v>0.79678818492094605</v>
      </c>
      <c r="R197" s="3">
        <f>tweet_datatable[[#This Row],[SinPhi]]/tweet_datatable[[#This Row],[SinBeta]]</f>
        <v>0.83046339853657236</v>
      </c>
      <c r="S197" s="3">
        <f>RADIANS(tweet_datatable[[#This Row],[Theta (deg)]])</f>
        <v>0.19887270441870705</v>
      </c>
      <c r="T197" s="3">
        <f>tweet_datatable[[#This Row],[r1]]*COS(tweet_datatable[[#This Row],[Theta (rad)]])</f>
        <v>0.81409489363172061</v>
      </c>
      <c r="U197" s="3">
        <f>tweet_datatable[[#This Row],[r1]]*SIN(tweet_datatable[[#This Row],[Theta (rad)]])</f>
        <v>0.16406998650475749</v>
      </c>
      <c r="V197" s="3" t="e">
        <f>IF(COUNTA(tweet_datatable[[#This Row],[Flag]])&gt;0,tweet_datatable[[#This Row],[x]],NA())</f>
        <v>#N/A</v>
      </c>
      <c r="W197" s="3" t="e">
        <f>IF(COUNTA(tweet_datatable[[#This Row],[Flag]])&gt;0,tweet_datatable[[#This Row],[y]],NA())</f>
        <v>#N/A</v>
      </c>
      <c r="X197" s="3">
        <f>IF(COUNTA(tweet_datatable[[#This Row],[Flag]])=0,tweet_datatable[[#This Row],[x]],NA())</f>
        <v>0.81409489363172061</v>
      </c>
      <c r="Y197" s="3">
        <f>IF(COUNTA(tweet_datatable[[#This Row],[Flag]])=0,tweet_datatable[[#This Row],[y]],NA())</f>
        <v>0.16406998650475749</v>
      </c>
      <c r="Z197" s="3"/>
      <c r="AA197" s="3"/>
      <c r="AB197" s="3"/>
    </row>
    <row r="198" spans="1:28" x14ac:dyDescent="0.35">
      <c r="A198" s="1">
        <v>44149</v>
      </c>
      <c r="B198">
        <v>7.3</v>
      </c>
      <c r="C198">
        <v>21.2</v>
      </c>
      <c r="D198">
        <v>115.2</v>
      </c>
      <c r="E198" t="s">
        <v>9</v>
      </c>
      <c r="I198" s="2">
        <f>IFERROR(tweet_datatable[[#This Row],[Retweets]]/SUM(tweet_datatable[[#This Row],[Retweets]:[Likes]]),0.5)</f>
        <v>0.15542521994134897</v>
      </c>
      <c r="J198" s="2">
        <f>IFERROR(tweet_datatable[[#This Row],[Retweets]]/SUM(tweet_datatable[[#This Row],[Comments]:[Retweets]]),0.5)</f>
        <v>0.743859649122807</v>
      </c>
      <c r="K198" s="3">
        <f>tweet_datatable[[#This Row],[R/L]]*60</f>
        <v>9.325513196480939</v>
      </c>
      <c r="L198" s="3">
        <f>tweet_datatable[[#This Row],[R/C]]*60</f>
        <v>44.631578947368418</v>
      </c>
      <c r="M198" s="3">
        <f>180-tweet_datatable[[#This Row],[Theta (deg)]]-tweet_datatable[[#This Row],[Phi (deg)]]</f>
        <v>126.04290785615066</v>
      </c>
      <c r="N198" s="3">
        <f>RADIANS(tweet_datatable[[#This Row],[Phi (deg)]])</f>
        <v>0.77896800299536384</v>
      </c>
      <c r="O198" s="3">
        <f>RADIANS(tweet_datatable[[#This Row],[Beta (deg)]])</f>
        <v>2.1998637408776562</v>
      </c>
      <c r="P198" s="3">
        <f>SIN(tweet_datatable[[#This Row],[Phi (rad)]])</f>
        <v>0.70254538418633028</v>
      </c>
      <c r="Q198" s="3">
        <f>SIN(tweet_datatable[[#This Row],[Beta (rad)]])</f>
        <v>0.80857658495958373</v>
      </c>
      <c r="R198" s="3">
        <f>tweet_datatable[[#This Row],[SinPhi]]/tweet_datatable[[#This Row],[SinBeta]]</f>
        <v>0.86886684236774758</v>
      </c>
      <c r="S198" s="3">
        <f>RADIANS(tweet_datatable[[#This Row],[Theta (deg)]])</f>
        <v>0.16276090971677326</v>
      </c>
      <c r="T198" s="3">
        <f>tweet_datatable[[#This Row],[r1]]*COS(tweet_datatable[[#This Row],[Theta (rad)]])</f>
        <v>0.85738360113229772</v>
      </c>
      <c r="U198" s="3">
        <f>tweet_datatable[[#This Row],[r1]]*SIN(tweet_datatable[[#This Row],[Theta (rad)]])</f>
        <v>0.14079399943006601</v>
      </c>
      <c r="V198" s="3" t="e">
        <f>IF(COUNTA(tweet_datatable[[#This Row],[Flag]])&gt;0,tweet_datatable[[#This Row],[x]],NA())</f>
        <v>#N/A</v>
      </c>
      <c r="W198" s="3" t="e">
        <f>IF(COUNTA(tweet_datatable[[#This Row],[Flag]])&gt;0,tweet_datatable[[#This Row],[y]],NA())</f>
        <v>#N/A</v>
      </c>
      <c r="X198" s="3">
        <f>IF(COUNTA(tweet_datatable[[#This Row],[Flag]])=0,tweet_datatable[[#This Row],[x]],NA())</f>
        <v>0.85738360113229772</v>
      </c>
      <c r="Y198" s="3">
        <f>IF(COUNTA(tweet_datatable[[#This Row],[Flag]])=0,tweet_datatable[[#This Row],[y]],NA())</f>
        <v>0.14079399943006601</v>
      </c>
      <c r="Z198" s="3"/>
      <c r="AA198" s="3"/>
      <c r="AB198" s="3"/>
    </row>
    <row r="199" spans="1:28" x14ac:dyDescent="0.35">
      <c r="A199" s="1">
        <v>44149</v>
      </c>
      <c r="B199">
        <v>11.5</v>
      </c>
      <c r="C199">
        <v>50.7</v>
      </c>
      <c r="D199">
        <v>149.80000000000001</v>
      </c>
      <c r="E199" t="s">
        <v>8</v>
      </c>
      <c r="I199" s="2">
        <f>IFERROR(tweet_datatable[[#This Row],[Retweets]]/SUM(tweet_datatable[[#This Row],[Retweets]:[Likes]]),0.5)</f>
        <v>0.25286783042394018</v>
      </c>
      <c r="J199" s="2">
        <f>IFERROR(tweet_datatable[[#This Row],[Retweets]]/SUM(tweet_datatable[[#This Row],[Comments]:[Retweets]]),0.5)</f>
        <v>0.81511254019292601</v>
      </c>
      <c r="K199" s="3">
        <f>tweet_datatable[[#This Row],[R/L]]*60</f>
        <v>15.172069825436411</v>
      </c>
      <c r="L199" s="3">
        <f>tweet_datatable[[#This Row],[R/C]]*60</f>
        <v>48.90675241157556</v>
      </c>
      <c r="M199" s="3">
        <f>180-tweet_datatable[[#This Row],[Theta (deg)]]-tweet_datatable[[#This Row],[Phi (deg)]]</f>
        <v>115.92117776298804</v>
      </c>
      <c r="N199" s="3">
        <f>RADIANS(tweet_datatable[[#This Row],[Phi (deg)]])</f>
        <v>0.85358385603967046</v>
      </c>
      <c r="O199" s="3">
        <f>RADIANS(tweet_datatable[[#This Row],[Beta (deg)]])</f>
        <v>2.0232062247537761</v>
      </c>
      <c r="P199" s="3">
        <f>SIN(tweet_datatable[[#This Row],[Phi (rad)]])</f>
        <v>0.75364085993380558</v>
      </c>
      <c r="Q199" s="3">
        <f>SIN(tweet_datatable[[#This Row],[Beta (rad)]])</f>
        <v>0.89939626609374035</v>
      </c>
      <c r="R199" s="3">
        <f>tweet_datatable[[#This Row],[SinPhi]]/tweet_datatable[[#This Row],[SinBeta]]</f>
        <v>0.83794083692054899</v>
      </c>
      <c r="S199" s="3">
        <f>RADIANS(tweet_datatable[[#This Row],[Theta (deg)]])</f>
        <v>0.26480257279634672</v>
      </c>
      <c r="T199" s="3">
        <f>tweet_datatable[[#This Row],[r1]]*COS(tweet_datatable[[#This Row],[Theta (rad)]])</f>
        <v>0.80873373039048047</v>
      </c>
      <c r="U199" s="3">
        <f>tweet_datatable[[#This Row],[r1]]*SIN(tweet_datatable[[#This Row],[Theta (rad)]])</f>
        <v>0.2193048095865838</v>
      </c>
      <c r="V199" s="3" t="e">
        <f>IF(COUNTA(tweet_datatable[[#This Row],[Flag]])&gt;0,tweet_datatable[[#This Row],[x]],NA())</f>
        <v>#N/A</v>
      </c>
      <c r="W199" s="3" t="e">
        <f>IF(COUNTA(tweet_datatable[[#This Row],[Flag]])&gt;0,tweet_datatable[[#This Row],[y]],NA())</f>
        <v>#N/A</v>
      </c>
      <c r="X199" s="3">
        <f>IF(COUNTA(tweet_datatable[[#This Row],[Flag]])=0,tweet_datatable[[#This Row],[x]],NA())</f>
        <v>0.80873373039048047</v>
      </c>
      <c r="Y199" s="3">
        <f>IF(COUNTA(tweet_datatable[[#This Row],[Flag]])=0,tweet_datatable[[#This Row],[y]],NA())</f>
        <v>0.2193048095865838</v>
      </c>
      <c r="Z199" s="3"/>
      <c r="AA199" s="3"/>
      <c r="AB199" s="3"/>
    </row>
    <row r="200" spans="1:28" x14ac:dyDescent="0.35">
      <c r="A200" s="1">
        <v>44149</v>
      </c>
      <c r="B200">
        <v>39.200000000000003</v>
      </c>
      <c r="C200">
        <v>82.2</v>
      </c>
      <c r="D200">
        <v>257.10000000000002</v>
      </c>
      <c r="E200" t="s">
        <v>9</v>
      </c>
      <c r="I200" s="2">
        <f>IFERROR(tweet_datatable[[#This Row],[Retweets]]/SUM(tweet_datatable[[#This Row],[Retweets]:[Likes]]),0.5)</f>
        <v>0.24226348364279399</v>
      </c>
      <c r="J200" s="2">
        <f>IFERROR(tweet_datatable[[#This Row],[Retweets]]/SUM(tweet_datatable[[#This Row],[Comments]:[Retweets]]),0.5)</f>
        <v>0.67710049423393737</v>
      </c>
      <c r="K200" s="3">
        <f>tweet_datatable[[#This Row],[R/L]]*60</f>
        <v>14.535809018567639</v>
      </c>
      <c r="L200" s="3">
        <f>tweet_datatable[[#This Row],[R/C]]*60</f>
        <v>40.626029654036245</v>
      </c>
      <c r="M200" s="3">
        <f>180-tweet_datatable[[#This Row],[Theta (deg)]]-tweet_datatable[[#This Row],[Phi (deg)]]</f>
        <v>124.83816132739611</v>
      </c>
      <c r="N200" s="3">
        <f>RADIANS(tweet_datatable[[#This Row],[Phi (deg)]])</f>
        <v>0.7090579794757853</v>
      </c>
      <c r="O200" s="3">
        <f>RADIANS(tweet_datatable[[#This Row],[Beta (deg)]])</f>
        <v>2.1788369472989171</v>
      </c>
      <c r="P200" s="3">
        <f>SIN(tweet_datatable[[#This Row],[Phi (rad)]])</f>
        <v>0.65111908945573826</v>
      </c>
      <c r="Q200" s="3">
        <f>SIN(tweet_datatable[[#This Row],[Beta (rad)]])</f>
        <v>0.82076890849977147</v>
      </c>
      <c r="R200" s="3">
        <f>tweet_datatable[[#This Row],[SinPhi]]/tweet_datatable[[#This Row],[SinBeta]]</f>
        <v>0.79330379442110599</v>
      </c>
      <c r="S200" s="3">
        <f>RADIANS(tweet_datatable[[#This Row],[Theta (deg)]])</f>
        <v>0.25369772681509084</v>
      </c>
      <c r="T200" s="3">
        <f>tweet_datatable[[#This Row],[r1]]*COS(tweet_datatable[[#This Row],[Theta (rad)]])</f>
        <v>0.76791090747514068</v>
      </c>
      <c r="U200" s="3">
        <f>tweet_datatable[[#This Row],[r1]]*SIN(tweet_datatable[[#This Row],[Theta (rad)]])</f>
        <v>0.19910737912902757</v>
      </c>
      <c r="V200" s="3" t="e">
        <f>IF(COUNTA(tweet_datatable[[#This Row],[Flag]])&gt;0,tweet_datatable[[#This Row],[x]],NA())</f>
        <v>#N/A</v>
      </c>
      <c r="W200" s="3" t="e">
        <f>IF(COUNTA(tweet_datatable[[#This Row],[Flag]])&gt;0,tweet_datatable[[#This Row],[y]],NA())</f>
        <v>#N/A</v>
      </c>
      <c r="X200" s="3">
        <f>IF(COUNTA(tweet_datatable[[#This Row],[Flag]])=0,tweet_datatable[[#This Row],[x]],NA())</f>
        <v>0.76791090747514068</v>
      </c>
      <c r="Y200" s="3">
        <f>IF(COUNTA(tweet_datatable[[#This Row],[Flag]])=0,tweet_datatable[[#This Row],[y]],NA())</f>
        <v>0.19910737912902757</v>
      </c>
      <c r="Z200" s="3"/>
      <c r="AA200" s="3"/>
      <c r="AB200" s="3"/>
    </row>
    <row r="201" spans="1:28" x14ac:dyDescent="0.35">
      <c r="A201" s="1">
        <v>44149</v>
      </c>
      <c r="B201">
        <v>15.7</v>
      </c>
      <c r="C201">
        <v>87.6</v>
      </c>
      <c r="D201">
        <v>217.4</v>
      </c>
      <c r="E201" t="s">
        <v>8</v>
      </c>
      <c r="I201" s="2">
        <f>IFERROR(tweet_datatable[[#This Row],[Retweets]]/SUM(tweet_datatable[[#This Row],[Retweets]:[Likes]]),0.5)</f>
        <v>0.28721311475409833</v>
      </c>
      <c r="J201" s="2">
        <f>IFERROR(tweet_datatable[[#This Row],[Retweets]]/SUM(tweet_datatable[[#This Row],[Comments]:[Retweets]]),0.5)</f>
        <v>0.84801548886737654</v>
      </c>
      <c r="K201" s="3">
        <f>tweet_datatable[[#This Row],[R/L]]*60</f>
        <v>17.232786885245901</v>
      </c>
      <c r="L201" s="3">
        <f>tweet_datatable[[#This Row],[R/C]]*60</f>
        <v>50.880929332042591</v>
      </c>
      <c r="M201" s="3">
        <f>180-tweet_datatable[[#This Row],[Theta (deg)]]-tweet_datatable[[#This Row],[Phi (deg)]]</f>
        <v>111.8862837827115</v>
      </c>
      <c r="N201" s="3">
        <f>RADIANS(tweet_datatable[[#This Row],[Phi (deg)]])</f>
        <v>0.88803974331870239</v>
      </c>
      <c r="O201" s="3">
        <f>RADIANS(tweet_datatable[[#This Row],[Beta (deg)]])</f>
        <v>1.9527840398290515</v>
      </c>
      <c r="P201" s="3">
        <f>SIN(tweet_datatable[[#This Row],[Phi (rad)]])</f>
        <v>0.77583644619671599</v>
      </c>
      <c r="Q201" s="3">
        <f>SIN(tweet_datatable[[#This Row],[Beta (rad)]])</f>
        <v>0.92792551803249879</v>
      </c>
      <c r="R201" s="3">
        <f>tweet_datatable[[#This Row],[SinPhi]]/tweet_datatable[[#This Row],[SinBeta]]</f>
        <v>0.83609775905477779</v>
      </c>
      <c r="S201" s="3">
        <f>RADIANS(tweet_datatable[[#This Row],[Theta (deg)]])</f>
        <v>0.3007688704420392</v>
      </c>
      <c r="T201" s="3">
        <f>tweet_datatable[[#This Row],[r1]]*COS(tweet_datatable[[#This Row],[Theta (rad)]])</f>
        <v>0.79856448620618636</v>
      </c>
      <c r="U201" s="3">
        <f>tweet_datatable[[#This Row],[r1]]*SIN(tweet_datatable[[#This Row],[Theta (rad)]])</f>
        <v>0.24769784832870612</v>
      </c>
      <c r="V201" s="3" t="e">
        <f>IF(COUNTA(tweet_datatable[[#This Row],[Flag]])&gt;0,tweet_datatable[[#This Row],[x]],NA())</f>
        <v>#N/A</v>
      </c>
      <c r="W201" s="3" t="e">
        <f>IF(COUNTA(tweet_datatable[[#This Row],[Flag]])&gt;0,tweet_datatable[[#This Row],[y]],NA())</f>
        <v>#N/A</v>
      </c>
      <c r="X201" s="3">
        <f>IF(COUNTA(tweet_datatable[[#This Row],[Flag]])=0,tweet_datatable[[#This Row],[x]],NA())</f>
        <v>0.79856448620618636</v>
      </c>
      <c r="Y201" s="3">
        <f>IF(COUNTA(tweet_datatable[[#This Row],[Flag]])=0,tweet_datatable[[#This Row],[y]],NA())</f>
        <v>0.24769784832870612</v>
      </c>
      <c r="Z201" s="3"/>
      <c r="AA201" s="3"/>
      <c r="AB201" s="3"/>
    </row>
    <row r="202" spans="1:28" x14ac:dyDescent="0.35">
      <c r="A202" s="1">
        <v>44149</v>
      </c>
      <c r="B202">
        <v>48.4</v>
      </c>
      <c r="C202">
        <v>76</v>
      </c>
      <c r="D202">
        <v>324.2</v>
      </c>
      <c r="E202" t="s">
        <v>8</v>
      </c>
      <c r="I202" s="2">
        <f>IFERROR(tweet_datatable[[#This Row],[Retweets]]/SUM(tweet_datatable[[#This Row],[Retweets]:[Likes]]),0.5)</f>
        <v>0.18990504747626188</v>
      </c>
      <c r="J202" s="2">
        <f>IFERROR(tweet_datatable[[#This Row],[Retweets]]/SUM(tweet_datatable[[#This Row],[Comments]:[Retweets]]),0.5)</f>
        <v>0.61093247588424437</v>
      </c>
      <c r="K202" s="3">
        <f>tweet_datatable[[#This Row],[R/L]]*60</f>
        <v>11.394302848575713</v>
      </c>
      <c r="L202" s="3">
        <f>tweet_datatable[[#This Row],[R/C]]*60</f>
        <v>36.655948553054664</v>
      </c>
      <c r="M202" s="3">
        <f>180-tweet_datatable[[#This Row],[Theta (deg)]]-tweet_datatable[[#This Row],[Phi (deg)]]</f>
        <v>131.94974859836964</v>
      </c>
      <c r="N202" s="3">
        <f>RADIANS(tweet_datatable[[#This Row],[Phi (deg)]])</f>
        <v>0.63976699269245518</v>
      </c>
      <c r="O202" s="3">
        <f>RADIANS(tweet_datatable[[#This Row],[Beta (deg)]])</f>
        <v>2.3029575602203232</v>
      </c>
      <c r="P202" s="3">
        <f>SIN(tweet_datatable[[#This Row],[Phi (rad)]])</f>
        <v>0.59700853097955708</v>
      </c>
      <c r="Q202" s="3">
        <f>SIN(tweet_datatable[[#This Row],[Beta (rad)]])</f>
        <v>0.74373140219327494</v>
      </c>
      <c r="R202" s="3">
        <f>tweet_datatable[[#This Row],[SinPhi]]/tweet_datatable[[#This Row],[SinBeta]]</f>
        <v>0.80272061824869845</v>
      </c>
      <c r="S202" s="3">
        <f>RADIANS(tweet_datatable[[#This Row],[Theta (deg)]])</f>
        <v>0.19886810067701507</v>
      </c>
      <c r="T202" s="3">
        <f>tweet_datatable[[#This Row],[r1]]*COS(tweet_datatable[[#This Row],[Theta (rad)]])</f>
        <v>0.78689965602031231</v>
      </c>
      <c r="U202" s="3">
        <f>tweet_datatable[[#This Row],[r1]]*SIN(tweet_datatable[[#This Row],[Theta (rad)]])</f>
        <v>0.1585853786346236</v>
      </c>
      <c r="V202" s="3" t="e">
        <f>IF(COUNTA(tweet_datatable[[#This Row],[Flag]])&gt;0,tweet_datatable[[#This Row],[x]],NA())</f>
        <v>#N/A</v>
      </c>
      <c r="W202" s="3" t="e">
        <f>IF(COUNTA(tweet_datatable[[#This Row],[Flag]])&gt;0,tweet_datatable[[#This Row],[y]],NA())</f>
        <v>#N/A</v>
      </c>
      <c r="X202" s="3">
        <f>IF(COUNTA(tweet_datatable[[#This Row],[Flag]])=0,tweet_datatable[[#This Row],[x]],NA())</f>
        <v>0.78689965602031231</v>
      </c>
      <c r="Y202" s="3">
        <f>IF(COUNTA(tweet_datatable[[#This Row],[Flag]])=0,tweet_datatable[[#This Row],[y]],NA())</f>
        <v>0.1585853786346236</v>
      </c>
      <c r="Z202" s="3"/>
      <c r="AA202" s="3"/>
      <c r="AB202" s="3"/>
    </row>
    <row r="203" spans="1:28" x14ac:dyDescent="0.35">
      <c r="A203" s="1">
        <v>44149</v>
      </c>
      <c r="B203">
        <v>37.200000000000003</v>
      </c>
      <c r="C203">
        <v>83.8</v>
      </c>
      <c r="D203">
        <v>334.6</v>
      </c>
      <c r="E203" t="s">
        <v>8</v>
      </c>
      <c r="I203" s="2">
        <f>IFERROR(tweet_datatable[[#This Row],[Retweets]]/SUM(tweet_datatable[[#This Row],[Retweets]:[Likes]]),0.5)</f>
        <v>0.20028680688336517</v>
      </c>
      <c r="J203" s="2">
        <f>IFERROR(tweet_datatable[[#This Row],[Retweets]]/SUM(tweet_datatable[[#This Row],[Comments]:[Retweets]]),0.5)</f>
        <v>0.69256198347107434</v>
      </c>
      <c r="K203" s="3">
        <f>tweet_datatable[[#This Row],[R/L]]*60</f>
        <v>12.01720841300191</v>
      </c>
      <c r="L203" s="3">
        <f>tweet_datatable[[#This Row],[R/C]]*60</f>
        <v>41.553719008264459</v>
      </c>
      <c r="M203" s="3">
        <f>180-tweet_datatable[[#This Row],[Theta (deg)]]-tweet_datatable[[#This Row],[Phi (deg)]]</f>
        <v>126.42907257873361</v>
      </c>
      <c r="N203" s="3">
        <f>RADIANS(tweet_datatable[[#This Row],[Phi (deg)]])</f>
        <v>0.72524921314276758</v>
      </c>
      <c r="O203" s="3">
        <f>RADIANS(tweet_datatable[[#This Row],[Beta (deg)]])</f>
        <v>2.2066035867417795</v>
      </c>
      <c r="P203" s="3">
        <f>SIN(tweet_datatable[[#This Row],[Phi (rad)]])</f>
        <v>0.66332195796198712</v>
      </c>
      <c r="Q203" s="3">
        <f>SIN(tweet_datatable[[#This Row],[Beta (rad)]])</f>
        <v>0.80459258575677295</v>
      </c>
      <c r="R203" s="3">
        <f>tweet_datatable[[#This Row],[SinPhi]]/tweet_datatable[[#This Row],[SinBeta]]</f>
        <v>0.82441967488190138</v>
      </c>
      <c r="S203" s="3">
        <f>RADIANS(tweet_datatable[[#This Row],[Theta (deg)]])</f>
        <v>0.20973985370524587</v>
      </c>
      <c r="T203" s="3">
        <f>tweet_datatable[[#This Row],[r1]]*COS(tweet_datatable[[#This Row],[Theta (rad)]])</f>
        <v>0.80635260979407242</v>
      </c>
      <c r="U203" s="3">
        <f>tweet_datatable[[#This Row],[r1]]*SIN(tweet_datatable[[#This Row],[Theta (rad)]])</f>
        <v>0.17164867902395403</v>
      </c>
      <c r="V203" s="3" t="e">
        <f>IF(COUNTA(tweet_datatable[[#This Row],[Flag]])&gt;0,tweet_datatable[[#This Row],[x]],NA())</f>
        <v>#N/A</v>
      </c>
      <c r="W203" s="3" t="e">
        <f>IF(COUNTA(tweet_datatable[[#This Row],[Flag]])&gt;0,tweet_datatable[[#This Row],[y]],NA())</f>
        <v>#N/A</v>
      </c>
      <c r="X203" s="3">
        <f>IF(COUNTA(tweet_datatable[[#This Row],[Flag]])=0,tweet_datatable[[#This Row],[x]],NA())</f>
        <v>0.80635260979407242</v>
      </c>
      <c r="Y203" s="3">
        <f>IF(COUNTA(tweet_datatable[[#This Row],[Flag]])=0,tweet_datatable[[#This Row],[y]],NA())</f>
        <v>0.17164867902395403</v>
      </c>
      <c r="Z203" s="3"/>
      <c r="AA203" s="3"/>
      <c r="AB203" s="3"/>
    </row>
    <row r="204" spans="1:28" x14ac:dyDescent="0.35">
      <c r="A204" s="1">
        <v>44149</v>
      </c>
      <c r="B204">
        <v>19.600000000000001</v>
      </c>
      <c r="C204">
        <v>62</v>
      </c>
      <c r="D204">
        <v>256.89999999999998</v>
      </c>
      <c r="E204" t="s">
        <v>8</v>
      </c>
      <c r="I204" s="2">
        <f>IFERROR(tweet_datatable[[#This Row],[Retweets]]/SUM(tweet_datatable[[#This Row],[Retweets]:[Likes]]),0.5)</f>
        <v>0.19441831295076828</v>
      </c>
      <c r="J204" s="2">
        <f>IFERROR(tweet_datatable[[#This Row],[Retweets]]/SUM(tweet_datatable[[#This Row],[Comments]:[Retweets]]),0.5)</f>
        <v>0.75980392156862753</v>
      </c>
      <c r="K204" s="3">
        <f>tweet_datatable[[#This Row],[R/L]]*60</f>
        <v>11.665098777046097</v>
      </c>
      <c r="L204" s="3">
        <f>tweet_datatable[[#This Row],[R/C]]*60</f>
        <v>45.588235294117652</v>
      </c>
      <c r="M204" s="3">
        <f>180-tweet_datatable[[#This Row],[Theta (deg)]]-tweet_datatable[[#This Row],[Phi (deg)]]</f>
        <v>122.74666592883625</v>
      </c>
      <c r="N204" s="3">
        <f>RADIANS(tweet_datatable[[#This Row],[Phi (deg)]])</f>
        <v>0.79566480605623857</v>
      </c>
      <c r="O204" s="3">
        <f>RADIANS(tweet_datatable[[#This Row],[Beta (deg)]])</f>
        <v>2.1423334663037363</v>
      </c>
      <c r="P204" s="3">
        <f>SIN(tweet_datatable[[#This Row],[Phi (rad)]])</f>
        <v>0.71432900070219418</v>
      </c>
      <c r="Q204" s="3">
        <f>SIN(tweet_datatable[[#This Row],[Beta (rad)]])</f>
        <v>0.84107049112585697</v>
      </c>
      <c r="R204" s="3">
        <f>tweet_datatable[[#This Row],[SinPhi]]/tweet_datatable[[#This Row],[SinBeta]]</f>
        <v>0.84930931264274101</v>
      </c>
      <c r="S204" s="3">
        <f>RADIANS(tweet_datatable[[#This Row],[Theta (deg)]])</f>
        <v>0.20359438122981832</v>
      </c>
      <c r="T204" s="3">
        <f>tweet_datatable[[#This Row],[r1]]*COS(tweet_datatable[[#This Row],[Theta (rad)]])</f>
        <v>0.83176780978449538</v>
      </c>
      <c r="U204" s="3">
        <f>tweet_datatable[[#This Row],[r1]]*SIN(tweet_datatable[[#This Row],[Theta (rad)]])</f>
        <v>0.1717225062360454</v>
      </c>
      <c r="V204" s="3" t="e">
        <f>IF(COUNTA(tweet_datatable[[#This Row],[Flag]])&gt;0,tweet_datatable[[#This Row],[x]],NA())</f>
        <v>#N/A</v>
      </c>
      <c r="W204" s="3" t="e">
        <f>IF(COUNTA(tweet_datatable[[#This Row],[Flag]])&gt;0,tweet_datatable[[#This Row],[y]],NA())</f>
        <v>#N/A</v>
      </c>
      <c r="X204" s="3">
        <f>IF(COUNTA(tweet_datatable[[#This Row],[Flag]])=0,tweet_datatable[[#This Row],[x]],NA())</f>
        <v>0.83176780978449538</v>
      </c>
      <c r="Y204" s="3">
        <f>IF(COUNTA(tweet_datatable[[#This Row],[Flag]])=0,tweet_datatable[[#This Row],[y]],NA())</f>
        <v>0.1717225062360454</v>
      </c>
      <c r="Z204" s="3"/>
      <c r="AA204" s="3"/>
      <c r="AB204" s="3"/>
    </row>
    <row r="205" spans="1:28" x14ac:dyDescent="0.35">
      <c r="A205" s="1">
        <v>44149</v>
      </c>
      <c r="B205">
        <v>9</v>
      </c>
      <c r="C205">
        <v>35.9</v>
      </c>
      <c r="D205">
        <v>147.6</v>
      </c>
      <c r="E205" t="s">
        <v>9</v>
      </c>
      <c r="I205" s="2">
        <f>IFERROR(tweet_datatable[[#This Row],[Retweets]]/SUM(tweet_datatable[[#This Row],[Retweets]:[Likes]]),0.5)</f>
        <v>0.19564032697547684</v>
      </c>
      <c r="J205" s="2">
        <f>IFERROR(tweet_datatable[[#This Row],[Retweets]]/SUM(tweet_datatable[[#This Row],[Comments]:[Retweets]]),0.5)</f>
        <v>0.79955456570155903</v>
      </c>
      <c r="K205" s="3">
        <f>tweet_datatable[[#This Row],[R/L]]*60</f>
        <v>11.73841961852861</v>
      </c>
      <c r="L205" s="3">
        <f>tweet_datatable[[#This Row],[R/C]]*60</f>
        <v>47.973273942093542</v>
      </c>
      <c r="M205" s="3">
        <f>180-tweet_datatable[[#This Row],[Theta (deg)]]-tweet_datatable[[#This Row],[Phi (deg)]]</f>
        <v>120.28830643937785</v>
      </c>
      <c r="N205" s="3">
        <f>RADIANS(tweet_datatable[[#This Row],[Phi (deg)]])</f>
        <v>0.83729158325073183</v>
      </c>
      <c r="O205" s="3">
        <f>RADIANS(tweet_datatable[[#This Row],[Beta (deg)]])</f>
        <v>2.0994269990150403</v>
      </c>
      <c r="P205" s="3">
        <f>SIN(tweet_datatable[[#This Row],[Phi (rad)]])</f>
        <v>0.74283262351292922</v>
      </c>
      <c r="Q205" s="3">
        <f>SIN(tweet_datatable[[#This Row],[Beta (rad)]])</f>
        <v>0.86349850223941549</v>
      </c>
      <c r="R205" s="3">
        <f>tweet_datatable[[#This Row],[SinPhi]]/tweet_datatable[[#This Row],[SinBeta]]</f>
        <v>0.86025930744112611</v>
      </c>
      <c r="S205" s="3">
        <f>RADIANS(tweet_datatable[[#This Row],[Theta (deg)]])</f>
        <v>0.20487407132402102</v>
      </c>
      <c r="T205" s="3">
        <f>tweet_datatable[[#This Row],[r1]]*COS(tweet_datatable[[#This Row],[Theta (rad)]])</f>
        <v>0.84226837050537628</v>
      </c>
      <c r="U205" s="3">
        <f>tweet_datatable[[#This Row],[r1]]*SIN(tweet_datatable[[#This Row],[Theta (rad)]])</f>
        <v>0.17501447964469746</v>
      </c>
      <c r="V205" s="3" t="e">
        <f>IF(COUNTA(tweet_datatable[[#This Row],[Flag]])&gt;0,tweet_datatable[[#This Row],[x]],NA())</f>
        <v>#N/A</v>
      </c>
      <c r="W205" s="3" t="e">
        <f>IF(COUNTA(tweet_datatable[[#This Row],[Flag]])&gt;0,tweet_datatable[[#This Row],[y]],NA())</f>
        <v>#N/A</v>
      </c>
      <c r="X205" s="3">
        <f>IF(COUNTA(tweet_datatable[[#This Row],[Flag]])=0,tweet_datatable[[#This Row],[x]],NA())</f>
        <v>0.84226837050537628</v>
      </c>
      <c r="Y205" s="3">
        <f>IF(COUNTA(tweet_datatable[[#This Row],[Flag]])=0,tweet_datatable[[#This Row],[y]],NA())</f>
        <v>0.17501447964469746</v>
      </c>
      <c r="Z205" s="3"/>
      <c r="AA205" s="3"/>
      <c r="AB205" s="3"/>
    </row>
    <row r="206" spans="1:28" x14ac:dyDescent="0.35">
      <c r="A206" s="1">
        <v>44149</v>
      </c>
      <c r="B206">
        <v>6.5</v>
      </c>
      <c r="C206">
        <v>27.5</v>
      </c>
      <c r="D206">
        <v>118.4</v>
      </c>
      <c r="E206" t="s">
        <v>9</v>
      </c>
      <c r="I206" s="2">
        <f>IFERROR(tweet_datatable[[#This Row],[Retweets]]/SUM(tweet_datatable[[#This Row],[Retweets]:[Likes]]),0.5)</f>
        <v>0.18848526387936942</v>
      </c>
      <c r="J206" s="2">
        <f>IFERROR(tweet_datatable[[#This Row],[Retweets]]/SUM(tweet_datatable[[#This Row],[Comments]:[Retweets]]),0.5)</f>
        <v>0.80882352941176472</v>
      </c>
      <c r="K206" s="3">
        <f>tweet_datatable[[#This Row],[R/L]]*60</f>
        <v>11.309115832762165</v>
      </c>
      <c r="L206" s="3">
        <f>tweet_datatable[[#This Row],[R/C]]*60</f>
        <v>48.529411764705884</v>
      </c>
      <c r="M206" s="3">
        <f>180-tweet_datatable[[#This Row],[Theta (deg)]]-tweet_datatable[[#This Row],[Phi (deg)]]</f>
        <v>120.16147240253196</v>
      </c>
      <c r="N206" s="3">
        <f>RADIANS(tweet_datatable[[#This Row],[Phi (deg)]])</f>
        <v>0.84699801935018937</v>
      </c>
      <c r="O206" s="3">
        <f>RADIANS(tweet_datatable[[#This Row],[Beta (deg)]])</f>
        <v>2.0972133274684839</v>
      </c>
      <c r="P206" s="3">
        <f>SIN(tweet_datatable[[#This Row],[Phi (rad)]])</f>
        <v>0.74929576625812921</v>
      </c>
      <c r="Q206" s="3">
        <f>SIN(tweet_datatable[[#This Row],[Beta (rad)]])</f>
        <v>0.8646128539574891</v>
      </c>
      <c r="R206" s="3">
        <f>tweet_datatable[[#This Row],[SinPhi]]/tweet_datatable[[#This Row],[SinBeta]]</f>
        <v>0.86662575374454265</v>
      </c>
      <c r="S206" s="3">
        <f>RADIANS(tweet_datatable[[#This Row],[Theta (deg)]])</f>
        <v>0.1973813067711202</v>
      </c>
      <c r="T206" s="3">
        <f>tweet_datatable[[#This Row],[r1]]*COS(tweet_datatable[[#This Row],[Theta (rad)]])</f>
        <v>0.84979888953485383</v>
      </c>
      <c r="U206" s="3">
        <f>tweet_datatable[[#This Row],[r1]]*SIN(tweet_datatable[[#This Row],[Theta (rad)]])</f>
        <v>0.16994718120235497</v>
      </c>
      <c r="V206" s="3" t="e">
        <f>IF(COUNTA(tweet_datatable[[#This Row],[Flag]])&gt;0,tweet_datatable[[#This Row],[x]],NA())</f>
        <v>#N/A</v>
      </c>
      <c r="W206" s="3" t="e">
        <f>IF(COUNTA(tweet_datatable[[#This Row],[Flag]])&gt;0,tweet_datatable[[#This Row],[y]],NA())</f>
        <v>#N/A</v>
      </c>
      <c r="X206" s="3">
        <f>IF(COUNTA(tweet_datatable[[#This Row],[Flag]])=0,tweet_datatable[[#This Row],[x]],NA())</f>
        <v>0.84979888953485383</v>
      </c>
      <c r="Y206" s="3">
        <f>IF(COUNTA(tweet_datatable[[#This Row],[Flag]])=0,tweet_datatable[[#This Row],[y]],NA())</f>
        <v>0.16994718120235497</v>
      </c>
      <c r="Z206" s="3"/>
      <c r="AA206" s="3"/>
      <c r="AB206" s="3"/>
    </row>
    <row r="207" spans="1:28" x14ac:dyDescent="0.35">
      <c r="A207" s="1">
        <v>44149</v>
      </c>
      <c r="B207">
        <v>13.3</v>
      </c>
      <c r="C207">
        <v>29.1</v>
      </c>
      <c r="D207">
        <v>127.2</v>
      </c>
      <c r="E207" t="s">
        <v>9</v>
      </c>
      <c r="I207" s="2">
        <f>IFERROR(tweet_datatable[[#This Row],[Retweets]]/SUM(tweet_datatable[[#This Row],[Retweets]:[Likes]]),0.5)</f>
        <v>0.18618042226487524</v>
      </c>
      <c r="J207" s="2">
        <f>IFERROR(tweet_datatable[[#This Row],[Retweets]]/SUM(tweet_datatable[[#This Row],[Comments]:[Retweets]]),0.5)</f>
        <v>0.68632075471698106</v>
      </c>
      <c r="K207" s="3">
        <f>tweet_datatable[[#This Row],[R/L]]*60</f>
        <v>11.170825335892514</v>
      </c>
      <c r="L207" s="3">
        <f>tweet_datatable[[#This Row],[R/C]]*60</f>
        <v>41.179245283018865</v>
      </c>
      <c r="M207" s="3">
        <f>180-tweet_datatable[[#This Row],[Theta (deg)]]-tweet_datatable[[#This Row],[Phi (deg)]]</f>
        <v>127.64992938108861</v>
      </c>
      <c r="N207" s="3">
        <f>RADIANS(tweet_datatable[[#This Row],[Phi (deg)]])</f>
        <v>0.71871341367502339</v>
      </c>
      <c r="O207" s="3">
        <f>RADIANS(tweet_datatable[[#This Row],[Beta (deg)]])</f>
        <v>2.2279115576382438</v>
      </c>
      <c r="P207" s="3">
        <f>SIN(tweet_datatable[[#This Row],[Phi (rad)]])</f>
        <v>0.65841686352708406</v>
      </c>
      <c r="Q207" s="3">
        <f>SIN(tweet_datatable[[#This Row],[Beta (rad)]])</f>
        <v>0.79175764251504144</v>
      </c>
      <c r="R207" s="3">
        <f>tweet_datatable[[#This Row],[SinPhi]]/tweet_datatable[[#This Row],[SinBeta]]</f>
        <v>0.83158889560649329</v>
      </c>
      <c r="S207" s="3">
        <f>RADIANS(tweet_datatable[[#This Row],[Theta (deg)]])</f>
        <v>0.19496768227652586</v>
      </c>
      <c r="T207" s="3">
        <f>tweet_datatable[[#This Row],[r1]]*COS(tweet_datatable[[#This Row],[Theta (rad)]])</f>
        <v>0.81583355511926392</v>
      </c>
      <c r="U207" s="3">
        <f>tweet_datatable[[#This Row],[r1]]*SIN(tweet_datatable[[#This Row],[Theta (rad)]])</f>
        <v>0.16110773301580006</v>
      </c>
      <c r="V207" s="3" t="e">
        <f>IF(COUNTA(tweet_datatable[[#This Row],[Flag]])&gt;0,tweet_datatable[[#This Row],[x]],NA())</f>
        <v>#N/A</v>
      </c>
      <c r="W207" s="3" t="e">
        <f>IF(COUNTA(tweet_datatable[[#This Row],[Flag]])&gt;0,tweet_datatable[[#This Row],[y]],NA())</f>
        <v>#N/A</v>
      </c>
      <c r="X207" s="3">
        <f>IF(COUNTA(tweet_datatable[[#This Row],[Flag]])=0,tweet_datatable[[#This Row],[x]],NA())</f>
        <v>0.81583355511926392</v>
      </c>
      <c r="Y207" s="3">
        <f>IF(COUNTA(tweet_datatable[[#This Row],[Flag]])=0,tweet_datatable[[#This Row],[y]],NA())</f>
        <v>0.16110773301580006</v>
      </c>
      <c r="Z207" s="3"/>
      <c r="AA207" s="3"/>
      <c r="AB207" s="3"/>
    </row>
    <row r="208" spans="1:28" x14ac:dyDescent="0.35">
      <c r="A208" s="1">
        <v>44149</v>
      </c>
      <c r="B208">
        <v>19</v>
      </c>
      <c r="C208">
        <v>29.2</v>
      </c>
      <c r="D208">
        <v>150.30000000000001</v>
      </c>
      <c r="E208" t="s">
        <v>9</v>
      </c>
      <c r="I208" s="2">
        <f>IFERROR(tweet_datatable[[#This Row],[Retweets]]/SUM(tweet_datatable[[#This Row],[Retweets]:[Likes]]),0.5)</f>
        <v>0.16267409470752089</v>
      </c>
      <c r="J208" s="2">
        <f>IFERROR(tweet_datatable[[#This Row],[Retweets]]/SUM(tweet_datatable[[#This Row],[Comments]:[Retweets]]),0.5)</f>
        <v>0.60580912863070535</v>
      </c>
      <c r="K208" s="3">
        <f>tweet_datatable[[#This Row],[R/L]]*60</f>
        <v>9.7604456824512535</v>
      </c>
      <c r="L208" s="3">
        <f>tweet_datatable[[#This Row],[R/C]]*60</f>
        <v>36.348547717842322</v>
      </c>
      <c r="M208" s="3">
        <f>180-tweet_datatable[[#This Row],[Theta (deg)]]-tweet_datatable[[#This Row],[Phi (deg)]]</f>
        <v>133.89100659970643</v>
      </c>
      <c r="N208" s="3">
        <f>RADIANS(tweet_datatable[[#This Row],[Phi (deg)]])</f>
        <v>0.6344018359946193</v>
      </c>
      <c r="O208" s="3">
        <f>RADIANS(tweet_datatable[[#This Row],[Beta (deg)]])</f>
        <v>2.3368389039743347</v>
      </c>
      <c r="P208" s="3">
        <f>SIN(tweet_datatable[[#This Row],[Phi (rad)]])</f>
        <v>0.59269584335444225</v>
      </c>
      <c r="Q208" s="3">
        <f>SIN(tweet_datatable[[#This Row],[Beta (rad)]])</f>
        <v>0.72065994223735397</v>
      </c>
      <c r="R208" s="3">
        <f>tweet_datatable[[#This Row],[SinPhi]]/tweet_datatable[[#This Row],[SinBeta]]</f>
        <v>0.82243483870404177</v>
      </c>
      <c r="S208" s="3">
        <f>RADIANS(tweet_datatable[[#This Row],[Theta (deg)]])</f>
        <v>0.17035191362083929</v>
      </c>
      <c r="T208" s="3">
        <f>tweet_datatable[[#This Row],[r1]]*COS(tweet_datatable[[#This Row],[Theta (rad)]])</f>
        <v>0.81053023283679193</v>
      </c>
      <c r="U208" s="3">
        <f>tweet_datatable[[#This Row],[r1]]*SIN(tweet_datatable[[#This Row],[Theta (rad)]])</f>
        <v>0.13942670322315984</v>
      </c>
      <c r="V208" s="3" t="e">
        <f>IF(COUNTA(tweet_datatable[[#This Row],[Flag]])&gt;0,tweet_datatable[[#This Row],[x]],NA())</f>
        <v>#N/A</v>
      </c>
      <c r="W208" s="3" t="e">
        <f>IF(COUNTA(tweet_datatable[[#This Row],[Flag]])&gt;0,tweet_datatable[[#This Row],[y]],NA())</f>
        <v>#N/A</v>
      </c>
      <c r="X208" s="3">
        <f>IF(COUNTA(tweet_datatable[[#This Row],[Flag]])=0,tweet_datatable[[#This Row],[x]],NA())</f>
        <v>0.81053023283679193</v>
      </c>
      <c r="Y208" s="3">
        <f>IF(COUNTA(tweet_datatable[[#This Row],[Flag]])=0,tweet_datatable[[#This Row],[y]],NA())</f>
        <v>0.13942670322315984</v>
      </c>
      <c r="Z208" s="3"/>
      <c r="AA208" s="3"/>
      <c r="AB208" s="3"/>
    </row>
    <row r="209" spans="1:28" x14ac:dyDescent="0.35">
      <c r="A209" s="1">
        <v>44149</v>
      </c>
      <c r="B209">
        <v>27.6</v>
      </c>
      <c r="C209">
        <v>53.7</v>
      </c>
      <c r="D209">
        <v>148.9</v>
      </c>
      <c r="E209" t="s">
        <v>8</v>
      </c>
      <c r="I209" s="2">
        <f>IFERROR(tweet_datatable[[#This Row],[Retweets]]/SUM(tweet_datatable[[#This Row],[Retweets]:[Likes]]),0.5)</f>
        <v>0.26505429417571569</v>
      </c>
      <c r="J209" s="2">
        <f>IFERROR(tweet_datatable[[#This Row],[Retweets]]/SUM(tweet_datatable[[#This Row],[Comments]:[Retweets]]),0.5)</f>
        <v>0.6605166051660516</v>
      </c>
      <c r="K209" s="3">
        <f>tweet_datatable[[#This Row],[R/L]]*60</f>
        <v>15.90325765054294</v>
      </c>
      <c r="L209" s="3">
        <f>tweet_datatable[[#This Row],[R/C]]*60</f>
        <v>39.630996309963095</v>
      </c>
      <c r="M209" s="3">
        <f>180-tweet_datatable[[#This Row],[Theta (deg)]]-tweet_datatable[[#This Row],[Phi (deg)]]</f>
        <v>124.46574603949396</v>
      </c>
      <c r="N209" s="3">
        <f>RADIANS(tweet_datatable[[#This Row],[Phi (deg)]])</f>
        <v>0.69169137145457926</v>
      </c>
      <c r="O209" s="3">
        <f>RADIANS(tweet_datatable[[#This Row],[Beta (deg)]])</f>
        <v>2.1723370743402617</v>
      </c>
      <c r="P209" s="3">
        <f>SIN(tweet_datatable[[#This Row],[Phi (rad)]])</f>
        <v>0.63784073461159363</v>
      </c>
      <c r="Q209" s="3">
        <f>SIN(tweet_datatable[[#This Row],[Beta (rad)]])</f>
        <v>0.82446466411583896</v>
      </c>
      <c r="R209" s="3">
        <f>tweet_datatable[[#This Row],[SinPhi]]/tweet_datatable[[#This Row],[SinBeta]]</f>
        <v>0.77364229465870193</v>
      </c>
      <c r="S209" s="3">
        <f>RADIANS(tweet_datatable[[#This Row],[Theta (deg)]])</f>
        <v>0.27756420779495211</v>
      </c>
      <c r="T209" s="3">
        <f>tweet_datatable[[#This Row],[r1]]*COS(tweet_datatable[[#This Row],[Theta (rad)]])</f>
        <v>0.74403170180411426</v>
      </c>
      <c r="U209" s="3">
        <f>tweet_datatable[[#This Row],[r1]]*SIN(tweet_datatable[[#This Row],[Theta (rad)]])</f>
        <v>0.21198874214272648</v>
      </c>
      <c r="V209" s="3" t="e">
        <f>IF(COUNTA(tweet_datatable[[#This Row],[Flag]])&gt;0,tweet_datatable[[#This Row],[x]],NA())</f>
        <v>#N/A</v>
      </c>
      <c r="W209" s="3" t="e">
        <f>IF(COUNTA(tweet_datatable[[#This Row],[Flag]])&gt;0,tweet_datatable[[#This Row],[y]],NA())</f>
        <v>#N/A</v>
      </c>
      <c r="X209" s="3">
        <f>IF(COUNTA(tweet_datatable[[#This Row],[Flag]])=0,tweet_datatable[[#This Row],[x]],NA())</f>
        <v>0.74403170180411426</v>
      </c>
      <c r="Y209" s="3">
        <f>IF(COUNTA(tweet_datatable[[#This Row],[Flag]])=0,tweet_datatable[[#This Row],[y]],NA())</f>
        <v>0.21198874214272648</v>
      </c>
      <c r="Z209" s="3"/>
      <c r="AA209" s="3"/>
      <c r="AB209" s="3"/>
    </row>
    <row r="210" spans="1:28" x14ac:dyDescent="0.35">
      <c r="A210" s="1">
        <v>44150</v>
      </c>
      <c r="B210">
        <v>261.89999999999998</v>
      </c>
      <c r="C210">
        <v>323.60000000000002</v>
      </c>
      <c r="D210">
        <v>710.3</v>
      </c>
      <c r="E210" t="s">
        <v>8</v>
      </c>
      <c r="G210" t="s">
        <v>23</v>
      </c>
      <c r="I210" s="2">
        <f>IFERROR(tweet_datatable[[#This Row],[Retweets]]/SUM(tweet_datatable[[#This Row],[Retweets]:[Likes]]),0.5)</f>
        <v>0.31298965083663799</v>
      </c>
      <c r="J210" s="2">
        <f>IFERROR(tweet_datatable[[#This Row],[Retweets]]/SUM(tweet_datatable[[#This Row],[Comments]:[Retweets]]),0.5)</f>
        <v>0.55269000853970973</v>
      </c>
      <c r="K210" s="3">
        <f>tweet_datatable[[#This Row],[R/L]]*60</f>
        <v>18.77937905019828</v>
      </c>
      <c r="L210" s="3">
        <f>tweet_datatable[[#This Row],[R/C]]*60</f>
        <v>33.161400512382585</v>
      </c>
      <c r="M210" s="3">
        <f>180-tweet_datatable[[#This Row],[Theta (deg)]]-tweet_datatable[[#This Row],[Phi (deg)]]</f>
        <v>128.05922043741913</v>
      </c>
      <c r="N210" s="3">
        <f>RADIANS(tweet_datatable[[#This Row],[Phi (deg)]])</f>
        <v>0.57877562351361078</v>
      </c>
      <c r="O210" s="3">
        <f>RADIANS(tweet_datatable[[#This Row],[Beta (deg)]])</f>
        <v>2.2350550341701769</v>
      </c>
      <c r="P210" s="3">
        <f>SIN(tweet_datatable[[#This Row],[Phi (rad)]])</f>
        <v>0.54699938107677459</v>
      </c>
      <c r="Q210" s="3">
        <f>SIN(tweet_datatable[[#This Row],[Beta (rad)]])</f>
        <v>0.7873739902594602</v>
      </c>
      <c r="R210" s="3">
        <f>tweet_datatable[[#This Row],[SinPhi]]/tweet_datatable[[#This Row],[SinBeta]]</f>
        <v>0.69471355143001878</v>
      </c>
      <c r="S210" s="3">
        <f>RADIANS(tweet_datatable[[#This Row],[Theta (deg)]])</f>
        <v>0.32776199590600547</v>
      </c>
      <c r="T210" s="3">
        <f>tweet_datatable[[#This Row],[r1]]*COS(tweet_datatable[[#This Row],[Theta (rad)]])</f>
        <v>0.65773060289178942</v>
      </c>
      <c r="U210" s="3">
        <f>tweet_datatable[[#This Row],[r1]]*SIN(tweet_datatable[[#This Row],[Theta (rad)]])</f>
        <v>0.22364564060162809</v>
      </c>
      <c r="V210" s="3">
        <f>IF(COUNTA(tweet_datatable[[#This Row],[Flag]])&gt;0,tweet_datatable[[#This Row],[x]],NA())</f>
        <v>0.65773060289178942</v>
      </c>
      <c r="W210" s="3">
        <f>IF(COUNTA(tweet_datatable[[#This Row],[Flag]])&gt;0,tweet_datatable[[#This Row],[y]],NA())</f>
        <v>0.22364564060162809</v>
      </c>
      <c r="X210" s="3" t="e">
        <f>IF(COUNTA(tweet_datatable[[#This Row],[Flag]])=0,tweet_datatable[[#This Row],[x]],NA())</f>
        <v>#N/A</v>
      </c>
      <c r="Y210" s="3" t="e">
        <f>IF(COUNTA(tweet_datatable[[#This Row],[Flag]])=0,tweet_datatable[[#This Row],[y]],NA())</f>
        <v>#N/A</v>
      </c>
      <c r="Z210" s="3"/>
      <c r="AA210" s="3"/>
      <c r="AB210" s="3"/>
    </row>
    <row r="211" spans="1:28" x14ac:dyDescent="0.35">
      <c r="A211" s="1">
        <v>44150</v>
      </c>
      <c r="B211">
        <v>8.1</v>
      </c>
      <c r="C211">
        <v>25.1</v>
      </c>
      <c r="D211">
        <v>98</v>
      </c>
      <c r="E211" t="s">
        <v>9</v>
      </c>
      <c r="G211" t="s">
        <v>17</v>
      </c>
      <c r="I211" s="2">
        <f>IFERROR(tweet_datatable[[#This Row],[Retweets]]/SUM(tweet_datatable[[#This Row],[Retweets]:[Likes]]),0.5)</f>
        <v>0.20389926888708368</v>
      </c>
      <c r="J211" s="2">
        <f>IFERROR(tweet_datatable[[#This Row],[Retweets]]/SUM(tweet_datatable[[#This Row],[Comments]:[Retweets]]),0.5)</f>
        <v>0.75602409638554213</v>
      </c>
      <c r="K211" s="3">
        <f>tweet_datatable[[#This Row],[R/L]]*60</f>
        <v>12.233956133225021</v>
      </c>
      <c r="L211" s="3">
        <f>tweet_datatable[[#This Row],[R/C]]*60</f>
        <v>45.361445783132531</v>
      </c>
      <c r="M211" s="3">
        <f>180-tweet_datatable[[#This Row],[Theta (deg)]]-tweet_datatable[[#This Row],[Phi (deg)]]</f>
        <v>122.40459808364244</v>
      </c>
      <c r="N211" s="3">
        <f>RADIANS(tweet_datatable[[#This Row],[Phi (deg)]])</f>
        <v>0.79170658238056035</v>
      </c>
      <c r="O211" s="3">
        <f>RADIANS(tweet_datatable[[#This Row],[Beta (deg)]])</f>
        <v>2.136363256139902</v>
      </c>
      <c r="P211" s="3">
        <f>SIN(tweet_datatable[[#This Row],[Phi (rad)]])</f>
        <v>0.71155340742438422</v>
      </c>
      <c r="Q211" s="3">
        <f>SIN(tweet_datatable[[#This Row],[Beta (rad)]])</f>
        <v>0.84428492177260139</v>
      </c>
      <c r="R211" s="3">
        <f>tweet_datatable[[#This Row],[SinPhi]]/tweet_datatable[[#This Row],[SinBeta]]</f>
        <v>0.84278824490961723</v>
      </c>
      <c r="S211" s="3">
        <f>RADIANS(tweet_datatable[[#This Row],[Theta (deg)]])</f>
        <v>0.21352281506933066</v>
      </c>
      <c r="T211" s="3">
        <f>tweet_datatable[[#This Row],[r1]]*COS(tweet_datatable[[#This Row],[Theta (rad)]])</f>
        <v>0.82364892990664973</v>
      </c>
      <c r="U211" s="3">
        <f>tweet_datatable[[#This Row],[r1]]*SIN(tweet_datatable[[#This Row],[Theta (rad)]])</f>
        <v>0.17859021815727674</v>
      </c>
      <c r="V211" s="3">
        <f>IF(COUNTA(tweet_datatable[[#This Row],[Flag]])&gt;0,tweet_datatable[[#This Row],[x]],NA())</f>
        <v>0.82364892990664973</v>
      </c>
      <c r="W211" s="3">
        <f>IF(COUNTA(tweet_datatable[[#This Row],[Flag]])&gt;0,tweet_datatable[[#This Row],[y]],NA())</f>
        <v>0.17859021815727674</v>
      </c>
      <c r="X211" s="3" t="e">
        <f>IF(COUNTA(tweet_datatable[[#This Row],[Flag]])=0,tweet_datatable[[#This Row],[x]],NA())</f>
        <v>#N/A</v>
      </c>
      <c r="Y211" s="3" t="e">
        <f>IF(COUNTA(tweet_datatable[[#This Row],[Flag]])=0,tweet_datatable[[#This Row],[y]],NA())</f>
        <v>#N/A</v>
      </c>
      <c r="Z211" s="3"/>
      <c r="AA211" s="3"/>
      <c r="AB211" s="3"/>
    </row>
    <row r="212" spans="1:28" x14ac:dyDescent="0.35">
      <c r="A212" s="1">
        <v>44150</v>
      </c>
      <c r="B212">
        <v>50.2</v>
      </c>
      <c r="C212">
        <v>54.2</v>
      </c>
      <c r="D212">
        <v>150.69999999999999</v>
      </c>
      <c r="E212" t="s">
        <v>9</v>
      </c>
      <c r="G212" t="s">
        <v>17</v>
      </c>
      <c r="H212" t="s">
        <v>20</v>
      </c>
      <c r="I212" s="2">
        <f>IFERROR(tweet_datatable[[#This Row],[Retweets]]/SUM(tweet_datatable[[#This Row],[Retweets]:[Likes]]),0.5)</f>
        <v>0.26451927769643735</v>
      </c>
      <c r="J212" s="2">
        <f>IFERROR(tweet_datatable[[#This Row],[Retweets]]/SUM(tweet_datatable[[#This Row],[Comments]:[Retweets]]),0.5)</f>
        <v>0.51915708812260541</v>
      </c>
      <c r="K212" s="3">
        <f>tweet_datatable[[#This Row],[R/L]]*60</f>
        <v>15.871156661786241</v>
      </c>
      <c r="L212" s="3">
        <f>tweet_datatable[[#This Row],[R/C]]*60</f>
        <v>31.149425287356326</v>
      </c>
      <c r="M212" s="3">
        <f>180-tweet_datatable[[#This Row],[Theta (deg)]]-tweet_datatable[[#This Row],[Phi (deg)]]</f>
        <v>132.97941805085742</v>
      </c>
      <c r="N212" s="3">
        <f>RADIANS(tweet_datatable[[#This Row],[Phi (deg)]])</f>
        <v>0.54366003136834873</v>
      </c>
      <c r="O212" s="3">
        <f>RADIANS(tweet_datatable[[#This Row],[Beta (deg)]])</f>
        <v>2.3209286823734421</v>
      </c>
      <c r="P212" s="3">
        <f>SIN(tweet_datatable[[#This Row],[Phi (rad)]])</f>
        <v>0.51727178168779764</v>
      </c>
      <c r="Q212" s="3">
        <f>SIN(tweet_datatable[[#This Row],[Beta (rad)]])</f>
        <v>0.73159864377277994</v>
      </c>
      <c r="R212" s="3">
        <f>tweet_datatable[[#This Row],[SinPhi]]/tweet_datatable[[#This Row],[SinBeta]]</f>
        <v>0.70704311180824442</v>
      </c>
      <c r="S212" s="3">
        <f>RADIANS(tweet_datatable[[#This Row],[Theta (deg)]])</f>
        <v>0.27700393984800198</v>
      </c>
      <c r="T212" s="3">
        <f>tweet_datatable[[#This Row],[r1]]*COS(tweet_datatable[[#This Row],[Theta (rad)]])</f>
        <v>0.68008999333698772</v>
      </c>
      <c r="U212" s="3">
        <f>tweet_datatable[[#This Row],[r1]]*SIN(tweet_datatable[[#This Row],[Theta (rad)]])</f>
        <v>0.19335863807542086</v>
      </c>
      <c r="V212" s="3">
        <f>IF(COUNTA(tweet_datatable[[#This Row],[Flag]])&gt;0,tweet_datatable[[#This Row],[x]],NA())</f>
        <v>0.68008999333698772</v>
      </c>
      <c r="W212" s="3">
        <f>IF(COUNTA(tweet_datatable[[#This Row],[Flag]])&gt;0,tweet_datatable[[#This Row],[y]],NA())</f>
        <v>0.19335863807542086</v>
      </c>
      <c r="X212" s="3" t="e">
        <f>IF(COUNTA(tweet_datatable[[#This Row],[Flag]])=0,tweet_datatable[[#This Row],[x]],NA())</f>
        <v>#N/A</v>
      </c>
      <c r="Y212" s="3" t="e">
        <f>IF(COUNTA(tweet_datatable[[#This Row],[Flag]])=0,tweet_datatable[[#This Row],[y]],NA())</f>
        <v>#N/A</v>
      </c>
      <c r="Z212" s="3"/>
      <c r="AA212" s="3"/>
      <c r="AB212" s="3"/>
    </row>
    <row r="213" spans="1:28" x14ac:dyDescent="0.35">
      <c r="A213" s="1">
        <v>44150</v>
      </c>
      <c r="B213">
        <v>27.9</v>
      </c>
      <c r="C213">
        <v>58</v>
      </c>
      <c r="D213">
        <v>263.7</v>
      </c>
      <c r="E213" t="s">
        <v>8</v>
      </c>
      <c r="G213" t="s">
        <v>17</v>
      </c>
      <c r="I213" s="2">
        <f>IFERROR(tweet_datatable[[#This Row],[Retweets]]/SUM(tweet_datatable[[#This Row],[Retweets]:[Likes]]),0.5)</f>
        <v>0.18029219769972024</v>
      </c>
      <c r="J213" s="2">
        <f>IFERROR(tweet_datatable[[#This Row],[Retweets]]/SUM(tweet_datatable[[#This Row],[Comments]:[Retweets]]),0.5)</f>
        <v>0.6752037252619324</v>
      </c>
      <c r="K213" s="3">
        <f>tweet_datatable[[#This Row],[R/L]]*60</f>
        <v>10.817531861983214</v>
      </c>
      <c r="L213" s="3">
        <f>tweet_datatable[[#This Row],[R/C]]*60</f>
        <v>40.512223515715945</v>
      </c>
      <c r="M213" s="3">
        <f>180-tweet_datatable[[#This Row],[Theta (deg)]]-tweet_datatable[[#This Row],[Phi (deg)]]</f>
        <v>128.67024462230086</v>
      </c>
      <c r="N213" s="3">
        <f>RADIANS(tweet_datatable[[#This Row],[Phi (deg)]])</f>
        <v>0.70707168765311601</v>
      </c>
      <c r="O213" s="3">
        <f>RADIANS(tweet_datatable[[#This Row],[Beta (deg)]])</f>
        <v>2.2457194180056774</v>
      </c>
      <c r="P213" s="3">
        <f>SIN(tweet_datatable[[#This Row],[Phi (rad)]])</f>
        <v>0.64961025901085212</v>
      </c>
      <c r="Q213" s="3">
        <f>SIN(tweet_datatable[[#This Row],[Beta (rad)]])</f>
        <v>0.78075500891948946</v>
      </c>
      <c r="R213" s="3">
        <f>tweet_datatable[[#This Row],[SinPhi]]/tweet_datatable[[#This Row],[SinBeta]]</f>
        <v>0.83202829516248311</v>
      </c>
      <c r="S213" s="3">
        <f>RADIANS(tweet_datatable[[#This Row],[Theta (deg)]])</f>
        <v>0.1888015479309999</v>
      </c>
      <c r="T213" s="3">
        <f>tweet_datatable[[#This Row],[r1]]*COS(tweet_datatable[[#This Row],[Theta (rad)]])</f>
        <v>0.8172430426765398</v>
      </c>
      <c r="U213" s="3">
        <f>tweet_datatable[[#This Row],[r1]]*SIN(tweet_datatable[[#This Row],[Theta (rad)]])</f>
        <v>0.15615663017553666</v>
      </c>
      <c r="V213" s="3">
        <f>IF(COUNTA(tweet_datatable[[#This Row],[Flag]])&gt;0,tweet_datatable[[#This Row],[x]],NA())</f>
        <v>0.8172430426765398</v>
      </c>
      <c r="W213" s="3">
        <f>IF(COUNTA(tweet_datatable[[#This Row],[Flag]])&gt;0,tweet_datatable[[#This Row],[y]],NA())</f>
        <v>0.15615663017553666</v>
      </c>
      <c r="X213" s="3" t="e">
        <f>IF(COUNTA(tweet_datatable[[#This Row],[Flag]])=0,tweet_datatable[[#This Row],[x]],NA())</f>
        <v>#N/A</v>
      </c>
      <c r="Y213" s="3" t="e">
        <f>IF(COUNTA(tweet_datatable[[#This Row],[Flag]])=0,tweet_datatable[[#This Row],[y]],NA())</f>
        <v>#N/A</v>
      </c>
      <c r="Z213" s="3"/>
      <c r="AA213" s="3"/>
      <c r="AB213" s="3"/>
    </row>
    <row r="214" spans="1:28" x14ac:dyDescent="0.35">
      <c r="A214" s="1">
        <v>44150</v>
      </c>
      <c r="B214">
        <v>21.4</v>
      </c>
      <c r="C214">
        <v>39</v>
      </c>
      <c r="D214">
        <v>193</v>
      </c>
      <c r="E214" t="s">
        <v>8</v>
      </c>
      <c r="G214" t="s">
        <v>17</v>
      </c>
      <c r="I214" s="2">
        <f>IFERROR(tweet_datatable[[#This Row],[Retweets]]/SUM(tweet_datatable[[#This Row],[Retweets]:[Likes]]),0.5)</f>
        <v>0.16810344827586207</v>
      </c>
      <c r="J214" s="2">
        <f>IFERROR(tweet_datatable[[#This Row],[Retweets]]/SUM(tweet_datatable[[#This Row],[Comments]:[Retweets]]),0.5)</f>
        <v>0.64569536423841056</v>
      </c>
      <c r="K214" s="3">
        <f>tweet_datatable[[#This Row],[R/L]]*60</f>
        <v>10.086206896551724</v>
      </c>
      <c r="L214" s="3">
        <f>tweet_datatable[[#This Row],[R/C]]*60</f>
        <v>38.741721854304636</v>
      </c>
      <c r="M214" s="3">
        <f>180-tweet_datatable[[#This Row],[Theta (deg)]]-tweet_datatable[[#This Row],[Phi (deg)]]</f>
        <v>131.17207124914364</v>
      </c>
      <c r="N214" s="3">
        <f>RADIANS(tweet_datatable[[#This Row],[Phi (deg)]])</f>
        <v>0.67617060424945885</v>
      </c>
      <c r="O214" s="3">
        <f>RADIANS(tweet_datatable[[#This Row],[Beta (deg)]])</f>
        <v>2.2893845299581477</v>
      </c>
      <c r="P214" s="3">
        <f>SIN(tweet_datatable[[#This Row],[Phi (rad)]])</f>
        <v>0.62581078724073769</v>
      </c>
      <c r="Q214" s="3">
        <f>SIN(tweet_datatable[[#This Row],[Beta (rad)]])</f>
        <v>0.75273589678743502</v>
      </c>
      <c r="R214" s="3">
        <f>tweet_datatable[[#This Row],[SinPhi]]/tweet_datatable[[#This Row],[SinBeta]]</f>
        <v>0.83138161725992499</v>
      </c>
      <c r="S214" s="3">
        <f>RADIANS(tweet_datatable[[#This Row],[Theta (deg)]])</f>
        <v>0.17603751938218667</v>
      </c>
      <c r="T214" s="3">
        <f>tweet_datatable[[#This Row],[r1]]*COS(tweet_datatable[[#This Row],[Theta (rad)]])</f>
        <v>0.81853292061900518</v>
      </c>
      <c r="U214" s="3">
        <f>tweet_datatable[[#This Row],[r1]]*SIN(tweet_datatable[[#This Row],[Theta (rad)]])</f>
        <v>0.14559962699351164</v>
      </c>
      <c r="V214" s="3">
        <f>IF(COUNTA(tweet_datatable[[#This Row],[Flag]])&gt;0,tweet_datatable[[#This Row],[x]],NA())</f>
        <v>0.81853292061900518</v>
      </c>
      <c r="W214" s="3">
        <f>IF(COUNTA(tweet_datatable[[#This Row],[Flag]])&gt;0,tweet_datatable[[#This Row],[y]],NA())</f>
        <v>0.14559962699351164</v>
      </c>
      <c r="X214" s="3" t="e">
        <f>IF(COUNTA(tweet_datatable[[#This Row],[Flag]])=0,tweet_datatable[[#This Row],[x]],NA())</f>
        <v>#N/A</v>
      </c>
      <c r="Y214" s="3" t="e">
        <f>IF(COUNTA(tweet_datatable[[#This Row],[Flag]])=0,tweet_datatable[[#This Row],[y]],NA())</f>
        <v>#N/A</v>
      </c>
      <c r="Z214" s="3"/>
      <c r="AA214" s="3"/>
      <c r="AB214" s="3"/>
    </row>
    <row r="215" spans="1:28" x14ac:dyDescent="0.35">
      <c r="A215" s="1">
        <v>44150</v>
      </c>
      <c r="B215">
        <v>82</v>
      </c>
      <c r="C215">
        <v>115.5</v>
      </c>
      <c r="D215">
        <v>596.4</v>
      </c>
      <c r="E215" t="s">
        <v>8</v>
      </c>
      <c r="G215" t="s">
        <v>17</v>
      </c>
      <c r="I215" s="2">
        <f>IFERROR(tweet_datatable[[#This Row],[Retweets]]/SUM(tweet_datatable[[#This Row],[Retweets]:[Likes]]),0.5)</f>
        <v>0.16224188790560473</v>
      </c>
      <c r="J215" s="2">
        <f>IFERROR(tweet_datatable[[#This Row],[Retweets]]/SUM(tweet_datatable[[#This Row],[Comments]:[Retweets]]),0.5)</f>
        <v>0.58481012658227849</v>
      </c>
      <c r="K215" s="3">
        <f>tweet_datatable[[#This Row],[R/L]]*60</f>
        <v>9.7345132743362832</v>
      </c>
      <c r="L215" s="3">
        <f>tweet_datatable[[#This Row],[R/C]]*60</f>
        <v>35.088607594936711</v>
      </c>
      <c r="M215" s="3">
        <f>180-tweet_datatable[[#This Row],[Theta (deg)]]-tweet_datatable[[#This Row],[Phi (deg)]]</f>
        <v>135.176879130727</v>
      </c>
      <c r="N215" s="3">
        <f>RADIANS(tweet_datatable[[#This Row],[Phi (deg)]])</f>
        <v>0.61241173247193437</v>
      </c>
      <c r="O215" s="3">
        <f>RADIANS(tweet_datatable[[#This Row],[Beta (deg)]])</f>
        <v>2.3592816134015964</v>
      </c>
      <c r="P215" s="3">
        <f>SIN(tweet_datatable[[#This Row],[Phi (rad)]])</f>
        <v>0.57484256389670751</v>
      </c>
      <c r="Q215" s="3">
        <f>SIN(tweet_datatable[[#This Row],[Beta (rad)]])</f>
        <v>0.70492048942055341</v>
      </c>
      <c r="R215" s="3">
        <f>tweet_datatable[[#This Row],[SinPhi]]/tweet_datatable[[#This Row],[SinBeta]]</f>
        <v>0.81547149291862642</v>
      </c>
      <c r="S215" s="3">
        <f>RADIANS(tweet_datatable[[#This Row],[Theta (deg)]])</f>
        <v>0.16989930771626216</v>
      </c>
      <c r="T215" s="3">
        <f>tweet_datatable[[#This Row],[r1]]*COS(tweet_datatable[[#This Row],[Theta (rad)]])</f>
        <v>0.80373016904324168</v>
      </c>
      <c r="U215" s="3">
        <f>tweet_datatable[[#This Row],[r1]]*SIN(tweet_datatable[[#This Row],[Theta (rad)]])</f>
        <v>0.13788245404204091</v>
      </c>
      <c r="V215" s="3">
        <f>IF(COUNTA(tweet_datatable[[#This Row],[Flag]])&gt;0,tweet_datatable[[#This Row],[x]],NA())</f>
        <v>0.80373016904324168</v>
      </c>
      <c r="W215" s="3">
        <f>IF(COUNTA(tweet_datatable[[#This Row],[Flag]])&gt;0,tweet_datatable[[#This Row],[y]],NA())</f>
        <v>0.13788245404204091</v>
      </c>
      <c r="X215" s="3" t="e">
        <f>IF(COUNTA(tweet_datatable[[#This Row],[Flag]])=0,tweet_datatable[[#This Row],[x]],NA())</f>
        <v>#N/A</v>
      </c>
      <c r="Y215" s="3" t="e">
        <f>IF(COUNTA(tweet_datatable[[#This Row],[Flag]])=0,tweet_datatable[[#This Row],[y]],NA())</f>
        <v>#N/A</v>
      </c>
      <c r="Z215" s="3"/>
      <c r="AA215" s="3"/>
      <c r="AB215" s="3"/>
    </row>
    <row r="216" spans="1:28" x14ac:dyDescent="0.35">
      <c r="A216" s="1">
        <v>44150</v>
      </c>
      <c r="B216">
        <v>123.6</v>
      </c>
      <c r="C216">
        <v>154</v>
      </c>
      <c r="D216">
        <v>564.20000000000005</v>
      </c>
      <c r="E216" t="s">
        <v>8</v>
      </c>
      <c r="G216" t="s">
        <v>17</v>
      </c>
      <c r="I216" s="2">
        <f>IFERROR(tweet_datatable[[#This Row],[Retweets]]/SUM(tweet_datatable[[#This Row],[Retweets]:[Likes]]),0.5)</f>
        <v>0.21442495126705652</v>
      </c>
      <c r="J216" s="2">
        <f>IFERROR(tweet_datatable[[#This Row],[Retweets]]/SUM(tweet_datatable[[#This Row],[Comments]:[Retweets]]),0.5)</f>
        <v>0.55475504322766567</v>
      </c>
      <c r="K216" s="3">
        <f>tweet_datatable[[#This Row],[R/L]]*60</f>
        <v>12.865497076023392</v>
      </c>
      <c r="L216" s="3">
        <f>tweet_datatable[[#This Row],[R/C]]*60</f>
        <v>33.285302593659942</v>
      </c>
      <c r="M216" s="3">
        <f>180-tweet_datatable[[#This Row],[Theta (deg)]]-tweet_datatable[[#This Row],[Phi (deg)]]</f>
        <v>133.84920033031668</v>
      </c>
      <c r="N216" s="3">
        <f>RADIANS(tweet_datatable[[#This Row],[Phi (deg)]])</f>
        <v>0.58093812278197421</v>
      </c>
      <c r="O216" s="3">
        <f>RADIANS(tweet_datatable[[#This Row],[Beta (deg)]])</f>
        <v>2.3361092469255076</v>
      </c>
      <c r="P216" s="3">
        <f>SIN(tweet_datatable[[#This Row],[Phi (rad)]])</f>
        <v>0.54880840019404142</v>
      </c>
      <c r="Q216" s="3">
        <f>SIN(tweet_datatable[[#This Row],[Beta (rad)]])</f>
        <v>0.72116561335357732</v>
      </c>
      <c r="R216" s="3">
        <f>tweet_datatable[[#This Row],[SinPhi]]/tweet_datatable[[#This Row],[SinBeta]]</f>
        <v>0.76100189752803482</v>
      </c>
      <c r="S216" s="3">
        <f>RADIANS(tweet_datatable[[#This Row],[Theta (deg)]])</f>
        <v>0.2245452838823114</v>
      </c>
      <c r="T216" s="3">
        <f>tweet_datatable[[#This Row],[r1]]*COS(tweet_datatable[[#This Row],[Theta (rad)]])</f>
        <v>0.74189729217134803</v>
      </c>
      <c r="U216" s="3">
        <f>tweet_datatable[[#This Row],[r1]]*SIN(tweet_datatable[[#This Row],[Theta (rad)]])</f>
        <v>0.1694470298060462</v>
      </c>
      <c r="V216" s="3">
        <f>IF(COUNTA(tweet_datatable[[#This Row],[Flag]])&gt;0,tweet_datatable[[#This Row],[x]],NA())</f>
        <v>0.74189729217134803</v>
      </c>
      <c r="W216" s="3">
        <f>IF(COUNTA(tweet_datatable[[#This Row],[Flag]])&gt;0,tweet_datatable[[#This Row],[y]],NA())</f>
        <v>0.1694470298060462</v>
      </c>
      <c r="X216" s="3" t="e">
        <f>IF(COUNTA(tweet_datatable[[#This Row],[Flag]])=0,tweet_datatable[[#This Row],[x]],NA())</f>
        <v>#N/A</v>
      </c>
      <c r="Y216" s="3" t="e">
        <f>IF(COUNTA(tweet_datatable[[#This Row],[Flag]])=0,tweet_datatable[[#This Row],[y]],NA())</f>
        <v>#N/A</v>
      </c>
      <c r="Z216" s="3"/>
      <c r="AA216" s="3"/>
      <c r="AB216" s="3"/>
    </row>
    <row r="217" spans="1:28" x14ac:dyDescent="0.35">
      <c r="A217" s="1">
        <v>44150</v>
      </c>
      <c r="B217">
        <v>24.2</v>
      </c>
      <c r="C217">
        <v>68.400000000000006</v>
      </c>
      <c r="D217">
        <v>266.10000000000002</v>
      </c>
      <c r="E217" t="s">
        <v>9</v>
      </c>
      <c r="G217" t="s">
        <v>17</v>
      </c>
      <c r="I217" s="2">
        <f>IFERROR(tweet_datatable[[#This Row],[Retweets]]/SUM(tweet_datatable[[#This Row],[Retweets]:[Likes]]),0.5)</f>
        <v>0.20448430493273545</v>
      </c>
      <c r="J217" s="2">
        <f>IFERROR(tweet_datatable[[#This Row],[Retweets]]/SUM(tweet_datatable[[#This Row],[Comments]:[Retweets]]),0.5)</f>
        <v>0.73866090712742982</v>
      </c>
      <c r="K217" s="3">
        <f>tweet_datatable[[#This Row],[R/L]]*60</f>
        <v>12.269058295964127</v>
      </c>
      <c r="L217" s="3">
        <f>tweet_datatable[[#This Row],[R/C]]*60</f>
        <v>44.319654427645787</v>
      </c>
      <c r="M217" s="3">
        <f>180-tweet_datatable[[#This Row],[Theta (deg)]]-tweet_datatable[[#This Row],[Phi (deg)]]</f>
        <v>123.41128727639008</v>
      </c>
      <c r="N217" s="3">
        <f>RADIANS(tweet_datatable[[#This Row],[Phi (deg)]])</f>
        <v>0.773523893108502</v>
      </c>
      <c r="O217" s="3">
        <f>RADIANS(tweet_datatable[[#This Row],[Beta (deg)]])</f>
        <v>2.1539332970975922</v>
      </c>
      <c r="P217" s="3">
        <f>SIN(tweet_datatable[[#This Row],[Phi (rad)]])</f>
        <v>0.69866075161517971</v>
      </c>
      <c r="Q217" s="3">
        <f>SIN(tweet_datatable[[#This Row],[Beta (rad)]])</f>
        <v>0.83473940228329357</v>
      </c>
      <c r="R217" s="3">
        <f>tweet_datatable[[#This Row],[SinPhi]]/tweet_datatable[[#This Row],[SinBeta]]</f>
        <v>0.83698067888505934</v>
      </c>
      <c r="S217" s="3">
        <f>RADIANS(tweet_datatable[[#This Row],[Theta (deg)]])</f>
        <v>0.21413546338369893</v>
      </c>
      <c r="T217" s="3">
        <f>tweet_datatable[[#This Row],[r1]]*COS(tweet_datatable[[#This Row],[Theta (rad)]])</f>
        <v>0.81786443836458012</v>
      </c>
      <c r="U217" s="3">
        <f>tweet_datatable[[#This Row],[r1]]*SIN(tweet_datatable[[#This Row],[Theta (rad)]])</f>
        <v>0.17786066818013704</v>
      </c>
      <c r="V217" s="3">
        <f>IF(COUNTA(tweet_datatable[[#This Row],[Flag]])&gt;0,tweet_datatable[[#This Row],[x]],NA())</f>
        <v>0.81786443836458012</v>
      </c>
      <c r="W217" s="3">
        <f>IF(COUNTA(tweet_datatable[[#This Row],[Flag]])&gt;0,tweet_datatable[[#This Row],[y]],NA())</f>
        <v>0.17786066818013704</v>
      </c>
      <c r="X217" s="3" t="e">
        <f>IF(COUNTA(tweet_datatable[[#This Row],[Flag]])=0,tweet_datatable[[#This Row],[x]],NA())</f>
        <v>#N/A</v>
      </c>
      <c r="Y217" s="3" t="e">
        <f>IF(COUNTA(tweet_datatable[[#This Row],[Flag]])=0,tweet_datatable[[#This Row],[y]],NA())</f>
        <v>#N/A</v>
      </c>
      <c r="Z217" s="3"/>
      <c r="AA217" s="3"/>
      <c r="AB217" s="3"/>
    </row>
    <row r="218" spans="1:28" x14ac:dyDescent="0.35">
      <c r="A218" s="1">
        <v>44150</v>
      </c>
      <c r="B218">
        <v>10.5</v>
      </c>
      <c r="C218">
        <v>32.9</v>
      </c>
      <c r="D218">
        <v>175.3</v>
      </c>
      <c r="E218" t="s">
        <v>8</v>
      </c>
      <c r="G218" t="s">
        <v>17</v>
      </c>
      <c r="I218" s="2">
        <f>IFERROR(tweet_datatable[[#This Row],[Retweets]]/SUM(tweet_datatable[[#This Row],[Retweets]:[Likes]]),0.5)</f>
        <v>0.15802113352545627</v>
      </c>
      <c r="J218" s="2">
        <f>IFERROR(tweet_datatable[[#This Row],[Retweets]]/SUM(tweet_datatable[[#This Row],[Comments]:[Retweets]]),0.5)</f>
        <v>0.75806451612903225</v>
      </c>
      <c r="K218" s="3">
        <f>tweet_datatable[[#This Row],[R/L]]*60</f>
        <v>9.4812680115273764</v>
      </c>
      <c r="L218" s="3">
        <f>tweet_datatable[[#This Row],[R/C]]*60</f>
        <v>45.483870967741936</v>
      </c>
      <c r="M218" s="3">
        <f>180-tweet_datatable[[#This Row],[Theta (deg)]]-tweet_datatable[[#This Row],[Phi (deg)]]</f>
        <v>125.03486102073067</v>
      </c>
      <c r="N218" s="3">
        <f>RADIANS(tweet_datatable[[#This Row],[Phi (deg)]])</f>
        <v>0.7938433049393564</v>
      </c>
      <c r="O218" s="3">
        <f>RADIANS(tweet_datatable[[#This Row],[Beta (deg)]])</f>
        <v>2.1822700045852681</v>
      </c>
      <c r="P218" s="3">
        <f>SIN(tweet_datatable[[#This Row],[Phi (rad)]])</f>
        <v>0.71305311163122032</v>
      </c>
      <c r="Q218" s="3">
        <f>SIN(tweet_datatable[[#This Row],[Beta (rad)]])</f>
        <v>0.81880290607288408</v>
      </c>
      <c r="R218" s="3">
        <f>tweet_datatable[[#This Row],[SinPhi]]/tweet_datatable[[#This Row],[SinBeta]]</f>
        <v>0.87084829125868946</v>
      </c>
      <c r="S218" s="3">
        <f>RADIANS(tweet_datatable[[#This Row],[Theta (deg)]])</f>
        <v>0.1654793440651684</v>
      </c>
      <c r="T218" s="3">
        <f>tweet_datatable[[#This Row],[r1]]*COS(tweet_datatable[[#This Row],[Theta (rad)]])</f>
        <v>0.85895207570380694</v>
      </c>
      <c r="U218" s="3">
        <f>tweet_datatable[[#This Row],[r1]]*SIN(tweet_datatable[[#This Row],[Theta (rad)]])</f>
        <v>0.14345061182267813</v>
      </c>
      <c r="V218" s="3">
        <f>IF(COUNTA(tweet_datatable[[#This Row],[Flag]])&gt;0,tweet_datatable[[#This Row],[x]],NA())</f>
        <v>0.85895207570380694</v>
      </c>
      <c r="W218" s="3">
        <f>IF(COUNTA(tweet_datatable[[#This Row],[Flag]])&gt;0,tweet_datatable[[#This Row],[y]],NA())</f>
        <v>0.14345061182267813</v>
      </c>
      <c r="X218" s="3" t="e">
        <f>IF(COUNTA(tweet_datatable[[#This Row],[Flag]])=0,tweet_datatable[[#This Row],[x]],NA())</f>
        <v>#N/A</v>
      </c>
      <c r="Y218" s="3" t="e">
        <f>IF(COUNTA(tweet_datatable[[#This Row],[Flag]])=0,tweet_datatable[[#This Row],[y]],NA())</f>
        <v>#N/A</v>
      </c>
      <c r="Z218" s="3"/>
      <c r="AA218" s="3"/>
      <c r="AB218" s="3"/>
    </row>
    <row r="219" spans="1:28" x14ac:dyDescent="0.35">
      <c r="A219" s="1">
        <v>44150</v>
      </c>
      <c r="B219">
        <v>22.7</v>
      </c>
      <c r="C219">
        <v>37</v>
      </c>
      <c r="D219">
        <v>186</v>
      </c>
      <c r="E219" t="s">
        <v>8</v>
      </c>
      <c r="G219" t="s">
        <v>17</v>
      </c>
      <c r="I219" s="2">
        <f>IFERROR(tweet_datatable[[#This Row],[Retweets]]/SUM(tweet_datatable[[#This Row],[Retweets]:[Likes]]),0.5)</f>
        <v>0.16591928251121077</v>
      </c>
      <c r="J219" s="2">
        <f>IFERROR(tweet_datatable[[#This Row],[Retweets]]/SUM(tweet_datatable[[#This Row],[Comments]:[Retweets]]),0.5)</f>
        <v>0.61976549413735338</v>
      </c>
      <c r="K219" s="3">
        <f>tweet_datatable[[#This Row],[R/L]]*60</f>
        <v>9.9551569506726469</v>
      </c>
      <c r="L219" s="3">
        <f>tweet_datatable[[#This Row],[R/C]]*60</f>
        <v>37.185929648241199</v>
      </c>
      <c r="M219" s="3">
        <f>180-tweet_datatable[[#This Row],[Theta (deg)]]-tweet_datatable[[#This Row],[Phi (deg)]]</f>
        <v>132.85891340108614</v>
      </c>
      <c r="N219" s="3">
        <f>RADIANS(tweet_datatable[[#This Row],[Phi (deg)]])</f>
        <v>0.64901690777678578</v>
      </c>
      <c r="O219" s="3">
        <f>RADIANS(tweet_datatable[[#This Row],[Beta (deg)]])</f>
        <v>2.3188254794709708</v>
      </c>
      <c r="P219" s="3">
        <f>SIN(tweet_datatable[[#This Row],[Phi (rad)]])</f>
        <v>0.60440348962339707</v>
      </c>
      <c r="Q219" s="3">
        <f>SIN(tweet_datatable[[#This Row],[Beta (rad)]])</f>
        <v>0.73303085290338821</v>
      </c>
      <c r="R219" s="3">
        <f>tweet_datatable[[#This Row],[SinPhi]]/tweet_datatable[[#This Row],[SinBeta]]</f>
        <v>0.82452667200770069</v>
      </c>
      <c r="S219" s="3">
        <f>RADIANS(tweet_datatable[[#This Row],[Theta (deg)]])</f>
        <v>0.17375026634203641</v>
      </c>
      <c r="T219" s="3">
        <f>tweet_datatable[[#This Row],[r1]]*COS(tweet_datatable[[#This Row],[Theta (rad)]])</f>
        <v>0.81211206963058979</v>
      </c>
      <c r="U219" s="3">
        <f>tweet_datatable[[#This Row],[r1]]*SIN(tweet_datatable[[#This Row],[Theta (rad)]])</f>
        <v>0.14254199104970605</v>
      </c>
      <c r="V219" s="3">
        <f>IF(COUNTA(tweet_datatable[[#This Row],[Flag]])&gt;0,tweet_datatable[[#This Row],[x]],NA())</f>
        <v>0.81211206963058979</v>
      </c>
      <c r="W219" s="3">
        <f>IF(COUNTA(tweet_datatable[[#This Row],[Flag]])&gt;0,tweet_datatable[[#This Row],[y]],NA())</f>
        <v>0.14254199104970605</v>
      </c>
      <c r="X219" s="3" t="e">
        <f>IF(COUNTA(tweet_datatable[[#This Row],[Flag]])=0,tweet_datatable[[#This Row],[x]],NA())</f>
        <v>#N/A</v>
      </c>
      <c r="Y219" s="3" t="e">
        <f>IF(COUNTA(tweet_datatable[[#This Row],[Flag]])=0,tweet_datatable[[#This Row],[y]],NA())</f>
        <v>#N/A</v>
      </c>
      <c r="Z219" s="3"/>
      <c r="AA219" s="3"/>
      <c r="AB219" s="3"/>
    </row>
    <row r="220" spans="1:28" x14ac:dyDescent="0.35">
      <c r="A220" s="1">
        <v>44150</v>
      </c>
      <c r="B220">
        <v>9.1</v>
      </c>
      <c r="C220">
        <v>24.1</v>
      </c>
      <c r="D220">
        <v>99.6</v>
      </c>
      <c r="E220" t="s">
        <v>9</v>
      </c>
      <c r="I220" s="2">
        <f>IFERROR(tweet_datatable[[#This Row],[Retweets]]/SUM(tweet_datatable[[#This Row],[Retweets]:[Likes]]),0.5)</f>
        <v>0.19482619240097013</v>
      </c>
      <c r="J220" s="2">
        <f>IFERROR(tweet_datatable[[#This Row],[Retweets]]/SUM(tweet_datatable[[#This Row],[Comments]:[Retweets]]),0.5)</f>
        <v>0.72590361445783136</v>
      </c>
      <c r="K220" s="3">
        <f>tweet_datatable[[#This Row],[R/L]]*60</f>
        <v>11.689571544058207</v>
      </c>
      <c r="L220" s="3">
        <f>tweet_datatable[[#This Row],[R/C]]*60</f>
        <v>43.554216867469883</v>
      </c>
      <c r="M220" s="3">
        <f>180-tweet_datatable[[#This Row],[Theta (deg)]]-tweet_datatable[[#This Row],[Phi (deg)]]</f>
        <v>124.75621158847193</v>
      </c>
      <c r="N220" s="3">
        <f>RADIANS(tweet_datatable[[#This Row],[Phi (deg)]])</f>
        <v>0.7601644874650002</v>
      </c>
      <c r="O220" s="3">
        <f>RADIANS(tweet_datatable[[#This Row],[Beta (deg)]])</f>
        <v>2.1774066545335402</v>
      </c>
      <c r="P220" s="3">
        <f>SIN(tweet_datatable[[#This Row],[Phi (rad)]])</f>
        <v>0.68904066222818861</v>
      </c>
      <c r="Q220" s="3">
        <f>SIN(tweet_datatable[[#This Row],[Beta (rad)]])</f>
        <v>0.82158513824247581</v>
      </c>
      <c r="R220" s="3">
        <f>tweet_datatable[[#This Row],[SinPhi]]/tweet_datatable[[#This Row],[SinBeta]]</f>
        <v>0.83867225702521275</v>
      </c>
      <c r="S220" s="3">
        <f>RADIANS(tweet_datatable[[#This Row],[Theta (deg)]])</f>
        <v>0.20402151159125312</v>
      </c>
      <c r="T220" s="3">
        <f>tweet_datatable[[#This Row],[r1]]*COS(tweet_datatable[[#This Row],[Theta (rad)]])</f>
        <v>0.82127794608219828</v>
      </c>
      <c r="U220" s="3">
        <f>tweet_datatable[[#This Row],[r1]]*SIN(tweet_datatable[[#This Row],[Theta (rad)]])</f>
        <v>0.1699225999764902</v>
      </c>
      <c r="V220" s="3" t="e">
        <f>IF(COUNTA(tweet_datatable[[#This Row],[Flag]])&gt;0,tweet_datatable[[#This Row],[x]],NA())</f>
        <v>#N/A</v>
      </c>
      <c r="W220" s="3" t="e">
        <f>IF(COUNTA(tweet_datatable[[#This Row],[Flag]])&gt;0,tweet_datatable[[#This Row],[y]],NA())</f>
        <v>#N/A</v>
      </c>
      <c r="X220" s="3">
        <f>IF(COUNTA(tweet_datatable[[#This Row],[Flag]])=0,tweet_datatable[[#This Row],[x]],NA())</f>
        <v>0.82127794608219828</v>
      </c>
      <c r="Y220" s="3">
        <f>IF(COUNTA(tweet_datatable[[#This Row],[Flag]])=0,tweet_datatable[[#This Row],[y]],NA())</f>
        <v>0.1699225999764902</v>
      </c>
      <c r="Z220" s="3"/>
      <c r="AA220" s="3"/>
      <c r="AB220" s="3"/>
    </row>
    <row r="221" spans="1:28" x14ac:dyDescent="0.35">
      <c r="A221" s="1">
        <v>44150</v>
      </c>
      <c r="B221">
        <v>28.2</v>
      </c>
      <c r="C221">
        <v>36.9</v>
      </c>
      <c r="D221">
        <v>170</v>
      </c>
      <c r="E221" t="s">
        <v>9</v>
      </c>
      <c r="I221" s="2">
        <f>IFERROR(tweet_datatable[[#This Row],[Retweets]]/SUM(tweet_datatable[[#This Row],[Retweets]:[Likes]]),0.5)</f>
        <v>0.17834702754954082</v>
      </c>
      <c r="J221" s="2">
        <f>IFERROR(tweet_datatable[[#This Row],[Retweets]]/SUM(tweet_datatable[[#This Row],[Comments]:[Retweets]]),0.5)</f>
        <v>0.56682027649769584</v>
      </c>
      <c r="K221" s="3">
        <f>tweet_datatable[[#This Row],[R/L]]*60</f>
        <v>10.700821652972449</v>
      </c>
      <c r="L221" s="3">
        <f>tweet_datatable[[#This Row],[R/C]]*60</f>
        <v>34.009216589861751</v>
      </c>
      <c r="M221" s="3">
        <f>180-tweet_datatable[[#This Row],[Theta (deg)]]-tweet_datatable[[#This Row],[Phi (deg)]]</f>
        <v>135.2899617571658</v>
      </c>
      <c r="N221" s="3">
        <f>RADIANS(tweet_datatable[[#This Row],[Phi (deg)]])</f>
        <v>0.59357280551696556</v>
      </c>
      <c r="O221" s="3">
        <f>RADIANS(tweet_datatable[[#This Row],[Beta (deg)]])</f>
        <v>2.3612552775597564</v>
      </c>
      <c r="P221" s="3">
        <f>SIN(tweet_datatable[[#This Row],[Phi (rad)]])</f>
        <v>0.5593262550857232</v>
      </c>
      <c r="Q221" s="3">
        <f>SIN(tweet_datatable[[#This Row],[Beta (rad)]])</f>
        <v>0.70351922435847369</v>
      </c>
      <c r="R221" s="3">
        <f>tweet_datatable[[#This Row],[SinPhi]]/tweet_datatable[[#This Row],[SinBeta]]</f>
        <v>0.79504047042319648</v>
      </c>
      <c r="S221" s="3">
        <f>RADIANS(tweet_datatable[[#This Row],[Theta (deg)]])</f>
        <v>0.1867645705130713</v>
      </c>
      <c r="T221" s="3">
        <f>tweet_datatable[[#This Row],[r1]]*COS(tweet_datatable[[#This Row],[Theta (rad)]])</f>
        <v>0.78121482308355383</v>
      </c>
      <c r="U221" s="3">
        <f>tweet_datatable[[#This Row],[r1]]*SIN(tweet_datatable[[#This Row],[Theta (rad)]])</f>
        <v>0.14762367630319076</v>
      </c>
      <c r="V221" s="3" t="e">
        <f>IF(COUNTA(tweet_datatable[[#This Row],[Flag]])&gt;0,tweet_datatable[[#This Row],[x]],NA())</f>
        <v>#N/A</v>
      </c>
      <c r="W221" s="3" t="e">
        <f>IF(COUNTA(tweet_datatable[[#This Row],[Flag]])&gt;0,tweet_datatable[[#This Row],[y]],NA())</f>
        <v>#N/A</v>
      </c>
      <c r="X221" s="3">
        <f>IF(COUNTA(tweet_datatable[[#This Row],[Flag]])=0,tweet_datatable[[#This Row],[x]],NA())</f>
        <v>0.78121482308355383</v>
      </c>
      <c r="Y221" s="3">
        <f>IF(COUNTA(tweet_datatable[[#This Row],[Flag]])=0,tweet_datatable[[#This Row],[y]],NA())</f>
        <v>0.14762367630319076</v>
      </c>
      <c r="Z221" s="3"/>
      <c r="AA221" s="3"/>
      <c r="AB221" s="3"/>
    </row>
    <row r="222" spans="1:28" x14ac:dyDescent="0.35">
      <c r="A222" s="1">
        <v>44150</v>
      </c>
      <c r="B222">
        <v>25.3</v>
      </c>
      <c r="C222">
        <v>23.8</v>
      </c>
      <c r="D222">
        <v>128.30000000000001</v>
      </c>
      <c r="E222" t="s">
        <v>9</v>
      </c>
      <c r="I222" s="2">
        <f>IFERROR(tweet_datatable[[#This Row],[Retweets]]/SUM(tweet_datatable[[#This Row],[Retweets]:[Likes]]),0.5)</f>
        <v>0.15647600262984876</v>
      </c>
      <c r="J222" s="2">
        <f>IFERROR(tweet_datatable[[#This Row],[Retweets]]/SUM(tweet_datatable[[#This Row],[Comments]:[Retweets]]),0.5)</f>
        <v>0.48472505091649692</v>
      </c>
      <c r="K222" s="3">
        <f>tweet_datatable[[#This Row],[R/L]]*60</f>
        <v>9.3885601577909252</v>
      </c>
      <c r="L222" s="3">
        <f>tweet_datatable[[#This Row],[R/C]]*60</f>
        <v>29.083503054989816</v>
      </c>
      <c r="M222" s="3">
        <f>180-tweet_datatable[[#This Row],[Theta (deg)]]-tweet_datatable[[#This Row],[Phi (deg)]]</f>
        <v>141.52793678721926</v>
      </c>
      <c r="N222" s="3">
        <f>RADIANS(tweet_datatable[[#This Row],[Phi (deg)]])</f>
        <v>0.50760288632340178</v>
      </c>
      <c r="O222" s="3">
        <f>RADIANS(tweet_datatable[[#This Row],[Beta (deg)]])</f>
        <v>2.4701284804913817</v>
      </c>
      <c r="P222" s="3">
        <f>SIN(tweet_datatable[[#This Row],[Phi (rad)]])</f>
        <v>0.48608377852086748</v>
      </c>
      <c r="Q222" s="3">
        <f>SIN(tweet_datatable[[#This Row],[Beta (rad)]])</f>
        <v>0.62213297158798919</v>
      </c>
      <c r="R222" s="3">
        <f>tweet_datatable[[#This Row],[SinPhi]]/tweet_datatable[[#This Row],[SinBeta]]</f>
        <v>0.78131814374046549</v>
      </c>
      <c r="S222" s="3">
        <f>RADIANS(tweet_datatable[[#This Row],[Theta (deg)]])</f>
        <v>0.16386128677501</v>
      </c>
      <c r="T222" s="3">
        <f>tweet_datatable[[#This Row],[r1]]*COS(tweet_datatable[[#This Row],[Theta (rad)]])</f>
        <v>0.77085219349993861</v>
      </c>
      <c r="U222" s="3">
        <f>tweet_datatable[[#This Row],[r1]]*SIN(tweet_datatable[[#This Row],[Theta (rad)]])</f>
        <v>0.12745562959077131</v>
      </c>
      <c r="V222" s="3" t="e">
        <f>IF(COUNTA(tweet_datatable[[#This Row],[Flag]])&gt;0,tweet_datatable[[#This Row],[x]],NA())</f>
        <v>#N/A</v>
      </c>
      <c r="W222" s="3" t="e">
        <f>IF(COUNTA(tweet_datatable[[#This Row],[Flag]])&gt;0,tweet_datatable[[#This Row],[y]],NA())</f>
        <v>#N/A</v>
      </c>
      <c r="X222" s="3">
        <f>IF(COUNTA(tweet_datatable[[#This Row],[Flag]])=0,tweet_datatable[[#This Row],[x]],NA())</f>
        <v>0.77085219349993861</v>
      </c>
      <c r="Y222" s="3">
        <f>IF(COUNTA(tweet_datatable[[#This Row],[Flag]])=0,tweet_datatable[[#This Row],[y]],NA())</f>
        <v>0.12745562959077131</v>
      </c>
      <c r="Z222" s="3"/>
      <c r="AA222" s="3"/>
      <c r="AB222" s="3"/>
    </row>
    <row r="223" spans="1:28" x14ac:dyDescent="0.35">
      <c r="A223" s="1">
        <v>44150</v>
      </c>
      <c r="B223">
        <v>7.8</v>
      </c>
      <c r="C223">
        <v>26.7</v>
      </c>
      <c r="D223">
        <v>103.9</v>
      </c>
      <c r="E223" t="s">
        <v>8</v>
      </c>
      <c r="I223" s="2">
        <f>IFERROR(tweet_datatable[[#This Row],[Retweets]]/SUM(tweet_datatable[[#This Row],[Retweets]:[Likes]]),0.5)</f>
        <v>0.20444104134762633</v>
      </c>
      <c r="J223" s="2">
        <f>IFERROR(tweet_datatable[[#This Row],[Retweets]]/SUM(tweet_datatable[[#This Row],[Comments]:[Retweets]]),0.5)</f>
        <v>0.77391304347826084</v>
      </c>
      <c r="K223" s="3">
        <f>tweet_datatable[[#This Row],[R/L]]*60</f>
        <v>12.26646248085758</v>
      </c>
      <c r="L223" s="3">
        <f>tweet_datatable[[#This Row],[R/C]]*60</f>
        <v>46.434782608695649</v>
      </c>
      <c r="M223" s="3">
        <f>180-tweet_datatable[[#This Row],[Theta (deg)]]-tweet_datatable[[#This Row],[Phi (deg)]]</f>
        <v>121.29875491044677</v>
      </c>
      <c r="N223" s="3">
        <f>RADIANS(tweet_datatable[[#This Row],[Phi (deg)]])</f>
        <v>0.81043984396954083</v>
      </c>
      <c r="O223" s="3">
        <f>RADIANS(tweet_datatable[[#This Row],[Beta (deg)]])</f>
        <v>2.1170626517569358</v>
      </c>
      <c r="P223" s="3">
        <f>SIN(tweet_datatable[[#This Row],[Phi (rad)]])</f>
        <v>0.72459037602682419</v>
      </c>
      <c r="Q223" s="3">
        <f>SIN(tweet_datatable[[#This Row],[Beta (rad)]])</f>
        <v>0.85447011955525409</v>
      </c>
      <c r="R223" s="3">
        <f>tweet_datatable[[#This Row],[SinPhi]]/tweet_datatable[[#This Row],[SinBeta]]</f>
        <v>0.84799966604328836</v>
      </c>
      <c r="S223" s="3">
        <f>RADIANS(tweet_datatable[[#This Row],[Theta (deg)]])</f>
        <v>0.21409015786331667</v>
      </c>
      <c r="T223" s="3">
        <f>tweet_datatable[[#This Row],[r1]]*COS(tweet_datatable[[#This Row],[Theta (rad)]])</f>
        <v>0.82863992040380052</v>
      </c>
      <c r="U223" s="3">
        <f>tweet_datatable[[#This Row],[r1]]*SIN(tweet_datatable[[#This Row],[Theta (rad)]])</f>
        <v>0.18016469110986127</v>
      </c>
      <c r="V223" s="3" t="e">
        <f>IF(COUNTA(tweet_datatable[[#This Row],[Flag]])&gt;0,tweet_datatable[[#This Row],[x]],NA())</f>
        <v>#N/A</v>
      </c>
      <c r="W223" s="3" t="e">
        <f>IF(COUNTA(tweet_datatable[[#This Row],[Flag]])&gt;0,tweet_datatable[[#This Row],[y]],NA())</f>
        <v>#N/A</v>
      </c>
      <c r="X223" s="3">
        <f>IF(COUNTA(tweet_datatable[[#This Row],[Flag]])=0,tweet_datatable[[#This Row],[x]],NA())</f>
        <v>0.82863992040380052</v>
      </c>
      <c r="Y223" s="3">
        <f>IF(COUNTA(tweet_datatable[[#This Row],[Flag]])=0,tweet_datatable[[#This Row],[y]],NA())</f>
        <v>0.18016469110986127</v>
      </c>
      <c r="Z223" s="3"/>
      <c r="AA223" s="3"/>
      <c r="AB223" s="3"/>
    </row>
    <row r="224" spans="1:28" x14ac:dyDescent="0.35">
      <c r="A224" s="1">
        <v>44150</v>
      </c>
      <c r="B224">
        <v>2.6</v>
      </c>
      <c r="C224">
        <v>13.1</v>
      </c>
      <c r="D224">
        <v>60.7</v>
      </c>
      <c r="E224" t="s">
        <v>8</v>
      </c>
      <c r="I224" s="2">
        <f>IFERROR(tweet_datatable[[#This Row],[Retweets]]/SUM(tweet_datatable[[#This Row],[Retweets]:[Likes]]),0.5)</f>
        <v>0.17750677506775067</v>
      </c>
      <c r="J224" s="2">
        <f>IFERROR(tweet_datatable[[#This Row],[Retweets]]/SUM(tweet_datatable[[#This Row],[Comments]:[Retweets]]),0.5)</f>
        <v>0.83439490445859876</v>
      </c>
      <c r="K224" s="3">
        <f>tweet_datatable[[#This Row],[R/L]]*60</f>
        <v>10.650406504065041</v>
      </c>
      <c r="L224" s="3">
        <f>tweet_datatable[[#This Row],[R/C]]*60</f>
        <v>50.063694267515928</v>
      </c>
      <c r="M224" s="3">
        <f>180-tweet_datatable[[#This Row],[Theta (deg)]]-tweet_datatable[[#This Row],[Phi (deg)]]</f>
        <v>119.28589922841903</v>
      </c>
      <c r="N224" s="3">
        <f>RADIANS(tweet_datatable[[#This Row],[Phi (deg)]])</f>
        <v>0.87377630067996381</v>
      </c>
      <c r="O224" s="3">
        <f>RADIANS(tweet_datatable[[#This Row],[Beta (deg)]])</f>
        <v>2.0819316927380753</v>
      </c>
      <c r="P224" s="3">
        <f>SIN(tweet_datatable[[#This Row],[Phi (rad)]])</f>
        <v>0.76675854033720026</v>
      </c>
      <c r="Q224" s="3">
        <f>SIN(tweet_datatable[[#This Row],[Beta (rad)]])</f>
        <v>0.87218968543634912</v>
      </c>
      <c r="R224" s="3">
        <f>tweet_datatable[[#This Row],[SinPhi]]/tweet_datatable[[#This Row],[SinBeta]]</f>
        <v>0.87911901864970743</v>
      </c>
      <c r="S224" s="3">
        <f>RADIANS(tweet_datatable[[#This Row],[Theta (deg)]])</f>
        <v>0.18588466017175378</v>
      </c>
      <c r="T224" s="3">
        <f>tweet_datatable[[#This Row],[r1]]*COS(tweet_datatable[[#This Row],[Theta (rad)]])</f>
        <v>0.86397455473933005</v>
      </c>
      <c r="U224" s="3">
        <f>tweet_datatable[[#This Row],[r1]]*SIN(tweet_datatable[[#This Row],[Theta (rad)]])</f>
        <v>0.16247528339597042</v>
      </c>
      <c r="V224" s="3" t="e">
        <f>IF(COUNTA(tweet_datatable[[#This Row],[Flag]])&gt;0,tweet_datatable[[#This Row],[x]],NA())</f>
        <v>#N/A</v>
      </c>
      <c r="W224" s="3" t="e">
        <f>IF(COUNTA(tweet_datatable[[#This Row],[Flag]])&gt;0,tweet_datatable[[#This Row],[y]],NA())</f>
        <v>#N/A</v>
      </c>
      <c r="X224" s="3">
        <f>IF(COUNTA(tweet_datatable[[#This Row],[Flag]])=0,tweet_datatable[[#This Row],[x]],NA())</f>
        <v>0.86397455473933005</v>
      </c>
      <c r="Y224" s="3">
        <f>IF(COUNTA(tweet_datatable[[#This Row],[Flag]])=0,tweet_datatable[[#This Row],[y]],NA())</f>
        <v>0.16247528339597042</v>
      </c>
      <c r="Z224" s="3"/>
      <c r="AA224" s="3"/>
      <c r="AB224" s="3"/>
    </row>
    <row r="225" spans="1:28" x14ac:dyDescent="0.35">
      <c r="A225" s="1">
        <v>44150</v>
      </c>
      <c r="B225">
        <v>3.2</v>
      </c>
      <c r="C225">
        <v>12.4</v>
      </c>
      <c r="D225">
        <v>57.4</v>
      </c>
      <c r="E225" t="s">
        <v>8</v>
      </c>
      <c r="I225" s="2">
        <f>IFERROR(tweet_datatable[[#This Row],[Retweets]]/SUM(tweet_datatable[[#This Row],[Retweets]:[Likes]]),0.5)</f>
        <v>0.17765042979942694</v>
      </c>
      <c r="J225" s="2">
        <f>IFERROR(tweet_datatable[[#This Row],[Retweets]]/SUM(tweet_datatable[[#This Row],[Comments]:[Retweets]]),0.5)</f>
        <v>0.79487179487179482</v>
      </c>
      <c r="K225" s="3">
        <f>tweet_datatable[[#This Row],[R/L]]*60</f>
        <v>10.659025787965616</v>
      </c>
      <c r="L225" s="3">
        <f>tweet_datatable[[#This Row],[R/C]]*60</f>
        <v>47.692307692307686</v>
      </c>
      <c r="M225" s="3">
        <f>180-tweet_datatable[[#This Row],[Theta (deg)]]-tweet_datatable[[#This Row],[Phi (deg)]]</f>
        <v>121.6486665197267</v>
      </c>
      <c r="N225" s="3">
        <f>RADIANS(tweet_datatable[[#This Row],[Phi (deg)]])</f>
        <v>0.83238779710498778</v>
      </c>
      <c r="O225" s="3">
        <f>RADIANS(tweet_datatable[[#This Row],[Beta (deg)]])</f>
        <v>2.1231697614298226</v>
      </c>
      <c r="P225" s="3">
        <f>SIN(tweet_datatable[[#This Row],[Phi (rad)]])</f>
        <v>0.7395407322802372</v>
      </c>
      <c r="Q225" s="3">
        <f>SIN(tweet_datatable[[#This Row],[Beta (rad)]])</f>
        <v>0.85128155803583327</v>
      </c>
      <c r="R225" s="3">
        <f>tweet_datatable[[#This Row],[SinPhi]]/tweet_datatable[[#This Row],[SinBeta]]</f>
        <v>0.86873811055719763</v>
      </c>
      <c r="S225" s="3">
        <f>RADIANS(tweet_datatable[[#This Row],[Theta (deg)]])</f>
        <v>0.18603509505498297</v>
      </c>
      <c r="T225" s="3">
        <f>tweet_datatable[[#This Row],[r1]]*COS(tweet_datatable[[#This Row],[Theta (rad)]])</f>
        <v>0.85374831414750252</v>
      </c>
      <c r="U225" s="3">
        <f>tweet_datatable[[#This Row],[r1]]*SIN(tweet_datatable[[#This Row],[Theta (rad)]])</f>
        <v>0.16068516056184851</v>
      </c>
      <c r="V225" s="3" t="e">
        <f>IF(COUNTA(tweet_datatable[[#This Row],[Flag]])&gt;0,tweet_datatable[[#This Row],[x]],NA())</f>
        <v>#N/A</v>
      </c>
      <c r="W225" s="3" t="e">
        <f>IF(COUNTA(tweet_datatable[[#This Row],[Flag]])&gt;0,tweet_datatable[[#This Row],[y]],NA())</f>
        <v>#N/A</v>
      </c>
      <c r="X225" s="3">
        <f>IF(COUNTA(tweet_datatable[[#This Row],[Flag]])=0,tweet_datatable[[#This Row],[x]],NA())</f>
        <v>0.85374831414750252</v>
      </c>
      <c r="Y225" s="3">
        <f>IF(COUNTA(tweet_datatable[[#This Row],[Flag]])=0,tweet_datatable[[#This Row],[y]],NA())</f>
        <v>0.16068516056184851</v>
      </c>
      <c r="Z225" s="3"/>
      <c r="AA225" s="3"/>
      <c r="AB225" s="3"/>
    </row>
    <row r="226" spans="1:28" x14ac:dyDescent="0.35">
      <c r="A226" s="1">
        <v>44150</v>
      </c>
      <c r="B226">
        <v>60.9</v>
      </c>
      <c r="C226">
        <v>77.099999999999994</v>
      </c>
      <c r="D226">
        <v>349.6</v>
      </c>
      <c r="E226" t="s">
        <v>8</v>
      </c>
      <c r="I226" s="2">
        <f>IFERROR(tweet_datatable[[#This Row],[Retweets]]/SUM(tweet_datatable[[#This Row],[Retweets]:[Likes]]),0.5)</f>
        <v>0.18068900867119753</v>
      </c>
      <c r="J226" s="2">
        <f>IFERROR(tweet_datatable[[#This Row],[Retweets]]/SUM(tweet_datatable[[#This Row],[Comments]:[Retweets]]),0.5)</f>
        <v>0.55869565217391304</v>
      </c>
      <c r="K226" s="3">
        <f>tweet_datatable[[#This Row],[R/L]]*60</f>
        <v>10.841340520271851</v>
      </c>
      <c r="L226" s="3">
        <f>tweet_datatable[[#This Row],[R/C]]*60</f>
        <v>33.521739130434781</v>
      </c>
      <c r="M226" s="3">
        <f>180-tweet_datatable[[#This Row],[Theta (deg)]]-tweet_datatable[[#This Row],[Phi (deg)]]</f>
        <v>135.63692034929338</v>
      </c>
      <c r="N226" s="3">
        <f>RADIANS(tweet_datatable[[#This Row],[Phi (deg)]])</f>
        <v>0.58506471882070787</v>
      </c>
      <c r="O226" s="3">
        <f>RADIANS(tweet_datatable[[#This Row],[Beta (deg)]])</f>
        <v>2.3673108473604665</v>
      </c>
      <c r="P226" s="3">
        <f>SIN(tweet_datatable[[#This Row],[Phi (rad)]])</f>
        <v>0.55225333803674781</v>
      </c>
      <c r="Q226" s="3">
        <f>SIN(tweet_datatable[[#This Row],[Beta (rad)]])</f>
        <v>0.69920280219684572</v>
      </c>
      <c r="R226" s="3">
        <f>tweet_datatable[[#This Row],[SinPhi]]/tweet_datatable[[#This Row],[SinBeta]]</f>
        <v>0.78983284435017553</v>
      </c>
      <c r="S226" s="3">
        <f>RADIANS(tweet_datatable[[#This Row],[Theta (deg)]])</f>
        <v>0.18921708740861887</v>
      </c>
      <c r="T226" s="3">
        <f>tweet_datatable[[#This Row],[r1]]*COS(tweet_datatable[[#This Row],[Theta (rad)]])</f>
        <v>0.7757357451557485</v>
      </c>
      <c r="U226" s="3">
        <f>tweet_datatable[[#This Row],[r1]]*SIN(tweet_datatable[[#This Row],[Theta (rad)]])</f>
        <v>0.14855967050967864</v>
      </c>
      <c r="V226" s="3" t="e">
        <f>IF(COUNTA(tweet_datatable[[#This Row],[Flag]])&gt;0,tweet_datatable[[#This Row],[x]],NA())</f>
        <v>#N/A</v>
      </c>
      <c r="W226" s="3" t="e">
        <f>IF(COUNTA(tweet_datatable[[#This Row],[Flag]])&gt;0,tweet_datatable[[#This Row],[y]],NA())</f>
        <v>#N/A</v>
      </c>
      <c r="X226" s="3">
        <f>IF(COUNTA(tweet_datatable[[#This Row],[Flag]])=0,tweet_datatable[[#This Row],[x]],NA())</f>
        <v>0.7757357451557485</v>
      </c>
      <c r="Y226" s="3">
        <f>IF(COUNTA(tweet_datatable[[#This Row],[Flag]])=0,tweet_datatable[[#This Row],[y]],NA())</f>
        <v>0.14855967050967864</v>
      </c>
      <c r="Z226" s="3"/>
      <c r="AA226" s="3"/>
      <c r="AB226" s="3"/>
    </row>
    <row r="227" spans="1:28" x14ac:dyDescent="0.35">
      <c r="A227" s="1">
        <v>44150</v>
      </c>
      <c r="B227">
        <v>7</v>
      </c>
      <c r="C227">
        <v>17.8</v>
      </c>
      <c r="D227">
        <v>102.7</v>
      </c>
      <c r="E227" t="s">
        <v>9</v>
      </c>
      <c r="I227" s="2">
        <f>IFERROR(tweet_datatable[[#This Row],[Retweets]]/SUM(tweet_datatable[[#This Row],[Retweets]:[Likes]]),0.5)</f>
        <v>0.14771784232365145</v>
      </c>
      <c r="J227" s="2">
        <f>IFERROR(tweet_datatable[[#This Row],[Retweets]]/SUM(tweet_datatable[[#This Row],[Comments]:[Retweets]]),0.5)</f>
        <v>0.717741935483871</v>
      </c>
      <c r="K227" s="3">
        <f>tweet_datatable[[#This Row],[R/L]]*60</f>
        <v>8.8630705394190876</v>
      </c>
      <c r="L227" s="3">
        <f>tweet_datatable[[#This Row],[R/C]]*60</f>
        <v>43.064516129032256</v>
      </c>
      <c r="M227" s="3">
        <f>180-tweet_datatable[[#This Row],[Theta (deg)]]-tweet_datatable[[#This Row],[Phi (deg)]]</f>
        <v>128.07241333154866</v>
      </c>
      <c r="N227" s="3">
        <f>RADIANS(tweet_datatable[[#This Row],[Phi (deg)]])</f>
        <v>0.75161759722981603</v>
      </c>
      <c r="O227" s="3">
        <f>RADIANS(tweet_datatable[[#This Row],[Beta (deg)]])</f>
        <v>2.235285293610604</v>
      </c>
      <c r="P227" s="3">
        <f>SIN(tweet_datatable[[#This Row],[Phi (rad)]])</f>
        <v>0.68282144559966573</v>
      </c>
      <c r="Q227" s="3">
        <f>SIN(tweet_datatable[[#This Row],[Beta (rad)]])</f>
        <v>0.78723202005460724</v>
      </c>
      <c r="R227" s="3">
        <f>tweet_datatable[[#This Row],[SinPhi]]/tweet_datatable[[#This Row],[SinBeta]]</f>
        <v>0.8673700106257124</v>
      </c>
      <c r="S227" s="3">
        <f>RADIANS(tweet_datatable[[#This Row],[Theta (deg)]])</f>
        <v>0.15468976274937296</v>
      </c>
      <c r="T227" s="3">
        <f>tweet_datatable[[#This Row],[r1]]*COS(tweet_datatable[[#This Row],[Theta (rad)]])</f>
        <v>0.8570130729209352</v>
      </c>
      <c r="U227" s="3">
        <f>tweet_datatable[[#This Row],[r1]]*SIN(tweet_datatable[[#This Row],[Theta (rad)]])</f>
        <v>0.1336387974185049</v>
      </c>
      <c r="V227" s="3" t="e">
        <f>IF(COUNTA(tweet_datatable[[#This Row],[Flag]])&gt;0,tweet_datatable[[#This Row],[x]],NA())</f>
        <v>#N/A</v>
      </c>
      <c r="W227" s="3" t="e">
        <f>IF(COUNTA(tweet_datatable[[#This Row],[Flag]])&gt;0,tweet_datatable[[#This Row],[y]],NA())</f>
        <v>#N/A</v>
      </c>
      <c r="X227" s="3">
        <f>IF(COUNTA(tweet_datatable[[#This Row],[Flag]])=0,tweet_datatable[[#This Row],[x]],NA())</f>
        <v>0.8570130729209352</v>
      </c>
      <c r="Y227" s="3">
        <f>IF(COUNTA(tweet_datatable[[#This Row],[Flag]])=0,tweet_datatable[[#This Row],[y]],NA())</f>
        <v>0.1336387974185049</v>
      </c>
      <c r="Z227" s="3"/>
      <c r="AA227" s="3"/>
      <c r="AB227" s="3"/>
    </row>
    <row r="228" spans="1:28" x14ac:dyDescent="0.35">
      <c r="A228" s="1">
        <v>44150</v>
      </c>
      <c r="B228">
        <v>12.1</v>
      </c>
      <c r="C228">
        <v>34.1</v>
      </c>
      <c r="D228">
        <v>104.8</v>
      </c>
      <c r="E228" t="s">
        <v>8</v>
      </c>
      <c r="I228" s="2">
        <f>IFERROR(tweet_datatable[[#This Row],[Retweets]]/SUM(tweet_datatable[[#This Row],[Retweets]:[Likes]]),0.5)</f>
        <v>0.24550035997120231</v>
      </c>
      <c r="J228" s="2">
        <f>IFERROR(tweet_datatable[[#This Row],[Retweets]]/SUM(tweet_datatable[[#This Row],[Comments]:[Retweets]]),0.5)</f>
        <v>0.73809523809523803</v>
      </c>
      <c r="K228" s="3">
        <f>tweet_datatable[[#This Row],[R/L]]*60</f>
        <v>14.730021598272138</v>
      </c>
      <c r="L228" s="3">
        <f>tweet_datatable[[#This Row],[R/C]]*60</f>
        <v>44.285714285714285</v>
      </c>
      <c r="M228" s="3">
        <f>180-tweet_datatable[[#This Row],[Theta (deg)]]-tweet_datatable[[#This Row],[Phi (deg)]]</f>
        <v>120.98426411601358</v>
      </c>
      <c r="N228" s="3">
        <f>RADIANS(tweet_datatable[[#This Row],[Phi (deg)]])</f>
        <v>0.77293152588320302</v>
      </c>
      <c r="O228" s="3">
        <f>RADIANS(tweet_datatable[[#This Row],[Beta (deg)]])</f>
        <v>2.1115737519268638</v>
      </c>
      <c r="P228" s="3">
        <f>SIN(tweet_datatable[[#This Row],[Phi (rad)]])</f>
        <v>0.69823681808607274</v>
      </c>
      <c r="Q228" s="3">
        <f>SIN(tweet_datatable[[#This Row],[Beta (rad)]])</f>
        <v>0.85730871996773528</v>
      </c>
      <c r="R228" s="3">
        <f>tweet_datatable[[#This Row],[SinPhi]]/tweet_datatable[[#This Row],[SinBeta]]</f>
        <v>0.81445201923567367</v>
      </c>
      <c r="S228" s="3">
        <f>RADIANS(tweet_datatable[[#This Row],[Theta (deg)]])</f>
        <v>0.25708737577972629</v>
      </c>
      <c r="T228" s="3">
        <f>tweet_datatable[[#This Row],[r1]]*COS(tweet_datatable[[#This Row],[Theta (rad)]])</f>
        <v>0.78768477426163286</v>
      </c>
      <c r="U228" s="3">
        <f>tweet_datatable[[#This Row],[r1]]*SIN(tweet_datatable[[#This Row],[Theta (rad)]])</f>
        <v>0.20708642648292189</v>
      </c>
      <c r="V228" s="3" t="e">
        <f>IF(COUNTA(tweet_datatable[[#This Row],[Flag]])&gt;0,tweet_datatable[[#This Row],[x]],NA())</f>
        <v>#N/A</v>
      </c>
      <c r="W228" s="3" t="e">
        <f>IF(COUNTA(tweet_datatable[[#This Row],[Flag]])&gt;0,tweet_datatable[[#This Row],[y]],NA())</f>
        <v>#N/A</v>
      </c>
      <c r="X228" s="3">
        <f>IF(COUNTA(tweet_datatable[[#This Row],[Flag]])=0,tweet_datatable[[#This Row],[x]],NA())</f>
        <v>0.78768477426163286</v>
      </c>
      <c r="Y228" s="3">
        <f>IF(COUNTA(tweet_datatable[[#This Row],[Flag]])=0,tweet_datatable[[#This Row],[y]],NA())</f>
        <v>0.20708642648292189</v>
      </c>
      <c r="Z228" s="3"/>
      <c r="AA228" s="3"/>
      <c r="AB228" s="3"/>
    </row>
    <row r="229" spans="1:28" x14ac:dyDescent="0.35">
      <c r="A229" s="1">
        <v>44150</v>
      </c>
      <c r="B229">
        <v>17.7</v>
      </c>
      <c r="C229">
        <v>42.5</v>
      </c>
      <c r="D229">
        <v>256.7</v>
      </c>
      <c r="E229" t="s">
        <v>9</v>
      </c>
      <c r="I229" s="2">
        <f>IFERROR(tweet_datatable[[#This Row],[Retweets]]/SUM(tweet_datatable[[#This Row],[Retweets]:[Likes]]),0.5)</f>
        <v>0.14204545454545456</v>
      </c>
      <c r="J229" s="2">
        <f>IFERROR(tweet_datatable[[#This Row],[Retweets]]/SUM(tweet_datatable[[#This Row],[Comments]:[Retweets]]),0.5)</f>
        <v>0.70598006644518274</v>
      </c>
      <c r="K229" s="3">
        <f>tweet_datatable[[#This Row],[R/L]]*60</f>
        <v>8.5227272727272734</v>
      </c>
      <c r="L229" s="3">
        <f>tweet_datatable[[#This Row],[R/C]]*60</f>
        <v>42.358803986710967</v>
      </c>
      <c r="M229" s="3">
        <f>180-tweet_datatable[[#This Row],[Theta (deg)]]-tweet_datatable[[#This Row],[Phi (deg)]]</f>
        <v>129.11846874056175</v>
      </c>
      <c r="N229" s="3">
        <f>RADIANS(tweet_datatable[[#This Row],[Phi (deg)]])</f>
        <v>0.73930059677500681</v>
      </c>
      <c r="O229" s="3">
        <f>RADIANS(tweet_datatable[[#This Row],[Beta (deg)]])</f>
        <v>2.2535424046561787</v>
      </c>
      <c r="P229" s="3">
        <f>SIN(tweet_datatable[[#This Row],[Phi (rad)]])</f>
        <v>0.67377125945974847</v>
      </c>
      <c r="Q229" s="3">
        <f>SIN(tweet_datatable[[#This Row],[Beta (rad)]])</f>
        <v>0.77584307450434364</v>
      </c>
      <c r="R229" s="3">
        <f>tweet_datatable[[#This Row],[SinPhi]]/tweet_datatable[[#This Row],[SinBeta]]</f>
        <v>0.86843755084131546</v>
      </c>
      <c r="S229" s="3">
        <f>RADIANS(tweet_datatable[[#This Row],[Theta (deg)]])</f>
        <v>0.14874965215860764</v>
      </c>
      <c r="T229" s="3">
        <f>tweet_datatable[[#This Row],[r1]]*COS(tweet_datatable[[#This Row],[Theta (rad)]])</f>
        <v>0.8588475292507759</v>
      </c>
      <c r="U229" s="3">
        <f>tweet_datatable[[#This Row],[r1]]*SIN(tweet_datatable[[#This Row],[Theta (rad)]])</f>
        <v>0.1287039284990944</v>
      </c>
      <c r="V229" s="3" t="e">
        <f>IF(COUNTA(tweet_datatable[[#This Row],[Flag]])&gt;0,tweet_datatable[[#This Row],[x]],NA())</f>
        <v>#N/A</v>
      </c>
      <c r="W229" s="3" t="e">
        <f>IF(COUNTA(tweet_datatable[[#This Row],[Flag]])&gt;0,tweet_datatable[[#This Row],[y]],NA())</f>
        <v>#N/A</v>
      </c>
      <c r="X229" s="3">
        <f>IF(COUNTA(tweet_datatable[[#This Row],[Flag]])=0,tweet_datatable[[#This Row],[x]],NA())</f>
        <v>0.8588475292507759</v>
      </c>
      <c r="Y229" s="3">
        <f>IF(COUNTA(tweet_datatable[[#This Row],[Flag]])=0,tweet_datatable[[#This Row],[y]],NA())</f>
        <v>0.1287039284990944</v>
      </c>
      <c r="Z229" s="3"/>
      <c r="AA229" s="3"/>
      <c r="AB229" s="3"/>
    </row>
    <row r="230" spans="1:28" x14ac:dyDescent="0.35">
      <c r="A230" s="1">
        <v>44150</v>
      </c>
      <c r="B230">
        <v>18.600000000000001</v>
      </c>
      <c r="C230">
        <v>40.6</v>
      </c>
      <c r="D230">
        <v>209</v>
      </c>
      <c r="E230" t="s">
        <v>9</v>
      </c>
      <c r="I230" s="2">
        <f>IFERROR(tweet_datatable[[#This Row],[Retweets]]/SUM(tweet_datatable[[#This Row],[Retweets]:[Likes]]),0.5)</f>
        <v>0.16266025641025642</v>
      </c>
      <c r="J230" s="2">
        <f>IFERROR(tweet_datatable[[#This Row],[Retweets]]/SUM(tweet_datatable[[#This Row],[Comments]:[Retweets]]),0.5)</f>
        <v>0.68581081081081086</v>
      </c>
      <c r="K230" s="3">
        <f>tweet_datatable[[#This Row],[R/L]]*60</f>
        <v>9.759615384615385</v>
      </c>
      <c r="L230" s="3">
        <f>tweet_datatable[[#This Row],[R/C]]*60</f>
        <v>41.148648648648653</v>
      </c>
      <c r="M230" s="3">
        <f>180-tweet_datatable[[#This Row],[Theta (deg)]]-tweet_datatable[[#This Row],[Phi (deg)]]</f>
        <v>129.09173596673597</v>
      </c>
      <c r="N230" s="3">
        <f>RADIANS(tweet_datatable[[#This Row],[Phi (deg)]])</f>
        <v>0.71817940166523431</v>
      </c>
      <c r="O230" s="3">
        <f>RADIANS(tweet_datatable[[#This Row],[Beta (deg)]])</f>
        <v>2.2530758297347275</v>
      </c>
      <c r="P230" s="3">
        <f>SIN(tweet_datatable[[#This Row],[Phi (rad)]])</f>
        <v>0.65801484367830287</v>
      </c>
      <c r="Q230" s="3">
        <f>SIN(tweet_datatable[[#This Row],[Beta (rad)]])</f>
        <v>0.77613736426042201</v>
      </c>
      <c r="R230" s="3">
        <f>tweet_datatable[[#This Row],[SinPhi]]/tweet_datatable[[#This Row],[SinBeta]]</f>
        <v>0.84780719751241773</v>
      </c>
      <c r="S230" s="3">
        <f>RADIANS(tweet_datatable[[#This Row],[Theta (deg)]])</f>
        <v>0.17033742218983119</v>
      </c>
      <c r="T230" s="3">
        <f>tweet_datatable[[#This Row],[r1]]*COS(tweet_datatable[[#This Row],[Theta (rad)]])</f>
        <v>0.83553741375931712</v>
      </c>
      <c r="U230" s="3">
        <f>tweet_datatable[[#This Row],[r1]]*SIN(tweet_datatable[[#This Row],[Theta (rad)]])</f>
        <v>0.143715950270843</v>
      </c>
      <c r="V230" s="3" t="e">
        <f>IF(COUNTA(tweet_datatable[[#This Row],[Flag]])&gt;0,tweet_datatable[[#This Row],[x]],NA())</f>
        <v>#N/A</v>
      </c>
      <c r="W230" s="3" t="e">
        <f>IF(COUNTA(tweet_datatable[[#This Row],[Flag]])&gt;0,tweet_datatable[[#This Row],[y]],NA())</f>
        <v>#N/A</v>
      </c>
      <c r="X230" s="3">
        <f>IF(COUNTA(tweet_datatable[[#This Row],[Flag]])=0,tweet_datatable[[#This Row],[x]],NA())</f>
        <v>0.83553741375931712</v>
      </c>
      <c r="Y230" s="3">
        <f>IF(COUNTA(tweet_datatable[[#This Row],[Flag]])=0,tweet_datatable[[#This Row],[y]],NA())</f>
        <v>0.143715950270843</v>
      </c>
      <c r="Z230" s="3"/>
      <c r="AA230" s="3"/>
      <c r="AB230" s="3"/>
    </row>
    <row r="231" spans="1:28" x14ac:dyDescent="0.35">
      <c r="A231" s="1">
        <v>44150</v>
      </c>
      <c r="B231">
        <v>54.1</v>
      </c>
      <c r="C231">
        <v>80.099999999999994</v>
      </c>
      <c r="D231">
        <v>338.2</v>
      </c>
      <c r="E231" t="s">
        <v>8</v>
      </c>
      <c r="I231" s="2">
        <f>IFERROR(tweet_datatable[[#This Row],[Retweets]]/SUM(tweet_datatable[[#This Row],[Retweets]:[Likes]]),0.5)</f>
        <v>0.19148936170212766</v>
      </c>
      <c r="J231" s="2">
        <f>IFERROR(tweet_datatable[[#This Row],[Retweets]]/SUM(tweet_datatable[[#This Row],[Comments]:[Retweets]]),0.5)</f>
        <v>0.59687034277198214</v>
      </c>
      <c r="K231" s="3">
        <f>tweet_datatable[[#This Row],[R/L]]*60</f>
        <v>11.48936170212766</v>
      </c>
      <c r="L231" s="3">
        <f>tweet_datatable[[#This Row],[R/C]]*60</f>
        <v>35.812220566318928</v>
      </c>
      <c r="M231" s="3">
        <f>180-tweet_datatable[[#This Row],[Theta (deg)]]-tweet_datatable[[#This Row],[Phi (deg)]]</f>
        <v>132.69841773155341</v>
      </c>
      <c r="N231" s="3">
        <f>RADIANS(tweet_datatable[[#This Row],[Phi (deg)]])</f>
        <v>0.62504116133269361</v>
      </c>
      <c r="O231" s="3">
        <f>RADIANS(tweet_datatable[[#This Row],[Beta (deg)]])</f>
        <v>2.316024301602432</v>
      </c>
      <c r="P231" s="3">
        <f>SIN(tweet_datatable[[#This Row],[Phi (rad)]])</f>
        <v>0.58513065276756482</v>
      </c>
      <c r="Q231" s="3">
        <f>SIN(tweet_datatable[[#This Row],[Beta (rad)]])</f>
        <v>0.73493332278749435</v>
      </c>
      <c r="R231" s="3">
        <f>tweet_datatable[[#This Row],[SinPhi]]/tweet_datatable[[#This Row],[SinBeta]]</f>
        <v>0.79616835245441042</v>
      </c>
      <c r="S231" s="3">
        <f>RADIANS(tweet_datatable[[#This Row],[Theta (deg)]])</f>
        <v>0.20052719065466765</v>
      </c>
      <c r="T231" s="3">
        <f>tweet_datatable[[#This Row],[r1]]*COS(tweet_datatable[[#This Row],[Theta (rad)]])</f>
        <v>0.78021449616739424</v>
      </c>
      <c r="U231" s="3">
        <f>tweet_datatable[[#This Row],[r1]]*SIN(tweet_datatable[[#This Row],[Theta (rad)]])</f>
        <v>0.15858557759212991</v>
      </c>
      <c r="V231" s="3" t="e">
        <f>IF(COUNTA(tweet_datatable[[#This Row],[Flag]])&gt;0,tweet_datatable[[#This Row],[x]],NA())</f>
        <v>#N/A</v>
      </c>
      <c r="W231" s="3" t="e">
        <f>IF(COUNTA(tweet_datatable[[#This Row],[Flag]])&gt;0,tweet_datatable[[#This Row],[y]],NA())</f>
        <v>#N/A</v>
      </c>
      <c r="X231" s="3">
        <f>IF(COUNTA(tweet_datatable[[#This Row],[Flag]])=0,tweet_datatable[[#This Row],[x]],NA())</f>
        <v>0.78021449616739424</v>
      </c>
      <c r="Y231" s="3">
        <f>IF(COUNTA(tweet_datatable[[#This Row],[Flag]])=0,tweet_datatable[[#This Row],[y]],NA())</f>
        <v>0.15858557759212991</v>
      </c>
      <c r="Z231" s="3"/>
      <c r="AA231" s="3"/>
      <c r="AB231" s="3"/>
    </row>
    <row r="232" spans="1:28" x14ac:dyDescent="0.35">
      <c r="A232" s="1">
        <v>44150</v>
      </c>
      <c r="B232">
        <v>21.8</v>
      </c>
      <c r="C232">
        <v>34.1</v>
      </c>
      <c r="D232">
        <v>180.6</v>
      </c>
      <c r="E232" t="s">
        <v>9</v>
      </c>
      <c r="I232" s="2">
        <f>IFERROR(tweet_datatable[[#This Row],[Retweets]]/SUM(tweet_datatable[[#This Row],[Retweets]:[Likes]]),0.5)</f>
        <v>0.15882626921285517</v>
      </c>
      <c r="J232" s="2">
        <f>IFERROR(tweet_datatable[[#This Row],[Retweets]]/SUM(tweet_datatable[[#This Row],[Comments]:[Retweets]]),0.5)</f>
        <v>0.61001788908765653</v>
      </c>
      <c r="K232" s="3">
        <f>tweet_datatable[[#This Row],[R/L]]*60</f>
        <v>9.5295761527713108</v>
      </c>
      <c r="L232" s="3">
        <f>tweet_datatable[[#This Row],[R/C]]*60</f>
        <v>36.601073345259394</v>
      </c>
      <c r="M232" s="3">
        <f>180-tweet_datatable[[#This Row],[Theta (deg)]]-tweet_datatable[[#This Row],[Phi (deg)]]</f>
        <v>133.86935050196928</v>
      </c>
      <c r="N232" s="3">
        <f>RADIANS(tweet_datatable[[#This Row],[Phi (deg)]])</f>
        <v>0.63880923963871172</v>
      </c>
      <c r="O232" s="3">
        <f>RADIANS(tweet_datatable[[#This Row],[Beta (deg)]])</f>
        <v>2.3364609337656876</v>
      </c>
      <c r="P232" s="3">
        <f>SIN(tweet_datatable[[#This Row],[Phi (rad)]])</f>
        <v>0.59623991436893931</v>
      </c>
      <c r="Q232" s="3">
        <f>SIN(tweet_datatable[[#This Row],[Beta (rad)]])</f>
        <v>0.72092193323555098</v>
      </c>
      <c r="R232" s="3">
        <f>tweet_datatable[[#This Row],[SinPhi]]/tweet_datatable[[#This Row],[SinBeta]]</f>
        <v>0.82705198285890746</v>
      </c>
      <c r="S232" s="3">
        <f>RADIANS(tweet_datatable[[#This Row],[Theta (deg)]])</f>
        <v>0.16632248018539353</v>
      </c>
      <c r="T232" s="3">
        <f>tweet_datatable[[#This Row],[r1]]*COS(tweet_datatable[[#This Row],[Theta (rad)]])</f>
        <v>0.81563889074849272</v>
      </c>
      <c r="U232" s="3">
        <f>tweet_datatable[[#This Row],[r1]]*SIN(tweet_datatable[[#This Row],[Theta (rad)]])</f>
        <v>0.13692400172876509</v>
      </c>
      <c r="V232" s="3" t="e">
        <f>IF(COUNTA(tweet_datatable[[#This Row],[Flag]])&gt;0,tweet_datatable[[#This Row],[x]],NA())</f>
        <v>#N/A</v>
      </c>
      <c r="W232" s="3" t="e">
        <f>IF(COUNTA(tweet_datatable[[#This Row],[Flag]])&gt;0,tweet_datatable[[#This Row],[y]],NA())</f>
        <v>#N/A</v>
      </c>
      <c r="X232" s="3">
        <f>IF(COUNTA(tweet_datatable[[#This Row],[Flag]])=0,tweet_datatable[[#This Row],[x]],NA())</f>
        <v>0.81563889074849272</v>
      </c>
      <c r="Y232" s="3">
        <f>IF(COUNTA(tweet_datatable[[#This Row],[Flag]])=0,tweet_datatable[[#This Row],[y]],NA())</f>
        <v>0.13692400172876509</v>
      </c>
      <c r="Z232" s="3"/>
      <c r="AA232" s="3"/>
      <c r="AB232" s="3"/>
    </row>
    <row r="233" spans="1:28" x14ac:dyDescent="0.35">
      <c r="A233" s="1">
        <v>44150</v>
      </c>
      <c r="B233">
        <v>58.8</v>
      </c>
      <c r="C233">
        <v>84.1</v>
      </c>
      <c r="D233">
        <v>347.4</v>
      </c>
      <c r="E233" t="s">
        <v>8</v>
      </c>
      <c r="I233" s="2">
        <f>IFERROR(tweet_datatable[[#This Row],[Retweets]]/SUM(tweet_datatable[[#This Row],[Retweets]:[Likes]]),0.5)</f>
        <v>0.19490150637311701</v>
      </c>
      <c r="J233" s="2">
        <f>IFERROR(tweet_datatable[[#This Row],[Retweets]]/SUM(tweet_datatable[[#This Row],[Comments]:[Retweets]]),0.5)</f>
        <v>0.5885234429671099</v>
      </c>
      <c r="K233" s="3">
        <f>tweet_datatable[[#This Row],[R/L]]*60</f>
        <v>11.694090382387021</v>
      </c>
      <c r="L233" s="3">
        <f>tweet_datatable[[#This Row],[R/C]]*60</f>
        <v>35.311406578026592</v>
      </c>
      <c r="M233" s="3">
        <f>180-tweet_datatable[[#This Row],[Theta (deg)]]-tweet_datatable[[#This Row],[Phi (deg)]]</f>
        <v>132.99450303958639</v>
      </c>
      <c r="N233" s="3">
        <f>RADIANS(tweet_datatable[[#This Row],[Phi (deg)]])</f>
        <v>0.61630030829694804</v>
      </c>
      <c r="O233" s="3">
        <f>RADIANS(tweet_datatable[[#This Row],[Beta (deg)]])</f>
        <v>2.3211919650943891</v>
      </c>
      <c r="P233" s="3">
        <f>SIN(tweet_datatable[[#This Row],[Phi (rad)]])</f>
        <v>0.5780200915146938</v>
      </c>
      <c r="Q233" s="3">
        <f>SIN(tweet_datatable[[#This Row],[Beta (rad)]])</f>
        <v>0.73141912921546703</v>
      </c>
      <c r="R233" s="3">
        <f>tweet_datatable[[#This Row],[SinPhi]]/tweet_datatable[[#This Row],[SinBeta]]</f>
        <v>0.79027204570748411</v>
      </c>
      <c r="S233" s="3">
        <f>RADIANS(tweet_datatable[[#This Row],[Theta (deg)]])</f>
        <v>0.20410038019845622</v>
      </c>
      <c r="T233" s="3">
        <f>tweet_datatable[[#This Row],[r1]]*COS(tweet_datatable[[#This Row],[Theta (rad)]])</f>
        <v>0.77386893892385022</v>
      </c>
      <c r="U233" s="3">
        <f>tweet_datatable[[#This Row],[r1]]*SIN(tweet_datatable[[#This Row],[Theta (rad)]])</f>
        <v>0.16017731298647153</v>
      </c>
      <c r="V233" s="3" t="e">
        <f>IF(COUNTA(tweet_datatable[[#This Row],[Flag]])&gt;0,tweet_datatable[[#This Row],[x]],NA())</f>
        <v>#N/A</v>
      </c>
      <c r="W233" s="3" t="e">
        <f>IF(COUNTA(tweet_datatable[[#This Row],[Flag]])&gt;0,tweet_datatable[[#This Row],[y]],NA())</f>
        <v>#N/A</v>
      </c>
      <c r="X233" s="3">
        <f>IF(COUNTA(tweet_datatable[[#This Row],[Flag]])=0,tweet_datatable[[#This Row],[x]],NA())</f>
        <v>0.77386893892385022</v>
      </c>
      <c r="Y233" s="3">
        <f>IF(COUNTA(tweet_datatable[[#This Row],[Flag]])=0,tweet_datatable[[#This Row],[y]],NA())</f>
        <v>0.16017731298647153</v>
      </c>
      <c r="Z233" s="3"/>
      <c r="AA233" s="3"/>
      <c r="AB233" s="3"/>
    </row>
    <row r="234" spans="1:28" x14ac:dyDescent="0.35">
      <c r="A234" s="1">
        <v>44151</v>
      </c>
      <c r="B234">
        <v>168.7</v>
      </c>
      <c r="C234">
        <v>181.8</v>
      </c>
      <c r="D234">
        <v>673.7</v>
      </c>
      <c r="E234" t="s">
        <v>8</v>
      </c>
      <c r="G234" t="s">
        <v>23</v>
      </c>
      <c r="I234" s="2">
        <f>IFERROR(tweet_datatable[[#This Row],[Retweets]]/SUM(tweet_datatable[[#This Row],[Retweets]:[Likes]]),0.5)</f>
        <v>0.21250730566919931</v>
      </c>
      <c r="J234" s="2">
        <f>IFERROR(tweet_datatable[[#This Row],[Retweets]]/SUM(tweet_datatable[[#This Row],[Comments]:[Retweets]]),0.5)</f>
        <v>0.51868758915834523</v>
      </c>
      <c r="K234" s="3">
        <f>tweet_datatable[[#This Row],[R/L]]*60</f>
        <v>12.750438340151959</v>
      </c>
      <c r="L234" s="3">
        <f>tweet_datatable[[#This Row],[R/C]]*60</f>
        <v>31.121255349500714</v>
      </c>
      <c r="M234" s="3">
        <f>180-tweet_datatable[[#This Row],[Theta (deg)]]-tweet_datatable[[#This Row],[Phi (deg)]]</f>
        <v>136.12830631034734</v>
      </c>
      <c r="N234" s="3">
        <f>RADIANS(tweet_datatable[[#This Row],[Phi (deg)]])</f>
        <v>0.54316837320268607</v>
      </c>
      <c r="O234" s="3">
        <f>RADIANS(tweet_datatable[[#This Row],[Beta (deg)]])</f>
        <v>2.3758871502789352</v>
      </c>
      <c r="P234" s="3">
        <f>SIN(tweet_datatable[[#This Row],[Phi (rad)]])</f>
        <v>0.51685094771041418</v>
      </c>
      <c r="Q234" s="3">
        <f>SIN(tweet_datatable[[#This Row],[Beta (rad)]])</f>
        <v>0.6930457638128309</v>
      </c>
      <c r="R234" s="3">
        <f>tweet_datatable[[#This Row],[SinPhi]]/tweet_datatable[[#This Row],[SinBeta]]</f>
        <v>0.74576741493509624</v>
      </c>
      <c r="S234" s="3">
        <f>RADIANS(tweet_datatable[[#This Row],[Theta (deg)]])</f>
        <v>0.22253713010817239</v>
      </c>
      <c r="T234" s="3">
        <f>tweet_datatable[[#This Row],[r1]]*COS(tweet_datatable[[#This Row],[Theta (rad)]])</f>
        <v>0.72737726183681373</v>
      </c>
      <c r="U234" s="3">
        <f>tweet_datatable[[#This Row],[r1]]*SIN(tweet_datatable[[#This Row],[Theta (rad)]])</f>
        <v>0.16459452038799868</v>
      </c>
      <c r="V234" s="3">
        <f>IF(COUNTA(tweet_datatable[[#This Row],[Flag]])&gt;0,tweet_datatable[[#This Row],[x]],NA())</f>
        <v>0.72737726183681373</v>
      </c>
      <c r="W234" s="3">
        <f>IF(COUNTA(tweet_datatable[[#This Row],[Flag]])&gt;0,tweet_datatable[[#This Row],[y]],NA())</f>
        <v>0.16459452038799868</v>
      </c>
      <c r="X234" s="3" t="e">
        <f>IF(COUNTA(tweet_datatable[[#This Row],[Flag]])=0,tweet_datatable[[#This Row],[x]],NA())</f>
        <v>#N/A</v>
      </c>
      <c r="Y234" s="3" t="e">
        <f>IF(COUNTA(tweet_datatable[[#This Row],[Flag]])=0,tweet_datatable[[#This Row],[y]],NA())</f>
        <v>#N/A</v>
      </c>
      <c r="Z234" s="3"/>
      <c r="AA234" s="3"/>
      <c r="AB234" s="3"/>
    </row>
    <row r="235" spans="1:28" x14ac:dyDescent="0.35">
      <c r="A235" s="1">
        <v>44151</v>
      </c>
      <c r="B235">
        <v>10.3</v>
      </c>
      <c r="C235">
        <v>43.6</v>
      </c>
      <c r="D235">
        <v>160.9</v>
      </c>
      <c r="E235" t="s">
        <v>9</v>
      </c>
      <c r="G235" t="s">
        <v>17</v>
      </c>
      <c r="I235" s="2">
        <f>IFERROR(tweet_datatable[[#This Row],[Retweets]]/SUM(tweet_datatable[[#This Row],[Retweets]:[Likes]]),0.5)</f>
        <v>0.21320293398533008</v>
      </c>
      <c r="J235" s="2">
        <f>IFERROR(tweet_datatable[[#This Row],[Retweets]]/SUM(tweet_datatable[[#This Row],[Comments]:[Retweets]]),0.5)</f>
        <v>0.80890538033395165</v>
      </c>
      <c r="K235" s="3">
        <f>tweet_datatable[[#This Row],[R/L]]*60</f>
        <v>12.792176039119806</v>
      </c>
      <c r="L235" s="3">
        <f>tweet_datatable[[#This Row],[R/C]]*60</f>
        <v>48.534322820037097</v>
      </c>
      <c r="M235" s="3">
        <f>180-tweet_datatable[[#This Row],[Theta (deg)]]-tweet_datatable[[#This Row],[Phi (deg)]]</f>
        <v>118.67350114084311</v>
      </c>
      <c r="N235" s="3">
        <f>RADIANS(tweet_datatable[[#This Row],[Phi (deg)]])</f>
        <v>0.84708373343546661</v>
      </c>
      <c r="O235" s="3">
        <f>RADIANS(tweet_datatable[[#This Row],[Beta (deg)]])</f>
        <v>2.0712433297769595</v>
      </c>
      <c r="P235" s="3">
        <f>SIN(tweet_datatable[[#This Row],[Phi (rad)]])</f>
        <v>0.74935252641549743</v>
      </c>
      <c r="Q235" s="3">
        <f>SIN(tweet_datatable[[#This Row],[Beta (rad)]])</f>
        <v>0.87736816957646091</v>
      </c>
      <c r="R235" s="3">
        <f>tweet_datatable[[#This Row],[SinPhi]]/tweet_datatable[[#This Row],[SinBeta]]</f>
        <v>0.85409130670564271</v>
      </c>
      <c r="S235" s="3">
        <f>RADIANS(tweet_datatable[[#This Row],[Theta (deg)]])</f>
        <v>0.22326559037736757</v>
      </c>
      <c r="T235" s="3">
        <f>tweet_datatable[[#This Row],[r1]]*COS(tweet_datatable[[#This Row],[Theta (rad)]])</f>
        <v>0.83289241757278232</v>
      </c>
      <c r="U235" s="3">
        <f>tweet_datatable[[#This Row],[r1]]*SIN(tweet_datatable[[#This Row],[Theta (rad)]])</f>
        <v>0.189108912904491</v>
      </c>
      <c r="V235" s="3">
        <f>IF(COUNTA(tweet_datatable[[#This Row],[Flag]])&gt;0,tweet_datatable[[#This Row],[x]],NA())</f>
        <v>0.83289241757278232</v>
      </c>
      <c r="W235" s="3">
        <f>IF(COUNTA(tweet_datatable[[#This Row],[Flag]])&gt;0,tweet_datatable[[#This Row],[y]],NA())</f>
        <v>0.189108912904491</v>
      </c>
      <c r="X235" s="3" t="e">
        <f>IF(COUNTA(tweet_datatable[[#This Row],[Flag]])=0,tweet_datatable[[#This Row],[x]],NA())</f>
        <v>#N/A</v>
      </c>
      <c r="Y235" s="3" t="e">
        <f>IF(COUNTA(tweet_datatable[[#This Row],[Flag]])=0,tweet_datatable[[#This Row],[y]],NA())</f>
        <v>#N/A</v>
      </c>
      <c r="Z235" s="3"/>
      <c r="AA235" s="3"/>
      <c r="AB235" s="3"/>
    </row>
    <row r="236" spans="1:28" x14ac:dyDescent="0.35">
      <c r="A236" s="1">
        <v>44151</v>
      </c>
      <c r="B236">
        <v>22.4</v>
      </c>
      <c r="C236">
        <v>55.3</v>
      </c>
      <c r="D236">
        <v>250.8</v>
      </c>
      <c r="E236" t="s">
        <v>8</v>
      </c>
      <c r="G236" t="s">
        <v>17</v>
      </c>
      <c r="I236" s="2">
        <f>IFERROR(tweet_datatable[[#This Row],[Retweets]]/SUM(tweet_datatable[[#This Row],[Retweets]:[Likes]]),0.5)</f>
        <v>0.18065991506043774</v>
      </c>
      <c r="J236" s="2">
        <f>IFERROR(tweet_datatable[[#This Row],[Retweets]]/SUM(tweet_datatable[[#This Row],[Comments]:[Retweets]]),0.5)</f>
        <v>0.71171171171171177</v>
      </c>
      <c r="K236" s="3">
        <f>tweet_datatable[[#This Row],[R/L]]*60</f>
        <v>10.839594903626265</v>
      </c>
      <c r="L236" s="3">
        <f>tweet_datatable[[#This Row],[R/C]]*60</f>
        <v>42.702702702702709</v>
      </c>
      <c r="M236" s="3">
        <f>180-tweet_datatable[[#This Row],[Theta (deg)]]-tweet_datatable[[#This Row],[Phi (deg)]]</f>
        <v>126.45770239367101</v>
      </c>
      <c r="N236" s="3">
        <f>RADIANS(tweet_datatable[[#This Row],[Phi (deg)]])</f>
        <v>0.74530276166244358</v>
      </c>
      <c r="O236" s="3">
        <f>RADIANS(tweet_datatable[[#This Row],[Beta (deg)]])</f>
        <v>2.2071032712766736</v>
      </c>
      <c r="P236" s="3">
        <f>SIN(tweet_datatable[[#This Row],[Phi (rad)]])</f>
        <v>0.67819433581466648</v>
      </c>
      <c r="Q236" s="3">
        <f>SIN(tweet_datatable[[#This Row],[Beta (rad)]])</f>
        <v>0.80429575904211681</v>
      </c>
      <c r="R236" s="3">
        <f>tweet_datatable[[#This Row],[SinPhi]]/tweet_datatable[[#This Row],[SinBeta]]</f>
        <v>0.84321510860926097</v>
      </c>
      <c r="S236" s="3">
        <f>RADIANS(tweet_datatable[[#This Row],[Theta (deg)]])</f>
        <v>0.18918662065067576</v>
      </c>
      <c r="T236" s="3">
        <f>tweet_datatable[[#This Row],[r1]]*COS(tweet_datatable[[#This Row],[Theta (rad)]])</f>
        <v>0.82817006342735278</v>
      </c>
      <c r="U236" s="3">
        <f>tweet_datatable[[#This Row],[r1]]*SIN(tweet_datatable[[#This Row],[Theta (rad)]])</f>
        <v>0.15857510974192113</v>
      </c>
      <c r="V236" s="3">
        <f>IF(COUNTA(tweet_datatable[[#This Row],[Flag]])&gt;0,tweet_datatable[[#This Row],[x]],NA())</f>
        <v>0.82817006342735278</v>
      </c>
      <c r="W236" s="3">
        <f>IF(COUNTA(tweet_datatable[[#This Row],[Flag]])&gt;0,tweet_datatable[[#This Row],[y]],NA())</f>
        <v>0.15857510974192113</v>
      </c>
      <c r="X236" s="3" t="e">
        <f>IF(COUNTA(tweet_datatable[[#This Row],[Flag]])=0,tweet_datatable[[#This Row],[x]],NA())</f>
        <v>#N/A</v>
      </c>
      <c r="Y236" s="3" t="e">
        <f>IF(COUNTA(tweet_datatable[[#This Row],[Flag]])=0,tweet_datatable[[#This Row],[y]],NA())</f>
        <v>#N/A</v>
      </c>
      <c r="Z236" s="3"/>
      <c r="AA236" s="3"/>
      <c r="AB236" s="3"/>
    </row>
    <row r="237" spans="1:28" x14ac:dyDescent="0.35">
      <c r="A237" s="1">
        <v>44151</v>
      </c>
      <c r="B237">
        <v>49.2</v>
      </c>
      <c r="C237">
        <v>71.7</v>
      </c>
      <c r="D237">
        <v>339.2</v>
      </c>
      <c r="E237" t="s">
        <v>8</v>
      </c>
      <c r="G237" t="s">
        <v>17</v>
      </c>
      <c r="I237" s="2">
        <f>IFERROR(tweet_datatable[[#This Row],[Retweets]]/SUM(tweet_datatable[[#This Row],[Retweets]:[Likes]]),0.5)</f>
        <v>0.17449501095156975</v>
      </c>
      <c r="J237" s="2">
        <f>IFERROR(tweet_datatable[[#This Row],[Retweets]]/SUM(tweet_datatable[[#This Row],[Comments]:[Retweets]]),0.5)</f>
        <v>0.59305210918114148</v>
      </c>
      <c r="K237" s="3">
        <f>tweet_datatable[[#This Row],[R/L]]*60</f>
        <v>10.469700657094185</v>
      </c>
      <c r="L237" s="3">
        <f>tweet_datatable[[#This Row],[R/C]]*60</f>
        <v>35.583126550868492</v>
      </c>
      <c r="M237" s="3">
        <f>180-tweet_datatable[[#This Row],[Theta (deg)]]-tweet_datatable[[#This Row],[Phi (deg)]]</f>
        <v>133.94717279203732</v>
      </c>
      <c r="N237" s="3">
        <f>RADIANS(tweet_datatable[[#This Row],[Phi (deg)]])</f>
        <v>0.62104271646646869</v>
      </c>
      <c r="O237" s="3">
        <f>RADIANS(tweet_datatable[[#This Row],[Beta (deg)]])</f>
        <v>2.3378191889588171</v>
      </c>
      <c r="P237" s="3">
        <f>SIN(tweet_datatable[[#This Row],[Phi (rad)]])</f>
        <v>0.58188348898456166</v>
      </c>
      <c r="Q237" s="3">
        <f>SIN(tweet_datatable[[#This Row],[Beta (rad)]])</f>
        <v>0.71997997556304838</v>
      </c>
      <c r="R237" s="3">
        <f>tweet_datatable[[#This Row],[SinPhi]]/tweet_datatable[[#This Row],[SinBeta]]</f>
        <v>0.8081939897418805</v>
      </c>
      <c r="S237" s="3">
        <f>RADIANS(tweet_datatable[[#This Row],[Theta (deg)]])</f>
        <v>0.18273074816450735</v>
      </c>
      <c r="T237" s="3">
        <f>tweet_datatable[[#This Row],[r1]]*COS(tweet_datatable[[#This Row],[Theta (rad)]])</f>
        <v>0.79473848152954152</v>
      </c>
      <c r="U237" s="3">
        <f>tweet_datatable[[#This Row],[r1]]*SIN(tweet_datatable[[#This Row],[Theta (rad)]])</f>
        <v>0.14686140075260565</v>
      </c>
      <c r="V237" s="3">
        <f>IF(COUNTA(tweet_datatable[[#This Row],[Flag]])&gt;0,tweet_datatable[[#This Row],[x]],NA())</f>
        <v>0.79473848152954152</v>
      </c>
      <c r="W237" s="3">
        <f>IF(COUNTA(tweet_datatable[[#This Row],[Flag]])&gt;0,tweet_datatable[[#This Row],[y]],NA())</f>
        <v>0.14686140075260565</v>
      </c>
      <c r="X237" s="3" t="e">
        <f>IF(COUNTA(tweet_datatable[[#This Row],[Flag]])=0,tweet_datatable[[#This Row],[x]],NA())</f>
        <v>#N/A</v>
      </c>
      <c r="Y237" s="3" t="e">
        <f>IF(COUNTA(tweet_datatable[[#This Row],[Flag]])=0,tweet_datatable[[#This Row],[y]],NA())</f>
        <v>#N/A</v>
      </c>
      <c r="Z237" s="3"/>
      <c r="AA237" s="3"/>
      <c r="AB237" s="3"/>
    </row>
    <row r="238" spans="1:28" x14ac:dyDescent="0.35">
      <c r="A238" s="1">
        <v>44151</v>
      </c>
      <c r="B238">
        <v>48.1</v>
      </c>
      <c r="C238">
        <v>72.5</v>
      </c>
      <c r="D238">
        <v>296.89999999999998</v>
      </c>
      <c r="E238" t="s">
        <v>8</v>
      </c>
      <c r="G238" t="s">
        <v>17</v>
      </c>
      <c r="I238" s="2">
        <f>IFERROR(tweet_datatable[[#This Row],[Retweets]]/SUM(tweet_datatable[[#This Row],[Retweets]:[Likes]]),0.5)</f>
        <v>0.19626421223605847</v>
      </c>
      <c r="J238" s="2">
        <f>IFERROR(tweet_datatable[[#This Row],[Retweets]]/SUM(tweet_datatable[[#This Row],[Comments]:[Retweets]]),0.5)</f>
        <v>0.60116086235489219</v>
      </c>
      <c r="K238" s="3">
        <f>tweet_datatable[[#This Row],[R/L]]*60</f>
        <v>11.775852734163509</v>
      </c>
      <c r="L238" s="3">
        <f>tweet_datatable[[#This Row],[R/C]]*60</f>
        <v>36.069651741293534</v>
      </c>
      <c r="M238" s="3">
        <f>180-tweet_datatable[[#This Row],[Theta (deg)]]-tweet_datatable[[#This Row],[Phi (deg)]]</f>
        <v>132.15449552454294</v>
      </c>
      <c r="N238" s="3">
        <f>RADIANS(tweet_datatable[[#This Row],[Phi (deg)]])</f>
        <v>0.62953418293327812</v>
      </c>
      <c r="O238" s="3">
        <f>RADIANS(tweet_datatable[[#This Row],[Beta (deg)]])</f>
        <v>2.306531068215385</v>
      </c>
      <c r="P238" s="3">
        <f>SIN(tweet_datatable[[#This Row],[Phi (rad)]])</f>
        <v>0.58876830103418343</v>
      </c>
      <c r="Q238" s="3">
        <f>SIN(tweet_datatable[[#This Row],[Beta (rad)]])</f>
        <v>0.74133784505057865</v>
      </c>
      <c r="R238" s="3">
        <f>tweet_datatable[[#This Row],[SinPhi]]/tweet_datatable[[#This Row],[SinBeta]]</f>
        <v>0.79419701147728938</v>
      </c>
      <c r="S238" s="3">
        <f>RADIANS(tweet_datatable[[#This Row],[Theta (deg)]])</f>
        <v>0.20552740244112977</v>
      </c>
      <c r="T238" s="3">
        <f>tweet_datatable[[#This Row],[r1]]*COS(tweet_datatable[[#This Row],[Theta (rad)]])</f>
        <v>0.77748193338762717</v>
      </c>
      <c r="U238" s="3">
        <f>tweet_datatable[[#This Row],[r1]]*SIN(tweet_datatable[[#This Row],[Theta (rad)]])</f>
        <v>0.16208249842378103</v>
      </c>
      <c r="V238" s="3">
        <f>IF(COUNTA(tweet_datatable[[#This Row],[Flag]])&gt;0,tweet_datatable[[#This Row],[x]],NA())</f>
        <v>0.77748193338762717</v>
      </c>
      <c r="W238" s="3">
        <f>IF(COUNTA(tweet_datatable[[#This Row],[Flag]])&gt;0,tweet_datatable[[#This Row],[y]],NA())</f>
        <v>0.16208249842378103</v>
      </c>
      <c r="X238" s="3" t="e">
        <f>IF(COUNTA(tweet_datatable[[#This Row],[Flag]])=0,tweet_datatable[[#This Row],[x]],NA())</f>
        <v>#N/A</v>
      </c>
      <c r="Y238" s="3" t="e">
        <f>IF(COUNTA(tweet_datatable[[#This Row],[Flag]])=0,tweet_datatable[[#This Row],[y]],NA())</f>
        <v>#N/A</v>
      </c>
      <c r="Z238" s="3"/>
      <c r="AA238" s="3"/>
      <c r="AB238" s="3"/>
    </row>
    <row r="239" spans="1:28" x14ac:dyDescent="0.35">
      <c r="A239" s="1">
        <v>44151</v>
      </c>
      <c r="B239">
        <v>40.4</v>
      </c>
      <c r="C239">
        <v>58.1</v>
      </c>
      <c r="D239">
        <v>209</v>
      </c>
      <c r="E239" t="s">
        <v>9</v>
      </c>
      <c r="G239" t="s">
        <v>17</v>
      </c>
      <c r="I239" s="2">
        <f>IFERROR(tweet_datatable[[#This Row],[Retweets]]/SUM(tweet_datatable[[#This Row],[Retweets]:[Likes]]),0.5)</f>
        <v>0.21752152751778359</v>
      </c>
      <c r="J239" s="2">
        <f>IFERROR(tweet_datatable[[#This Row],[Retweets]]/SUM(tweet_datatable[[#This Row],[Comments]:[Retweets]]),0.5)</f>
        <v>0.58984771573604067</v>
      </c>
      <c r="K239" s="3">
        <f>tweet_datatable[[#This Row],[R/L]]*60</f>
        <v>13.051291651067014</v>
      </c>
      <c r="L239" s="3">
        <f>tweet_datatable[[#This Row],[R/C]]*60</f>
        <v>35.390862944162443</v>
      </c>
      <c r="M239" s="3">
        <f>180-tweet_datatable[[#This Row],[Theta (deg)]]-tweet_datatable[[#This Row],[Phi (deg)]]</f>
        <v>131.55784540477055</v>
      </c>
      <c r="N239" s="3">
        <f>RADIANS(tweet_datatable[[#This Row],[Phi (deg)]])</f>
        <v>0.61768708349768875</v>
      </c>
      <c r="O239" s="3">
        <f>RADIANS(tweet_datatable[[#This Row],[Beta (deg)]])</f>
        <v>2.2961175591429384</v>
      </c>
      <c r="P239" s="3">
        <f>SIN(tweet_datatable[[#This Row],[Phi (rad)]])</f>
        <v>0.57915117515524384</v>
      </c>
      <c r="Q239" s="3">
        <f>SIN(tweet_datatable[[#This Row],[Beta (rad)]])</f>
        <v>0.74828636279560201</v>
      </c>
      <c r="R239" s="3">
        <f>tweet_datatable[[#This Row],[SinPhi]]/tweet_datatable[[#This Row],[SinBeta]]</f>
        <v>0.77396997185881056</v>
      </c>
      <c r="S239" s="3">
        <f>RADIANS(tweet_datatable[[#This Row],[Theta (deg)]])</f>
        <v>0.22778801094916631</v>
      </c>
      <c r="T239" s="3">
        <f>tweet_datatable[[#This Row],[r1]]*COS(tweet_datatable[[#This Row],[Theta (rad)]])</f>
        <v>0.75397700891718544</v>
      </c>
      <c r="U239" s="3">
        <f>tweet_datatable[[#This Row],[r1]]*SIN(tweet_datatable[[#This Row],[Theta (rad)]])</f>
        <v>0.1747803975376597</v>
      </c>
      <c r="V239" s="3">
        <f>IF(COUNTA(tweet_datatable[[#This Row],[Flag]])&gt;0,tweet_datatable[[#This Row],[x]],NA())</f>
        <v>0.75397700891718544</v>
      </c>
      <c r="W239" s="3">
        <f>IF(COUNTA(tweet_datatable[[#This Row],[Flag]])&gt;0,tweet_datatable[[#This Row],[y]],NA())</f>
        <v>0.1747803975376597</v>
      </c>
      <c r="X239" s="3" t="e">
        <f>IF(COUNTA(tweet_datatable[[#This Row],[Flag]])=0,tweet_datatable[[#This Row],[x]],NA())</f>
        <v>#N/A</v>
      </c>
      <c r="Y239" s="3" t="e">
        <f>IF(COUNTA(tweet_datatable[[#This Row],[Flag]])=0,tweet_datatable[[#This Row],[y]],NA())</f>
        <v>#N/A</v>
      </c>
      <c r="Z239" s="3"/>
      <c r="AA239" s="3"/>
      <c r="AB239" s="3"/>
    </row>
    <row r="240" spans="1:28" x14ac:dyDescent="0.35">
      <c r="A240" s="1">
        <v>44151</v>
      </c>
      <c r="B240">
        <v>4.7</v>
      </c>
      <c r="C240">
        <v>19.100000000000001</v>
      </c>
      <c r="D240">
        <v>81.2</v>
      </c>
      <c r="E240" t="s">
        <v>9</v>
      </c>
      <c r="I240" s="2">
        <f>IFERROR(tweet_datatable[[#This Row],[Retweets]]/SUM(tweet_datatable[[#This Row],[Retweets]:[Likes]]),0.5)</f>
        <v>0.19042871385842472</v>
      </c>
      <c r="J240" s="2">
        <f>IFERROR(tweet_datatable[[#This Row],[Retweets]]/SUM(tweet_datatable[[#This Row],[Comments]:[Retweets]]),0.5)</f>
        <v>0.80252100840336138</v>
      </c>
      <c r="K240" s="3">
        <f>tweet_datatable[[#This Row],[R/L]]*60</f>
        <v>11.425722831505484</v>
      </c>
      <c r="L240" s="3">
        <f>tweet_datatable[[#This Row],[R/C]]*60</f>
        <v>48.15126050420168</v>
      </c>
      <c r="M240" s="3">
        <f>180-tweet_datatable[[#This Row],[Theta (deg)]]-tweet_datatable[[#This Row],[Phi (deg)]]</f>
        <v>120.42301666429285</v>
      </c>
      <c r="N240" s="3">
        <f>RADIANS(tweet_datatable[[#This Row],[Phi (deg)]])</f>
        <v>0.84039803478382424</v>
      </c>
      <c r="O240" s="3">
        <f>RADIANS(tweet_datatable[[#This Row],[Beta (deg)]])</f>
        <v>2.1017781359759091</v>
      </c>
      <c r="P240" s="3">
        <f>SIN(tweet_datatable[[#This Row],[Phi (rad)]])</f>
        <v>0.74490873439790573</v>
      </c>
      <c r="Q240" s="3">
        <f>SIN(tweet_datatable[[#This Row],[Beta (rad)]])</f>
        <v>0.86231031746771025</v>
      </c>
      <c r="R240" s="3">
        <f>tweet_datatable[[#This Row],[SinPhi]]/tweet_datatable[[#This Row],[SinBeta]]</f>
        <v>0.86385228067945419</v>
      </c>
      <c r="S240" s="3">
        <f>RADIANS(tweet_datatable[[#This Row],[Theta (deg)]])</f>
        <v>0.19941648283006</v>
      </c>
      <c r="T240" s="3">
        <f>tweet_datatable[[#This Row],[r1]]*COS(tweet_datatable[[#This Row],[Theta (rad)]])</f>
        <v>0.846732748117902</v>
      </c>
      <c r="U240" s="3">
        <f>tweet_datatable[[#This Row],[r1]]*SIN(tweet_datatable[[#This Row],[Theta (rad)]])</f>
        <v>0.17112690057322996</v>
      </c>
      <c r="V240" s="3" t="e">
        <f>IF(COUNTA(tweet_datatable[[#This Row],[Flag]])&gt;0,tweet_datatable[[#This Row],[x]],NA())</f>
        <v>#N/A</v>
      </c>
      <c r="W240" s="3" t="e">
        <f>IF(COUNTA(tweet_datatable[[#This Row],[Flag]])&gt;0,tweet_datatable[[#This Row],[y]],NA())</f>
        <v>#N/A</v>
      </c>
      <c r="X240" s="3">
        <f>IF(COUNTA(tweet_datatable[[#This Row],[Flag]])=0,tweet_datatable[[#This Row],[x]],NA())</f>
        <v>0.846732748117902</v>
      </c>
      <c r="Y240" s="3">
        <f>IF(COUNTA(tweet_datatable[[#This Row],[Flag]])=0,tweet_datatable[[#This Row],[y]],NA())</f>
        <v>0.17112690057322996</v>
      </c>
      <c r="Z240" s="3"/>
      <c r="AA240" s="3"/>
      <c r="AB240" s="3"/>
    </row>
    <row r="241" spans="1:28" x14ac:dyDescent="0.35">
      <c r="A241" s="1">
        <v>44151</v>
      </c>
      <c r="B241">
        <v>4.3</v>
      </c>
      <c r="C241">
        <v>18.2</v>
      </c>
      <c r="D241">
        <v>128</v>
      </c>
      <c r="E241" t="s">
        <v>9</v>
      </c>
      <c r="I241" s="2">
        <f>IFERROR(tweet_datatable[[#This Row],[Retweets]]/SUM(tweet_datatable[[#This Row],[Retweets]:[Likes]]),0.5)</f>
        <v>0.12448700410396717</v>
      </c>
      <c r="J241" s="2">
        <f>IFERROR(tweet_datatable[[#This Row],[Retweets]]/SUM(tweet_datatable[[#This Row],[Comments]:[Retweets]]),0.5)</f>
        <v>0.80888888888888888</v>
      </c>
      <c r="K241" s="3">
        <f>tweet_datatable[[#This Row],[R/L]]*60</f>
        <v>7.4692202462380299</v>
      </c>
      <c r="L241" s="3">
        <f>tweet_datatable[[#This Row],[R/C]]*60</f>
        <v>48.533333333333331</v>
      </c>
      <c r="M241" s="3">
        <f>180-tweet_datatable[[#This Row],[Theta (deg)]]-tweet_datatable[[#This Row],[Phi (deg)]]</f>
        <v>123.99744642042864</v>
      </c>
      <c r="N241" s="3">
        <f>RADIANS(tweet_datatable[[#This Row],[Phi (deg)]])</f>
        <v>0.84706646363458127</v>
      </c>
      <c r="O241" s="3">
        <f>RADIANS(tweet_datatable[[#This Row],[Beta (deg)]])</f>
        <v>2.1641637041017368</v>
      </c>
      <c r="P241" s="3">
        <f>SIN(tweet_datatable[[#This Row],[Phi (rad)]])</f>
        <v>0.749341090737763</v>
      </c>
      <c r="Q241" s="3">
        <f>SIN(tweet_datatable[[#This Row],[Beta (rad)]])</f>
        <v>0.82906249404857046</v>
      </c>
      <c r="R241" s="3">
        <f>tweet_datatable[[#This Row],[SinPhi]]/tweet_datatable[[#This Row],[SinBeta]]</f>
        <v>0.90384150304339184</v>
      </c>
      <c r="S241" s="3">
        <f>RADIANS(tweet_datatable[[#This Row],[Theta (deg)]])</f>
        <v>0.13036248585347524</v>
      </c>
      <c r="T241" s="3">
        <f>tweet_datatable[[#This Row],[r1]]*COS(tweet_datatable[[#This Row],[Theta (rad)]])</f>
        <v>0.89617226149428242</v>
      </c>
      <c r="U241" s="3">
        <f>tweet_datatable[[#This Row],[r1]]*SIN(tweet_datatable[[#This Row],[Theta (rad)]])</f>
        <v>0.11749357579017351</v>
      </c>
      <c r="V241" s="3" t="e">
        <f>IF(COUNTA(tweet_datatable[[#This Row],[Flag]])&gt;0,tweet_datatable[[#This Row],[x]],NA())</f>
        <v>#N/A</v>
      </c>
      <c r="W241" s="3" t="e">
        <f>IF(COUNTA(tweet_datatable[[#This Row],[Flag]])&gt;0,tweet_datatable[[#This Row],[y]],NA())</f>
        <v>#N/A</v>
      </c>
      <c r="X241" s="3">
        <f>IF(COUNTA(tweet_datatable[[#This Row],[Flag]])=0,tweet_datatable[[#This Row],[x]],NA())</f>
        <v>0.89617226149428242</v>
      </c>
      <c r="Y241" s="3">
        <f>IF(COUNTA(tweet_datatable[[#This Row],[Flag]])=0,tweet_datatable[[#This Row],[y]],NA())</f>
        <v>0.11749357579017351</v>
      </c>
      <c r="Z241" s="3"/>
      <c r="AA241" s="3"/>
      <c r="AB241" s="3"/>
    </row>
    <row r="242" spans="1:28" x14ac:dyDescent="0.35">
      <c r="A242" s="1">
        <v>44151</v>
      </c>
      <c r="B242">
        <v>9.6999999999999993</v>
      </c>
      <c r="C242">
        <v>22.2</v>
      </c>
      <c r="D242">
        <v>120.9</v>
      </c>
      <c r="E242" t="s">
        <v>9</v>
      </c>
      <c r="I242" s="2">
        <f>IFERROR(tweet_datatable[[#This Row],[Retweets]]/SUM(tweet_datatable[[#This Row],[Retweets]:[Likes]]),0.5)</f>
        <v>0.15513626834381553</v>
      </c>
      <c r="J242" s="2">
        <f>IFERROR(tweet_datatable[[#This Row],[Retweets]]/SUM(tweet_datatable[[#This Row],[Comments]:[Retweets]]),0.5)</f>
        <v>0.6959247648902821</v>
      </c>
      <c r="K242" s="3">
        <f>tweet_datatable[[#This Row],[R/L]]*60</f>
        <v>9.3081761006289323</v>
      </c>
      <c r="L242" s="3">
        <f>tweet_datatable[[#This Row],[R/C]]*60</f>
        <v>41.755485893416925</v>
      </c>
      <c r="M242" s="3">
        <f>180-tweet_datatable[[#This Row],[Theta (deg)]]-tweet_datatable[[#This Row],[Phi (deg)]]</f>
        <v>128.93633800595413</v>
      </c>
      <c r="N242" s="3">
        <f>RADIANS(tweet_datatable[[#This Row],[Phi (deg)]])</f>
        <v>0.72877070961017143</v>
      </c>
      <c r="O242" s="3">
        <f>RADIANS(tweet_datatable[[#This Row],[Beta (deg)]])</f>
        <v>2.2503636236681994</v>
      </c>
      <c r="P242" s="3">
        <f>SIN(tweet_datatable[[#This Row],[Phi (rad)]])</f>
        <v>0.66595309563127869</v>
      </c>
      <c r="Q242" s="3">
        <f>SIN(tweet_datatable[[#This Row],[Beta (rad)]])</f>
        <v>0.77784472665673088</v>
      </c>
      <c r="R242" s="3">
        <f>tweet_datatable[[#This Row],[SinPhi]]/tweet_datatable[[#This Row],[SinBeta]]</f>
        <v>0.8561517135863661</v>
      </c>
      <c r="S242" s="3">
        <f>RADIANS(tweet_datatable[[#This Row],[Theta (deg)]])</f>
        <v>0.16245832031142191</v>
      </c>
      <c r="T242" s="3">
        <f>tweet_datatable[[#This Row],[r1]]*COS(tweet_datatable[[#This Row],[Theta (rad)]])</f>
        <v>0.84487846047966175</v>
      </c>
      <c r="U242" s="3">
        <f>tweet_datatable[[#This Row],[r1]]*SIN(tweet_datatable[[#This Row],[Theta (rad)]])</f>
        <v>0.13847795382077158</v>
      </c>
      <c r="V242" s="3" t="e">
        <f>IF(COUNTA(tweet_datatable[[#This Row],[Flag]])&gt;0,tweet_datatable[[#This Row],[x]],NA())</f>
        <v>#N/A</v>
      </c>
      <c r="W242" s="3" t="e">
        <f>IF(COUNTA(tweet_datatable[[#This Row],[Flag]])&gt;0,tweet_datatable[[#This Row],[y]],NA())</f>
        <v>#N/A</v>
      </c>
      <c r="X242" s="3">
        <f>IF(COUNTA(tweet_datatable[[#This Row],[Flag]])=0,tweet_datatable[[#This Row],[x]],NA())</f>
        <v>0.84487846047966175</v>
      </c>
      <c r="Y242" s="3">
        <f>IF(COUNTA(tweet_datatable[[#This Row],[Flag]])=0,tweet_datatable[[#This Row],[y]],NA())</f>
        <v>0.13847795382077158</v>
      </c>
      <c r="Z242" s="3"/>
      <c r="AA242" s="3"/>
      <c r="AB242" s="3"/>
    </row>
    <row r="243" spans="1:28" x14ac:dyDescent="0.35">
      <c r="A243" s="1">
        <v>44151</v>
      </c>
      <c r="B243">
        <v>24.9</v>
      </c>
      <c r="C243">
        <v>49.4</v>
      </c>
      <c r="D243">
        <v>277.89999999999998</v>
      </c>
      <c r="E243" t="s">
        <v>8</v>
      </c>
      <c r="I243" s="2">
        <f>IFERROR(tweet_datatable[[#This Row],[Retweets]]/SUM(tweet_datatable[[#This Row],[Retweets]:[Likes]]),0.5)</f>
        <v>0.15093186678887871</v>
      </c>
      <c r="J243" s="2">
        <f>IFERROR(tweet_datatable[[#This Row],[Retweets]]/SUM(tweet_datatable[[#This Row],[Comments]:[Retweets]]),0.5)</f>
        <v>0.66487213997308214</v>
      </c>
      <c r="K243" s="3">
        <f>tweet_datatable[[#This Row],[R/L]]*60</f>
        <v>9.0559120073327222</v>
      </c>
      <c r="L243" s="3">
        <f>tweet_datatable[[#This Row],[R/C]]*60</f>
        <v>39.892328398384926</v>
      </c>
      <c r="M243" s="3">
        <f>180-tweet_datatable[[#This Row],[Theta (deg)]]-tweet_datatable[[#This Row],[Phi (deg)]]</f>
        <v>131.05175959428234</v>
      </c>
      <c r="N243" s="3">
        <f>RADIANS(tweet_datatable[[#This Row],[Phi (deg)]])</f>
        <v>0.6962524768386531</v>
      </c>
      <c r="O243" s="3">
        <f>RADIANS(tweet_datatable[[#This Row],[Beta (deg)]])</f>
        <v>2.287284695452295</v>
      </c>
      <c r="P243" s="3">
        <f>SIN(tweet_datatable[[#This Row],[Phi (rad)]])</f>
        <v>0.64134690646628911</v>
      </c>
      <c r="Q243" s="3">
        <f>SIN(tweet_datatable[[#This Row],[Beta (rad)]])</f>
        <v>0.75411660480087128</v>
      </c>
      <c r="R243" s="3">
        <f>tweet_datatable[[#This Row],[SinPhi]]/tweet_datatable[[#This Row],[SinBeta]]</f>
        <v>0.8504611917882916</v>
      </c>
      <c r="S243" s="3">
        <f>RADIANS(tweet_datatable[[#This Row],[Theta (deg)]])</f>
        <v>0.15805548129884486</v>
      </c>
      <c r="T243" s="3">
        <f>tweet_datatable[[#This Row],[r1]]*COS(tweet_datatable[[#This Row],[Theta (rad)]])</f>
        <v>0.83986037501815269</v>
      </c>
      <c r="U243" s="3">
        <f>tweet_datatable[[#This Row],[r1]]*SIN(tweet_datatable[[#This Row],[Theta (rad)]])</f>
        <v>0.13386108176885914</v>
      </c>
      <c r="V243" s="3" t="e">
        <f>IF(COUNTA(tweet_datatable[[#This Row],[Flag]])&gt;0,tweet_datatable[[#This Row],[x]],NA())</f>
        <v>#N/A</v>
      </c>
      <c r="W243" s="3" t="e">
        <f>IF(COUNTA(tweet_datatable[[#This Row],[Flag]])&gt;0,tweet_datatable[[#This Row],[y]],NA())</f>
        <v>#N/A</v>
      </c>
      <c r="X243" s="3">
        <f>IF(COUNTA(tweet_datatable[[#This Row],[Flag]])=0,tweet_datatable[[#This Row],[x]],NA())</f>
        <v>0.83986037501815269</v>
      </c>
      <c r="Y243" s="3">
        <f>IF(COUNTA(tweet_datatable[[#This Row],[Flag]])=0,tweet_datatable[[#This Row],[y]],NA())</f>
        <v>0.13386108176885914</v>
      </c>
      <c r="Z243" s="3"/>
      <c r="AA243" s="3"/>
      <c r="AB243" s="3"/>
    </row>
    <row r="244" spans="1:28" x14ac:dyDescent="0.35">
      <c r="A244" s="1">
        <v>44151</v>
      </c>
      <c r="B244">
        <v>76.599999999999994</v>
      </c>
      <c r="C244">
        <v>67.5</v>
      </c>
      <c r="D244">
        <v>314.60000000000002</v>
      </c>
      <c r="E244" t="s">
        <v>8</v>
      </c>
      <c r="I244" s="2">
        <f>IFERROR(tweet_datatable[[#This Row],[Retweets]]/SUM(tweet_datatable[[#This Row],[Retweets]:[Likes]]),0.5)</f>
        <v>0.1766553258309343</v>
      </c>
      <c r="J244" s="2">
        <f>IFERROR(tweet_datatable[[#This Row],[Retweets]]/SUM(tweet_datatable[[#This Row],[Comments]:[Retweets]]),0.5)</f>
        <v>0.46842470506592648</v>
      </c>
      <c r="K244" s="3">
        <f>tweet_datatable[[#This Row],[R/L]]*60</f>
        <v>10.599319549856057</v>
      </c>
      <c r="L244" s="3">
        <f>tweet_datatable[[#This Row],[R/C]]*60</f>
        <v>28.10548230395559</v>
      </c>
      <c r="M244" s="3">
        <f>180-tweet_datatable[[#This Row],[Theta (deg)]]-tweet_datatable[[#This Row],[Phi (deg)]]</f>
        <v>141.29519814618834</v>
      </c>
      <c r="N244" s="3">
        <f>RADIANS(tweet_datatable[[#This Row],[Phi (deg)]])</f>
        <v>0.49053320406502676</v>
      </c>
      <c r="O244" s="3">
        <f>RADIANS(tweet_datatable[[#This Row],[Beta (deg)]])</f>
        <v>2.4660664249087749</v>
      </c>
      <c r="P244" s="3">
        <f>SIN(tweet_datatable[[#This Row],[Phi (rad)]])</f>
        <v>0.47109628471476739</v>
      </c>
      <c r="Q244" s="3">
        <f>SIN(tweet_datatable[[#This Row],[Beta (rad)]])</f>
        <v>0.62530806057566923</v>
      </c>
      <c r="R244" s="3">
        <f>tweet_datatable[[#This Row],[SinPhi]]/tweet_datatable[[#This Row],[SinBeta]]</f>
        <v>0.75338271552275871</v>
      </c>
      <c r="S244" s="3">
        <f>RADIANS(tweet_datatable[[#This Row],[Theta (deg)]])</f>
        <v>0.18499302461599146</v>
      </c>
      <c r="T244" s="3">
        <f>tweet_datatable[[#This Row],[r1]]*COS(tweet_datatable[[#This Row],[Theta (rad)]])</f>
        <v>0.74052814833118308</v>
      </c>
      <c r="U244" s="3">
        <f>tweet_datatable[[#This Row],[r1]]*SIN(tweet_datatable[[#This Row],[Theta (rad)]])</f>
        <v>0.13857697347552145</v>
      </c>
      <c r="V244" s="3" t="e">
        <f>IF(COUNTA(tweet_datatable[[#This Row],[Flag]])&gt;0,tweet_datatable[[#This Row],[x]],NA())</f>
        <v>#N/A</v>
      </c>
      <c r="W244" s="3" t="e">
        <f>IF(COUNTA(tweet_datatable[[#This Row],[Flag]])&gt;0,tweet_datatable[[#This Row],[y]],NA())</f>
        <v>#N/A</v>
      </c>
      <c r="X244" s="3">
        <f>IF(COUNTA(tweet_datatable[[#This Row],[Flag]])=0,tweet_datatable[[#This Row],[x]],NA())</f>
        <v>0.74052814833118308</v>
      </c>
      <c r="Y244" s="3">
        <f>IF(COUNTA(tweet_datatable[[#This Row],[Flag]])=0,tweet_datatable[[#This Row],[y]],NA())</f>
        <v>0.13857697347552145</v>
      </c>
      <c r="Z244" s="3"/>
      <c r="AA244" s="3"/>
      <c r="AB244" s="3"/>
    </row>
    <row r="245" spans="1:28" x14ac:dyDescent="0.35">
      <c r="A245" s="1">
        <v>44151</v>
      </c>
      <c r="B245">
        <v>20</v>
      </c>
      <c r="C245">
        <v>34.1</v>
      </c>
      <c r="D245">
        <v>215.7</v>
      </c>
      <c r="E245" t="s">
        <v>8</v>
      </c>
      <c r="I245" s="2">
        <f>IFERROR(tweet_datatable[[#This Row],[Retweets]]/SUM(tweet_datatable[[#This Row],[Retweets]:[Likes]]),0.5)</f>
        <v>0.13650920736589273</v>
      </c>
      <c r="J245" s="2">
        <f>IFERROR(tweet_datatable[[#This Row],[Retweets]]/SUM(tweet_datatable[[#This Row],[Comments]:[Retweets]]),0.5)</f>
        <v>0.63031423290203326</v>
      </c>
      <c r="K245" s="3">
        <f>tweet_datatable[[#This Row],[R/L]]*60</f>
        <v>8.1905524419535638</v>
      </c>
      <c r="L245" s="3">
        <f>tweet_datatable[[#This Row],[R/C]]*60</f>
        <v>37.818853974121993</v>
      </c>
      <c r="M245" s="3">
        <f>180-tweet_datatable[[#This Row],[Theta (deg)]]-tweet_datatable[[#This Row],[Phi (deg)]]</f>
        <v>133.99059358392444</v>
      </c>
      <c r="N245" s="3">
        <f>RADIANS(tweet_datatable[[#This Row],[Phi (deg)]])</f>
        <v>0.66006352117937117</v>
      </c>
      <c r="O245" s="3">
        <f>RADIANS(tweet_datatable[[#This Row],[Beta (deg)]])</f>
        <v>2.3385770247410704</v>
      </c>
      <c r="P245" s="3">
        <f>SIN(tweet_datatable[[#This Row],[Phi (rad)]])</f>
        <v>0.61316703197469391</v>
      </c>
      <c r="Q245" s="3">
        <f>SIN(tweet_datatable[[#This Row],[Beta (rad)]])</f>
        <v>0.71945383474499747</v>
      </c>
      <c r="R245" s="3">
        <f>tweet_datatable[[#This Row],[SinPhi]]/tweet_datatable[[#This Row],[SinBeta]]</f>
        <v>0.85226737611597314</v>
      </c>
      <c r="S245" s="3">
        <f>RADIANS(tweet_datatable[[#This Row],[Theta (deg)]])</f>
        <v>0.14295210766935143</v>
      </c>
      <c r="T245" s="3">
        <f>tweet_datatable[[#This Row],[r1]]*COS(tweet_datatable[[#This Row],[Theta (rad)]])</f>
        <v>0.84357402360727829</v>
      </c>
      <c r="U245" s="3">
        <f>tweet_datatable[[#This Row],[r1]]*SIN(tweet_datatable[[#This Row],[Theta (rad)]])</f>
        <v>0.1214188909792573</v>
      </c>
      <c r="V245" s="3" t="e">
        <f>IF(COUNTA(tweet_datatable[[#This Row],[Flag]])&gt;0,tweet_datatable[[#This Row],[x]],NA())</f>
        <v>#N/A</v>
      </c>
      <c r="W245" s="3" t="e">
        <f>IF(COUNTA(tweet_datatable[[#This Row],[Flag]])&gt;0,tweet_datatable[[#This Row],[y]],NA())</f>
        <v>#N/A</v>
      </c>
      <c r="X245" s="3">
        <f>IF(COUNTA(tweet_datatable[[#This Row],[Flag]])=0,tweet_datatable[[#This Row],[x]],NA())</f>
        <v>0.84357402360727829</v>
      </c>
      <c r="Y245" s="3">
        <f>IF(COUNTA(tweet_datatable[[#This Row],[Flag]])=0,tweet_datatable[[#This Row],[y]],NA())</f>
        <v>0.1214188909792573</v>
      </c>
      <c r="Z245" s="3"/>
      <c r="AA245" s="3"/>
      <c r="AB245" s="3"/>
    </row>
    <row r="246" spans="1:28" x14ac:dyDescent="0.35">
      <c r="A246" s="1">
        <v>44151</v>
      </c>
      <c r="B246">
        <v>11.6</v>
      </c>
      <c r="C246">
        <v>30.4</v>
      </c>
      <c r="D246">
        <v>120.2</v>
      </c>
      <c r="E246" t="s">
        <v>8</v>
      </c>
      <c r="I246" s="2">
        <f>IFERROR(tweet_datatable[[#This Row],[Retweets]]/SUM(tweet_datatable[[#This Row],[Retweets]:[Likes]]),0.5)</f>
        <v>0.20185922974767595</v>
      </c>
      <c r="J246" s="2">
        <f>IFERROR(tweet_datatable[[#This Row],[Retweets]]/SUM(tweet_datatable[[#This Row],[Comments]:[Retweets]]),0.5)</f>
        <v>0.72380952380952379</v>
      </c>
      <c r="K246" s="3">
        <f>tweet_datatable[[#This Row],[R/L]]*60</f>
        <v>12.111553784860558</v>
      </c>
      <c r="L246" s="3">
        <f>tweet_datatable[[#This Row],[R/C]]*60</f>
        <v>43.428571428571431</v>
      </c>
      <c r="M246" s="3">
        <f>180-tweet_datatable[[#This Row],[Theta (deg)]]-tweet_datatable[[#This Row],[Phi (deg)]]</f>
        <v>124.45987478656802</v>
      </c>
      <c r="N246" s="3">
        <f>RADIANS(tweet_datatable[[#This Row],[Phi (deg)]])</f>
        <v>0.75797156086610884</v>
      </c>
      <c r="O246" s="3">
        <f>RADIANS(tweet_datatable[[#This Row],[Beta (deg)]])</f>
        <v>2.1722346016454868</v>
      </c>
      <c r="P246" s="3">
        <f>SIN(tweet_datatable[[#This Row],[Phi (rad)]])</f>
        <v>0.68744974308331808</v>
      </c>
      <c r="Q246" s="3">
        <f>SIN(tweet_datatable[[#This Row],[Beta (rad)]])</f>
        <v>0.82452265046187734</v>
      </c>
      <c r="R246" s="3">
        <f>tweet_datatable[[#This Row],[SinPhi]]/tweet_datatable[[#This Row],[SinBeta]]</f>
        <v>0.83375483099005909</v>
      </c>
      <c r="S246" s="3">
        <f>RADIANS(tweet_datatable[[#This Row],[Theta (deg)]])</f>
        <v>0.21138649107819768</v>
      </c>
      <c r="T246" s="3">
        <f>tweet_datatable[[#This Row],[r1]]*COS(tweet_datatable[[#This Row],[Theta (rad)]])</f>
        <v>0.81519623798725127</v>
      </c>
      <c r="U246" s="3">
        <f>tweet_datatable[[#This Row],[r1]]*SIN(tweet_datatable[[#This Row],[Theta (rad)]])</f>
        <v>0.17493487865687296</v>
      </c>
      <c r="V246" s="3" t="e">
        <f>IF(COUNTA(tweet_datatable[[#This Row],[Flag]])&gt;0,tweet_datatable[[#This Row],[x]],NA())</f>
        <v>#N/A</v>
      </c>
      <c r="W246" s="3" t="e">
        <f>IF(COUNTA(tweet_datatable[[#This Row],[Flag]])&gt;0,tweet_datatable[[#This Row],[y]],NA())</f>
        <v>#N/A</v>
      </c>
      <c r="X246" s="3">
        <f>IF(COUNTA(tweet_datatable[[#This Row],[Flag]])=0,tweet_datatable[[#This Row],[x]],NA())</f>
        <v>0.81519623798725127</v>
      </c>
      <c r="Y246" s="3">
        <f>IF(COUNTA(tweet_datatable[[#This Row],[Flag]])=0,tweet_datatable[[#This Row],[y]],NA())</f>
        <v>0.17493487865687296</v>
      </c>
      <c r="Z246" s="3"/>
      <c r="AA246" s="3"/>
      <c r="AB246" s="3"/>
    </row>
    <row r="247" spans="1:28" x14ac:dyDescent="0.35">
      <c r="A247" s="1">
        <v>44151</v>
      </c>
      <c r="B247">
        <v>36.6</v>
      </c>
      <c r="C247">
        <v>49.9</v>
      </c>
      <c r="D247">
        <v>338.2</v>
      </c>
      <c r="E247" t="s">
        <v>8</v>
      </c>
      <c r="I247" s="2">
        <f>IFERROR(tweet_datatable[[#This Row],[Retweets]]/SUM(tweet_datatable[[#This Row],[Retweets]:[Likes]]),0.5)</f>
        <v>0.1285751095078588</v>
      </c>
      <c r="J247" s="2">
        <f>IFERROR(tweet_datatable[[#This Row],[Retweets]]/SUM(tweet_datatable[[#This Row],[Comments]:[Retweets]]),0.5)</f>
        <v>0.576878612716763</v>
      </c>
      <c r="K247" s="3">
        <f>tweet_datatable[[#This Row],[R/L]]*60</f>
        <v>7.7145065704715279</v>
      </c>
      <c r="L247" s="3">
        <f>tweet_datatable[[#This Row],[R/C]]*60</f>
        <v>34.612716763005778</v>
      </c>
      <c r="M247" s="3">
        <f>180-tweet_datatable[[#This Row],[Theta (deg)]]-tweet_datatable[[#This Row],[Phi (deg)]]</f>
        <v>137.67277666652268</v>
      </c>
      <c r="N247" s="3">
        <f>RADIANS(tweet_datatable[[#This Row],[Phi (deg)]])</f>
        <v>0.60410587057468468</v>
      </c>
      <c r="O247" s="3">
        <f>RADIANS(tweet_datatable[[#This Row],[Beta (deg)]])</f>
        <v>2.4028432431936442</v>
      </c>
      <c r="P247" s="3">
        <f>SIN(tweet_datatable[[#This Row],[Phi (rad)]])</f>
        <v>0.5680264256756522</v>
      </c>
      <c r="Q247" s="3">
        <f>SIN(tweet_datatable[[#This Row],[Beta (rad)]])</f>
        <v>0.67336386348212141</v>
      </c>
      <c r="R247" s="3">
        <f>tweet_datatable[[#This Row],[SinPhi]]/tweet_datatable[[#This Row],[SinBeta]]</f>
        <v>0.84356535371270924</v>
      </c>
      <c r="S247" s="3">
        <f>RADIANS(tweet_datatable[[#This Row],[Theta (deg)]])</f>
        <v>0.13464353982146413</v>
      </c>
      <c r="T247" s="3">
        <f>tweet_datatable[[#This Row],[r1]]*COS(tweet_datatable[[#This Row],[Theta (rad)]])</f>
        <v>0.83593044980959763</v>
      </c>
      <c r="U247" s="3">
        <f>tweet_datatable[[#This Row],[r1]]*SIN(tweet_datatable[[#This Row],[Theta (rad)]])</f>
        <v>0.11323775459435791</v>
      </c>
      <c r="V247" s="3" t="e">
        <f>IF(COUNTA(tweet_datatable[[#This Row],[Flag]])&gt;0,tweet_datatable[[#This Row],[x]],NA())</f>
        <v>#N/A</v>
      </c>
      <c r="W247" s="3" t="e">
        <f>IF(COUNTA(tweet_datatable[[#This Row],[Flag]])&gt;0,tweet_datatable[[#This Row],[y]],NA())</f>
        <v>#N/A</v>
      </c>
      <c r="X247" s="3">
        <f>IF(COUNTA(tweet_datatable[[#This Row],[Flag]])=0,tweet_datatable[[#This Row],[x]],NA())</f>
        <v>0.83593044980959763</v>
      </c>
      <c r="Y247" s="3">
        <f>IF(COUNTA(tweet_datatable[[#This Row],[Flag]])=0,tweet_datatable[[#This Row],[y]],NA())</f>
        <v>0.11323775459435791</v>
      </c>
      <c r="Z247" s="3"/>
      <c r="AA247" s="3"/>
      <c r="AB247" s="3"/>
    </row>
    <row r="248" spans="1:28" x14ac:dyDescent="0.35">
      <c r="A248" s="1">
        <v>44151</v>
      </c>
      <c r="B248">
        <v>25.3</v>
      </c>
      <c r="C248">
        <v>41.9</v>
      </c>
      <c r="D248">
        <v>269.8</v>
      </c>
      <c r="E248" t="s">
        <v>8</v>
      </c>
      <c r="I248" s="2">
        <f>IFERROR(tweet_datatable[[#This Row],[Retweets]]/SUM(tweet_datatable[[#This Row],[Retweets]:[Likes]]),0.5)</f>
        <v>0.13442412576195059</v>
      </c>
      <c r="J248" s="2">
        <f>IFERROR(tweet_datatable[[#This Row],[Retweets]]/SUM(tweet_datatable[[#This Row],[Comments]:[Retweets]]),0.5)</f>
        <v>0.62351190476190477</v>
      </c>
      <c r="K248" s="3">
        <f>tweet_datatable[[#This Row],[R/L]]*60</f>
        <v>8.0654475457170349</v>
      </c>
      <c r="L248" s="3">
        <f>tweet_datatable[[#This Row],[R/C]]*60</f>
        <v>37.410714285714285</v>
      </c>
      <c r="M248" s="3">
        <f>180-tweet_datatable[[#This Row],[Theta (deg)]]-tweet_datatable[[#This Row],[Phi (deg)]]</f>
        <v>134.52383816856869</v>
      </c>
      <c r="N248" s="3">
        <f>RADIANS(tweet_datatable[[#This Row],[Phi (deg)]])</f>
        <v>0.65294013980859289</v>
      </c>
      <c r="O248" s="3">
        <f>RADIANS(tweet_datatable[[#This Row],[Beta (deg)]])</f>
        <v>2.3478838984615424</v>
      </c>
      <c r="P248" s="3">
        <f>SIN(tweet_datatable[[#This Row],[Phi (rad)]])</f>
        <v>0.60752438428946121</v>
      </c>
      <c r="Q248" s="3">
        <f>SIN(tweet_datatable[[#This Row],[Beta (rad)]])</f>
        <v>0.71295877095633164</v>
      </c>
      <c r="R248" s="3">
        <f>tweet_datatable[[#This Row],[SinPhi]]/tweet_datatable[[#This Row],[SinBeta]]</f>
        <v>0.85211713361006081</v>
      </c>
      <c r="S248" s="3">
        <f>RADIANS(tweet_datatable[[#This Row],[Theta (deg)]])</f>
        <v>0.14076861531965815</v>
      </c>
      <c r="T248" s="3">
        <f>tweet_datatable[[#This Row],[r1]]*COS(tweet_datatable[[#This Row],[Theta (rad)]])</f>
        <v>0.84368837331436908</v>
      </c>
      <c r="U248" s="3">
        <f>tweet_datatable[[#This Row],[r1]]*SIN(tweet_datatable[[#This Row],[Theta (rad)]])</f>
        <v>0.11955558592545991</v>
      </c>
      <c r="V248" s="3" t="e">
        <f>IF(COUNTA(tweet_datatable[[#This Row],[Flag]])&gt;0,tweet_datatable[[#This Row],[x]],NA())</f>
        <v>#N/A</v>
      </c>
      <c r="W248" s="3" t="e">
        <f>IF(COUNTA(tweet_datatable[[#This Row],[Flag]])&gt;0,tweet_datatable[[#This Row],[y]],NA())</f>
        <v>#N/A</v>
      </c>
      <c r="X248" s="3">
        <f>IF(COUNTA(tweet_datatable[[#This Row],[Flag]])=0,tweet_datatable[[#This Row],[x]],NA())</f>
        <v>0.84368837331436908</v>
      </c>
      <c r="Y248" s="3">
        <f>IF(COUNTA(tweet_datatable[[#This Row],[Flag]])=0,tweet_datatable[[#This Row],[y]],NA())</f>
        <v>0.11955558592545991</v>
      </c>
      <c r="Z248" s="3"/>
      <c r="AA248" s="3"/>
      <c r="AB248" s="3"/>
    </row>
    <row r="249" spans="1:28" x14ac:dyDescent="0.35">
      <c r="A249" s="1">
        <v>44151</v>
      </c>
      <c r="B249">
        <v>62.6</v>
      </c>
      <c r="C249">
        <v>56.5</v>
      </c>
      <c r="D249">
        <v>303</v>
      </c>
      <c r="E249" t="s">
        <v>8</v>
      </c>
      <c r="I249" s="2">
        <f>IFERROR(tweet_datatable[[#This Row],[Retweets]]/SUM(tweet_datatable[[#This Row],[Retweets]:[Likes]]),0.5)</f>
        <v>0.15716272600834491</v>
      </c>
      <c r="J249" s="2">
        <f>IFERROR(tweet_datatable[[#This Row],[Retweets]]/SUM(tweet_datatable[[#This Row],[Comments]:[Retweets]]),0.5)</f>
        <v>0.47439126784214947</v>
      </c>
      <c r="K249" s="3">
        <f>tweet_datatable[[#This Row],[R/L]]*60</f>
        <v>9.4297635605006942</v>
      </c>
      <c r="L249" s="3">
        <f>tweet_datatable[[#This Row],[R/C]]*60</f>
        <v>28.463476070528969</v>
      </c>
      <c r="M249" s="3">
        <f>180-tweet_datatable[[#This Row],[Theta (deg)]]-tweet_datatable[[#This Row],[Phi (deg)]]</f>
        <v>142.10676036897033</v>
      </c>
      <c r="N249" s="3">
        <f>RADIANS(tweet_datatable[[#This Row],[Phi (deg)]])</f>
        <v>0.49678137399334826</v>
      </c>
      <c r="O249" s="3">
        <f>RADIANS(tweet_datatable[[#This Row],[Beta (deg)]])</f>
        <v>2.4802308577811241</v>
      </c>
      <c r="P249" s="3">
        <f>SIN(tweet_datatable[[#This Row],[Phi (rad)]])</f>
        <v>0.47659845010938245</v>
      </c>
      <c r="Q249" s="3">
        <f>SIN(tweet_datatable[[#This Row],[Beta (rad)]])</f>
        <v>0.61419209124187535</v>
      </c>
      <c r="R249" s="3">
        <f>tweet_datatable[[#This Row],[SinPhi]]/tweet_datatable[[#This Row],[SinBeta]]</f>
        <v>0.77597620826689051</v>
      </c>
      <c r="S249" s="3">
        <f>RADIANS(tweet_datatable[[#This Row],[Theta (deg)]])</f>
        <v>0.16458042181532062</v>
      </c>
      <c r="T249" s="3">
        <f>tweet_datatable[[#This Row],[r1]]*COS(tweet_datatable[[#This Row],[Theta (rad)]])</f>
        <v>0.76549058548450144</v>
      </c>
      <c r="U249" s="3">
        <f>tweet_datatable[[#This Row],[r1]]*SIN(tweet_datatable[[#This Row],[Theta (rad)]])</f>
        <v>0.12713472905093953</v>
      </c>
      <c r="V249" s="3" t="e">
        <f>IF(COUNTA(tweet_datatable[[#This Row],[Flag]])&gt;0,tweet_datatable[[#This Row],[x]],NA())</f>
        <v>#N/A</v>
      </c>
      <c r="W249" s="3" t="e">
        <f>IF(COUNTA(tweet_datatable[[#This Row],[Flag]])&gt;0,tweet_datatable[[#This Row],[y]],NA())</f>
        <v>#N/A</v>
      </c>
      <c r="X249" s="3">
        <f>IF(COUNTA(tweet_datatable[[#This Row],[Flag]])=0,tweet_datatable[[#This Row],[x]],NA())</f>
        <v>0.76549058548450144</v>
      </c>
      <c r="Y249" s="3">
        <f>IF(COUNTA(tweet_datatable[[#This Row],[Flag]])=0,tweet_datatable[[#This Row],[y]],NA())</f>
        <v>0.12713472905093953</v>
      </c>
      <c r="Z249" s="3"/>
      <c r="AA249" s="3"/>
      <c r="AB249" s="3"/>
    </row>
    <row r="250" spans="1:28" x14ac:dyDescent="0.35">
      <c r="A250" s="1">
        <v>44151</v>
      </c>
      <c r="B250">
        <v>45.3</v>
      </c>
      <c r="C250">
        <v>79.2</v>
      </c>
      <c r="D250">
        <v>277.39999999999998</v>
      </c>
      <c r="E250" t="s">
        <v>9</v>
      </c>
      <c r="I250" s="2">
        <f>IFERROR(tweet_datatable[[#This Row],[Retweets]]/SUM(tweet_datatable[[#This Row],[Retweets]:[Likes]]),0.5)</f>
        <v>0.22209758833426813</v>
      </c>
      <c r="J250" s="2">
        <f>IFERROR(tweet_datatable[[#This Row],[Retweets]]/SUM(tweet_datatable[[#This Row],[Comments]:[Retweets]]),0.5)</f>
        <v>0.636144578313253</v>
      </c>
      <c r="K250" s="3">
        <f>tweet_datatable[[#This Row],[R/L]]*60</f>
        <v>13.325855300056087</v>
      </c>
      <c r="L250" s="3">
        <f>tweet_datatable[[#This Row],[R/C]]*60</f>
        <v>38.168674698795179</v>
      </c>
      <c r="M250" s="3">
        <f>180-tweet_datatable[[#This Row],[Theta (deg)]]-tweet_datatable[[#This Row],[Phi (deg)]]</f>
        <v>128.50547000114875</v>
      </c>
      <c r="N250" s="3">
        <f>RADIANS(tweet_datatable[[#This Row],[Phi (deg)]])</f>
        <v>0.66616904461663085</v>
      </c>
      <c r="O250" s="3">
        <f>RADIANS(tweet_datatable[[#This Row],[Beta (deg)]])</f>
        <v>2.2428435583428472</v>
      </c>
      <c r="P250" s="3">
        <f>SIN(tweet_datatable[[#This Row],[Phi (rad)]])</f>
        <v>0.61797865169332644</v>
      </c>
      <c r="Q250" s="3">
        <f>SIN(tweet_datatable[[#This Row],[Beta (rad)]])</f>
        <v>0.78254872210612891</v>
      </c>
      <c r="R250" s="3">
        <f>tweet_datatable[[#This Row],[SinPhi]]/tweet_datatable[[#This Row],[SinBeta]]</f>
        <v>0.78969990524055378</v>
      </c>
      <c r="S250" s="3">
        <f>RADIANS(tweet_datatable[[#This Row],[Theta (deg)]])</f>
        <v>0.23258005063031562</v>
      </c>
      <c r="T250" s="3">
        <f>tweet_datatable[[#This Row],[r1]]*COS(tweet_datatable[[#This Row],[Theta (rad)]])</f>
        <v>0.76843720482751032</v>
      </c>
      <c r="U250" s="3">
        <f>tweet_datatable[[#This Row],[r1]]*SIN(tweet_datatable[[#This Row],[Theta (rad)]])</f>
        <v>0.18201703924034826</v>
      </c>
      <c r="V250" s="3" t="e">
        <f>IF(COUNTA(tweet_datatable[[#This Row],[Flag]])&gt;0,tweet_datatable[[#This Row],[x]],NA())</f>
        <v>#N/A</v>
      </c>
      <c r="W250" s="3" t="e">
        <f>IF(COUNTA(tweet_datatable[[#This Row],[Flag]])&gt;0,tweet_datatable[[#This Row],[y]],NA())</f>
        <v>#N/A</v>
      </c>
      <c r="X250" s="3">
        <f>IF(COUNTA(tweet_datatable[[#This Row],[Flag]])=0,tweet_datatable[[#This Row],[x]],NA())</f>
        <v>0.76843720482751032</v>
      </c>
      <c r="Y250" s="3">
        <f>IF(COUNTA(tweet_datatable[[#This Row],[Flag]])=0,tweet_datatable[[#This Row],[y]],NA())</f>
        <v>0.18201703924034826</v>
      </c>
      <c r="Z250" s="3"/>
      <c r="AA250" s="3"/>
      <c r="AB250" s="3"/>
    </row>
    <row r="251" spans="1:28" x14ac:dyDescent="0.35">
      <c r="A251" s="1">
        <v>44151</v>
      </c>
      <c r="B251">
        <v>34.1</v>
      </c>
      <c r="C251">
        <v>45.9</v>
      </c>
      <c r="D251">
        <v>217.3</v>
      </c>
      <c r="E251" t="s">
        <v>8</v>
      </c>
      <c r="I251" s="2">
        <f>IFERROR(tweet_datatable[[#This Row],[Retweets]]/SUM(tweet_datatable[[#This Row],[Retweets]:[Likes]]),0.5)</f>
        <v>0.17439209726443769</v>
      </c>
      <c r="J251" s="2">
        <f>IFERROR(tweet_datatable[[#This Row],[Retweets]]/SUM(tweet_datatable[[#This Row],[Comments]:[Retweets]]),0.5)</f>
        <v>0.57374999999999998</v>
      </c>
      <c r="K251" s="3">
        <f>tweet_datatable[[#This Row],[R/L]]*60</f>
        <v>10.463525835866262</v>
      </c>
      <c r="L251" s="3">
        <f>tweet_datatable[[#This Row],[R/C]]*60</f>
        <v>34.424999999999997</v>
      </c>
      <c r="M251" s="3">
        <f>180-tweet_datatable[[#This Row],[Theta (deg)]]-tweet_datatable[[#This Row],[Phi (deg)]]</f>
        <v>135.11147416413377</v>
      </c>
      <c r="N251" s="3">
        <f>RADIANS(tweet_datatable[[#This Row],[Phi (deg)]])</f>
        <v>0.60082959499904787</v>
      </c>
      <c r="O251" s="3">
        <f>RADIANS(tweet_datatable[[#This Row],[Beta (deg)]])</f>
        <v>2.3581400813873876</v>
      </c>
      <c r="P251" s="3">
        <f>SIN(tweet_datatable[[#This Row],[Phi (rad)]])</f>
        <v>0.56532697331383275</v>
      </c>
      <c r="Q251" s="3">
        <f>SIN(tweet_datatable[[#This Row],[Beta (rad)]])</f>
        <v>0.70572970301295268</v>
      </c>
      <c r="R251" s="3">
        <f>tweet_datatable[[#This Row],[SinPhi]]/tweet_datatable[[#This Row],[SinBeta]]</f>
        <v>0.80105310985253653</v>
      </c>
      <c r="S251" s="3">
        <f>RADIANS(tweet_datatable[[#This Row],[Theta (deg)]])</f>
        <v>0.18262297720335804</v>
      </c>
      <c r="T251" s="3">
        <f>tweet_datatable[[#This Row],[r1]]*COS(tweet_datatable[[#This Row],[Theta (rad)]])</f>
        <v>0.78773217212167257</v>
      </c>
      <c r="U251" s="3">
        <f>tweet_datatable[[#This Row],[r1]]*SIN(tweet_datatable[[#This Row],[Theta (rad)]])</f>
        <v>0.14547889815671439</v>
      </c>
      <c r="V251" s="3" t="e">
        <f>IF(COUNTA(tweet_datatable[[#This Row],[Flag]])&gt;0,tweet_datatable[[#This Row],[x]],NA())</f>
        <v>#N/A</v>
      </c>
      <c r="W251" s="3" t="e">
        <f>IF(COUNTA(tweet_datatable[[#This Row],[Flag]])&gt;0,tweet_datatable[[#This Row],[y]],NA())</f>
        <v>#N/A</v>
      </c>
      <c r="X251" s="3">
        <f>IF(COUNTA(tweet_datatable[[#This Row],[Flag]])=0,tweet_datatable[[#This Row],[x]],NA())</f>
        <v>0.78773217212167257</v>
      </c>
      <c r="Y251" s="3">
        <f>IF(COUNTA(tweet_datatable[[#This Row],[Flag]])=0,tweet_datatable[[#This Row],[y]],NA())</f>
        <v>0.14547889815671439</v>
      </c>
      <c r="Z251" s="3"/>
      <c r="AA251" s="3"/>
      <c r="AB251" s="3"/>
    </row>
    <row r="252" spans="1:28" x14ac:dyDescent="0.35">
      <c r="A252" s="1">
        <v>44152</v>
      </c>
      <c r="B252">
        <v>32.5</v>
      </c>
      <c r="C252">
        <v>46.7</v>
      </c>
      <c r="D252">
        <v>171.7</v>
      </c>
      <c r="E252" t="s">
        <v>9</v>
      </c>
      <c r="G252" t="s">
        <v>17</v>
      </c>
      <c r="H252" s="1"/>
      <c r="I252" s="2">
        <f>IFERROR(tweet_datatable[[#This Row],[Retweets]]/SUM(tweet_datatable[[#This Row],[Retweets]:[Likes]]),0.5)</f>
        <v>0.21382783882783887</v>
      </c>
      <c r="J252" s="2">
        <f>IFERROR(tweet_datatable[[#This Row],[Retweets]]/SUM(tweet_datatable[[#This Row],[Comments]:[Retweets]]),0.5)</f>
        <v>0.58964646464646464</v>
      </c>
      <c r="K252" s="3">
        <f>tweet_datatable[[#This Row],[R/L]]*60</f>
        <v>12.829670329670332</v>
      </c>
      <c r="L252" s="3">
        <f>tweet_datatable[[#This Row],[R/C]]*60</f>
        <v>35.378787878787875</v>
      </c>
      <c r="M252" s="3">
        <f>180-tweet_datatable[[#This Row],[Theta (deg)]]-tweet_datatable[[#This Row],[Phi (deg)]]</f>
        <v>131.79154179154179</v>
      </c>
      <c r="N252" s="3">
        <f>RADIANS(tweet_datatable[[#This Row],[Phi (deg)]])</f>
        <v>0.61747633384950895</v>
      </c>
      <c r="O252" s="3">
        <f>RADIANS(tweet_datatable[[#This Row],[Beta (deg)]])</f>
        <v>2.3001963305421107</v>
      </c>
      <c r="P252" s="3">
        <f>SIN(tweet_datatable[[#This Row],[Phi (rad)]])</f>
        <v>0.5789793549320762</v>
      </c>
      <c r="Q252" s="3">
        <f>SIN(tweet_datatable[[#This Row],[Beta (rad)]])</f>
        <v>0.74557438747324944</v>
      </c>
      <c r="R252" s="3">
        <f>tweet_datatable[[#This Row],[SinPhi]]/tweet_datatable[[#This Row],[SinBeta]]</f>
        <v>0.77655478066278061</v>
      </c>
      <c r="S252" s="3">
        <f>RADIANS(tweet_datatable[[#This Row],[Theta (deg)]])</f>
        <v>0.22391998919817363</v>
      </c>
      <c r="T252" s="3">
        <f>tweet_datatable[[#This Row],[r1]]*COS(tweet_datatable[[#This Row],[Theta (rad)]])</f>
        <v>0.75716769901833836</v>
      </c>
      <c r="U252" s="3">
        <f>tweet_datatable[[#This Row],[r1]]*SIN(tweet_datatable[[#This Row],[Theta (rad)]])</f>
        <v>0.17243666354199236</v>
      </c>
      <c r="V252" s="3">
        <f>IF(COUNTA(tweet_datatable[[#This Row],[Flag]])&gt;0,tweet_datatable[[#This Row],[x]],NA())</f>
        <v>0.75716769901833836</v>
      </c>
      <c r="W252" s="3">
        <f>IF(COUNTA(tweet_datatable[[#This Row],[Flag]])&gt;0,tweet_datatable[[#This Row],[y]],NA())</f>
        <v>0.17243666354199236</v>
      </c>
      <c r="X252" s="3" t="e">
        <f>IF(COUNTA(tweet_datatable[[#This Row],[Flag]])=0,tweet_datatable[[#This Row],[x]],NA())</f>
        <v>#N/A</v>
      </c>
      <c r="Y252" s="3" t="e">
        <f>IF(COUNTA(tweet_datatable[[#This Row],[Flag]])=0,tweet_datatable[[#This Row],[y]],NA())</f>
        <v>#N/A</v>
      </c>
      <c r="Z252" s="3"/>
      <c r="AA252" s="3"/>
      <c r="AB252" s="3"/>
    </row>
    <row r="253" spans="1:28" x14ac:dyDescent="0.35">
      <c r="A253" s="1">
        <v>44152</v>
      </c>
      <c r="B253">
        <v>34.700000000000003</v>
      </c>
      <c r="C253">
        <v>58.4</v>
      </c>
      <c r="D253">
        <v>225.5</v>
      </c>
      <c r="E253" t="s">
        <v>8</v>
      </c>
      <c r="G253" t="s">
        <v>17</v>
      </c>
      <c r="I253" s="2">
        <f>IFERROR(tweet_datatable[[#This Row],[Retweets]]/SUM(tweet_datatable[[#This Row],[Retweets]:[Likes]]),0.5)</f>
        <v>0.20570623458964427</v>
      </c>
      <c r="J253" s="2">
        <f>IFERROR(tweet_datatable[[#This Row],[Retweets]]/SUM(tweet_datatable[[#This Row],[Comments]:[Retweets]]),0.5)</f>
        <v>0.62728249194414609</v>
      </c>
      <c r="K253" s="3">
        <f>tweet_datatable[[#This Row],[R/L]]*60</f>
        <v>12.342374075378656</v>
      </c>
      <c r="L253" s="3">
        <f>tweet_datatable[[#This Row],[R/C]]*60</f>
        <v>37.636949516648762</v>
      </c>
      <c r="M253" s="3">
        <f>180-tweet_datatable[[#This Row],[Theta (deg)]]-tweet_datatable[[#This Row],[Phi (deg)]]</f>
        <v>130.02067640797259</v>
      </c>
      <c r="N253" s="3">
        <f>RADIANS(tweet_datatable[[#This Row],[Phi (deg)]])</f>
        <v>0.6568886894724093</v>
      </c>
      <c r="O253" s="3">
        <f>RADIANS(tweet_datatable[[#This Row],[Beta (deg)]])</f>
        <v>2.2692888989892355</v>
      </c>
      <c r="P253" s="3">
        <f>SIN(tweet_datatable[[#This Row],[Phi (rad)]])</f>
        <v>0.61065597723160303</v>
      </c>
      <c r="Q253" s="3">
        <f>SIN(tweet_datatable[[#This Row],[Beta (rad)]])</f>
        <v>0.76581242958130302</v>
      </c>
      <c r="R253" s="3">
        <f>tweet_datatable[[#This Row],[SinPhi]]/tweet_datatable[[#This Row],[SinBeta]]</f>
        <v>0.79739627308670147</v>
      </c>
      <c r="S253" s="3">
        <f>RADIANS(tweet_datatable[[#This Row],[Theta (deg)]])</f>
        <v>0.21541506512814834</v>
      </c>
      <c r="T253" s="3">
        <f>tweet_datatable[[#This Row],[r1]]*COS(tweet_datatable[[#This Row],[Theta (rad)]])</f>
        <v>0.77896665663625175</v>
      </c>
      <c r="U253" s="3">
        <f>tweet_datatable[[#This Row],[r1]]*SIN(tweet_datatable[[#This Row],[Theta (rad)]])</f>
        <v>0.17044578076767175</v>
      </c>
      <c r="V253" s="3">
        <f>IF(COUNTA(tweet_datatable[[#This Row],[Flag]])&gt;0,tweet_datatable[[#This Row],[x]],NA())</f>
        <v>0.77896665663625175</v>
      </c>
      <c r="W253" s="3">
        <f>IF(COUNTA(tweet_datatable[[#This Row],[Flag]])&gt;0,tweet_datatable[[#This Row],[y]],NA())</f>
        <v>0.17044578076767175</v>
      </c>
      <c r="X253" s="3" t="e">
        <f>IF(COUNTA(tweet_datatable[[#This Row],[Flag]])=0,tweet_datatable[[#This Row],[x]],NA())</f>
        <v>#N/A</v>
      </c>
      <c r="Y253" s="3" t="e">
        <f>IF(COUNTA(tweet_datatable[[#This Row],[Flag]])=0,tweet_datatable[[#This Row],[y]],NA())</f>
        <v>#N/A</v>
      </c>
      <c r="Z253" s="3"/>
      <c r="AA253" s="3"/>
      <c r="AB253" s="3"/>
    </row>
    <row r="254" spans="1:28" x14ac:dyDescent="0.35">
      <c r="A254" s="1">
        <v>44152</v>
      </c>
      <c r="B254">
        <v>31</v>
      </c>
      <c r="C254">
        <v>41.8</v>
      </c>
      <c r="D254">
        <v>173.1</v>
      </c>
      <c r="E254" t="s">
        <v>8</v>
      </c>
      <c r="G254" t="s">
        <v>17</v>
      </c>
      <c r="I254" s="2">
        <f>IFERROR(tweet_datatable[[#This Row],[Retweets]]/SUM(tweet_datatable[[#This Row],[Retweets]:[Likes]]),0.5)</f>
        <v>0.19450907398790135</v>
      </c>
      <c r="J254" s="2">
        <f>IFERROR(tweet_datatable[[#This Row],[Retweets]]/SUM(tweet_datatable[[#This Row],[Comments]:[Retweets]]),0.5)</f>
        <v>0.57417582417582413</v>
      </c>
      <c r="K254" s="3">
        <f>tweet_datatable[[#This Row],[R/L]]*60</f>
        <v>11.670544439274082</v>
      </c>
      <c r="L254" s="3">
        <f>tweet_datatable[[#This Row],[R/C]]*60</f>
        <v>34.450549450549445</v>
      </c>
      <c r="M254" s="3">
        <f>180-tweet_datatable[[#This Row],[Theta (deg)]]-tweet_datatable[[#This Row],[Phi (deg)]]</f>
        <v>133.8789061101765</v>
      </c>
      <c r="N254" s="3">
        <f>RADIANS(tweet_datatable[[#This Row],[Phi (deg)]])</f>
        <v>0.60127551703321125</v>
      </c>
      <c r="O254" s="3">
        <f>RADIANS(tweet_datatable[[#This Row],[Beta (deg)]])</f>
        <v>2.3366277105909341</v>
      </c>
      <c r="P254" s="3">
        <f>SIN(tweet_datatable[[#This Row],[Phi (rad)]])</f>
        <v>0.56569474342381754</v>
      </c>
      <c r="Q254" s="3">
        <f>SIN(tweet_datatable[[#This Row],[Beta (rad)]])</f>
        <v>0.72080634415479861</v>
      </c>
      <c r="R254" s="3">
        <f>tweet_datatable[[#This Row],[SinPhi]]/tweet_datatable[[#This Row],[SinBeta]]</f>
        <v>0.78480821931047029</v>
      </c>
      <c r="S254" s="3">
        <f>RADIANS(tweet_datatable[[#This Row],[Theta (deg)]])</f>
        <v>0.20368942596564815</v>
      </c>
      <c r="T254" s="3">
        <f>tweet_datatable[[#This Row],[r1]]*COS(tweet_datatable[[#This Row],[Theta (rad)]])</f>
        <v>0.7685838267696361</v>
      </c>
      <c r="U254" s="3">
        <f>tweet_datatable[[#This Row],[r1]]*SIN(tweet_datatable[[#This Row],[Theta (rad)]])</f>
        <v>0.15875403089500811</v>
      </c>
      <c r="V254" s="3">
        <f>IF(COUNTA(tweet_datatable[[#This Row],[Flag]])&gt;0,tweet_datatable[[#This Row],[x]],NA())</f>
        <v>0.7685838267696361</v>
      </c>
      <c r="W254" s="3">
        <f>IF(COUNTA(tweet_datatable[[#This Row],[Flag]])&gt;0,tweet_datatable[[#This Row],[y]],NA())</f>
        <v>0.15875403089500811</v>
      </c>
      <c r="X254" s="3" t="e">
        <f>IF(COUNTA(tweet_datatable[[#This Row],[Flag]])=0,tweet_datatable[[#This Row],[x]],NA())</f>
        <v>#N/A</v>
      </c>
      <c r="Y254" s="3" t="e">
        <f>IF(COUNTA(tweet_datatable[[#This Row],[Flag]])=0,tweet_datatable[[#This Row],[y]],NA())</f>
        <v>#N/A</v>
      </c>
      <c r="Z254" s="3"/>
      <c r="AA254" s="3"/>
      <c r="AB254" s="3"/>
    </row>
    <row r="255" spans="1:28" x14ac:dyDescent="0.35">
      <c r="A255" s="1">
        <v>44152</v>
      </c>
      <c r="B255">
        <v>32</v>
      </c>
      <c r="C255">
        <v>48.5</v>
      </c>
      <c r="D255">
        <v>225.8</v>
      </c>
      <c r="E255" t="s">
        <v>8</v>
      </c>
      <c r="G255" t="s">
        <v>17</v>
      </c>
      <c r="I255" s="2">
        <f>IFERROR(tweet_datatable[[#This Row],[Retweets]]/SUM(tweet_datatable[[#This Row],[Retweets]:[Likes]]),0.5)</f>
        <v>0.17681370761939483</v>
      </c>
      <c r="J255" s="2">
        <f>IFERROR(tweet_datatable[[#This Row],[Retweets]]/SUM(tweet_datatable[[#This Row],[Comments]:[Retweets]]),0.5)</f>
        <v>0.60248447204968947</v>
      </c>
      <c r="K255" s="3">
        <f>tweet_datatable[[#This Row],[R/L]]*60</f>
        <v>10.60882245716369</v>
      </c>
      <c r="L255" s="3">
        <f>tweet_datatable[[#This Row],[R/C]]*60</f>
        <v>36.149068322981371</v>
      </c>
      <c r="M255" s="3">
        <f>180-tweet_datatable[[#This Row],[Theta (deg)]]-tweet_datatable[[#This Row],[Phi (deg)]]</f>
        <v>133.24210921985494</v>
      </c>
      <c r="N255" s="3">
        <f>RADIANS(tweet_datatable[[#This Row],[Phi (deg)]])</f>
        <v>0.63092026376440991</v>
      </c>
      <c r="O255" s="3">
        <f>RADIANS(tweet_datatable[[#This Row],[Beta (deg)]])</f>
        <v>2.325513508188362</v>
      </c>
      <c r="P255" s="3">
        <f>SIN(tweet_datatable[[#This Row],[Phi (rad)]])</f>
        <v>0.58988810680483028</v>
      </c>
      <c r="Q255" s="3">
        <f>SIN(tweet_datatable[[#This Row],[Beta (rad)]])</f>
        <v>0.72846532644055106</v>
      </c>
      <c r="R255" s="3">
        <f>tweet_datatable[[#This Row],[SinPhi]]/tweet_datatable[[#This Row],[SinBeta]]</f>
        <v>0.80976826953062964</v>
      </c>
      <c r="S255" s="3">
        <f>RADIANS(tweet_datatable[[#This Row],[Theta (deg)]])</f>
        <v>0.18515888163702149</v>
      </c>
      <c r="T255" s="3">
        <f>tweet_datatable[[#This Row],[r1]]*COS(tweet_datatable[[#This Row],[Theta (rad)]])</f>
        <v>0.79592691061975851</v>
      </c>
      <c r="U255" s="3">
        <f>tweet_datatable[[#This Row],[r1]]*SIN(tweet_datatable[[#This Row],[Theta (rad)]])</f>
        <v>0.14908052619278434</v>
      </c>
      <c r="V255" s="3">
        <f>IF(COUNTA(tweet_datatable[[#This Row],[Flag]])&gt;0,tweet_datatable[[#This Row],[x]],NA())</f>
        <v>0.79592691061975851</v>
      </c>
      <c r="W255" s="3">
        <f>IF(COUNTA(tweet_datatable[[#This Row],[Flag]])&gt;0,tweet_datatable[[#This Row],[y]],NA())</f>
        <v>0.14908052619278434</v>
      </c>
      <c r="X255" s="3" t="e">
        <f>IF(COUNTA(tweet_datatable[[#This Row],[Flag]])=0,tweet_datatable[[#This Row],[x]],NA())</f>
        <v>#N/A</v>
      </c>
      <c r="Y255" s="3" t="e">
        <f>IF(COUNTA(tweet_datatable[[#This Row],[Flag]])=0,tweet_datatable[[#This Row],[y]],NA())</f>
        <v>#N/A</v>
      </c>
      <c r="Z255" s="3"/>
      <c r="AA255" s="3"/>
      <c r="AB255" s="3"/>
    </row>
    <row r="256" spans="1:28" x14ac:dyDescent="0.35">
      <c r="A256" s="1">
        <v>44152</v>
      </c>
      <c r="B256">
        <v>38.4</v>
      </c>
      <c r="C256">
        <v>83.9</v>
      </c>
      <c r="D256">
        <v>472.7</v>
      </c>
      <c r="E256" t="s">
        <v>8</v>
      </c>
      <c r="I256" s="2">
        <f>IFERROR(tweet_datatable[[#This Row],[Retweets]]/SUM(tweet_datatable[[#This Row],[Retweets]:[Likes]]),0.5)</f>
        <v>0.15073661516349263</v>
      </c>
      <c r="J256" s="2">
        <f>IFERROR(tweet_datatable[[#This Row],[Retweets]]/SUM(tweet_datatable[[#This Row],[Comments]:[Retweets]]),0.5)</f>
        <v>0.6860179885527391</v>
      </c>
      <c r="K256" s="3">
        <f>tweet_datatable[[#This Row],[R/L]]*60</f>
        <v>9.0441969098095569</v>
      </c>
      <c r="L256" s="3">
        <f>tweet_datatable[[#This Row],[R/C]]*60</f>
        <v>41.161079313164343</v>
      </c>
      <c r="M256" s="3">
        <f>180-tweet_datatable[[#This Row],[Theta (deg)]]-tweet_datatable[[#This Row],[Phi (deg)]]</f>
        <v>129.79472377702609</v>
      </c>
      <c r="N256" s="3">
        <f>RADIANS(tweet_datatable[[#This Row],[Phi (deg)]])</f>
        <v>0.71839635768924393</v>
      </c>
      <c r="O256" s="3">
        <f>RADIANS(tweet_datatable[[#This Row],[Beta (deg)]])</f>
        <v>2.2653452816256756</v>
      </c>
      <c r="P256" s="3">
        <f>SIN(tweet_datatable[[#This Row],[Phi (rad)]])</f>
        <v>0.65817819715223314</v>
      </c>
      <c r="Q256" s="3">
        <f>SIN(tweet_datatable[[#This Row],[Beta (rad)]])</f>
        <v>0.76834246641412351</v>
      </c>
      <c r="R256" s="3">
        <f>tweet_datatable[[#This Row],[SinPhi]]/tweet_datatable[[#This Row],[SinBeta]]</f>
        <v>0.85662087665669429</v>
      </c>
      <c r="S256" s="3">
        <f>RADIANS(tweet_datatable[[#This Row],[Theta (deg)]])</f>
        <v>0.15785101427487341</v>
      </c>
      <c r="T256" s="3">
        <f>tweet_datatable[[#This Row],[r1]]*COS(tweet_datatable[[#This Row],[Theta (rad)]])</f>
        <v>0.8459708314620723</v>
      </c>
      <c r="U256" s="3">
        <f>tweet_datatable[[#This Row],[r1]]*SIN(tweet_datatable[[#This Row],[Theta (rad)]])</f>
        <v>0.13465763490962387</v>
      </c>
      <c r="V256" s="3" t="e">
        <f>IF(COUNTA(tweet_datatable[[#This Row],[Flag]])&gt;0,tweet_datatable[[#This Row],[x]],NA())</f>
        <v>#N/A</v>
      </c>
      <c r="W256" s="3" t="e">
        <f>IF(COUNTA(tweet_datatable[[#This Row],[Flag]])&gt;0,tweet_datatable[[#This Row],[y]],NA())</f>
        <v>#N/A</v>
      </c>
      <c r="X256" s="3">
        <f>IF(COUNTA(tweet_datatable[[#This Row],[Flag]])=0,tweet_datatable[[#This Row],[x]],NA())</f>
        <v>0.8459708314620723</v>
      </c>
      <c r="Y256" s="3">
        <f>IF(COUNTA(tweet_datatable[[#This Row],[Flag]])=0,tweet_datatable[[#This Row],[y]],NA())</f>
        <v>0.13465763490962387</v>
      </c>
      <c r="Z256" s="3"/>
      <c r="AA256" s="3"/>
      <c r="AB256" s="3"/>
    </row>
    <row r="257" spans="1:28" x14ac:dyDescent="0.35">
      <c r="A257" s="1">
        <v>44152</v>
      </c>
      <c r="B257">
        <v>33</v>
      </c>
      <c r="C257">
        <v>55.5</v>
      </c>
      <c r="D257">
        <v>212.3</v>
      </c>
      <c r="E257" t="s">
        <v>9</v>
      </c>
      <c r="I257" s="2">
        <f>IFERROR(tweet_datatable[[#This Row],[Retweets]]/SUM(tweet_datatable[[#This Row],[Retweets]:[Likes]]),0.5)</f>
        <v>0.20724421209858102</v>
      </c>
      <c r="J257" s="2">
        <f>IFERROR(tweet_datatable[[#This Row],[Retweets]]/SUM(tweet_datatable[[#This Row],[Comments]:[Retweets]]),0.5)</f>
        <v>0.6271186440677966</v>
      </c>
      <c r="K257" s="3">
        <f>tweet_datatable[[#This Row],[R/L]]*60</f>
        <v>12.43465272591486</v>
      </c>
      <c r="L257" s="3">
        <f>tweet_datatable[[#This Row],[R/C]]*60</f>
        <v>37.627118644067799</v>
      </c>
      <c r="M257" s="3">
        <f>180-tweet_datatable[[#This Row],[Theta (deg)]]-tweet_datatable[[#This Row],[Phi (deg)]]</f>
        <v>129.93822863001733</v>
      </c>
      <c r="N257" s="3">
        <f>RADIANS(tweet_datatable[[#This Row],[Phi (deg)]])</f>
        <v>0.65671710837752739</v>
      </c>
      <c r="O257" s="3">
        <f>RADIANS(tweet_datatable[[#This Row],[Beta (deg)]])</f>
        <v>2.2678499138029635</v>
      </c>
      <c r="P257" s="3">
        <f>SIN(tweet_datatable[[#This Row],[Phi (rad)]])</f>
        <v>0.61052009386039141</v>
      </c>
      <c r="Q257" s="3">
        <f>SIN(tweet_datatable[[#This Row],[Beta (rad)]])</f>
        <v>0.76673699597263401</v>
      </c>
      <c r="R257" s="3">
        <f>tweet_datatable[[#This Row],[SinPhi]]/tweet_datatable[[#This Row],[SinBeta]]</f>
        <v>0.79625751342013207</v>
      </c>
      <c r="S257" s="3">
        <f>RADIANS(tweet_datatable[[#This Row],[Theta (deg)]])</f>
        <v>0.21702563140930234</v>
      </c>
      <c r="T257" s="3">
        <f>tweet_datatable[[#This Row],[r1]]*COS(tweet_datatable[[#This Row],[Theta (rad)]])</f>
        <v>0.77757908533713505</v>
      </c>
      <c r="U257" s="3">
        <f>tweet_datatable[[#This Row],[r1]]*SIN(tweet_datatable[[#This Row],[Theta (rad)]])</f>
        <v>0.17145493205001769</v>
      </c>
      <c r="V257" s="3" t="e">
        <f>IF(COUNTA(tweet_datatable[[#This Row],[Flag]])&gt;0,tweet_datatable[[#This Row],[x]],NA())</f>
        <v>#N/A</v>
      </c>
      <c r="W257" s="3" t="e">
        <f>IF(COUNTA(tweet_datatable[[#This Row],[Flag]])&gt;0,tweet_datatable[[#This Row],[y]],NA())</f>
        <v>#N/A</v>
      </c>
      <c r="X257" s="3">
        <f>IF(COUNTA(tweet_datatable[[#This Row],[Flag]])=0,tweet_datatable[[#This Row],[x]],NA())</f>
        <v>0.77757908533713505</v>
      </c>
      <c r="Y257" s="3">
        <f>IF(COUNTA(tweet_datatable[[#This Row],[Flag]])=0,tweet_datatable[[#This Row],[y]],NA())</f>
        <v>0.17145493205001769</v>
      </c>
      <c r="Z257" s="3"/>
      <c r="AA257" s="3"/>
      <c r="AB257" s="3"/>
    </row>
    <row r="258" spans="1:28" x14ac:dyDescent="0.35">
      <c r="A258" s="1">
        <v>44152</v>
      </c>
      <c r="B258">
        <v>10.5</v>
      </c>
      <c r="C258">
        <v>33</v>
      </c>
      <c r="D258">
        <v>122.3</v>
      </c>
      <c r="E258" t="s">
        <v>8</v>
      </c>
      <c r="I258" s="2">
        <f>IFERROR(tweet_datatable[[#This Row],[Retweets]]/SUM(tweet_datatable[[#This Row],[Retweets]:[Likes]]),0.5)</f>
        <v>0.21249195106245974</v>
      </c>
      <c r="J258" s="2">
        <f>IFERROR(tweet_datatable[[#This Row],[Retweets]]/SUM(tweet_datatable[[#This Row],[Comments]:[Retweets]]),0.5)</f>
        <v>0.75862068965517238</v>
      </c>
      <c r="K258" s="3">
        <f>tweet_datatable[[#This Row],[R/L]]*60</f>
        <v>12.749517063747584</v>
      </c>
      <c r="L258" s="3">
        <f>tweet_datatable[[#This Row],[R/C]]*60</f>
        <v>45.517241379310342</v>
      </c>
      <c r="M258" s="3">
        <f>180-tweet_datatable[[#This Row],[Theta (deg)]]-tweet_datatable[[#This Row],[Phi (deg)]]</f>
        <v>121.73324155694206</v>
      </c>
      <c r="N258" s="3">
        <f>RADIANS(tweet_datatable[[#This Row],[Phi (deg)]])</f>
        <v>0.79442572849397064</v>
      </c>
      <c r="O258" s="3">
        <f>RADIANS(tweet_datatable[[#This Row],[Beta (deg)]])</f>
        <v>2.1246458742942274</v>
      </c>
      <c r="P258" s="3">
        <f>SIN(tweet_datatable[[#This Row],[Phi (rad)]])</f>
        <v>0.71346133365815989</v>
      </c>
      <c r="Q258" s="3">
        <f>SIN(tweet_datatable[[#This Row],[Beta (rad)]])</f>
        <v>0.85050610093457568</v>
      </c>
      <c r="R258" s="3">
        <f>tweet_datatable[[#This Row],[SinPhi]]/tweet_datatable[[#This Row],[SinBeta]]</f>
        <v>0.83886680280620607</v>
      </c>
      <c r="S258" s="3">
        <f>RADIANS(tweet_datatable[[#This Row],[Theta (deg)]])</f>
        <v>0.22252105080159512</v>
      </c>
      <c r="T258" s="3">
        <f>tweet_datatable[[#This Row],[r1]]*COS(tweet_datatable[[#This Row],[Theta (rad)]])</f>
        <v>0.81818385449484687</v>
      </c>
      <c r="U258" s="3">
        <f>tweet_datatable[[#This Row],[r1]]*SIN(tweet_datatable[[#This Row],[Theta (rad)]])</f>
        <v>0.18512885537987173</v>
      </c>
      <c r="V258" s="3" t="e">
        <f>IF(COUNTA(tweet_datatable[[#This Row],[Flag]])&gt;0,tweet_datatable[[#This Row],[x]],NA())</f>
        <v>#N/A</v>
      </c>
      <c r="W258" s="3" t="e">
        <f>IF(COUNTA(tweet_datatable[[#This Row],[Flag]])&gt;0,tweet_datatable[[#This Row],[y]],NA())</f>
        <v>#N/A</v>
      </c>
      <c r="X258" s="3">
        <f>IF(COUNTA(tweet_datatable[[#This Row],[Flag]])=0,tweet_datatable[[#This Row],[x]],NA())</f>
        <v>0.81818385449484687</v>
      </c>
      <c r="Y258" s="3">
        <f>IF(COUNTA(tweet_datatable[[#This Row],[Flag]])=0,tweet_datatable[[#This Row],[y]],NA())</f>
        <v>0.18512885537987173</v>
      </c>
      <c r="Z258" s="3"/>
      <c r="AA258" s="3"/>
      <c r="AB258" s="3"/>
    </row>
    <row r="259" spans="1:28" x14ac:dyDescent="0.35">
      <c r="A259" s="1">
        <v>44152</v>
      </c>
      <c r="B259">
        <v>8.5</v>
      </c>
      <c r="C259">
        <v>23.9</v>
      </c>
      <c r="D259">
        <v>109.8</v>
      </c>
      <c r="E259" t="s">
        <v>8</v>
      </c>
      <c r="I259" s="2">
        <f>IFERROR(tweet_datatable[[#This Row],[Retweets]]/SUM(tweet_datatable[[#This Row],[Retweets]:[Likes]]),0.5)</f>
        <v>0.1787584143605086</v>
      </c>
      <c r="J259" s="2">
        <f>IFERROR(tweet_datatable[[#This Row],[Retweets]]/SUM(tweet_datatable[[#This Row],[Comments]:[Retweets]]),0.5)</f>
        <v>0.73765432098765427</v>
      </c>
      <c r="K259" s="3">
        <f>tweet_datatable[[#This Row],[R/L]]*60</f>
        <v>10.725504861630515</v>
      </c>
      <c r="L259" s="3">
        <f>tweet_datatable[[#This Row],[R/C]]*60</f>
        <v>44.259259259259252</v>
      </c>
      <c r="M259" s="3">
        <f>180-tweet_datatable[[#This Row],[Theta (deg)]]-tweet_datatable[[#This Row],[Phi (deg)]]</f>
        <v>125.01523587911022</v>
      </c>
      <c r="N259" s="3">
        <f>RADIANS(tweet_datatable[[#This Row],[Phi (deg)]])</f>
        <v>0.77246979856786058</v>
      </c>
      <c r="O259" s="3">
        <f>RADIANS(tweet_datatable[[#This Row],[Beta (deg)]])</f>
        <v>2.1819274812478211</v>
      </c>
      <c r="P259" s="3">
        <f>SIN(tweet_datatable[[#This Row],[Phi (rad)]])</f>
        <v>0.69790620839007578</v>
      </c>
      <c r="Q259" s="3">
        <f>SIN(tweet_datatable[[#This Row],[Beta (rad)]])</f>
        <v>0.81899949203121458</v>
      </c>
      <c r="R259" s="3">
        <f>tweet_datatable[[#This Row],[SinPhi]]/tweet_datatable[[#This Row],[SinBeta]]</f>
        <v>0.85214486111485455</v>
      </c>
      <c r="S259" s="3">
        <f>RADIANS(tweet_datatable[[#This Row],[Theta (deg)]])</f>
        <v>0.18719537377411133</v>
      </c>
      <c r="T259" s="3">
        <f>tweet_datatable[[#This Row],[r1]]*COS(tweet_datatable[[#This Row],[Theta (rad)]])</f>
        <v>0.83725793372087609</v>
      </c>
      <c r="U259" s="3">
        <f>tweet_datatable[[#This Row],[r1]]*SIN(tweet_datatable[[#This Row],[Theta (rad)]])</f>
        <v>0.15858756806857152</v>
      </c>
      <c r="V259" s="3" t="e">
        <f>IF(COUNTA(tweet_datatable[[#This Row],[Flag]])&gt;0,tweet_datatable[[#This Row],[x]],NA())</f>
        <v>#N/A</v>
      </c>
      <c r="W259" s="3" t="e">
        <f>IF(COUNTA(tweet_datatable[[#This Row],[Flag]])&gt;0,tweet_datatable[[#This Row],[y]],NA())</f>
        <v>#N/A</v>
      </c>
      <c r="X259" s="3">
        <f>IF(COUNTA(tweet_datatable[[#This Row],[Flag]])=0,tweet_datatable[[#This Row],[x]],NA())</f>
        <v>0.83725793372087609</v>
      </c>
      <c r="Y259" s="3">
        <f>IF(COUNTA(tweet_datatable[[#This Row],[Flag]])=0,tweet_datatable[[#This Row],[y]],NA())</f>
        <v>0.15858756806857152</v>
      </c>
      <c r="Z259" s="3"/>
      <c r="AA259" s="3"/>
      <c r="AB259" s="3"/>
    </row>
    <row r="260" spans="1:28" x14ac:dyDescent="0.35">
      <c r="A260" s="1">
        <v>44152</v>
      </c>
      <c r="B260">
        <v>12</v>
      </c>
      <c r="C260">
        <v>28.5</v>
      </c>
      <c r="D260">
        <v>139.69999999999999</v>
      </c>
      <c r="E260" t="s">
        <v>8</v>
      </c>
      <c r="I260" s="2">
        <f>IFERROR(tweet_datatable[[#This Row],[Retweets]]/SUM(tweet_datatable[[#This Row],[Retweets]:[Likes]]),0.5)</f>
        <v>0.16944114149821643</v>
      </c>
      <c r="J260" s="2">
        <f>IFERROR(tweet_datatable[[#This Row],[Retweets]]/SUM(tweet_datatable[[#This Row],[Comments]:[Retweets]]),0.5)</f>
        <v>0.70370370370370372</v>
      </c>
      <c r="K260" s="3">
        <f>tweet_datatable[[#This Row],[R/L]]*60</f>
        <v>10.166468489892985</v>
      </c>
      <c r="L260" s="3">
        <f>tweet_datatable[[#This Row],[R/C]]*60</f>
        <v>42.222222222222221</v>
      </c>
      <c r="M260" s="3">
        <f>180-tweet_datatable[[#This Row],[Theta (deg)]]-tweet_datatable[[#This Row],[Phi (deg)]]</f>
        <v>127.61130928788478</v>
      </c>
      <c r="N260" s="3">
        <f>RADIANS(tweet_datatable[[#This Row],[Phi (deg)]])</f>
        <v>0.73691679528649467</v>
      </c>
      <c r="O260" s="3">
        <f>RADIANS(tweet_datatable[[#This Row],[Beta (deg)]])</f>
        <v>2.2272375098544099</v>
      </c>
      <c r="P260" s="3">
        <f>SIN(tweet_datatable[[#This Row],[Phi (rad)]])</f>
        <v>0.67200786055552242</v>
      </c>
      <c r="Q260" s="3">
        <f>SIN(tweet_datatable[[#This Row],[Beta (rad)]])</f>
        <v>0.79216919483998627</v>
      </c>
      <c r="R260" s="3">
        <f>tweet_datatable[[#This Row],[SinPhi]]/tweet_datatable[[#This Row],[SinBeta]]</f>
        <v>0.84831354833390638</v>
      </c>
      <c r="S260" s="3">
        <f>RADIANS(tweet_datatable[[#This Row],[Theta (deg)]])</f>
        <v>0.17743834844888845</v>
      </c>
      <c r="T260" s="3">
        <f>tweet_datatable[[#This Row],[r1]]*COS(tweet_datatable[[#This Row],[Theta (rad)]])</f>
        <v>0.83499424148877588</v>
      </c>
      <c r="U260" s="3">
        <f>tweet_datatable[[#This Row],[r1]]*SIN(tweet_datatable[[#This Row],[Theta (rad)]])</f>
        <v>0.14973474201883402</v>
      </c>
      <c r="V260" s="3" t="e">
        <f>IF(COUNTA(tweet_datatable[[#This Row],[Flag]])&gt;0,tweet_datatable[[#This Row],[x]],NA())</f>
        <v>#N/A</v>
      </c>
      <c r="W260" s="3" t="e">
        <f>IF(COUNTA(tweet_datatable[[#This Row],[Flag]])&gt;0,tweet_datatable[[#This Row],[y]],NA())</f>
        <v>#N/A</v>
      </c>
      <c r="X260" s="3">
        <f>IF(COUNTA(tweet_datatable[[#This Row],[Flag]])=0,tweet_datatable[[#This Row],[x]],NA())</f>
        <v>0.83499424148877588</v>
      </c>
      <c r="Y260" s="3">
        <f>IF(COUNTA(tweet_datatable[[#This Row],[Flag]])=0,tweet_datatable[[#This Row],[y]],NA())</f>
        <v>0.14973474201883402</v>
      </c>
      <c r="Z260" s="3"/>
      <c r="AA260" s="3"/>
      <c r="AB260" s="3"/>
    </row>
    <row r="261" spans="1:28" x14ac:dyDescent="0.35">
      <c r="A261" s="1">
        <v>44152</v>
      </c>
      <c r="B261">
        <v>8.8000000000000007</v>
      </c>
      <c r="C261">
        <v>29.3</v>
      </c>
      <c r="D261">
        <v>105.6</v>
      </c>
      <c r="E261" t="s">
        <v>8</v>
      </c>
      <c r="I261" s="2">
        <f>IFERROR(tweet_datatable[[#This Row],[Retweets]]/SUM(tweet_datatable[[#This Row],[Retweets]:[Likes]]),0.5)</f>
        <v>0.21719792438843588</v>
      </c>
      <c r="J261" s="2">
        <f>IFERROR(tweet_datatable[[#This Row],[Retweets]]/SUM(tweet_datatable[[#This Row],[Comments]:[Retweets]]),0.5)</f>
        <v>0.76902887139107612</v>
      </c>
      <c r="K261" s="3">
        <f>tweet_datatable[[#This Row],[R/L]]*60</f>
        <v>13.031875463306154</v>
      </c>
      <c r="L261" s="3">
        <f>tweet_datatable[[#This Row],[R/C]]*60</f>
        <v>46.14173228346457</v>
      </c>
      <c r="M261" s="3">
        <f>180-tweet_datatable[[#This Row],[Theta (deg)]]-tweet_datatable[[#This Row],[Phi (deg)]]</f>
        <v>120.82639225322927</v>
      </c>
      <c r="N261" s="3">
        <f>RADIANS(tweet_datatable[[#This Row],[Phi (deg)]])</f>
        <v>0.80532515092021828</v>
      </c>
      <c r="O261" s="3">
        <f>RADIANS(tweet_datatable[[#This Row],[Beta (deg)]])</f>
        <v>2.108818368125021</v>
      </c>
      <c r="P261" s="3">
        <f>SIN(tweet_datatable[[#This Row],[Phi (rad)]])</f>
        <v>0.72105597064677618</v>
      </c>
      <c r="Q261" s="3">
        <f>SIN(tweet_datatable[[#This Row],[Beta (rad)]])</f>
        <v>0.85872394262782914</v>
      </c>
      <c r="R261" s="3">
        <f>tweet_datatable[[#This Row],[SinPhi]]/tweet_datatable[[#This Row],[SinBeta]]</f>
        <v>0.83968308655775048</v>
      </c>
      <c r="S261" s="3">
        <f>RADIANS(tweet_datatable[[#This Row],[Theta (deg)]])</f>
        <v>0.22744913454455387</v>
      </c>
      <c r="T261" s="3">
        <f>tweet_datatable[[#This Row],[r1]]*COS(tweet_datatable[[#This Row],[Theta (rad)]])</f>
        <v>0.8180568526678188</v>
      </c>
      <c r="U261" s="3">
        <f>tweet_datatable[[#This Row],[r1]]*SIN(tweet_datatable[[#This Row],[Theta (rad)]])</f>
        <v>0.18934273594298079</v>
      </c>
      <c r="V261" s="3" t="e">
        <f>IF(COUNTA(tweet_datatable[[#This Row],[Flag]])&gt;0,tweet_datatable[[#This Row],[x]],NA())</f>
        <v>#N/A</v>
      </c>
      <c r="W261" s="3" t="e">
        <f>IF(COUNTA(tweet_datatable[[#This Row],[Flag]])&gt;0,tweet_datatable[[#This Row],[y]],NA())</f>
        <v>#N/A</v>
      </c>
      <c r="X261" s="3">
        <f>IF(COUNTA(tweet_datatable[[#This Row],[Flag]])=0,tweet_datatable[[#This Row],[x]],NA())</f>
        <v>0.8180568526678188</v>
      </c>
      <c r="Y261" s="3">
        <f>IF(COUNTA(tweet_datatable[[#This Row],[Flag]])=0,tweet_datatable[[#This Row],[y]],NA())</f>
        <v>0.18934273594298079</v>
      </c>
      <c r="Z261" s="3"/>
      <c r="AA261" s="3"/>
      <c r="AB261" s="3"/>
    </row>
    <row r="262" spans="1:28" x14ac:dyDescent="0.35">
      <c r="A262" s="1">
        <v>44152</v>
      </c>
      <c r="B262">
        <v>21.4</v>
      </c>
      <c r="C262">
        <v>43.1</v>
      </c>
      <c r="D262">
        <v>193.1</v>
      </c>
      <c r="E262" t="s">
        <v>8</v>
      </c>
      <c r="I262" s="2">
        <f>IFERROR(tweet_datatable[[#This Row],[Retweets]]/SUM(tweet_datatable[[#This Row],[Retweets]:[Likes]]),0.5)</f>
        <v>0.18247248094834886</v>
      </c>
      <c r="J262" s="2">
        <f>IFERROR(tweet_datatable[[#This Row],[Retweets]]/SUM(tweet_datatable[[#This Row],[Comments]:[Retweets]]),0.5)</f>
        <v>0.66821705426356592</v>
      </c>
      <c r="K262" s="3">
        <f>tweet_datatable[[#This Row],[R/L]]*60</f>
        <v>10.948348856900932</v>
      </c>
      <c r="L262" s="3">
        <f>tweet_datatable[[#This Row],[R/C]]*60</f>
        <v>40.093023255813954</v>
      </c>
      <c r="M262" s="3">
        <f>180-tweet_datatable[[#This Row],[Theta (deg)]]-tweet_datatable[[#This Row],[Phi (deg)]]</f>
        <v>128.9586278872851</v>
      </c>
      <c r="N262" s="3">
        <f>RADIANS(tweet_datatable[[#This Row],[Phi (deg)]])</f>
        <v>0.69975526289261025</v>
      </c>
      <c r="O262" s="3">
        <f>RADIANS(tweet_datatable[[#This Row],[Beta (deg)]])</f>
        <v>2.2507526554873039</v>
      </c>
      <c r="P262" s="3">
        <f>SIN(tweet_datatable[[#This Row],[Phi (rad)]])</f>
        <v>0.64403048268192176</v>
      </c>
      <c r="Q262" s="3">
        <f>SIN(tweet_datatable[[#This Row],[Beta (rad)]])</f>
        <v>0.77760017822299654</v>
      </c>
      <c r="R262" s="3">
        <f>tweet_datatable[[#This Row],[SinPhi]]/tweet_datatable[[#This Row],[SinBeta]]</f>
        <v>0.82822831156454513</v>
      </c>
      <c r="S262" s="3">
        <f>RADIANS(tweet_datatable[[#This Row],[Theta (deg)]])</f>
        <v>0.19108473520987876</v>
      </c>
      <c r="T262" s="3">
        <f>tweet_datatable[[#This Row],[r1]]*COS(tweet_datatable[[#This Row],[Theta (rad)]])</f>
        <v>0.81315355871505623</v>
      </c>
      <c r="U262" s="3">
        <f>tweet_datatable[[#This Row],[r1]]*SIN(tweet_datatable[[#This Row],[Theta (rad)]])</f>
        <v>0.15730043237733582</v>
      </c>
      <c r="V262" s="3" t="e">
        <f>IF(COUNTA(tweet_datatable[[#This Row],[Flag]])&gt;0,tweet_datatable[[#This Row],[x]],NA())</f>
        <v>#N/A</v>
      </c>
      <c r="W262" s="3" t="e">
        <f>IF(COUNTA(tweet_datatable[[#This Row],[Flag]])&gt;0,tweet_datatable[[#This Row],[y]],NA())</f>
        <v>#N/A</v>
      </c>
      <c r="X262" s="3">
        <f>IF(COUNTA(tweet_datatable[[#This Row],[Flag]])=0,tweet_datatable[[#This Row],[x]],NA())</f>
        <v>0.81315355871505623</v>
      </c>
      <c r="Y262" s="3">
        <f>IF(COUNTA(tweet_datatable[[#This Row],[Flag]])=0,tweet_datatable[[#This Row],[y]],NA())</f>
        <v>0.15730043237733582</v>
      </c>
      <c r="Z262" s="3"/>
      <c r="AA262" s="3"/>
      <c r="AB262" s="3"/>
    </row>
    <row r="263" spans="1:28" x14ac:dyDescent="0.35">
      <c r="A263" s="1">
        <v>44152</v>
      </c>
      <c r="B263">
        <v>71.7</v>
      </c>
      <c r="C263">
        <v>95.7</v>
      </c>
      <c r="D263">
        <v>505</v>
      </c>
      <c r="E263" t="s">
        <v>8</v>
      </c>
      <c r="I263" s="2">
        <f>IFERROR(tweet_datatable[[#This Row],[Retweets]]/SUM(tweet_datatable[[#This Row],[Retweets]:[Likes]]),0.5)</f>
        <v>0.15931413351090393</v>
      </c>
      <c r="J263" s="2">
        <f>IFERROR(tweet_datatable[[#This Row],[Retweets]]/SUM(tweet_datatable[[#This Row],[Comments]:[Retweets]]),0.5)</f>
        <v>0.57168458781362008</v>
      </c>
      <c r="K263" s="3">
        <f>tweet_datatable[[#This Row],[R/L]]*60</f>
        <v>9.5588480106542359</v>
      </c>
      <c r="L263" s="3">
        <f>tweet_datatable[[#This Row],[R/C]]*60</f>
        <v>34.301075268817208</v>
      </c>
      <c r="M263" s="3">
        <f>180-tweet_datatable[[#This Row],[Theta (deg)]]-tweet_datatable[[#This Row],[Phi (deg)]]</f>
        <v>136.14007672052855</v>
      </c>
      <c r="N263" s="3">
        <f>RADIANS(tweet_datatable[[#This Row],[Phi (deg)]])</f>
        <v>0.59866670041525938</v>
      </c>
      <c r="O263" s="3">
        <f>RADIANS(tweet_datatable[[#This Row],[Beta (deg)]])</f>
        <v>2.3760925826909074</v>
      </c>
      <c r="P263" s="3">
        <f>SIN(tweet_datatable[[#This Row],[Phi (rad)]])</f>
        <v>0.56354155220949942</v>
      </c>
      <c r="Q263" s="3">
        <f>SIN(tweet_datatable[[#This Row],[Beta (rad)]])</f>
        <v>0.69289765428061501</v>
      </c>
      <c r="R263" s="3">
        <f>tweet_datatable[[#This Row],[SinPhi]]/tweet_datatable[[#This Row],[SinBeta]]</f>
        <v>0.81331138693864313</v>
      </c>
      <c r="S263" s="3">
        <f>RADIANS(tweet_datatable[[#This Row],[Theta (deg)]])</f>
        <v>0.16683337048362643</v>
      </c>
      <c r="T263" s="3">
        <f>tweet_datatable[[#This Row],[r1]]*COS(tweet_datatable[[#This Row],[Theta (rad)]])</f>
        <v>0.80201901569013079</v>
      </c>
      <c r="U263" s="3">
        <f>tweet_datatable[[#This Row],[r1]]*SIN(tweet_datatable[[#This Row],[Theta (rad)]])</f>
        <v>0.13505891527586375</v>
      </c>
      <c r="V263" s="3" t="e">
        <f>IF(COUNTA(tweet_datatable[[#This Row],[Flag]])&gt;0,tweet_datatable[[#This Row],[x]],NA())</f>
        <v>#N/A</v>
      </c>
      <c r="W263" s="3" t="e">
        <f>IF(COUNTA(tweet_datatable[[#This Row],[Flag]])&gt;0,tweet_datatable[[#This Row],[y]],NA())</f>
        <v>#N/A</v>
      </c>
      <c r="X263" s="3">
        <f>IF(COUNTA(tweet_datatable[[#This Row],[Flag]])=0,tweet_datatable[[#This Row],[x]],NA())</f>
        <v>0.80201901569013079</v>
      </c>
      <c r="Y263" s="3">
        <f>IF(COUNTA(tweet_datatable[[#This Row],[Flag]])=0,tweet_datatable[[#This Row],[y]],NA())</f>
        <v>0.13505891527586375</v>
      </c>
      <c r="Z263" s="3"/>
      <c r="AA263" s="3"/>
      <c r="AB263" s="3"/>
    </row>
    <row r="264" spans="1:28" x14ac:dyDescent="0.35">
      <c r="A264" s="1">
        <v>44152</v>
      </c>
      <c r="B264">
        <v>21.4</v>
      </c>
      <c r="C264">
        <v>33.9</v>
      </c>
      <c r="D264">
        <v>144</v>
      </c>
      <c r="E264" t="s">
        <v>9</v>
      </c>
      <c r="I264" s="2">
        <f>IFERROR(tweet_datatable[[#This Row],[Retweets]]/SUM(tweet_datatable[[#This Row],[Retweets]:[Likes]]),0.5)</f>
        <v>0.1905564924114671</v>
      </c>
      <c r="J264" s="2">
        <f>IFERROR(tweet_datatable[[#This Row],[Retweets]]/SUM(tweet_datatable[[#This Row],[Comments]:[Retweets]]),0.5)</f>
        <v>0.61301989150090419</v>
      </c>
      <c r="K264" s="3">
        <f>tweet_datatable[[#This Row],[R/L]]*60</f>
        <v>11.433389544688026</v>
      </c>
      <c r="L264" s="3">
        <f>tweet_datatable[[#This Row],[R/C]]*60</f>
        <v>36.78119349005425</v>
      </c>
      <c r="M264" s="3">
        <f>180-tweet_datatable[[#This Row],[Theta (deg)]]-tweet_datatable[[#This Row],[Phi (deg)]]</f>
        <v>131.78541696525772</v>
      </c>
      <c r="N264" s="3">
        <f>RADIANS(tweet_datatable[[#This Row],[Phi (deg)]])</f>
        <v>0.64195292921455083</v>
      </c>
      <c r="O264" s="3">
        <f>RADIANS(tweet_datatable[[#This Row],[Beta (deg)]])</f>
        <v>2.3000894321573409</v>
      </c>
      <c r="P264" s="3">
        <f>SIN(tweet_datatable[[#This Row],[Phi (rad)]])</f>
        <v>0.59876073777392358</v>
      </c>
      <c r="Q264" s="3">
        <f>SIN(tweet_datatable[[#This Row],[Beta (rad)]])</f>
        <v>0.74564562269271562</v>
      </c>
      <c r="R264" s="3">
        <f>tweet_datatable[[#This Row],[SinPhi]]/tweet_datatable[[#This Row],[SinBeta]]</f>
        <v>0.80300979386380167</v>
      </c>
      <c r="S264" s="3">
        <f>RADIANS(tweet_datatable[[#This Row],[Theta (deg)]])</f>
        <v>0.19955029221790141</v>
      </c>
      <c r="T264" s="3">
        <f>tweet_datatable[[#This Row],[r1]]*COS(tweet_datatable[[#This Row],[Theta (rad)]])</f>
        <v>0.78707472448182125</v>
      </c>
      <c r="U264" s="3">
        <f>tweet_datatable[[#This Row],[r1]]*SIN(tweet_datatable[[#This Row],[Theta (rad)]])</f>
        <v>0.15917948084803654</v>
      </c>
      <c r="V264" s="3" t="e">
        <f>IF(COUNTA(tweet_datatable[[#This Row],[Flag]])&gt;0,tweet_datatable[[#This Row],[x]],NA())</f>
        <v>#N/A</v>
      </c>
      <c r="W264" s="3" t="e">
        <f>IF(COUNTA(tweet_datatable[[#This Row],[Flag]])&gt;0,tweet_datatable[[#This Row],[y]],NA())</f>
        <v>#N/A</v>
      </c>
      <c r="X264" s="3">
        <f>IF(COUNTA(tweet_datatable[[#This Row],[Flag]])=0,tweet_datatable[[#This Row],[x]],NA())</f>
        <v>0.78707472448182125</v>
      </c>
      <c r="Y264" s="3">
        <f>IF(COUNTA(tweet_datatable[[#This Row],[Flag]])=0,tweet_datatable[[#This Row],[y]],NA())</f>
        <v>0.15917948084803654</v>
      </c>
      <c r="Z264" s="3"/>
      <c r="AA264" s="3"/>
      <c r="AB264" s="3"/>
    </row>
    <row r="265" spans="1:28" x14ac:dyDescent="0.35">
      <c r="A265" s="1">
        <v>44152</v>
      </c>
      <c r="B265">
        <v>16.5</v>
      </c>
      <c r="C265">
        <v>40</v>
      </c>
      <c r="D265">
        <v>172.1</v>
      </c>
      <c r="E265" t="s">
        <v>9</v>
      </c>
      <c r="I265" s="2">
        <f>IFERROR(tweet_datatable[[#This Row],[Retweets]]/SUM(tweet_datatable[[#This Row],[Retweets]:[Likes]]),0.5)</f>
        <v>0.18859028760018859</v>
      </c>
      <c r="J265" s="2">
        <f>IFERROR(tweet_datatable[[#This Row],[Retweets]]/SUM(tweet_datatable[[#This Row],[Comments]:[Retweets]]),0.5)</f>
        <v>0.70796460176991149</v>
      </c>
      <c r="K265" s="3">
        <f>tweet_datatable[[#This Row],[R/L]]*60</f>
        <v>11.315417256011315</v>
      </c>
      <c r="L265" s="3">
        <f>tweet_datatable[[#This Row],[R/C]]*60</f>
        <v>42.477876106194692</v>
      </c>
      <c r="M265" s="3">
        <f>180-tweet_datatable[[#This Row],[Theta (deg)]]-tweet_datatable[[#This Row],[Phi (deg)]]</f>
        <v>126.20670663779401</v>
      </c>
      <c r="N265" s="3">
        <f>RADIANS(tweet_datatable[[#This Row],[Phi (deg)]])</f>
        <v>0.74137879730732581</v>
      </c>
      <c r="O265" s="3">
        <f>RADIANS(tweet_datatable[[#This Row],[Beta (deg)]])</f>
        <v>2.2027225689280883</v>
      </c>
      <c r="P265" s="3">
        <f>SIN(tweet_datatable[[#This Row],[Phi (rad)]])</f>
        <v>0.67530546882764386</v>
      </c>
      <c r="Q265" s="3">
        <f>SIN(tweet_datatable[[#This Row],[Beta (rad)]])</f>
        <v>0.80689117450293091</v>
      </c>
      <c r="R265" s="3">
        <f>tweet_datatable[[#This Row],[SinPhi]]/tweet_datatable[[#This Row],[SinBeta]]</f>
        <v>0.83692261133436263</v>
      </c>
      <c r="S265" s="3">
        <f>RADIANS(tweet_datatable[[#This Row],[Theta (deg)]])</f>
        <v>0.19749128735437957</v>
      </c>
      <c r="T265" s="3">
        <f>tweet_datatable[[#This Row],[r1]]*COS(tweet_datatable[[#This Row],[Theta (rad)]])</f>
        <v>0.82065442382217402</v>
      </c>
      <c r="U265" s="3">
        <f>tweet_datatable[[#This Row],[r1]]*SIN(tweet_datatable[[#This Row],[Theta (rad)]])</f>
        <v>0.16421258789698215</v>
      </c>
      <c r="V265" s="3" t="e">
        <f>IF(COUNTA(tweet_datatable[[#This Row],[Flag]])&gt;0,tweet_datatable[[#This Row],[x]],NA())</f>
        <v>#N/A</v>
      </c>
      <c r="W265" s="3" t="e">
        <f>IF(COUNTA(tweet_datatable[[#This Row],[Flag]])&gt;0,tweet_datatable[[#This Row],[y]],NA())</f>
        <v>#N/A</v>
      </c>
      <c r="X265" s="3">
        <f>IF(COUNTA(tweet_datatable[[#This Row],[Flag]])=0,tweet_datatable[[#This Row],[x]],NA())</f>
        <v>0.82065442382217402</v>
      </c>
      <c r="Y265" s="3">
        <f>IF(COUNTA(tweet_datatable[[#This Row],[Flag]])=0,tweet_datatable[[#This Row],[y]],NA())</f>
        <v>0.16421258789698215</v>
      </c>
      <c r="Z265" s="3"/>
      <c r="AA265" s="3"/>
      <c r="AB265" s="3"/>
    </row>
    <row r="266" spans="1:28" x14ac:dyDescent="0.35">
      <c r="A266" s="1">
        <v>44152</v>
      </c>
      <c r="B266">
        <v>30.5</v>
      </c>
      <c r="C266">
        <v>47.6</v>
      </c>
      <c r="D266">
        <v>188.7</v>
      </c>
      <c r="E266" t="s">
        <v>9</v>
      </c>
      <c r="I266" s="2">
        <f>IFERROR(tweet_datatable[[#This Row],[Retweets]]/SUM(tweet_datatable[[#This Row],[Retweets]:[Likes]]),0.5)</f>
        <v>0.20143884892086333</v>
      </c>
      <c r="J266" s="2">
        <f>IFERROR(tweet_datatable[[#This Row],[Retweets]]/SUM(tweet_datatable[[#This Row],[Comments]:[Retweets]]),0.5)</f>
        <v>0.60947503201024333</v>
      </c>
      <c r="K266" s="3">
        <f>tweet_datatable[[#This Row],[R/L]]*60</f>
        <v>12.0863309352518</v>
      </c>
      <c r="L266" s="3">
        <f>tweet_datatable[[#This Row],[R/C]]*60</f>
        <v>36.568501920614601</v>
      </c>
      <c r="M266" s="3">
        <f>180-tweet_datatable[[#This Row],[Theta (deg)]]-tweet_datatable[[#This Row],[Phi (deg)]]</f>
        <v>131.3451671441336</v>
      </c>
      <c r="N266" s="3">
        <f>RADIANS(tweet_datatable[[#This Row],[Phi (deg)]])</f>
        <v>0.63824076103659488</v>
      </c>
      <c r="O266" s="3">
        <f>RADIANS(tweet_datatable[[#This Row],[Beta (deg)]])</f>
        <v>2.2924056232474088</v>
      </c>
      <c r="P266" s="3">
        <f>SIN(tweet_datatable[[#This Row],[Phi (rad)]])</f>
        <v>0.59578343984426663</v>
      </c>
      <c r="Q266" s="3">
        <f>SIN(tweet_datatable[[#This Row],[Beta (rad)]])</f>
        <v>0.75074361065926998</v>
      </c>
      <c r="R266" s="3">
        <f>tweet_datatable[[#This Row],[SinPhi]]/tweet_datatable[[#This Row],[SinBeta]]</f>
        <v>0.79359108940144807</v>
      </c>
      <c r="S266" s="3">
        <f>RADIANS(tweet_datatable[[#This Row],[Theta (deg)]])</f>
        <v>0.2109462693057895</v>
      </c>
      <c r="T266" s="3">
        <f>tweet_datatable[[#This Row],[r1]]*COS(tweet_datatable[[#This Row],[Theta (rad)]])</f>
        <v>0.77599972846520471</v>
      </c>
      <c r="U266" s="3">
        <f>tweet_datatable[[#This Row],[r1]]*SIN(tweet_datatable[[#This Row],[Theta (rad)]])</f>
        <v>0.16616629802491759</v>
      </c>
      <c r="V266" s="3" t="e">
        <f>IF(COUNTA(tweet_datatable[[#This Row],[Flag]])&gt;0,tweet_datatable[[#This Row],[x]],NA())</f>
        <v>#N/A</v>
      </c>
      <c r="W266" s="3" t="e">
        <f>IF(COUNTA(tweet_datatable[[#This Row],[Flag]])&gt;0,tweet_datatable[[#This Row],[y]],NA())</f>
        <v>#N/A</v>
      </c>
      <c r="X266" s="3">
        <f>IF(COUNTA(tweet_datatable[[#This Row],[Flag]])=0,tweet_datatable[[#This Row],[x]],NA())</f>
        <v>0.77599972846520471</v>
      </c>
      <c r="Y266" s="3">
        <f>IF(COUNTA(tweet_datatable[[#This Row],[Flag]])=0,tweet_datatable[[#This Row],[y]],NA())</f>
        <v>0.16616629802491759</v>
      </c>
      <c r="Z266" s="3"/>
      <c r="AA266" s="3"/>
      <c r="AB266" s="3"/>
    </row>
    <row r="267" spans="1:28" x14ac:dyDescent="0.35">
      <c r="A267" s="1">
        <v>44152</v>
      </c>
      <c r="B267">
        <v>27.5</v>
      </c>
      <c r="C267">
        <v>32.200000000000003</v>
      </c>
      <c r="D267">
        <v>138.6</v>
      </c>
      <c r="E267" t="s">
        <v>9</v>
      </c>
      <c r="I267" s="2">
        <f>IFERROR(tweet_datatable[[#This Row],[Retweets]]/SUM(tweet_datatable[[#This Row],[Retweets]:[Likes]]),0.5)</f>
        <v>0.18852459016393444</v>
      </c>
      <c r="J267" s="2">
        <f>IFERROR(tweet_datatable[[#This Row],[Retweets]]/SUM(tweet_datatable[[#This Row],[Comments]:[Retweets]]),0.5)</f>
        <v>0.53936348408710222</v>
      </c>
      <c r="K267" s="3">
        <f>tweet_datatable[[#This Row],[R/L]]*60</f>
        <v>11.311475409836067</v>
      </c>
      <c r="L267" s="3">
        <f>tweet_datatable[[#This Row],[R/C]]*60</f>
        <v>32.361809045226131</v>
      </c>
      <c r="M267" s="3">
        <f>180-tweet_datatable[[#This Row],[Theta (deg)]]-tweet_datatable[[#This Row],[Phi (deg)]]</f>
        <v>136.3267155449378</v>
      </c>
      <c r="N267" s="3">
        <f>RADIANS(tweet_datatable[[#This Row],[Phi (deg)]])</f>
        <v>0.56482011974087853</v>
      </c>
      <c r="O267" s="3">
        <f>RADIANS(tweet_datatable[[#This Row],[Beta (deg)]])</f>
        <v>2.3793500446889002</v>
      </c>
      <c r="P267" s="3">
        <f>SIN(tweet_datatable[[#This Row],[Phi (rad)]])</f>
        <v>0.53526388253350743</v>
      </c>
      <c r="Q267" s="3">
        <f>SIN(tweet_datatable[[#This Row],[Beta (rad)]])</f>
        <v>0.6905452350436333</v>
      </c>
      <c r="R267" s="3">
        <f>tweet_datatable[[#This Row],[SinPhi]]/tweet_datatable[[#This Row],[SinBeta]]</f>
        <v>0.77513225111123363</v>
      </c>
      <c r="S267" s="3">
        <f>RADIANS(tweet_datatable[[#This Row],[Theta (deg)]])</f>
        <v>0.19742248916001434</v>
      </c>
      <c r="T267" s="3">
        <f>tweet_datatable[[#This Row],[r1]]*COS(tweet_datatable[[#This Row],[Theta (rad)]])</f>
        <v>0.76007561258444889</v>
      </c>
      <c r="U267" s="3">
        <f>tweet_datatable[[#This Row],[r1]]*SIN(tweet_datatable[[#This Row],[Theta (rad)]])</f>
        <v>0.15203640967591675</v>
      </c>
      <c r="V267" s="3" t="e">
        <f>IF(COUNTA(tweet_datatable[[#This Row],[Flag]])&gt;0,tweet_datatable[[#This Row],[x]],NA())</f>
        <v>#N/A</v>
      </c>
      <c r="W267" s="3" t="e">
        <f>IF(COUNTA(tweet_datatable[[#This Row],[Flag]])&gt;0,tweet_datatable[[#This Row],[y]],NA())</f>
        <v>#N/A</v>
      </c>
      <c r="X267" s="3">
        <f>IF(COUNTA(tweet_datatable[[#This Row],[Flag]])=0,tweet_datatable[[#This Row],[x]],NA())</f>
        <v>0.76007561258444889</v>
      </c>
      <c r="Y267" s="3">
        <f>IF(COUNTA(tweet_datatable[[#This Row],[Flag]])=0,tweet_datatable[[#This Row],[y]],NA())</f>
        <v>0.15203640967591675</v>
      </c>
      <c r="Z267" s="3"/>
      <c r="AA267" s="3"/>
      <c r="AB267" s="3"/>
    </row>
    <row r="268" spans="1:28" x14ac:dyDescent="0.35">
      <c r="A268" s="1">
        <v>44153</v>
      </c>
      <c r="B268">
        <v>42.1</v>
      </c>
      <c r="C268">
        <v>64</v>
      </c>
      <c r="D268">
        <v>243.3</v>
      </c>
      <c r="E268" t="s">
        <v>9</v>
      </c>
      <c r="G268" t="s">
        <v>23</v>
      </c>
      <c r="I268" s="2">
        <f>IFERROR(tweet_datatable[[#This Row],[Retweets]]/SUM(tweet_datatable[[#This Row],[Retweets]:[Likes]]),0.5)</f>
        <v>0.20826553856166613</v>
      </c>
      <c r="J268" s="2">
        <f>IFERROR(tweet_datatable[[#This Row],[Retweets]]/SUM(tweet_datatable[[#This Row],[Comments]:[Retweets]]),0.5)</f>
        <v>0.60320452403393032</v>
      </c>
      <c r="K268" s="3">
        <f>tweet_datatable[[#This Row],[R/L]]*60</f>
        <v>12.495932313699967</v>
      </c>
      <c r="L268" s="3">
        <f>tweet_datatable[[#This Row],[R/C]]*60</f>
        <v>36.192271442035818</v>
      </c>
      <c r="M268" s="3">
        <f>180-tweet_datatable[[#This Row],[Theta (deg)]]-tweet_datatable[[#This Row],[Phi (deg)]]</f>
        <v>131.3117962442642</v>
      </c>
      <c r="N268" s="3">
        <f>RADIANS(tweet_datatable[[#This Row],[Phi (deg)]])</f>
        <v>0.63167430043904105</v>
      </c>
      <c r="O268" s="3">
        <f>RADIANS(tweet_datatable[[#This Row],[Beta (deg)]])</f>
        <v>2.2918231911703346</v>
      </c>
      <c r="P268" s="3">
        <f>SIN(tweet_datatable[[#This Row],[Phi (rad)]])</f>
        <v>0.59049681235286644</v>
      </c>
      <c r="Q268" s="3">
        <f>SIN(tweet_datatable[[#This Row],[Beta (rad)]])</f>
        <v>0.75112823425962394</v>
      </c>
      <c r="R268" s="3">
        <f>tweet_datatable[[#This Row],[SinPhi]]/tweet_datatable[[#This Row],[SinBeta]]</f>
        <v>0.78614647329148857</v>
      </c>
      <c r="S268" s="3">
        <f>RADIANS(tweet_datatable[[#This Row],[Theta (deg)]])</f>
        <v>0.21809516198041737</v>
      </c>
      <c r="T268" s="3">
        <f>tweet_datatable[[#This Row],[r1]]*COS(tweet_datatable[[#This Row],[Theta (rad)]])</f>
        <v>0.76752374089902331</v>
      </c>
      <c r="U268" s="3">
        <f>tweet_datatable[[#This Row],[r1]]*SIN(tweet_datatable[[#This Row],[Theta (rad)]])</f>
        <v>0.17009874962801502</v>
      </c>
      <c r="V268" s="3">
        <f>IF(COUNTA(tweet_datatable[[#This Row],[Flag]])&gt;0,tweet_datatable[[#This Row],[x]],NA())</f>
        <v>0.76752374089902331</v>
      </c>
      <c r="W268" s="3">
        <f>IF(COUNTA(tweet_datatable[[#This Row],[Flag]])&gt;0,tweet_datatable[[#This Row],[y]],NA())</f>
        <v>0.17009874962801502</v>
      </c>
      <c r="X268" s="3" t="e">
        <f>IF(COUNTA(tweet_datatable[[#This Row],[Flag]])=0,tweet_datatable[[#This Row],[x]],NA())</f>
        <v>#N/A</v>
      </c>
      <c r="Y268" s="3" t="e">
        <f>IF(COUNTA(tweet_datatable[[#This Row],[Flag]])=0,tweet_datatable[[#This Row],[y]],NA())</f>
        <v>#N/A</v>
      </c>
      <c r="Z268" s="3"/>
      <c r="AA268" s="3"/>
      <c r="AB268" s="3"/>
    </row>
    <row r="269" spans="1:28" x14ac:dyDescent="0.35">
      <c r="A269" s="1">
        <v>44153</v>
      </c>
      <c r="B269">
        <v>16.100000000000001</v>
      </c>
      <c r="C269">
        <v>40.4</v>
      </c>
      <c r="D269">
        <v>136.5</v>
      </c>
      <c r="E269" t="s">
        <v>9</v>
      </c>
      <c r="G269" t="s">
        <v>17</v>
      </c>
      <c r="I269" s="2">
        <f>IFERROR(tweet_datatable[[#This Row],[Retweets]]/SUM(tweet_datatable[[#This Row],[Retweets]:[Likes]]),0.5)</f>
        <v>0.22837761447145277</v>
      </c>
      <c r="J269" s="2">
        <f>IFERROR(tweet_datatable[[#This Row],[Retweets]]/SUM(tweet_datatable[[#This Row],[Comments]:[Retweets]]),0.5)</f>
        <v>0.71504424778761055</v>
      </c>
      <c r="K269" s="3">
        <f>tweet_datatable[[#This Row],[R/L]]*60</f>
        <v>13.702656868287166</v>
      </c>
      <c r="L269" s="3">
        <f>tweet_datatable[[#This Row],[R/C]]*60</f>
        <v>42.902654867256636</v>
      </c>
      <c r="M269" s="3">
        <f>180-tweet_datatable[[#This Row],[Theta (deg)]]-tweet_datatable[[#This Row],[Phi (deg)]]</f>
        <v>123.39468826445619</v>
      </c>
      <c r="N269" s="3">
        <f>RADIANS(tweet_datatable[[#This Row],[Phi (deg)]])</f>
        <v>0.74879258528039905</v>
      </c>
      <c r="O269" s="3">
        <f>RADIANS(tweet_datatable[[#This Row],[Beta (deg)]])</f>
        <v>2.1536435896867681</v>
      </c>
      <c r="P269" s="3">
        <f>SIN(tweet_datatable[[#This Row],[Phi (rad)]])</f>
        <v>0.68075481146396777</v>
      </c>
      <c r="Q269" s="3">
        <f>SIN(tweet_datatable[[#This Row],[Beta (rad)]])</f>
        <v>0.83489889324465749</v>
      </c>
      <c r="R269" s="3">
        <f>tweet_datatable[[#This Row],[SinPhi]]/tweet_datatable[[#This Row],[SinBeta]]</f>
        <v>0.81537395362731713</v>
      </c>
      <c r="S269" s="3">
        <f>RADIANS(tweet_datatable[[#This Row],[Theta (deg)]])</f>
        <v>0.23915647862262601</v>
      </c>
      <c r="T269" s="3">
        <f>tweet_datatable[[#This Row],[r1]]*COS(tweet_datatable[[#This Row],[Theta (rad)]])</f>
        <v>0.79216689146415098</v>
      </c>
      <c r="U269" s="3">
        <f>tweet_datatable[[#This Row],[r1]]*SIN(tweet_datatable[[#This Row],[Theta (rad)]])</f>
        <v>0.19314838938460357</v>
      </c>
      <c r="V269" s="3">
        <f>IF(COUNTA(tweet_datatable[[#This Row],[Flag]])&gt;0,tweet_datatable[[#This Row],[x]],NA())</f>
        <v>0.79216689146415098</v>
      </c>
      <c r="W269" s="3">
        <f>IF(COUNTA(tweet_datatable[[#This Row],[Flag]])&gt;0,tweet_datatable[[#This Row],[y]],NA())</f>
        <v>0.19314838938460357</v>
      </c>
      <c r="X269" s="3" t="e">
        <f>IF(COUNTA(tweet_datatable[[#This Row],[Flag]])=0,tweet_datatable[[#This Row],[x]],NA())</f>
        <v>#N/A</v>
      </c>
      <c r="Y269" s="3" t="e">
        <f>IF(COUNTA(tweet_datatable[[#This Row],[Flag]])=0,tweet_datatable[[#This Row],[y]],NA())</f>
        <v>#N/A</v>
      </c>
      <c r="Z269" s="3"/>
      <c r="AA269" s="3"/>
      <c r="AB269" s="3"/>
    </row>
    <row r="270" spans="1:28" x14ac:dyDescent="0.35">
      <c r="A270" s="1">
        <v>44153</v>
      </c>
      <c r="B270">
        <v>19.399999999999999</v>
      </c>
      <c r="C270">
        <v>35.5</v>
      </c>
      <c r="D270">
        <v>139.19999999999999</v>
      </c>
      <c r="E270" t="s">
        <v>9</v>
      </c>
      <c r="G270" t="s">
        <v>17</v>
      </c>
      <c r="I270" s="2">
        <f>IFERROR(tweet_datatable[[#This Row],[Retweets]]/SUM(tweet_datatable[[#This Row],[Retweets]:[Likes]]),0.5)</f>
        <v>0.20320549513451633</v>
      </c>
      <c r="J270" s="2">
        <f>IFERROR(tweet_datatable[[#This Row],[Retweets]]/SUM(tweet_datatable[[#This Row],[Comments]:[Retweets]]),0.5)</f>
        <v>0.6466302367941712</v>
      </c>
      <c r="K270" s="3">
        <f>tweet_datatable[[#This Row],[R/L]]*60</f>
        <v>12.19232970807098</v>
      </c>
      <c r="L270" s="3">
        <f>tweet_datatable[[#This Row],[R/C]]*60</f>
        <v>38.797814207650269</v>
      </c>
      <c r="M270" s="3">
        <f>180-tweet_datatable[[#This Row],[Theta (deg)]]-tweet_datatable[[#This Row],[Phi (deg)]]</f>
        <v>129.00985608427874</v>
      </c>
      <c r="N270" s="3">
        <f>RADIANS(tweet_datatable[[#This Row],[Phi (deg)]])</f>
        <v>0.67714960050053219</v>
      </c>
      <c r="O270" s="3">
        <f>RADIANS(tweet_datatable[[#This Row],[Beta (deg)]])</f>
        <v>2.2516467561947033</v>
      </c>
      <c r="P270" s="3">
        <f>SIN(tweet_datatable[[#This Row],[Phi (rad)]])</f>
        <v>0.62657407973150636</v>
      </c>
      <c r="Q270" s="3">
        <f>SIN(tweet_datatable[[#This Row],[Beta (rad)]])</f>
        <v>0.77703769355936092</v>
      </c>
      <c r="R270" s="3">
        <f>tweet_datatable[[#This Row],[SinPhi]]/tweet_datatable[[#This Row],[SinBeta]]</f>
        <v>0.806362529031727</v>
      </c>
      <c r="S270" s="3">
        <f>RADIANS(tweet_datatable[[#This Row],[Theta (deg)]])</f>
        <v>0.21279629689455767</v>
      </c>
      <c r="T270" s="3">
        <f>tweet_datatable[[#This Row],[r1]]*COS(tweet_datatable[[#This Row],[Theta (rad)]])</f>
        <v>0.78817435772148259</v>
      </c>
      <c r="U270" s="3">
        <f>tweet_datatable[[#This Row],[r1]]*SIN(tweet_datatable[[#This Row],[Theta (rad)]])</f>
        <v>0.17029888448481173</v>
      </c>
      <c r="V270" s="3">
        <f>IF(COUNTA(tweet_datatable[[#This Row],[Flag]])&gt;0,tweet_datatable[[#This Row],[x]],NA())</f>
        <v>0.78817435772148259</v>
      </c>
      <c r="W270" s="3">
        <f>IF(COUNTA(tweet_datatable[[#This Row],[Flag]])&gt;0,tweet_datatable[[#This Row],[y]],NA())</f>
        <v>0.17029888448481173</v>
      </c>
      <c r="X270" s="3" t="e">
        <f>IF(COUNTA(tweet_datatable[[#This Row],[Flag]])=0,tweet_datatable[[#This Row],[x]],NA())</f>
        <v>#N/A</v>
      </c>
      <c r="Y270" s="3" t="e">
        <f>IF(COUNTA(tweet_datatable[[#This Row],[Flag]])=0,tweet_datatable[[#This Row],[y]],NA())</f>
        <v>#N/A</v>
      </c>
      <c r="Z270" s="3"/>
      <c r="AA270" s="3"/>
      <c r="AB270" s="3"/>
    </row>
    <row r="271" spans="1:28" x14ac:dyDescent="0.35">
      <c r="A271" s="1">
        <v>44153</v>
      </c>
      <c r="B271">
        <v>18</v>
      </c>
      <c r="C271">
        <v>31.4</v>
      </c>
      <c r="D271">
        <v>119.8</v>
      </c>
      <c r="E271" t="s">
        <v>9</v>
      </c>
      <c r="G271" t="s">
        <v>17</v>
      </c>
      <c r="I271" s="2">
        <f>IFERROR(tweet_datatable[[#This Row],[Retweets]]/SUM(tweet_datatable[[#This Row],[Retweets]:[Likes]]),0.5)</f>
        <v>0.20767195767195767</v>
      </c>
      <c r="J271" s="2">
        <f>IFERROR(tweet_datatable[[#This Row],[Retweets]]/SUM(tweet_datatable[[#This Row],[Comments]:[Retweets]]),0.5)</f>
        <v>0.63562753036437247</v>
      </c>
      <c r="K271" s="3">
        <f>tweet_datatable[[#This Row],[R/L]]*60</f>
        <v>12.46031746031746</v>
      </c>
      <c r="L271" s="3">
        <f>tweet_datatable[[#This Row],[R/C]]*60</f>
        <v>38.137651821862349</v>
      </c>
      <c r="M271" s="3">
        <f>180-tweet_datatable[[#This Row],[Theta (deg)]]-tweet_datatable[[#This Row],[Phi (deg)]]</f>
        <v>129.4020307178202</v>
      </c>
      <c r="N271" s="3">
        <f>RADIANS(tweet_datatable[[#This Row],[Phi (deg)]])</f>
        <v>0.66562759327071197</v>
      </c>
      <c r="O271" s="3">
        <f>RADIANS(tweet_datatable[[#This Row],[Beta (deg)]])</f>
        <v>2.2584914947928039</v>
      </c>
      <c r="P271" s="3">
        <f>SIN(tweet_datatable[[#This Row],[Phi (rad)]])</f>
        <v>0.61755287485306498</v>
      </c>
      <c r="Q271" s="3">
        <f>SIN(tweet_datatable[[#This Row],[Beta (rad)]])</f>
        <v>0.77271107644114045</v>
      </c>
      <c r="R271" s="3">
        <f>tweet_datatable[[#This Row],[SinPhi]]/tweet_datatable[[#This Row],[SinBeta]]</f>
        <v>0.79920282455030356</v>
      </c>
      <c r="S271" s="3">
        <f>RADIANS(tweet_datatable[[#This Row],[Theta (deg)]])</f>
        <v>0.21747356552627758</v>
      </c>
      <c r="T271" s="3">
        <f>tweet_datatable[[#This Row],[r1]]*COS(tweet_datatable[[#This Row],[Theta (rad)]])</f>
        <v>0.7803781431381448</v>
      </c>
      <c r="U271" s="3">
        <f>tweet_datatable[[#This Row],[r1]]*SIN(tweet_datatable[[#This Row],[Theta (rad)]])</f>
        <v>0.17243870934753738</v>
      </c>
      <c r="V271" s="3">
        <f>IF(COUNTA(tweet_datatable[[#This Row],[Flag]])&gt;0,tweet_datatable[[#This Row],[x]],NA())</f>
        <v>0.7803781431381448</v>
      </c>
      <c r="W271" s="3">
        <f>IF(COUNTA(tweet_datatable[[#This Row],[Flag]])&gt;0,tweet_datatable[[#This Row],[y]],NA())</f>
        <v>0.17243870934753738</v>
      </c>
      <c r="X271" s="3" t="e">
        <f>IF(COUNTA(tweet_datatable[[#This Row],[Flag]])=0,tweet_datatable[[#This Row],[x]],NA())</f>
        <v>#N/A</v>
      </c>
      <c r="Y271" s="3" t="e">
        <f>IF(COUNTA(tweet_datatable[[#This Row],[Flag]])=0,tweet_datatable[[#This Row],[y]],NA())</f>
        <v>#N/A</v>
      </c>
      <c r="Z271" s="3"/>
      <c r="AA271" s="3"/>
      <c r="AB271" s="3"/>
    </row>
    <row r="272" spans="1:28" x14ac:dyDescent="0.35">
      <c r="A272" s="1">
        <v>44153</v>
      </c>
      <c r="B272">
        <v>26.9</v>
      </c>
      <c r="C272">
        <v>57.1</v>
      </c>
      <c r="D272">
        <v>245.7</v>
      </c>
      <c r="E272" t="s">
        <v>8</v>
      </c>
      <c r="G272" t="s">
        <v>17</v>
      </c>
      <c r="I272" s="2">
        <f>IFERROR(tweet_datatable[[#This Row],[Retweets]]/SUM(tweet_datatable[[#This Row],[Retweets]:[Likes]]),0.5)</f>
        <v>0.18857331571994715</v>
      </c>
      <c r="J272" s="2">
        <f>IFERROR(tweet_datatable[[#This Row],[Retweets]]/SUM(tweet_datatable[[#This Row],[Comments]:[Retweets]]),0.5)</f>
        <v>0.67976190476190479</v>
      </c>
      <c r="K272" s="3">
        <f>tweet_datatable[[#This Row],[R/L]]*60</f>
        <v>11.31439894319683</v>
      </c>
      <c r="L272" s="3">
        <f>tweet_datatable[[#This Row],[R/C]]*60</f>
        <v>40.785714285714285</v>
      </c>
      <c r="M272" s="3">
        <f>180-tweet_datatable[[#This Row],[Theta (deg)]]-tweet_datatable[[#This Row],[Phi (deg)]]</f>
        <v>127.89988677108889</v>
      </c>
      <c r="N272" s="3">
        <f>RADIANS(tweet_datatable[[#This Row],[Phi (deg)]])</f>
        <v>0.71184500206340151</v>
      </c>
      <c r="O272" s="3">
        <f>RADIANS(tweet_datatable[[#This Row],[Beta (deg)]])</f>
        <v>2.23227413708344</v>
      </c>
      <c r="P272" s="3">
        <f>SIN(tweet_datatable[[#This Row],[Phi (rad)]])</f>
        <v>0.65323184002234269</v>
      </c>
      <c r="Q272" s="3">
        <f>SIN(tweet_datatable[[#This Row],[Beta (rad)]])</f>
        <v>0.78908529879419398</v>
      </c>
      <c r="R272" s="3">
        <f>tweet_datatable[[#This Row],[SinPhi]]/tweet_datatable[[#This Row],[SinBeta]]</f>
        <v>0.82783425444695302</v>
      </c>
      <c r="S272" s="3">
        <f>RADIANS(tweet_datatable[[#This Row],[Theta (deg)]])</f>
        <v>0.19747351444295155</v>
      </c>
      <c r="T272" s="3">
        <f>tweet_datatable[[#This Row],[r1]]*COS(tweet_datatable[[#This Row],[Theta (rad)]])</f>
        <v>0.81174561406203838</v>
      </c>
      <c r="U272" s="3">
        <f>tweet_datatable[[#This Row],[r1]]*SIN(tweet_datatable[[#This Row],[Theta (rad)]])</f>
        <v>0.16241493430958473</v>
      </c>
      <c r="V272" s="3">
        <f>IF(COUNTA(tweet_datatable[[#This Row],[Flag]])&gt;0,tweet_datatable[[#This Row],[x]],NA())</f>
        <v>0.81174561406203838</v>
      </c>
      <c r="W272" s="3">
        <f>IF(COUNTA(tweet_datatable[[#This Row],[Flag]])&gt;0,tweet_datatable[[#This Row],[y]],NA())</f>
        <v>0.16241493430958473</v>
      </c>
      <c r="X272" s="3" t="e">
        <f>IF(COUNTA(tweet_datatable[[#This Row],[Flag]])=0,tweet_datatable[[#This Row],[x]],NA())</f>
        <v>#N/A</v>
      </c>
      <c r="Y272" s="3" t="e">
        <f>IF(COUNTA(tweet_datatable[[#This Row],[Flag]])=0,tweet_datatable[[#This Row],[y]],NA())</f>
        <v>#N/A</v>
      </c>
      <c r="Z272" s="3"/>
      <c r="AA272" s="3"/>
      <c r="AB272" s="3"/>
    </row>
    <row r="273" spans="1:28" x14ac:dyDescent="0.35">
      <c r="A273" s="1">
        <v>44153</v>
      </c>
      <c r="B273">
        <v>57</v>
      </c>
      <c r="C273">
        <v>71.7</v>
      </c>
      <c r="D273">
        <v>369.6</v>
      </c>
      <c r="E273" t="s">
        <v>8</v>
      </c>
      <c r="G273" t="s">
        <v>17</v>
      </c>
      <c r="I273" s="2">
        <f>IFERROR(tweet_datatable[[#This Row],[Retweets]]/SUM(tweet_datatable[[#This Row],[Retweets]:[Likes]]),0.5)</f>
        <v>0.16247450713800135</v>
      </c>
      <c r="J273" s="2">
        <f>IFERROR(tweet_datatable[[#This Row],[Retweets]]/SUM(tweet_datatable[[#This Row],[Comments]:[Retweets]]),0.5)</f>
        <v>0.55710955710955723</v>
      </c>
      <c r="K273" s="3">
        <f>tweet_datatable[[#This Row],[R/L]]*60</f>
        <v>9.7484704282800809</v>
      </c>
      <c r="L273" s="3">
        <f>tweet_datatable[[#This Row],[R/C]]*60</f>
        <v>33.426573426573434</v>
      </c>
      <c r="M273" s="3">
        <f>180-tweet_datatable[[#This Row],[Theta (deg)]]-tweet_datatable[[#This Row],[Phi (deg)]]</f>
        <v>136.82495614514647</v>
      </c>
      <c r="N273" s="3">
        <f>RADIANS(tweet_datatable[[#This Row],[Phi (deg)]])</f>
        <v>0.58340376395334947</v>
      </c>
      <c r="O273" s="3">
        <f>RADIANS(tweet_datatable[[#This Row],[Beta (deg)]])</f>
        <v>2.3880459836296546</v>
      </c>
      <c r="P273" s="3">
        <f>SIN(tweet_datatable[[#This Row],[Phi (rad)]])</f>
        <v>0.55086787811789939</v>
      </c>
      <c r="Q273" s="3">
        <f>SIN(tweet_datatable[[#This Row],[Beta (rad)]])</f>
        <v>0.68422952639682333</v>
      </c>
      <c r="R273" s="3">
        <f>tweet_datatable[[#This Row],[SinPhi]]/tweet_datatable[[#This Row],[SinBeta]]</f>
        <v>0.8050922342079988</v>
      </c>
      <c r="S273" s="3">
        <f>RADIANS(tweet_datatable[[#This Row],[Theta (deg)]])</f>
        <v>0.17014290600678916</v>
      </c>
      <c r="T273" s="3">
        <f>tweet_datatable[[#This Row],[r1]]*COS(tweet_datatable[[#This Row],[Theta (rad)]])</f>
        <v>0.7934671690353402</v>
      </c>
      <c r="U273" s="3">
        <f>tweet_datatable[[#This Row],[r1]]*SIN(tweet_datatable[[#This Row],[Theta (rad)]])</f>
        <v>0.13632078801514474</v>
      </c>
      <c r="V273" s="3">
        <f>IF(COUNTA(tweet_datatable[[#This Row],[Flag]])&gt;0,tweet_datatable[[#This Row],[x]],NA())</f>
        <v>0.7934671690353402</v>
      </c>
      <c r="W273" s="3">
        <f>IF(COUNTA(tweet_datatable[[#This Row],[Flag]])&gt;0,tweet_datatable[[#This Row],[y]],NA())</f>
        <v>0.13632078801514474</v>
      </c>
      <c r="X273" s="3" t="e">
        <f>IF(COUNTA(tweet_datatable[[#This Row],[Flag]])=0,tweet_datatable[[#This Row],[x]],NA())</f>
        <v>#N/A</v>
      </c>
      <c r="Y273" s="3" t="e">
        <f>IF(COUNTA(tweet_datatable[[#This Row],[Flag]])=0,tweet_datatable[[#This Row],[y]],NA())</f>
        <v>#N/A</v>
      </c>
      <c r="Z273" s="3"/>
      <c r="AA273" s="3"/>
      <c r="AB273" s="3"/>
    </row>
    <row r="274" spans="1:28" x14ac:dyDescent="0.35">
      <c r="A274" s="1">
        <v>44153</v>
      </c>
      <c r="B274">
        <v>15.5</v>
      </c>
      <c r="C274">
        <v>47.5</v>
      </c>
      <c r="D274">
        <v>192.4</v>
      </c>
      <c r="E274" t="s">
        <v>8</v>
      </c>
      <c r="G274" t="s">
        <v>17</v>
      </c>
      <c r="I274" s="2">
        <f>IFERROR(tweet_datatable[[#This Row],[Retweets]]/SUM(tweet_datatable[[#This Row],[Retweets]:[Likes]]),0.5)</f>
        <v>0.1979991663192997</v>
      </c>
      <c r="J274" s="2">
        <f>IFERROR(tweet_datatable[[#This Row],[Retweets]]/SUM(tweet_datatable[[#This Row],[Comments]:[Retweets]]),0.5)</f>
        <v>0.75396825396825395</v>
      </c>
      <c r="K274" s="3">
        <f>tweet_datatable[[#This Row],[R/L]]*60</f>
        <v>11.879949979157981</v>
      </c>
      <c r="L274" s="3">
        <f>tweet_datatable[[#This Row],[R/C]]*60</f>
        <v>45.238095238095241</v>
      </c>
      <c r="M274" s="3">
        <f>180-tweet_datatable[[#This Row],[Theta (deg)]]-tweet_datatable[[#This Row],[Phi (deg)]]</f>
        <v>122.88195478274679</v>
      </c>
      <c r="N274" s="3">
        <f>RADIANS(tweet_datatable[[#This Row],[Phi (deg)]])</f>
        <v>0.78955370923553003</v>
      </c>
      <c r="O274" s="3">
        <f>RADIANS(tweet_datatable[[#This Row],[Beta (deg)]])</f>
        <v>2.144694702245725</v>
      </c>
      <c r="P274" s="3">
        <f>SIN(tweet_datatable[[#This Row],[Phi (rad)]])</f>
        <v>0.71003908202158039</v>
      </c>
      <c r="Q274" s="3">
        <f>SIN(tweet_datatable[[#This Row],[Beta (rad)]])</f>
        <v>0.83979089484354996</v>
      </c>
      <c r="R274" s="3">
        <f>tweet_datatable[[#This Row],[SinPhi]]/tweet_datatable[[#This Row],[SinBeta]]</f>
        <v>0.84549509453047611</v>
      </c>
      <c r="S274" s="3">
        <f>RADIANS(tweet_datatable[[#This Row],[Theta (deg)]])</f>
        <v>0.2073442421085385</v>
      </c>
      <c r="T274" s="3">
        <f>tweet_datatable[[#This Row],[r1]]*COS(tweet_datatable[[#This Row],[Theta (rad)]])</f>
        <v>0.82738550616374562</v>
      </c>
      <c r="U274" s="3">
        <f>tweet_datatable[[#This Row],[r1]]*SIN(tweet_datatable[[#This Row],[Theta (rad)]])</f>
        <v>0.17405510353121298</v>
      </c>
      <c r="V274" s="3">
        <f>IF(COUNTA(tweet_datatable[[#This Row],[Flag]])&gt;0,tweet_datatable[[#This Row],[x]],NA())</f>
        <v>0.82738550616374562</v>
      </c>
      <c r="W274" s="3">
        <f>IF(COUNTA(tweet_datatable[[#This Row],[Flag]])&gt;0,tweet_datatable[[#This Row],[y]],NA())</f>
        <v>0.17405510353121298</v>
      </c>
      <c r="X274" s="3" t="e">
        <f>IF(COUNTA(tweet_datatable[[#This Row],[Flag]])=0,tweet_datatable[[#This Row],[x]],NA())</f>
        <v>#N/A</v>
      </c>
      <c r="Y274" s="3" t="e">
        <f>IF(COUNTA(tweet_datatable[[#This Row],[Flag]])=0,tweet_datatable[[#This Row],[y]],NA())</f>
        <v>#N/A</v>
      </c>
      <c r="Z274" s="3"/>
      <c r="AA274" s="3"/>
      <c r="AB274" s="3"/>
    </row>
    <row r="275" spans="1:28" x14ac:dyDescent="0.35">
      <c r="A275" s="1">
        <v>44153</v>
      </c>
      <c r="B275">
        <v>48.5</v>
      </c>
      <c r="C275">
        <v>78.7</v>
      </c>
      <c r="D275">
        <v>354.6</v>
      </c>
      <c r="E275" t="s">
        <v>8</v>
      </c>
      <c r="G275" t="s">
        <v>17</v>
      </c>
      <c r="I275" s="2">
        <f>IFERROR(tweet_datatable[[#This Row],[Retweets]]/SUM(tweet_datatable[[#This Row],[Retweets]:[Likes]]),0.5)</f>
        <v>0.18162935610431571</v>
      </c>
      <c r="J275" s="2">
        <f>IFERROR(tweet_datatable[[#This Row],[Retweets]]/SUM(tweet_datatable[[#This Row],[Comments]:[Retweets]]),0.5)</f>
        <v>0.61871069182389937</v>
      </c>
      <c r="K275" s="3">
        <f>tweet_datatable[[#This Row],[R/L]]*60</f>
        <v>10.897761366258942</v>
      </c>
      <c r="L275" s="3">
        <f>tweet_datatable[[#This Row],[R/C]]*60</f>
        <v>37.122641509433961</v>
      </c>
      <c r="M275" s="3">
        <f>180-tweet_datatable[[#This Row],[Theta (deg)]]-tweet_datatable[[#This Row],[Phi (deg)]]</f>
        <v>131.97959712430708</v>
      </c>
      <c r="N275" s="3">
        <f>RADIANS(tweet_datatable[[#This Row],[Phi (deg)]])</f>
        <v>0.64791232137714028</v>
      </c>
      <c r="O275" s="3">
        <f>RADIANS(tweet_datatable[[#This Row],[Beta (deg)]])</f>
        <v>2.3034785152747985</v>
      </c>
      <c r="P275" s="3">
        <f>SIN(tweet_datatable[[#This Row],[Phi (rad)]])</f>
        <v>0.60352312099270555</v>
      </c>
      <c r="Q275" s="3">
        <f>SIN(tweet_datatable[[#This Row],[Beta (rad)]])</f>
        <v>0.74338305399588889</v>
      </c>
      <c r="R275" s="3">
        <f>tweet_datatable[[#This Row],[SinPhi]]/tweet_datatable[[#This Row],[SinBeta]]</f>
        <v>0.81186020820437377</v>
      </c>
      <c r="S275" s="3">
        <f>RADIANS(tweet_datatable[[#This Row],[Theta (deg)]])</f>
        <v>0.19020181693785423</v>
      </c>
      <c r="T275" s="3">
        <f>tweet_datatable[[#This Row],[r1]]*COS(tweet_datatable[[#This Row],[Theta (rad)]])</f>
        <v>0.79721920255403467</v>
      </c>
      <c r="U275" s="3">
        <f>tweet_datatable[[#This Row],[r1]]*SIN(tweet_datatable[[#This Row],[Theta (rad)]])</f>
        <v>0.15348791725982286</v>
      </c>
      <c r="V275" s="3">
        <f>IF(COUNTA(tweet_datatable[[#This Row],[Flag]])&gt;0,tweet_datatable[[#This Row],[x]],NA())</f>
        <v>0.79721920255403467</v>
      </c>
      <c r="W275" s="3">
        <f>IF(COUNTA(tweet_datatable[[#This Row],[Flag]])&gt;0,tweet_datatable[[#This Row],[y]],NA())</f>
        <v>0.15348791725982286</v>
      </c>
      <c r="X275" s="3" t="e">
        <f>IF(COUNTA(tweet_datatable[[#This Row],[Flag]])=0,tweet_datatable[[#This Row],[x]],NA())</f>
        <v>#N/A</v>
      </c>
      <c r="Y275" s="3" t="e">
        <f>IF(COUNTA(tweet_datatable[[#This Row],[Flag]])=0,tweet_datatable[[#This Row],[y]],NA())</f>
        <v>#N/A</v>
      </c>
      <c r="Z275" s="3"/>
      <c r="AA275" s="3"/>
      <c r="AB275" s="3"/>
    </row>
    <row r="276" spans="1:28" x14ac:dyDescent="0.35">
      <c r="A276" s="1">
        <v>44153</v>
      </c>
      <c r="B276">
        <v>38.799999999999997</v>
      </c>
      <c r="C276">
        <v>70.8</v>
      </c>
      <c r="D276">
        <v>309.60000000000002</v>
      </c>
      <c r="E276" t="s">
        <v>8</v>
      </c>
      <c r="G276" t="s">
        <v>17</v>
      </c>
      <c r="I276" s="2">
        <f>IFERROR(tweet_datatable[[#This Row],[Retweets]]/SUM(tweet_datatable[[#This Row],[Retweets]:[Likes]]),0.5)</f>
        <v>0.18611987381703468</v>
      </c>
      <c r="J276" s="2">
        <f>IFERROR(tweet_datatable[[#This Row],[Retweets]]/SUM(tweet_datatable[[#This Row],[Comments]:[Retweets]]),0.5)</f>
        <v>0.64598540145985406</v>
      </c>
      <c r="K276" s="3">
        <f>tweet_datatable[[#This Row],[R/L]]*60</f>
        <v>11.16719242902208</v>
      </c>
      <c r="L276" s="3">
        <f>tweet_datatable[[#This Row],[R/C]]*60</f>
        <v>38.759124087591246</v>
      </c>
      <c r="M276" s="3">
        <f>180-tweet_datatable[[#This Row],[Theta (deg)]]-tweet_datatable[[#This Row],[Phi (deg)]]</f>
        <v>130.07368348338667</v>
      </c>
      <c r="N276" s="3">
        <f>RADIANS(tweet_datatable[[#This Row],[Phi (deg)]])</f>
        <v>0.67647433051751027</v>
      </c>
      <c r="O276" s="3">
        <f>RADIANS(tweet_datatable[[#This Row],[Beta (deg)]])</f>
        <v>2.2702140469820642</v>
      </c>
      <c r="P276" s="3">
        <f>SIN(tweet_datatable[[#This Row],[Phi (rad)]])</f>
        <v>0.62604765723994937</v>
      </c>
      <c r="Q276" s="3">
        <f>SIN(tweet_datatable[[#This Row],[Beta (rad)]])</f>
        <v>0.76521717255785526</v>
      </c>
      <c r="R276" s="3">
        <f>tweet_datatable[[#This Row],[SinPhi]]/tweet_datatable[[#This Row],[SinBeta]]</f>
        <v>0.81813069503823266</v>
      </c>
      <c r="S276" s="3">
        <f>RADIANS(tweet_datatable[[#This Row],[Theta (deg)]])</f>
        <v>0.19490427609021846</v>
      </c>
      <c r="T276" s="3">
        <f>tweet_datatable[[#This Row],[r1]]*COS(tweet_datatable[[#This Row],[Theta (rad)]])</f>
        <v>0.80264038283897476</v>
      </c>
      <c r="U276" s="3">
        <f>tweet_datatable[[#This Row],[r1]]*SIN(tweet_datatable[[#This Row],[Theta (rad)]])</f>
        <v>0.15844951877442148</v>
      </c>
      <c r="V276" s="3">
        <f>IF(COUNTA(tweet_datatable[[#This Row],[Flag]])&gt;0,tweet_datatable[[#This Row],[x]],NA())</f>
        <v>0.80264038283897476</v>
      </c>
      <c r="W276" s="3">
        <f>IF(COUNTA(tweet_datatable[[#This Row],[Flag]])&gt;0,tweet_datatable[[#This Row],[y]],NA())</f>
        <v>0.15844951877442148</v>
      </c>
      <c r="X276" s="3" t="e">
        <f>IF(COUNTA(tweet_datatable[[#This Row],[Flag]])=0,tweet_datatable[[#This Row],[x]],NA())</f>
        <v>#N/A</v>
      </c>
      <c r="Y276" s="3" t="e">
        <f>IF(COUNTA(tweet_datatable[[#This Row],[Flag]])=0,tweet_datatable[[#This Row],[y]],NA())</f>
        <v>#N/A</v>
      </c>
      <c r="Z276" s="3"/>
      <c r="AA276" s="3"/>
      <c r="AB276" s="3"/>
    </row>
    <row r="277" spans="1:28" x14ac:dyDescent="0.35">
      <c r="A277" s="1">
        <v>44153</v>
      </c>
      <c r="B277">
        <v>20.7</v>
      </c>
      <c r="C277">
        <v>53.3</v>
      </c>
      <c r="D277">
        <v>183.9</v>
      </c>
      <c r="E277" t="s">
        <v>8</v>
      </c>
      <c r="G277" t="s">
        <v>17</v>
      </c>
      <c r="I277" s="2">
        <f>IFERROR(tweet_datatable[[#This Row],[Retweets]]/SUM(tweet_datatable[[#This Row],[Retweets]:[Likes]]),0.5)</f>
        <v>0.22470489038785835</v>
      </c>
      <c r="J277" s="2">
        <f>IFERROR(tweet_datatable[[#This Row],[Retweets]]/SUM(tweet_datatable[[#This Row],[Comments]:[Retweets]]),0.5)</f>
        <v>0.72027027027027024</v>
      </c>
      <c r="K277" s="3">
        <f>tweet_datatable[[#This Row],[R/L]]*60</f>
        <v>13.4822934232715</v>
      </c>
      <c r="L277" s="3">
        <f>tweet_datatable[[#This Row],[R/C]]*60</f>
        <v>43.216216216216218</v>
      </c>
      <c r="M277" s="3">
        <f>180-tweet_datatable[[#This Row],[Theta (deg)]]-tweet_datatable[[#This Row],[Phi (deg)]]</f>
        <v>123.30149036051228</v>
      </c>
      <c r="N277" s="3">
        <f>RADIANS(tweet_datatable[[#This Row],[Phi (deg)]])</f>
        <v>0.7542652632267387</v>
      </c>
      <c r="O277" s="3">
        <f>RADIANS(tweet_datatable[[#This Row],[Beta (deg)]])</f>
        <v>2.1520169794069894</v>
      </c>
      <c r="P277" s="3">
        <f>SIN(tweet_datatable[[#This Row],[Phi (rad)]])</f>
        <v>0.68475339584943529</v>
      </c>
      <c r="Q277" s="3">
        <f>SIN(tweet_datatable[[#This Row],[Beta (rad)]])</f>
        <v>0.83579308006978825</v>
      </c>
      <c r="R277" s="3">
        <f>tweet_datatable[[#This Row],[SinPhi]]/tweet_datatable[[#This Row],[SinBeta]]</f>
        <v>0.81928579235456078</v>
      </c>
      <c r="S277" s="3">
        <f>RADIANS(tweet_datatable[[#This Row],[Theta (deg)]])</f>
        <v>0.23531041095606517</v>
      </c>
      <c r="T277" s="3">
        <f>tweet_datatable[[#This Row],[r1]]*COS(tweet_datatable[[#This Row],[Theta (rad)]])</f>
        <v>0.79670792879912788</v>
      </c>
      <c r="U277" s="3">
        <f>tweet_datatable[[#This Row],[r1]]*SIN(tweet_datatable[[#This Row],[Theta (rad)]])</f>
        <v>0.1910122659481433</v>
      </c>
      <c r="V277" s="3">
        <f>IF(COUNTA(tweet_datatable[[#This Row],[Flag]])&gt;0,tweet_datatable[[#This Row],[x]],NA())</f>
        <v>0.79670792879912788</v>
      </c>
      <c r="W277" s="3">
        <f>IF(COUNTA(tweet_datatable[[#This Row],[Flag]])&gt;0,tweet_datatable[[#This Row],[y]],NA())</f>
        <v>0.1910122659481433</v>
      </c>
      <c r="X277" s="3" t="e">
        <f>IF(COUNTA(tweet_datatable[[#This Row],[Flag]])=0,tweet_datatable[[#This Row],[x]],NA())</f>
        <v>#N/A</v>
      </c>
      <c r="Y277" s="3" t="e">
        <f>IF(COUNTA(tweet_datatable[[#This Row],[Flag]])=0,tweet_datatable[[#This Row],[y]],NA())</f>
        <v>#N/A</v>
      </c>
      <c r="Z277" s="3"/>
      <c r="AA277" s="3"/>
      <c r="AB277" s="3"/>
    </row>
    <row r="278" spans="1:28" x14ac:dyDescent="0.35">
      <c r="A278" s="1">
        <v>44153</v>
      </c>
      <c r="B278">
        <v>14.4</v>
      </c>
      <c r="C278">
        <v>31.9</v>
      </c>
      <c r="D278">
        <v>157.9</v>
      </c>
      <c r="E278" t="s">
        <v>9</v>
      </c>
      <c r="I278" s="2">
        <f>IFERROR(tweet_datatable[[#This Row],[Retweets]]/SUM(tweet_datatable[[#This Row],[Retweets]:[Likes]]),0.5)</f>
        <v>0.16807165437302421</v>
      </c>
      <c r="J278" s="2">
        <f>IFERROR(tweet_datatable[[#This Row],[Retweets]]/SUM(tweet_datatable[[#This Row],[Comments]:[Retweets]]),0.5)</f>
        <v>0.6889848812095033</v>
      </c>
      <c r="K278" s="3">
        <f>tweet_datatable[[#This Row],[R/L]]*60</f>
        <v>10.084299262381453</v>
      </c>
      <c r="L278" s="3">
        <f>tweet_datatable[[#This Row],[R/C]]*60</f>
        <v>41.339092872570198</v>
      </c>
      <c r="M278" s="3">
        <f>180-tweet_datatable[[#This Row],[Theta (deg)]]-tweet_datatable[[#This Row],[Phi (deg)]]</f>
        <v>128.57660786504835</v>
      </c>
      <c r="N278" s="3">
        <f>RADIANS(tweet_datatable[[#This Row],[Phi (deg)]])</f>
        <v>0.72150328041407064</v>
      </c>
      <c r="O278" s="3">
        <f>RADIANS(tweet_datatable[[#This Row],[Beta (deg)]])</f>
        <v>2.2440851482907305</v>
      </c>
      <c r="P278" s="3">
        <f>SIN(tweet_datatable[[#This Row],[Phi (rad)]])</f>
        <v>0.66051410131785981</v>
      </c>
      <c r="Q278" s="3">
        <f>SIN(tweet_datatable[[#This Row],[Beta (rad)]])</f>
        <v>0.7817751184601206</v>
      </c>
      <c r="R278" s="3">
        <f>tweet_datatable[[#This Row],[SinPhi]]/tweet_datatable[[#This Row],[SinBeta]]</f>
        <v>0.84489015539262591</v>
      </c>
      <c r="S278" s="3">
        <f>RADIANS(tweet_datatable[[#This Row],[Theta (deg)]])</f>
        <v>0.1760042248849919</v>
      </c>
      <c r="T278" s="3">
        <f>tweet_datatable[[#This Row],[r1]]*COS(tweet_datatable[[#This Row],[Theta (rad)]])</f>
        <v>0.83183761524262667</v>
      </c>
      <c r="U278" s="3">
        <f>tweet_datatable[[#This Row],[r1]]*SIN(tweet_datatable[[#This Row],[Theta (rad)]])</f>
        <v>0.14793767791484139</v>
      </c>
      <c r="V278" s="3" t="e">
        <f>IF(COUNTA(tweet_datatable[[#This Row],[Flag]])&gt;0,tweet_datatable[[#This Row],[x]],NA())</f>
        <v>#N/A</v>
      </c>
      <c r="W278" s="3" t="e">
        <f>IF(COUNTA(tweet_datatable[[#This Row],[Flag]])&gt;0,tweet_datatable[[#This Row],[y]],NA())</f>
        <v>#N/A</v>
      </c>
      <c r="X278" s="3">
        <f>IF(COUNTA(tweet_datatable[[#This Row],[Flag]])=0,tweet_datatable[[#This Row],[x]],NA())</f>
        <v>0.83183761524262667</v>
      </c>
      <c r="Y278" s="3">
        <f>IF(COUNTA(tweet_datatable[[#This Row],[Flag]])=0,tweet_datatable[[#This Row],[y]],NA())</f>
        <v>0.14793767791484139</v>
      </c>
      <c r="Z278" s="3"/>
      <c r="AA278" s="3"/>
      <c r="AB278" s="3"/>
    </row>
    <row r="279" spans="1:28" x14ac:dyDescent="0.35">
      <c r="A279" s="1">
        <v>44153</v>
      </c>
      <c r="B279">
        <v>23.4</v>
      </c>
      <c r="C279">
        <v>57.8</v>
      </c>
      <c r="D279">
        <v>179.5</v>
      </c>
      <c r="E279" t="s">
        <v>8</v>
      </c>
      <c r="I279" s="2">
        <f>IFERROR(tweet_datatable[[#This Row],[Retweets]]/SUM(tweet_datatable[[#This Row],[Retweets]:[Likes]]),0.5)</f>
        <v>0.24357353560893383</v>
      </c>
      <c r="J279" s="2">
        <f>IFERROR(tweet_datatable[[#This Row],[Retweets]]/SUM(tweet_datatable[[#This Row],[Comments]:[Retweets]]),0.5)</f>
        <v>0.71182266009852224</v>
      </c>
      <c r="K279" s="3">
        <f>tweet_datatable[[#This Row],[R/L]]*60</f>
        <v>14.61441213653603</v>
      </c>
      <c r="L279" s="3">
        <f>tweet_datatable[[#This Row],[R/C]]*60</f>
        <v>42.709359605911331</v>
      </c>
      <c r="M279" s="3">
        <f>180-tweet_datatable[[#This Row],[Theta (deg)]]-tweet_datatable[[#This Row],[Phi (deg)]]</f>
        <v>122.67622825755264</v>
      </c>
      <c r="N279" s="3">
        <f>RADIANS(tweet_datatable[[#This Row],[Phi (deg)]])</f>
        <v>0.7454189465414206</v>
      </c>
      <c r="O279" s="3">
        <f>RADIANS(tweet_datatable[[#This Row],[Beta (deg)]])</f>
        <v>2.1411040970223998</v>
      </c>
      <c r="P279" s="3">
        <f>SIN(tweet_datatable[[#This Row],[Phi (rad)]])</f>
        <v>0.67827971348353022</v>
      </c>
      <c r="Q279" s="3">
        <f>SIN(tweet_datatable[[#This Row],[Beta (rad)]])</f>
        <v>0.84173485261299619</v>
      </c>
      <c r="R279" s="3">
        <f>tweet_datatable[[#This Row],[SinPhi]]/tweet_datatable[[#This Row],[SinBeta]]</f>
        <v>0.80581160608705649</v>
      </c>
      <c r="S279" s="3">
        <f>RADIANS(tweet_datatable[[#This Row],[Theta (deg)]])</f>
        <v>0.25506961002597284</v>
      </c>
      <c r="T279" s="3">
        <f>tweet_datatable[[#This Row],[r1]]*COS(tweet_datatable[[#This Row],[Theta (rad)]])</f>
        <v>0.77974016346870412</v>
      </c>
      <c r="U279" s="3">
        <f>tweet_datatable[[#This Row],[r1]]*SIN(tweet_datatable[[#This Row],[Theta (rad)]])</f>
        <v>0.20331655608533217</v>
      </c>
      <c r="V279" s="3" t="e">
        <f>IF(COUNTA(tweet_datatable[[#This Row],[Flag]])&gt;0,tweet_datatable[[#This Row],[x]],NA())</f>
        <v>#N/A</v>
      </c>
      <c r="W279" s="3" t="e">
        <f>IF(COUNTA(tweet_datatable[[#This Row],[Flag]])&gt;0,tweet_datatable[[#This Row],[y]],NA())</f>
        <v>#N/A</v>
      </c>
      <c r="X279" s="3">
        <f>IF(COUNTA(tweet_datatable[[#This Row],[Flag]])=0,tweet_datatable[[#This Row],[x]],NA())</f>
        <v>0.77974016346870412</v>
      </c>
      <c r="Y279" s="3">
        <f>IF(COUNTA(tweet_datatable[[#This Row],[Flag]])=0,tweet_datatable[[#This Row],[y]],NA())</f>
        <v>0.20331655608533217</v>
      </c>
      <c r="Z279" s="3"/>
      <c r="AA279" s="3"/>
      <c r="AB279" s="3"/>
    </row>
    <row r="280" spans="1:28" x14ac:dyDescent="0.35">
      <c r="A280" s="1">
        <v>44153</v>
      </c>
      <c r="B280">
        <v>16.3</v>
      </c>
      <c r="C280">
        <v>42.6</v>
      </c>
      <c r="D280">
        <v>141.1</v>
      </c>
      <c r="E280" t="s">
        <v>8</v>
      </c>
      <c r="I280" s="2">
        <f>IFERROR(tweet_datatable[[#This Row],[Retweets]]/SUM(tweet_datatable[[#This Row],[Retweets]:[Likes]]),0.5)</f>
        <v>0.23189983669025588</v>
      </c>
      <c r="J280" s="2">
        <f>IFERROR(tweet_datatable[[#This Row],[Retweets]]/SUM(tweet_datatable[[#This Row],[Comments]:[Retweets]]),0.5)</f>
        <v>0.72325976230899824</v>
      </c>
      <c r="K280" s="3">
        <f>tweet_datatable[[#This Row],[R/L]]*60</f>
        <v>13.913990201415352</v>
      </c>
      <c r="L280" s="3">
        <f>tweet_datatable[[#This Row],[R/C]]*60</f>
        <v>43.395585738539893</v>
      </c>
      <c r="M280" s="3">
        <f>180-tweet_datatable[[#This Row],[Theta (deg)]]-tweet_datatable[[#This Row],[Phi (deg)]]</f>
        <v>122.69042406004476</v>
      </c>
      <c r="N280" s="3">
        <f>RADIANS(tweet_datatable[[#This Row],[Phi (deg)]])</f>
        <v>0.75739585196901626</v>
      </c>
      <c r="O280" s="3">
        <f>RADIANS(tweet_datatable[[#This Row],[Beta (deg)]])</f>
        <v>2.1413518605158504</v>
      </c>
      <c r="P280" s="3">
        <f>SIN(tweet_datatable[[#This Row],[Phi (rad)]])</f>
        <v>0.68703153098483183</v>
      </c>
      <c r="Q280" s="3">
        <f>SIN(tweet_datatable[[#This Row],[Beta (rad)]])</f>
        <v>0.84160106146493507</v>
      </c>
      <c r="R280" s="3">
        <f>tweet_datatable[[#This Row],[SinPhi]]/tweet_datatable[[#This Row],[SinBeta]]</f>
        <v>0.81633871728838914</v>
      </c>
      <c r="S280" s="3">
        <f>RADIANS(tweet_datatable[[#This Row],[Theta (deg)]])</f>
        <v>0.24284494110492688</v>
      </c>
      <c r="T280" s="3">
        <f>tweet_datatable[[#This Row],[r1]]*COS(tweet_datatable[[#This Row],[Theta (rad)]])</f>
        <v>0.792385539247346</v>
      </c>
      <c r="U280" s="3">
        <f>tweet_datatable[[#This Row],[r1]]*SIN(tweet_datatable[[#This Row],[Theta (rad)]])</f>
        <v>0.19630093870316864</v>
      </c>
      <c r="V280" s="3" t="e">
        <f>IF(COUNTA(tweet_datatable[[#This Row],[Flag]])&gt;0,tweet_datatable[[#This Row],[x]],NA())</f>
        <v>#N/A</v>
      </c>
      <c r="W280" s="3" t="e">
        <f>IF(COUNTA(tweet_datatable[[#This Row],[Flag]])&gt;0,tweet_datatable[[#This Row],[y]],NA())</f>
        <v>#N/A</v>
      </c>
      <c r="X280" s="3">
        <f>IF(COUNTA(tweet_datatable[[#This Row],[Flag]])=0,tweet_datatable[[#This Row],[x]],NA())</f>
        <v>0.792385539247346</v>
      </c>
      <c r="Y280" s="3">
        <f>IF(COUNTA(tweet_datatable[[#This Row],[Flag]])=0,tweet_datatable[[#This Row],[y]],NA())</f>
        <v>0.19630093870316864</v>
      </c>
      <c r="Z280" s="3"/>
      <c r="AA280" s="3"/>
      <c r="AB280" s="3"/>
    </row>
    <row r="281" spans="1:28" x14ac:dyDescent="0.35">
      <c r="A281" s="1">
        <v>44153</v>
      </c>
      <c r="B281">
        <v>25</v>
      </c>
      <c r="C281">
        <v>31.6</v>
      </c>
      <c r="D281">
        <v>146.4</v>
      </c>
      <c r="E281" t="s">
        <v>8</v>
      </c>
      <c r="I281" s="2">
        <f>IFERROR(tweet_datatable[[#This Row],[Retweets]]/SUM(tweet_datatable[[#This Row],[Retweets]:[Likes]]),0.5)</f>
        <v>0.17752808988764046</v>
      </c>
      <c r="J281" s="2">
        <f>IFERROR(tweet_datatable[[#This Row],[Retweets]]/SUM(tweet_datatable[[#This Row],[Comments]:[Retweets]]),0.5)</f>
        <v>0.55830388692579502</v>
      </c>
      <c r="K281" s="3">
        <f>tweet_datatable[[#This Row],[R/L]]*60</f>
        <v>10.651685393258427</v>
      </c>
      <c r="L281" s="3">
        <f>tweet_datatable[[#This Row],[R/C]]*60</f>
        <v>33.4982332155477</v>
      </c>
      <c r="M281" s="3">
        <f>180-tweet_datatable[[#This Row],[Theta (deg)]]-tweet_datatable[[#This Row],[Phi (deg)]]</f>
        <v>135.8500813911939</v>
      </c>
      <c r="N281" s="3">
        <f>RADIANS(tweet_datatable[[#This Row],[Phi (deg)]])</f>
        <v>0.58465446321223469</v>
      </c>
      <c r="O281" s="3">
        <f>RADIANS(tweet_datatable[[#This Row],[Beta (deg)]])</f>
        <v>2.3710312093786121</v>
      </c>
      <c r="P281" s="3">
        <f>SIN(tweet_datatable[[#This Row],[Phi (rad)]])</f>
        <v>0.5519112711747739</v>
      </c>
      <c r="Q281" s="3">
        <f>SIN(tweet_datatable[[#This Row],[Beta (rad)]])</f>
        <v>0.69653819567804554</v>
      </c>
      <c r="R281" s="3">
        <f>tweet_datatable[[#This Row],[SinPhi]]/tweet_datatable[[#This Row],[SinBeta]]</f>
        <v>0.79236325387370254</v>
      </c>
      <c r="S281" s="3">
        <f>RADIANS(tweet_datatable[[#This Row],[Theta (deg)]])</f>
        <v>0.18590698099894656</v>
      </c>
      <c r="T281" s="3">
        <f>tweet_datatable[[#This Row],[r1]]*COS(tweet_datatable[[#This Row],[Theta (rad)]])</f>
        <v>0.77871005085</v>
      </c>
      <c r="U281" s="3">
        <f>tweet_datatable[[#This Row],[r1]]*SIN(tweet_datatable[[#This Row],[Theta (rad)]])</f>
        <v>0.14645880920761278</v>
      </c>
      <c r="V281" s="3" t="e">
        <f>IF(COUNTA(tweet_datatable[[#This Row],[Flag]])&gt;0,tweet_datatable[[#This Row],[x]],NA())</f>
        <v>#N/A</v>
      </c>
      <c r="W281" s="3" t="e">
        <f>IF(COUNTA(tweet_datatable[[#This Row],[Flag]])&gt;0,tweet_datatable[[#This Row],[y]],NA())</f>
        <v>#N/A</v>
      </c>
      <c r="X281" s="3">
        <f>IF(COUNTA(tweet_datatable[[#This Row],[Flag]])=0,tweet_datatable[[#This Row],[x]],NA())</f>
        <v>0.77871005085</v>
      </c>
      <c r="Y281" s="3">
        <f>IF(COUNTA(tweet_datatable[[#This Row],[Flag]])=0,tweet_datatable[[#This Row],[y]],NA())</f>
        <v>0.14645880920761278</v>
      </c>
      <c r="Z281" s="3"/>
      <c r="AA281" s="3"/>
      <c r="AB281" s="3"/>
    </row>
    <row r="282" spans="1:28" x14ac:dyDescent="0.35">
      <c r="A282" s="1">
        <v>44153</v>
      </c>
      <c r="B282">
        <v>72.5</v>
      </c>
      <c r="C282">
        <v>135.80000000000001</v>
      </c>
      <c r="D282">
        <v>364</v>
      </c>
      <c r="E282" t="s">
        <v>8</v>
      </c>
      <c r="I282" s="2">
        <f>IFERROR(tweet_datatable[[#This Row],[Retweets]]/SUM(tweet_datatable[[#This Row],[Retweets]:[Likes]]),0.5)</f>
        <v>0.27170868347338939</v>
      </c>
      <c r="J282" s="2">
        <f>IFERROR(tweet_datatable[[#This Row],[Retweets]]/SUM(tweet_datatable[[#This Row],[Comments]:[Retweets]]),0.5)</f>
        <v>0.65194431108977435</v>
      </c>
      <c r="K282" s="3">
        <f>tweet_datatable[[#This Row],[R/L]]*60</f>
        <v>16.302521008403364</v>
      </c>
      <c r="L282" s="3">
        <f>tweet_datatable[[#This Row],[R/C]]*60</f>
        <v>39.11665866538646</v>
      </c>
      <c r="M282" s="3">
        <f>180-tweet_datatable[[#This Row],[Theta (deg)]]-tweet_datatable[[#This Row],[Phi (deg)]]</f>
        <v>124.58082032621016</v>
      </c>
      <c r="N282" s="3">
        <f>RADIANS(tweet_datatable[[#This Row],[Phi (deg)]])</f>
        <v>0.68271448608976459</v>
      </c>
      <c r="O282" s="3">
        <f>RADIANS(tweet_datatable[[#This Row],[Beta (deg)]])</f>
        <v>2.1743454995278433</v>
      </c>
      <c r="P282" s="3">
        <f>SIN(tweet_datatable[[#This Row],[Phi (rad)]])</f>
        <v>0.63090141514643805</v>
      </c>
      <c r="Q282" s="3">
        <f>SIN(tweet_datatable[[#This Row],[Beta (rad)]])</f>
        <v>0.82332640722951544</v>
      </c>
      <c r="R282" s="3">
        <f>tweet_datatable[[#This Row],[SinPhi]]/tweet_datatable[[#This Row],[SinBeta]]</f>
        <v>0.76628346862991381</v>
      </c>
      <c r="S282" s="3">
        <f>RADIANS(tweet_datatable[[#This Row],[Theta (deg)]])</f>
        <v>0.28453266797218485</v>
      </c>
      <c r="T282" s="3">
        <f>tweet_datatable[[#This Row],[r1]]*COS(tweet_datatable[[#This Row],[Theta (rad)]])</f>
        <v>0.73547346456287443</v>
      </c>
      <c r="U282" s="3">
        <f>tweet_datatable[[#This Row],[r1]]*SIN(tweet_datatable[[#This Row],[Theta (rad)]])</f>
        <v>0.21510262020573881</v>
      </c>
      <c r="V282" s="3" t="e">
        <f>IF(COUNTA(tweet_datatable[[#This Row],[Flag]])&gt;0,tweet_datatable[[#This Row],[x]],NA())</f>
        <v>#N/A</v>
      </c>
      <c r="W282" s="3" t="e">
        <f>IF(COUNTA(tweet_datatable[[#This Row],[Flag]])&gt;0,tweet_datatable[[#This Row],[y]],NA())</f>
        <v>#N/A</v>
      </c>
      <c r="X282" s="3">
        <f>IF(COUNTA(tweet_datatable[[#This Row],[Flag]])=0,tweet_datatable[[#This Row],[x]],NA())</f>
        <v>0.73547346456287443</v>
      </c>
      <c r="Y282" s="3">
        <f>IF(COUNTA(tweet_datatable[[#This Row],[Flag]])=0,tweet_datatable[[#This Row],[y]],NA())</f>
        <v>0.21510262020573881</v>
      </c>
      <c r="Z282" s="3"/>
      <c r="AA282" s="3"/>
      <c r="AB282" s="3"/>
    </row>
    <row r="283" spans="1:28" x14ac:dyDescent="0.35">
      <c r="A283" s="1">
        <v>44153</v>
      </c>
      <c r="B283">
        <v>22.5</v>
      </c>
      <c r="C283">
        <v>50.4</v>
      </c>
      <c r="D283">
        <v>227.2</v>
      </c>
      <c r="E283" t="s">
        <v>8</v>
      </c>
      <c r="I283" s="2">
        <f>IFERROR(tweet_datatable[[#This Row],[Retweets]]/SUM(tweet_datatable[[#This Row],[Retweets]:[Likes]]),0.5)</f>
        <v>0.18155619596541789</v>
      </c>
      <c r="J283" s="2">
        <f>IFERROR(tweet_datatable[[#This Row],[Retweets]]/SUM(tweet_datatable[[#This Row],[Comments]:[Retweets]]),0.5)</f>
        <v>0.69135802469135799</v>
      </c>
      <c r="K283" s="3">
        <f>tweet_datatable[[#This Row],[R/L]]*60</f>
        <v>10.893371757925074</v>
      </c>
      <c r="L283" s="3">
        <f>tweet_datatable[[#This Row],[R/C]]*60</f>
        <v>41.481481481481481</v>
      </c>
      <c r="M283" s="3">
        <f>180-tweet_datatable[[#This Row],[Theta (deg)]]-tweet_datatable[[#This Row],[Phi (deg)]]</f>
        <v>127.62514676059344</v>
      </c>
      <c r="N283" s="3">
        <f>RADIANS(tweet_datatable[[#This Row],[Phi (deg)]])</f>
        <v>0.72398843045690708</v>
      </c>
      <c r="O283" s="3">
        <f>RADIANS(tweet_datatable[[#This Row],[Beta (deg)]])</f>
        <v>2.2274790193133307</v>
      </c>
      <c r="P283" s="3">
        <f>SIN(tweet_datatable[[#This Row],[Phi (rad)]])</f>
        <v>0.6623779442899479</v>
      </c>
      <c r="Q283" s="3">
        <f>SIN(tweet_datatable[[#This Row],[Beta (rad)]])</f>
        <v>0.79202177814495034</v>
      </c>
      <c r="R283" s="3">
        <f>tweet_datatable[[#This Row],[SinPhi]]/tweet_datatable[[#This Row],[SinBeta]]</f>
        <v>0.83631279160195526</v>
      </c>
      <c r="S283" s="3">
        <f>RADIANS(tweet_datatable[[#This Row],[Theta (deg)]])</f>
        <v>0.19012520381955525</v>
      </c>
      <c r="T283" s="3">
        <f>tweet_datatable[[#This Row],[r1]]*COS(tweet_datatable[[#This Row],[Theta (rad)]])</f>
        <v>0.82124292146785161</v>
      </c>
      <c r="U283" s="3">
        <f>tweet_datatable[[#This Row],[r1]]*SIN(tweet_datatable[[#This Row],[Theta (rad)]])</f>
        <v>0.15804793366571895</v>
      </c>
      <c r="V283" s="3" t="e">
        <f>IF(COUNTA(tweet_datatable[[#This Row],[Flag]])&gt;0,tweet_datatable[[#This Row],[x]],NA())</f>
        <v>#N/A</v>
      </c>
      <c r="W283" s="3" t="e">
        <f>IF(COUNTA(tweet_datatable[[#This Row],[Flag]])&gt;0,tweet_datatable[[#This Row],[y]],NA())</f>
        <v>#N/A</v>
      </c>
      <c r="X283" s="3">
        <f>IF(COUNTA(tweet_datatable[[#This Row],[Flag]])=0,tweet_datatable[[#This Row],[x]],NA())</f>
        <v>0.82124292146785161</v>
      </c>
      <c r="Y283" s="3">
        <f>IF(COUNTA(tweet_datatable[[#This Row],[Flag]])=0,tweet_datatable[[#This Row],[y]],NA())</f>
        <v>0.15804793366571895</v>
      </c>
      <c r="Z283" s="3"/>
      <c r="AA283" s="3"/>
      <c r="AB283" s="3"/>
    </row>
    <row r="284" spans="1:28" x14ac:dyDescent="0.35">
      <c r="A284" s="1">
        <v>44154</v>
      </c>
      <c r="B284">
        <v>17.3</v>
      </c>
      <c r="C284">
        <v>37.200000000000003</v>
      </c>
      <c r="D284">
        <v>144.19999999999999</v>
      </c>
      <c r="E284" t="s">
        <v>9</v>
      </c>
      <c r="G284" t="s">
        <v>17</v>
      </c>
      <c r="I284" s="2">
        <f>IFERROR(tweet_datatable[[#This Row],[Retweets]]/SUM(tweet_datatable[[#This Row],[Retweets]:[Likes]]),0.5)</f>
        <v>0.20507166482910699</v>
      </c>
      <c r="J284" s="2">
        <f>IFERROR(tweet_datatable[[#This Row],[Retweets]]/SUM(tweet_datatable[[#This Row],[Comments]:[Retweets]]),0.5)</f>
        <v>0.68256880733944958</v>
      </c>
      <c r="K284" s="3">
        <f>tweet_datatable[[#This Row],[R/L]]*60</f>
        <v>12.304299889746419</v>
      </c>
      <c r="L284" s="3">
        <f>tweet_datatable[[#This Row],[R/C]]*60</f>
        <v>40.954128440366972</v>
      </c>
      <c r="M284" s="3">
        <f>180-tweet_datatable[[#This Row],[Theta (deg)]]-tweet_datatable[[#This Row],[Phi (deg)]]</f>
        <v>126.7415716698866</v>
      </c>
      <c r="N284" s="3">
        <f>RADIANS(tweet_datatable[[#This Row],[Phi (deg)]])</f>
        <v>0.71478438356905383</v>
      </c>
      <c r="O284" s="3">
        <f>RADIANS(tweet_datatable[[#This Row],[Beta (deg)]])</f>
        <v>2.2120577247918889</v>
      </c>
      <c r="P284" s="3">
        <f>SIN(tweet_datatable[[#This Row],[Phi (rad)]])</f>
        <v>0.65545459094872738</v>
      </c>
      <c r="Q284" s="3">
        <f>SIN(tweet_datatable[[#This Row],[Beta (rad)]])</f>
        <v>0.80134181883332678</v>
      </c>
      <c r="R284" s="3">
        <f>tweet_datatable[[#This Row],[SinPhi]]/tweet_datatable[[#This Row],[SinBeta]]</f>
        <v>0.81794631896660963</v>
      </c>
      <c r="S284" s="3">
        <f>RADIANS(tweet_datatable[[#This Row],[Theta (deg)]])</f>
        <v>0.21475054522885029</v>
      </c>
      <c r="T284" s="3">
        <f>tweet_datatable[[#This Row],[r1]]*COS(tweet_datatable[[#This Row],[Theta (rad)]])</f>
        <v>0.79915775203460782</v>
      </c>
      <c r="U284" s="3">
        <f>tweet_datatable[[#This Row],[r1]]*SIN(tweet_datatable[[#This Row],[Theta (rad)]])</f>
        <v>0.17430739535091141</v>
      </c>
      <c r="V284" s="3">
        <f>IF(COUNTA(tweet_datatable[[#This Row],[Flag]])&gt;0,tweet_datatable[[#This Row],[x]],NA())</f>
        <v>0.79915775203460782</v>
      </c>
      <c r="W284" s="3">
        <f>IF(COUNTA(tweet_datatable[[#This Row],[Flag]])&gt;0,tweet_datatable[[#This Row],[y]],NA())</f>
        <v>0.17430739535091141</v>
      </c>
      <c r="X284" s="3" t="e">
        <f>IF(COUNTA(tweet_datatable[[#This Row],[Flag]])=0,tweet_datatable[[#This Row],[x]],NA())</f>
        <v>#N/A</v>
      </c>
      <c r="Y284" s="3" t="e">
        <f>IF(COUNTA(tweet_datatable[[#This Row],[Flag]])=0,tweet_datatable[[#This Row],[y]],NA())</f>
        <v>#N/A</v>
      </c>
      <c r="Z284" s="3"/>
      <c r="AA284" s="3"/>
      <c r="AB284" s="3"/>
    </row>
    <row r="285" spans="1:28" x14ac:dyDescent="0.35">
      <c r="A285" s="1">
        <v>44154</v>
      </c>
      <c r="B285">
        <v>33.299999999999997</v>
      </c>
      <c r="C285">
        <v>55.4</v>
      </c>
      <c r="D285">
        <v>297.39999999999998</v>
      </c>
      <c r="E285" t="s">
        <v>8</v>
      </c>
      <c r="G285" t="s">
        <v>17</v>
      </c>
      <c r="I285" s="2">
        <f>IFERROR(tweet_datatable[[#This Row],[Retweets]]/SUM(tweet_datatable[[#This Row],[Retweets]:[Likes]]),0.5)</f>
        <v>0.1570294784580499</v>
      </c>
      <c r="J285" s="2">
        <f>IFERROR(tweet_datatable[[#This Row],[Retweets]]/SUM(tweet_datatable[[#This Row],[Comments]:[Retweets]]),0.5)</f>
        <v>0.62457722660653892</v>
      </c>
      <c r="K285" s="3">
        <f>tweet_datatable[[#This Row],[R/L]]*60</f>
        <v>9.421768707482995</v>
      </c>
      <c r="L285" s="3">
        <f>tweet_datatable[[#This Row],[R/C]]*60</f>
        <v>37.474633596392337</v>
      </c>
      <c r="M285" s="3">
        <f>180-tweet_datatable[[#This Row],[Theta (deg)]]-tweet_datatable[[#This Row],[Phi (deg)]]</f>
        <v>133.10359769612467</v>
      </c>
      <c r="N285" s="3">
        <f>RADIANS(tweet_datatable[[#This Row],[Phi (deg)]])</f>
        <v>0.65405574223553009</v>
      </c>
      <c r="O285" s="3">
        <f>RADIANS(tweet_datatable[[#This Row],[Beta (deg)]])</f>
        <v>2.3230960260473141</v>
      </c>
      <c r="P285" s="3">
        <f>SIN(tweet_datatable[[#This Row],[Phi (rad)]])</f>
        <v>0.60841013020689638</v>
      </c>
      <c r="Q285" s="3">
        <f>SIN(tweet_datatable[[#This Row],[Beta (rad)]])</f>
        <v>0.73011937129856852</v>
      </c>
      <c r="R285" s="3">
        <f>tweet_datatable[[#This Row],[SinPhi]]/tweet_datatable[[#This Row],[SinBeta]]</f>
        <v>0.83330227100370768</v>
      </c>
      <c r="S285" s="3">
        <f>RADIANS(tweet_datatable[[#This Row],[Theta (deg)]])</f>
        <v>0.16444088530694878</v>
      </c>
      <c r="T285" s="3">
        <f>tweet_datatable[[#This Row],[r1]]*COS(tweet_datatable[[#This Row],[Theta (rad)]])</f>
        <v>0.82206105424292131</v>
      </c>
      <c r="U285" s="3">
        <f>tweet_datatable[[#This Row],[r1]]*SIN(tweet_datatable[[#This Row],[Theta (rad)]])</f>
        <v>0.13641223536381739</v>
      </c>
      <c r="V285" s="3">
        <f>IF(COUNTA(tweet_datatable[[#This Row],[Flag]])&gt;0,tweet_datatable[[#This Row],[x]],NA())</f>
        <v>0.82206105424292131</v>
      </c>
      <c r="W285" s="3">
        <f>IF(COUNTA(tweet_datatable[[#This Row],[Flag]])&gt;0,tweet_datatable[[#This Row],[y]],NA())</f>
        <v>0.13641223536381739</v>
      </c>
      <c r="X285" s="3" t="e">
        <f>IF(COUNTA(tweet_datatable[[#This Row],[Flag]])=0,tweet_datatable[[#This Row],[x]],NA())</f>
        <v>#N/A</v>
      </c>
      <c r="Y285" s="3" t="e">
        <f>IF(COUNTA(tweet_datatable[[#This Row],[Flag]])=0,tweet_datatable[[#This Row],[y]],NA())</f>
        <v>#N/A</v>
      </c>
      <c r="Z285" s="3"/>
      <c r="AA285" s="3"/>
      <c r="AB285" s="3"/>
    </row>
    <row r="286" spans="1:28" x14ac:dyDescent="0.35">
      <c r="A286" s="1">
        <v>44154</v>
      </c>
      <c r="B286">
        <v>29.8</v>
      </c>
      <c r="C286">
        <v>51.9</v>
      </c>
      <c r="D286">
        <v>215.8</v>
      </c>
      <c r="E286" t="s">
        <v>8</v>
      </c>
      <c r="G286" t="s">
        <v>17</v>
      </c>
      <c r="I286" s="2">
        <f>IFERROR(tweet_datatable[[#This Row],[Retweets]]/SUM(tweet_datatable[[#This Row],[Retweets]:[Likes]]),0.5)</f>
        <v>0.19387373926036608</v>
      </c>
      <c r="J286" s="2">
        <f>IFERROR(tweet_datatable[[#This Row],[Retweets]]/SUM(tweet_datatable[[#This Row],[Comments]:[Retweets]]),0.5)</f>
        <v>0.63525091799265598</v>
      </c>
      <c r="K286" s="3">
        <f>tweet_datatable[[#This Row],[R/L]]*60</f>
        <v>11.632424355621964</v>
      </c>
      <c r="L286" s="3">
        <f>tweet_datatable[[#This Row],[R/C]]*60</f>
        <v>38.115055079559362</v>
      </c>
      <c r="M286" s="3">
        <f>180-tweet_datatable[[#This Row],[Theta (deg)]]-tweet_datatable[[#This Row],[Phi (deg)]]</f>
        <v>130.25252056481867</v>
      </c>
      <c r="N286" s="3">
        <f>RADIANS(tweet_datatable[[#This Row],[Phi (deg)]])</f>
        <v>0.66523320571730016</v>
      </c>
      <c r="O286" s="3">
        <f>RADIANS(tweet_datatable[[#This Row],[Beta (deg)]])</f>
        <v>2.2733353428777101</v>
      </c>
      <c r="P286" s="3">
        <f>SIN(tweet_datatable[[#This Row],[Phi (rad)]])</f>
        <v>0.61724262944040309</v>
      </c>
      <c r="Q286" s="3">
        <f>SIN(tweet_datatable[[#This Row],[Beta (rad)]])</f>
        <v>0.76320404465766878</v>
      </c>
      <c r="R286" s="3">
        <f>tweet_datatable[[#This Row],[SinPhi]]/tweet_datatable[[#This Row],[SinBeta]]</f>
        <v>0.80875177976456358</v>
      </c>
      <c r="S286" s="3">
        <f>RADIANS(tweet_datatable[[#This Row],[Theta (deg)]])</f>
        <v>0.20302410499478304</v>
      </c>
      <c r="T286" s="3">
        <f>tweet_datatable[[#This Row],[r1]]*COS(tweet_datatable[[#This Row],[Theta (rad)]])</f>
        <v>0.79214106989849276</v>
      </c>
      <c r="U286" s="3">
        <f>tweet_datatable[[#This Row],[r1]]*SIN(tweet_datatable[[#This Row],[Theta (rad)]])</f>
        <v>0.1630704346361421</v>
      </c>
      <c r="V286" s="3">
        <f>IF(COUNTA(tweet_datatable[[#This Row],[Flag]])&gt;0,tweet_datatable[[#This Row],[x]],NA())</f>
        <v>0.79214106989849276</v>
      </c>
      <c r="W286" s="3">
        <f>IF(COUNTA(tweet_datatable[[#This Row],[Flag]])&gt;0,tweet_datatable[[#This Row],[y]],NA())</f>
        <v>0.1630704346361421</v>
      </c>
      <c r="X286" s="3" t="e">
        <f>IF(COUNTA(tweet_datatable[[#This Row],[Flag]])=0,tweet_datatable[[#This Row],[x]],NA())</f>
        <v>#N/A</v>
      </c>
      <c r="Y286" s="3" t="e">
        <f>IF(COUNTA(tweet_datatable[[#This Row],[Flag]])=0,tweet_datatable[[#This Row],[y]],NA())</f>
        <v>#N/A</v>
      </c>
      <c r="Z286" s="3"/>
      <c r="AA286" s="3"/>
      <c r="AB286" s="3"/>
    </row>
    <row r="287" spans="1:28" x14ac:dyDescent="0.35">
      <c r="A287" s="1">
        <v>44154</v>
      </c>
      <c r="B287">
        <v>32.700000000000003</v>
      </c>
      <c r="C287">
        <v>64.099999999999994</v>
      </c>
      <c r="D287">
        <v>246.8</v>
      </c>
      <c r="E287" t="s">
        <v>8</v>
      </c>
      <c r="G287" t="s">
        <v>17</v>
      </c>
      <c r="I287" s="2">
        <f>IFERROR(tweet_datatable[[#This Row],[Retweets]]/SUM(tweet_datatable[[#This Row],[Retweets]:[Likes]]),0.5)</f>
        <v>0.20617561917015118</v>
      </c>
      <c r="J287" s="2">
        <f>IFERROR(tweet_datatable[[#This Row],[Retweets]]/SUM(tweet_datatable[[#This Row],[Comments]:[Retweets]]),0.5)</f>
        <v>0.66219008264462809</v>
      </c>
      <c r="K287" s="3">
        <f>tweet_datatable[[#This Row],[R/L]]*60</f>
        <v>12.370537150209071</v>
      </c>
      <c r="L287" s="3">
        <f>tweet_datatable[[#This Row],[R/C]]*60</f>
        <v>39.731404958677686</v>
      </c>
      <c r="M287" s="3">
        <f>180-tweet_datatable[[#This Row],[Theta (deg)]]-tweet_datatable[[#This Row],[Phi (deg)]]</f>
        <v>127.89805789111325</v>
      </c>
      <c r="N287" s="3">
        <f>RADIANS(tweet_datatable[[#This Row],[Phi (deg)]])</f>
        <v>0.69344383297212719</v>
      </c>
      <c r="O287" s="3">
        <f>RADIANS(tweet_datatable[[#This Row],[Beta (deg)]])</f>
        <v>2.2322422171062417</v>
      </c>
      <c r="P287" s="3">
        <f>SIN(tweet_datatable[[#This Row],[Phi (rad)]])</f>
        <v>0.63918944477077788</v>
      </c>
      <c r="Q287" s="3">
        <f>SIN(tweet_datatable[[#This Row],[Beta (rad)]])</f>
        <v>0.78910490631200136</v>
      </c>
      <c r="R287" s="3">
        <f>tweet_datatable[[#This Row],[SinPhi]]/tweet_datatable[[#This Row],[SinBeta]]</f>
        <v>0.81001833806625845</v>
      </c>
      <c r="S287" s="3">
        <f>RADIANS(tweet_datatable[[#This Row],[Theta (deg)]])</f>
        <v>0.21590660351142463</v>
      </c>
      <c r="T287" s="3">
        <f>tweet_datatable[[#This Row],[r1]]*COS(tweet_datatable[[#This Row],[Theta (rad)]])</f>
        <v>0.79121179497767136</v>
      </c>
      <c r="U287" s="3">
        <f>tweet_datatable[[#This Row],[r1]]*SIN(tweet_datatable[[#This Row],[Theta (rad)]])</f>
        <v>0.17353271591211478</v>
      </c>
      <c r="V287" s="3">
        <f>IF(COUNTA(tweet_datatable[[#This Row],[Flag]])&gt;0,tweet_datatable[[#This Row],[x]],NA())</f>
        <v>0.79121179497767136</v>
      </c>
      <c r="W287" s="3">
        <f>IF(COUNTA(tweet_datatable[[#This Row],[Flag]])&gt;0,tweet_datatable[[#This Row],[y]],NA())</f>
        <v>0.17353271591211478</v>
      </c>
      <c r="X287" s="3" t="e">
        <f>IF(COUNTA(tweet_datatable[[#This Row],[Flag]])=0,tweet_datatable[[#This Row],[x]],NA())</f>
        <v>#N/A</v>
      </c>
      <c r="Y287" s="3" t="e">
        <f>IF(COUNTA(tweet_datatable[[#This Row],[Flag]])=0,tweet_datatable[[#This Row],[y]],NA())</f>
        <v>#N/A</v>
      </c>
      <c r="Z287" s="3"/>
      <c r="AA287" s="3"/>
      <c r="AB287" s="3"/>
    </row>
    <row r="288" spans="1:28" x14ac:dyDescent="0.35">
      <c r="A288" s="1">
        <v>44154</v>
      </c>
      <c r="B288">
        <v>47.2</v>
      </c>
      <c r="C288">
        <v>68.099999999999994</v>
      </c>
      <c r="D288">
        <v>298.2</v>
      </c>
      <c r="E288" t="s">
        <v>8</v>
      </c>
      <c r="G288" t="s">
        <v>17</v>
      </c>
      <c r="I288" s="2">
        <f>IFERROR(tweet_datatable[[#This Row],[Retweets]]/SUM(tweet_datatable[[#This Row],[Retweets]:[Likes]]),0.5)</f>
        <v>0.18591318591318592</v>
      </c>
      <c r="J288" s="2">
        <f>IFERROR(tweet_datatable[[#This Row],[Retweets]]/SUM(tweet_datatable[[#This Row],[Comments]:[Retweets]]),0.5)</f>
        <v>0.59063313096270598</v>
      </c>
      <c r="K288" s="3">
        <f>tweet_datatable[[#This Row],[R/L]]*60</f>
        <v>11.154791154791155</v>
      </c>
      <c r="L288" s="3">
        <f>tweet_datatable[[#This Row],[R/C]]*60</f>
        <v>35.437987857762359</v>
      </c>
      <c r="M288" s="3">
        <f>180-tweet_datatable[[#This Row],[Theta (deg)]]-tweet_datatable[[#This Row],[Phi (deg)]]</f>
        <v>133.40722098744649</v>
      </c>
      <c r="N288" s="3">
        <f>RADIANS(tweet_datatable[[#This Row],[Phi (deg)]])</f>
        <v>0.61850956839972515</v>
      </c>
      <c r="O288" s="3">
        <f>RADIANS(tweet_datatable[[#This Row],[Beta (deg)]])</f>
        <v>2.3283952521666222</v>
      </c>
      <c r="P288" s="3">
        <f>SIN(tweet_datatable[[#This Row],[Phi (rad)]])</f>
        <v>0.57982148546414447</v>
      </c>
      <c r="Q288" s="3">
        <f>SIN(tweet_datatable[[#This Row],[Beta (rad)]])</f>
        <v>0.7264880715576707</v>
      </c>
      <c r="R288" s="3">
        <f>tweet_datatable[[#This Row],[SinPhi]]/tweet_datatable[[#This Row],[SinBeta]]</f>
        <v>0.79811563075074743</v>
      </c>
      <c r="S288" s="3">
        <f>RADIANS(tweet_datatable[[#This Row],[Theta (deg)]])</f>
        <v>0.19468783302344611</v>
      </c>
      <c r="T288" s="3">
        <f>tweet_datatable[[#This Row],[r1]]*COS(tweet_datatable[[#This Row],[Theta (rad)]])</f>
        <v>0.78303771745775297</v>
      </c>
      <c r="U288" s="3">
        <f>tweet_datatable[[#This Row],[r1]]*SIN(tweet_datatable[[#This Row],[Theta (rad)]])</f>
        <v>0.15440366928028512</v>
      </c>
      <c r="V288" s="3">
        <f>IF(COUNTA(tweet_datatable[[#This Row],[Flag]])&gt;0,tweet_datatable[[#This Row],[x]],NA())</f>
        <v>0.78303771745775297</v>
      </c>
      <c r="W288" s="3">
        <f>IF(COUNTA(tweet_datatable[[#This Row],[Flag]])&gt;0,tweet_datatable[[#This Row],[y]],NA())</f>
        <v>0.15440366928028512</v>
      </c>
      <c r="X288" s="3" t="e">
        <f>IF(COUNTA(tweet_datatable[[#This Row],[Flag]])=0,tweet_datatable[[#This Row],[x]],NA())</f>
        <v>#N/A</v>
      </c>
      <c r="Y288" s="3" t="e">
        <f>IF(COUNTA(tweet_datatable[[#This Row],[Flag]])=0,tweet_datatable[[#This Row],[y]],NA())</f>
        <v>#N/A</v>
      </c>
      <c r="Z288" s="3"/>
      <c r="AA288" s="3"/>
      <c r="AB288" s="3"/>
    </row>
    <row r="289" spans="1:28" x14ac:dyDescent="0.35">
      <c r="A289" s="1">
        <v>44154</v>
      </c>
      <c r="B289">
        <v>17.8</v>
      </c>
      <c r="C289">
        <v>28.5</v>
      </c>
      <c r="D289">
        <v>114.4</v>
      </c>
      <c r="E289" t="s">
        <v>8</v>
      </c>
      <c r="G289" t="s">
        <v>17</v>
      </c>
      <c r="I289" s="2">
        <f>IFERROR(tweet_datatable[[#This Row],[Retweets]]/SUM(tweet_datatable[[#This Row],[Retweets]:[Likes]]),0.5)</f>
        <v>0.19944016794961511</v>
      </c>
      <c r="J289" s="2">
        <f>IFERROR(tweet_datatable[[#This Row],[Retweets]]/SUM(tweet_datatable[[#This Row],[Comments]:[Retweets]]),0.5)</f>
        <v>0.61555075593952491</v>
      </c>
      <c r="K289" s="3">
        <f>tweet_datatable[[#This Row],[R/L]]*60</f>
        <v>11.966410076976906</v>
      </c>
      <c r="L289" s="3">
        <f>tweet_datatable[[#This Row],[R/C]]*60</f>
        <v>36.933045356371494</v>
      </c>
      <c r="M289" s="3">
        <f>180-tweet_datatable[[#This Row],[Theta (deg)]]-tweet_datatable[[#This Row],[Phi (deg)]]</f>
        <v>131.10054456665159</v>
      </c>
      <c r="N289" s="3">
        <f>RADIANS(tweet_datatable[[#This Row],[Phi (deg)]])</f>
        <v>0.64460324425708504</v>
      </c>
      <c r="O289" s="3">
        <f>RADIANS(tweet_datatable[[#This Row],[Beta (deg)]])</f>
        <v>2.2881361538456328</v>
      </c>
      <c r="P289" s="3">
        <f>SIN(tweet_datatable[[#This Row],[Phi (rad)]])</f>
        <v>0.60088134378180103</v>
      </c>
      <c r="Q289" s="3">
        <f>SIN(tweet_datatable[[#This Row],[Beta (rad)]])</f>
        <v>0.75355714425702391</v>
      </c>
      <c r="R289" s="3">
        <f>tweet_datatable[[#This Row],[SinPhi]]/tweet_datatable[[#This Row],[SinBeta]]</f>
        <v>0.79739320151260074</v>
      </c>
      <c r="S289" s="3">
        <f>RADIANS(tweet_datatable[[#This Row],[Theta (deg)]])</f>
        <v>0.20885325548707512</v>
      </c>
      <c r="T289" s="3">
        <f>tweet_datatable[[#This Row],[r1]]*COS(tweet_datatable[[#This Row],[Theta (rad)]])</f>
        <v>0.78006530649278927</v>
      </c>
      <c r="U289" s="3">
        <f>tweet_datatable[[#This Row],[r1]]*SIN(tweet_datatable[[#This Row],[Theta (rad)]])</f>
        <v>0.16533008021780488</v>
      </c>
      <c r="V289" s="3">
        <f>IF(COUNTA(tweet_datatable[[#This Row],[Flag]])&gt;0,tweet_datatable[[#This Row],[x]],NA())</f>
        <v>0.78006530649278927</v>
      </c>
      <c r="W289" s="3">
        <f>IF(COUNTA(tweet_datatable[[#This Row],[Flag]])&gt;0,tweet_datatable[[#This Row],[y]],NA())</f>
        <v>0.16533008021780488</v>
      </c>
      <c r="X289" s="3" t="e">
        <f>IF(COUNTA(tweet_datatable[[#This Row],[Flag]])=0,tweet_datatable[[#This Row],[x]],NA())</f>
        <v>#N/A</v>
      </c>
      <c r="Y289" s="3" t="e">
        <f>IF(COUNTA(tweet_datatable[[#This Row],[Flag]])=0,tweet_datatable[[#This Row],[y]],NA())</f>
        <v>#N/A</v>
      </c>
      <c r="Z289" s="3"/>
      <c r="AA289" s="3"/>
      <c r="AB289" s="3"/>
    </row>
    <row r="290" spans="1:28" x14ac:dyDescent="0.35">
      <c r="A290" s="1">
        <v>44154</v>
      </c>
      <c r="B290">
        <v>3.6</v>
      </c>
      <c r="C290">
        <v>15.9</v>
      </c>
      <c r="D290">
        <v>93.4</v>
      </c>
      <c r="E290" t="s">
        <v>9</v>
      </c>
      <c r="I290" s="2">
        <f>IFERROR(tweet_datatable[[#This Row],[Retweets]]/SUM(tweet_datatable[[#This Row],[Retweets]:[Likes]]),0.5)</f>
        <v>0.14547118023787739</v>
      </c>
      <c r="J290" s="2">
        <f>IFERROR(tweet_datatable[[#This Row],[Retweets]]/SUM(tweet_datatable[[#This Row],[Comments]:[Retweets]]),0.5)</f>
        <v>0.81538461538461537</v>
      </c>
      <c r="K290" s="3">
        <f>tweet_datatable[[#This Row],[R/L]]*60</f>
        <v>8.7282708142726442</v>
      </c>
      <c r="L290" s="3">
        <f>tweet_datatable[[#This Row],[R/C]]*60</f>
        <v>48.92307692307692</v>
      </c>
      <c r="M290" s="3">
        <f>180-tweet_datatable[[#This Row],[Theta (deg)]]-tweet_datatable[[#This Row],[Phi (deg)]]</f>
        <v>122.34865226265045</v>
      </c>
      <c r="N290" s="3">
        <f>RADIANS(tweet_datatable[[#This Row],[Phi (deg)]])</f>
        <v>0.85386877251414883</v>
      </c>
      <c r="O290" s="3">
        <f>RADIANS(tweet_datatable[[#This Row],[Beta (deg)]])</f>
        <v>2.1353868173608603</v>
      </c>
      <c r="P290" s="3">
        <f>SIN(tweet_datatable[[#This Row],[Phi (rad)]])</f>
        <v>0.75382810107501674</v>
      </c>
      <c r="Q290" s="3">
        <f>SIN(tweet_datatable[[#This Row],[Beta (rad)]])</f>
        <v>0.84480778742711526</v>
      </c>
      <c r="R290" s="3">
        <f>tweet_datatable[[#This Row],[SinPhi]]/tweet_datatable[[#This Row],[SinBeta]]</f>
        <v>0.89230723520058974</v>
      </c>
      <c r="S290" s="3">
        <f>RADIANS(tweet_datatable[[#This Row],[Theta (deg)]])</f>
        <v>0.15233706371478412</v>
      </c>
      <c r="T290" s="3">
        <f>tweet_datatable[[#This Row],[r1]]*COS(tweet_datatable[[#This Row],[Theta (rad)]])</f>
        <v>0.88197354249294468</v>
      </c>
      <c r="U290" s="3">
        <f>tweet_datatable[[#This Row],[r1]]*SIN(tweet_datatable[[#This Row],[Theta (rad)]])</f>
        <v>0.13540632309374051</v>
      </c>
      <c r="V290" s="3" t="e">
        <f>IF(COUNTA(tweet_datatable[[#This Row],[Flag]])&gt;0,tweet_datatable[[#This Row],[x]],NA())</f>
        <v>#N/A</v>
      </c>
      <c r="W290" s="3" t="e">
        <f>IF(COUNTA(tweet_datatable[[#This Row],[Flag]])&gt;0,tweet_datatable[[#This Row],[y]],NA())</f>
        <v>#N/A</v>
      </c>
      <c r="X290" s="3">
        <f>IF(COUNTA(tweet_datatable[[#This Row],[Flag]])=0,tweet_datatable[[#This Row],[x]],NA())</f>
        <v>0.88197354249294468</v>
      </c>
      <c r="Y290" s="3">
        <f>IF(COUNTA(tweet_datatable[[#This Row],[Flag]])=0,tweet_datatable[[#This Row],[y]],NA())</f>
        <v>0.13540632309374051</v>
      </c>
      <c r="Z290" s="3"/>
      <c r="AA290" s="3"/>
      <c r="AB290" s="3"/>
    </row>
    <row r="291" spans="1:28" x14ac:dyDescent="0.35">
      <c r="A291" s="1">
        <v>44154</v>
      </c>
      <c r="B291">
        <v>6</v>
      </c>
      <c r="C291">
        <v>23.6</v>
      </c>
      <c r="D291">
        <v>119.7</v>
      </c>
      <c r="E291" t="s">
        <v>9</v>
      </c>
      <c r="I291" s="2">
        <f>IFERROR(tweet_datatable[[#This Row],[Retweets]]/SUM(tweet_datatable[[#This Row],[Retweets]:[Likes]]),0.5)</f>
        <v>0.16468946266573622</v>
      </c>
      <c r="J291" s="2">
        <f>IFERROR(tweet_datatable[[#This Row],[Retweets]]/SUM(tweet_datatable[[#This Row],[Comments]:[Retweets]]),0.5)</f>
        <v>0.79729729729729726</v>
      </c>
      <c r="K291" s="3">
        <f>tweet_datatable[[#This Row],[R/L]]*60</f>
        <v>9.8813677599441743</v>
      </c>
      <c r="L291" s="3">
        <f>tweet_datatable[[#This Row],[R/C]]*60</f>
        <v>47.837837837837839</v>
      </c>
      <c r="M291" s="3">
        <f>180-tweet_datatable[[#This Row],[Theta (deg)]]-tweet_datatable[[#This Row],[Phi (deg)]]</f>
        <v>122.28079440221799</v>
      </c>
      <c r="N291" s="3">
        <f>RADIANS(tweet_datatable[[#This Row],[Phi (deg)]])</f>
        <v>0.83492777730539547</v>
      </c>
      <c r="O291" s="3">
        <f>RADIANS(tweet_datatable[[#This Row],[Beta (deg)]])</f>
        <v>2.1342024742729553</v>
      </c>
      <c r="P291" s="3">
        <f>SIN(tweet_datatable[[#This Row],[Phi (rad)]])</f>
        <v>0.74124803553340013</v>
      </c>
      <c r="Q291" s="3">
        <f>SIN(tweet_datatable[[#This Row],[Beta (rad)]])</f>
        <v>0.8454409011288796</v>
      </c>
      <c r="R291" s="3">
        <f>tweet_datatable[[#This Row],[SinPhi]]/tweet_datatable[[#This Row],[SinBeta]]</f>
        <v>0.87675913779856718</v>
      </c>
      <c r="S291" s="3">
        <f>RADIANS(tweet_datatable[[#This Row],[Theta (deg)]])</f>
        <v>0.1724624020114425</v>
      </c>
      <c r="T291" s="3">
        <f>tweet_datatable[[#This Row],[r1]]*COS(tweet_datatable[[#This Row],[Theta (rad)]])</f>
        <v>0.86375257763427382</v>
      </c>
      <c r="U291" s="3">
        <f>tweet_datatable[[#This Row],[r1]]*SIN(tweet_datatable[[#This Row],[Theta (rad)]])</f>
        <v>0.15045953058359157</v>
      </c>
      <c r="V291" s="3" t="e">
        <f>IF(COUNTA(tweet_datatable[[#This Row],[Flag]])&gt;0,tweet_datatable[[#This Row],[x]],NA())</f>
        <v>#N/A</v>
      </c>
      <c r="W291" s="3" t="e">
        <f>IF(COUNTA(tweet_datatable[[#This Row],[Flag]])&gt;0,tweet_datatable[[#This Row],[y]],NA())</f>
        <v>#N/A</v>
      </c>
      <c r="X291" s="3">
        <f>IF(COUNTA(tweet_datatable[[#This Row],[Flag]])=0,tweet_datatable[[#This Row],[x]],NA())</f>
        <v>0.86375257763427382</v>
      </c>
      <c r="Y291" s="3">
        <f>IF(COUNTA(tweet_datatable[[#This Row],[Flag]])=0,tweet_datatable[[#This Row],[y]],NA())</f>
        <v>0.15045953058359157</v>
      </c>
      <c r="Z291" s="3"/>
      <c r="AA291" s="3"/>
      <c r="AB291" s="3"/>
    </row>
    <row r="292" spans="1:28" x14ac:dyDescent="0.35">
      <c r="A292" s="1">
        <v>44154</v>
      </c>
      <c r="B292">
        <v>4.2</v>
      </c>
      <c r="C292">
        <v>17.7</v>
      </c>
      <c r="D292">
        <v>82.9</v>
      </c>
      <c r="E292" t="s">
        <v>9</v>
      </c>
      <c r="I292" s="2">
        <f>IFERROR(tweet_datatable[[#This Row],[Retweets]]/SUM(tweet_datatable[[#This Row],[Retweets]:[Likes]]),0.5)</f>
        <v>0.17594433399602383</v>
      </c>
      <c r="J292" s="2">
        <f>IFERROR(tweet_datatable[[#This Row],[Retweets]]/SUM(tweet_datatable[[#This Row],[Comments]:[Retweets]]),0.5)</f>
        <v>0.80821917808219179</v>
      </c>
      <c r="K292" s="3">
        <f>tweet_datatable[[#This Row],[R/L]]*60</f>
        <v>10.556660039761429</v>
      </c>
      <c r="L292" s="3">
        <f>tweet_datatable[[#This Row],[R/C]]*60</f>
        <v>48.493150684931507</v>
      </c>
      <c r="M292" s="3">
        <f>180-tweet_datatable[[#This Row],[Theta (deg)]]-tweet_datatable[[#This Row],[Phi (deg)]]</f>
        <v>120.95018927530707</v>
      </c>
      <c r="N292" s="3">
        <f>RADIANS(tweet_datatable[[#This Row],[Phi (deg)]])</f>
        <v>0.84636514411779817</v>
      </c>
      <c r="O292" s="3">
        <f>RADIANS(tweet_datatable[[#This Row],[Beta (deg)]])</f>
        <v>2.1109790337644427</v>
      </c>
      <c r="P292" s="3">
        <f>SIN(tweet_datatable[[#This Row],[Phi (rad)]])</f>
        <v>0.74887650378337267</v>
      </c>
      <c r="Q292" s="3">
        <f>SIN(tweet_datatable[[#This Row],[Beta (rad)]])</f>
        <v>0.85761473081943174</v>
      </c>
      <c r="R292" s="3">
        <f>tweet_datatable[[#This Row],[SinPhi]]/tweet_datatable[[#This Row],[SinBeta]]</f>
        <v>0.87320853627110384</v>
      </c>
      <c r="S292" s="3">
        <f>RADIANS(tweet_datatable[[#This Row],[Theta (deg)]])</f>
        <v>0.18424847570755243</v>
      </c>
      <c r="T292" s="3">
        <f>tweet_datatable[[#This Row],[r1]]*COS(tweet_datatable[[#This Row],[Theta (rad)]])</f>
        <v>0.8584287948677698</v>
      </c>
      <c r="U292" s="3">
        <f>tweet_datatable[[#This Row],[r1]]*SIN(tweet_datatable[[#This Row],[Theta (rad)]])</f>
        <v>0.15997859843926698</v>
      </c>
      <c r="V292" s="3" t="e">
        <f>IF(COUNTA(tweet_datatable[[#This Row],[Flag]])&gt;0,tweet_datatable[[#This Row],[x]],NA())</f>
        <v>#N/A</v>
      </c>
      <c r="W292" s="3" t="e">
        <f>IF(COUNTA(tweet_datatable[[#This Row],[Flag]])&gt;0,tweet_datatable[[#This Row],[y]],NA())</f>
        <v>#N/A</v>
      </c>
      <c r="X292" s="3">
        <f>IF(COUNTA(tweet_datatable[[#This Row],[Flag]])=0,tweet_datatable[[#This Row],[x]],NA())</f>
        <v>0.8584287948677698</v>
      </c>
      <c r="Y292" s="3">
        <f>IF(COUNTA(tweet_datatable[[#This Row],[Flag]])=0,tweet_datatable[[#This Row],[y]],NA())</f>
        <v>0.15997859843926698</v>
      </c>
      <c r="Z292" s="3"/>
      <c r="AA292" s="3"/>
      <c r="AB292" s="3"/>
    </row>
    <row r="293" spans="1:28" x14ac:dyDescent="0.35">
      <c r="A293" s="1">
        <v>44154</v>
      </c>
      <c r="B293">
        <v>36.1</v>
      </c>
      <c r="C293">
        <v>44.7</v>
      </c>
      <c r="D293">
        <v>361.5</v>
      </c>
      <c r="E293" t="s">
        <v>8</v>
      </c>
      <c r="I293" s="2">
        <f>IFERROR(tweet_datatable[[#This Row],[Retweets]]/SUM(tweet_datatable[[#This Row],[Retweets]:[Likes]]),0.5)</f>
        <v>0.11004431314623339</v>
      </c>
      <c r="J293" s="2">
        <f>IFERROR(tweet_datatable[[#This Row],[Retweets]]/SUM(tweet_datatable[[#This Row],[Comments]:[Retweets]]),0.5)</f>
        <v>0.55321782178217815</v>
      </c>
      <c r="K293" s="3">
        <f>tweet_datatable[[#This Row],[R/L]]*60</f>
        <v>6.6026587887740034</v>
      </c>
      <c r="L293" s="3">
        <f>tweet_datatable[[#This Row],[R/C]]*60</f>
        <v>33.193069306930688</v>
      </c>
      <c r="M293" s="3">
        <f>180-tweet_datatable[[#This Row],[Theta (deg)]]-tweet_datatable[[#This Row],[Phi (deg)]]</f>
        <v>140.20427190429533</v>
      </c>
      <c r="N293" s="3">
        <f>RADIANS(tweet_datatable[[#This Row],[Phi (deg)]])</f>
        <v>0.57932834824861279</v>
      </c>
      <c r="O293" s="3">
        <f>RADIANS(tweet_datatable[[#This Row],[Beta (deg)]])</f>
        <v>2.4470261700913336</v>
      </c>
      <c r="P293" s="3">
        <f>SIN(tweet_datatable[[#This Row],[Phi (rad)]])</f>
        <v>0.54746200161912928</v>
      </c>
      <c r="Q293" s="3">
        <f>SIN(tweet_datatable[[#This Row],[Beta (rad)]])</f>
        <v>0.64005241541186386</v>
      </c>
      <c r="R293" s="3">
        <f>tweet_datatable[[#This Row],[SinPhi]]/tweet_datatable[[#This Row],[SinBeta]]</f>
        <v>0.85533932602511298</v>
      </c>
      <c r="S293" s="3">
        <f>RADIANS(tweet_datatable[[#This Row],[Theta (deg)]])</f>
        <v>0.11523813524984718</v>
      </c>
      <c r="T293" s="3">
        <f>tweet_datatable[[#This Row],[r1]]*COS(tweet_datatable[[#This Row],[Theta (rad)]])</f>
        <v>0.84966622885520449</v>
      </c>
      <c r="U293" s="3">
        <f>tweet_datatable[[#This Row],[r1]]*SIN(tweet_datatable[[#This Row],[Theta (rad)]])</f>
        <v>9.8349693380659575E-2</v>
      </c>
      <c r="V293" s="3" t="e">
        <f>IF(COUNTA(tweet_datatable[[#This Row],[Flag]])&gt;0,tweet_datatable[[#This Row],[x]],NA())</f>
        <v>#N/A</v>
      </c>
      <c r="W293" s="3" t="e">
        <f>IF(COUNTA(tweet_datatable[[#This Row],[Flag]])&gt;0,tweet_datatable[[#This Row],[y]],NA())</f>
        <v>#N/A</v>
      </c>
      <c r="X293" s="3">
        <f>IF(COUNTA(tweet_datatable[[#This Row],[Flag]])=0,tweet_datatable[[#This Row],[x]],NA())</f>
        <v>0.84966622885520449</v>
      </c>
      <c r="Y293" s="3">
        <f>IF(COUNTA(tweet_datatable[[#This Row],[Flag]])=0,tweet_datatable[[#This Row],[y]],NA())</f>
        <v>9.8349693380659575E-2</v>
      </c>
      <c r="Z293" s="3"/>
      <c r="AA293" s="3"/>
      <c r="AB293" s="3"/>
    </row>
    <row r="294" spans="1:28" x14ac:dyDescent="0.35">
      <c r="A294" s="1">
        <v>44154</v>
      </c>
      <c r="B294">
        <v>48.6</v>
      </c>
      <c r="C294">
        <v>76.599999999999994</v>
      </c>
      <c r="D294">
        <v>328.4</v>
      </c>
      <c r="E294" t="s">
        <v>8</v>
      </c>
      <c r="I294" s="2">
        <f>IFERROR(tweet_datatable[[#This Row],[Retweets]]/SUM(tweet_datatable[[#This Row],[Retweets]:[Likes]]),0.5)</f>
        <v>0.18913580246913578</v>
      </c>
      <c r="J294" s="2">
        <f>IFERROR(tweet_datatable[[#This Row],[Retweets]]/SUM(tweet_datatable[[#This Row],[Comments]:[Retweets]]),0.5)</f>
        <v>0.61182108626198084</v>
      </c>
      <c r="K294" s="3">
        <f>tweet_datatable[[#This Row],[R/L]]*60</f>
        <v>11.348148148148146</v>
      </c>
      <c r="L294" s="3">
        <f>tweet_datatable[[#This Row],[R/C]]*60</f>
        <v>36.709265175718848</v>
      </c>
      <c r="M294" s="3">
        <f>180-tweet_datatable[[#This Row],[Theta (deg)]]-tweet_datatable[[#This Row],[Phi (deg)]]</f>
        <v>131.942586676133</v>
      </c>
      <c r="N294" s="3">
        <f>RADIANS(tweet_datatable[[#This Row],[Phi (deg)]])</f>
        <v>0.64069754330398865</v>
      </c>
      <c r="O294" s="3">
        <f>RADIANS(tweet_datatable[[#This Row],[Beta (deg)]])</f>
        <v>2.3028325610965221</v>
      </c>
      <c r="P294" s="3">
        <f>SIN(tweet_datatable[[#This Row],[Phi (rad)]])</f>
        <v>0.59775479255439989</v>
      </c>
      <c r="Q294" s="3">
        <f>SIN(tweet_datatable[[#This Row],[Beta (rad)]])</f>
        <v>0.74381495561853272</v>
      </c>
      <c r="R294" s="3">
        <f>tweet_datatable[[#This Row],[SinPhi]]/tweet_datatable[[#This Row],[SinBeta]]</f>
        <v>0.80363373718040687</v>
      </c>
      <c r="S294" s="3">
        <f>RADIANS(tweet_datatable[[#This Row],[Theta (deg)]])</f>
        <v>0.1980625491892824</v>
      </c>
      <c r="T294" s="3">
        <f>tweet_datatable[[#This Row],[r1]]*COS(tweet_datatable[[#This Row],[Theta (rad)]])</f>
        <v>0.78792241651660977</v>
      </c>
      <c r="U294" s="3">
        <f>tweet_datatable[[#This Row],[r1]]*SIN(tweet_datatable[[#This Row],[Theta (rad)]])</f>
        <v>0.15813111358987322</v>
      </c>
      <c r="V294" s="3" t="e">
        <f>IF(COUNTA(tweet_datatable[[#This Row],[Flag]])&gt;0,tweet_datatable[[#This Row],[x]],NA())</f>
        <v>#N/A</v>
      </c>
      <c r="W294" s="3" t="e">
        <f>IF(COUNTA(tweet_datatable[[#This Row],[Flag]])&gt;0,tweet_datatable[[#This Row],[y]],NA())</f>
        <v>#N/A</v>
      </c>
      <c r="X294" s="3">
        <f>IF(COUNTA(tweet_datatable[[#This Row],[Flag]])=0,tweet_datatable[[#This Row],[x]],NA())</f>
        <v>0.78792241651660977</v>
      </c>
      <c r="Y294" s="3">
        <f>IF(COUNTA(tweet_datatable[[#This Row],[Flag]])=0,tweet_datatable[[#This Row],[y]],NA())</f>
        <v>0.15813111358987322</v>
      </c>
      <c r="Z294" s="3"/>
      <c r="AA294" s="3"/>
      <c r="AB294" s="3"/>
    </row>
    <row r="295" spans="1:28" x14ac:dyDescent="0.35">
      <c r="A295" s="1">
        <v>44154</v>
      </c>
      <c r="B295">
        <v>23.2</v>
      </c>
      <c r="C295">
        <v>54.1</v>
      </c>
      <c r="D295">
        <v>247.2</v>
      </c>
      <c r="E295" t="s">
        <v>8</v>
      </c>
      <c r="I295" s="2">
        <f>IFERROR(tweet_datatable[[#This Row],[Retweets]]/SUM(tweet_datatable[[#This Row],[Retweets]:[Likes]]),0.5)</f>
        <v>0.1795552605376701</v>
      </c>
      <c r="J295" s="2">
        <f>IFERROR(tweet_datatable[[#This Row],[Retweets]]/SUM(tweet_datatable[[#This Row],[Comments]:[Retweets]]),0.5)</f>
        <v>0.69987063389391979</v>
      </c>
      <c r="K295" s="3">
        <f>tweet_datatable[[#This Row],[R/L]]*60</f>
        <v>10.773315632260205</v>
      </c>
      <c r="L295" s="3">
        <f>tweet_datatable[[#This Row],[R/C]]*60</f>
        <v>41.992238033635189</v>
      </c>
      <c r="M295" s="3">
        <f>180-tweet_datatable[[#This Row],[Theta (deg)]]-tweet_datatable[[#This Row],[Phi (deg)]]</f>
        <v>127.23444633410462</v>
      </c>
      <c r="N295" s="3">
        <f>RADIANS(tweet_datatable[[#This Row],[Phi (deg)]])</f>
        <v>0.7329028139681234</v>
      </c>
      <c r="O295" s="3">
        <f>RADIANS(tweet_datatable[[#This Row],[Beta (deg)]])</f>
        <v>2.2206600104821548</v>
      </c>
      <c r="P295" s="3">
        <f>SIN(tweet_datatable[[#This Row],[Phi (rad)]])</f>
        <v>0.66902992500020086</v>
      </c>
      <c r="Q295" s="3">
        <f>SIN(tweet_datatable[[#This Row],[Beta (rad)]])</f>
        <v>0.79616628793168265</v>
      </c>
      <c r="R295" s="3">
        <f>tweet_datatable[[#This Row],[SinPhi]]/tweet_datatable[[#This Row],[SinBeta]]</f>
        <v>0.84031431014020641</v>
      </c>
      <c r="S295" s="3">
        <f>RADIANS(tweet_datatable[[#This Row],[Theta (deg)]])</f>
        <v>0.18802982913951521</v>
      </c>
      <c r="T295" s="3">
        <f>tweet_datatable[[#This Row],[r1]]*COS(tweet_datatable[[#This Row],[Theta (rad)]])</f>
        <v>0.82550327741841178</v>
      </c>
      <c r="U295" s="3">
        <f>tweet_datatable[[#This Row],[r1]]*SIN(tweet_datatable[[#This Row],[Theta (rad)]])</f>
        <v>0.15707475544425242</v>
      </c>
      <c r="V295" s="3" t="e">
        <f>IF(COUNTA(tweet_datatable[[#This Row],[Flag]])&gt;0,tweet_datatable[[#This Row],[x]],NA())</f>
        <v>#N/A</v>
      </c>
      <c r="W295" s="3" t="e">
        <f>IF(COUNTA(tweet_datatable[[#This Row],[Flag]])&gt;0,tweet_datatable[[#This Row],[y]],NA())</f>
        <v>#N/A</v>
      </c>
      <c r="X295" s="3">
        <f>IF(COUNTA(tweet_datatable[[#This Row],[Flag]])=0,tweet_datatable[[#This Row],[x]],NA())</f>
        <v>0.82550327741841178</v>
      </c>
      <c r="Y295" s="3">
        <f>IF(COUNTA(tweet_datatable[[#This Row],[Flag]])=0,tweet_datatable[[#This Row],[y]],NA())</f>
        <v>0.15707475544425242</v>
      </c>
      <c r="Z295" s="3"/>
      <c r="AA295" s="3"/>
      <c r="AB295" s="3"/>
    </row>
    <row r="296" spans="1:28" x14ac:dyDescent="0.35">
      <c r="A296" s="1">
        <v>44154</v>
      </c>
      <c r="B296">
        <v>28.4</v>
      </c>
      <c r="C296">
        <v>49.5</v>
      </c>
      <c r="D296">
        <v>253.8</v>
      </c>
      <c r="E296" t="s">
        <v>8</v>
      </c>
      <c r="I296" s="2">
        <f>IFERROR(tweet_datatable[[#This Row],[Retweets]]/SUM(tweet_datatable[[#This Row],[Retweets]:[Likes]]),0.5)</f>
        <v>0.16320474777448071</v>
      </c>
      <c r="J296" s="2">
        <f>IFERROR(tweet_datatable[[#This Row],[Retweets]]/SUM(tweet_datatable[[#This Row],[Comments]:[Retweets]]),0.5)</f>
        <v>0.6354300385109114</v>
      </c>
      <c r="K296" s="3">
        <f>tweet_datatable[[#This Row],[R/L]]*60</f>
        <v>9.792284866468842</v>
      </c>
      <c r="L296" s="3">
        <f>tweet_datatable[[#This Row],[R/C]]*60</f>
        <v>38.125802310654684</v>
      </c>
      <c r="M296" s="3">
        <f>180-tweet_datatable[[#This Row],[Theta (deg)]]-tweet_datatable[[#This Row],[Phi (deg)]]</f>
        <v>132.08191282287649</v>
      </c>
      <c r="N296" s="3">
        <f>RADIANS(tweet_datatable[[#This Row],[Phi (deg)]])</f>
        <v>0.6654207802853862</v>
      </c>
      <c r="O296" s="3">
        <f>RADIANS(tweet_datatable[[#This Row],[Beta (deg)]])</f>
        <v>2.3052642610913128</v>
      </c>
      <c r="P296" s="3">
        <f>SIN(tweet_datatable[[#This Row],[Phi (rad)]])</f>
        <v>0.61739019716071197</v>
      </c>
      <c r="Q296" s="3">
        <f>SIN(tweet_datatable[[#This Row],[Beta (rad)]])</f>
        <v>0.74218744480838961</v>
      </c>
      <c r="R296" s="3">
        <f>tweet_datatable[[#This Row],[SinPhi]]/tweet_datatable[[#This Row],[SinBeta]]</f>
        <v>0.83185211698118056</v>
      </c>
      <c r="S296" s="3">
        <f>RADIANS(tweet_datatable[[#This Row],[Theta (deg)]])</f>
        <v>0.17090761221309458</v>
      </c>
      <c r="T296" s="3">
        <f>tweet_datatable[[#This Row],[r1]]*COS(tweet_datatable[[#This Row],[Theta (rad)]])</f>
        <v>0.81973270462326009</v>
      </c>
      <c r="U296" s="3">
        <f>tweet_datatable[[#This Row],[r1]]*SIN(tweet_datatable[[#This Row],[Theta (rad)]])</f>
        <v>0.14147875281153238</v>
      </c>
      <c r="V296" s="3" t="e">
        <f>IF(COUNTA(tweet_datatable[[#This Row],[Flag]])&gt;0,tweet_datatable[[#This Row],[x]],NA())</f>
        <v>#N/A</v>
      </c>
      <c r="W296" s="3" t="e">
        <f>IF(COUNTA(tweet_datatable[[#This Row],[Flag]])&gt;0,tweet_datatable[[#This Row],[y]],NA())</f>
        <v>#N/A</v>
      </c>
      <c r="X296" s="3">
        <f>IF(COUNTA(tweet_datatable[[#This Row],[Flag]])=0,tweet_datatable[[#This Row],[x]],NA())</f>
        <v>0.81973270462326009</v>
      </c>
      <c r="Y296" s="3">
        <f>IF(COUNTA(tweet_datatable[[#This Row],[Flag]])=0,tweet_datatable[[#This Row],[y]],NA())</f>
        <v>0.14147875281153238</v>
      </c>
      <c r="Z296" s="3"/>
      <c r="AA296" s="3"/>
      <c r="AB296" s="3"/>
    </row>
    <row r="297" spans="1:28" x14ac:dyDescent="0.35">
      <c r="A297" s="1">
        <v>44154</v>
      </c>
      <c r="B297">
        <v>34.9</v>
      </c>
      <c r="C297">
        <v>42.4</v>
      </c>
      <c r="D297">
        <v>189.2</v>
      </c>
      <c r="E297" t="s">
        <v>9</v>
      </c>
      <c r="I297" s="2">
        <f>IFERROR(tweet_datatable[[#This Row],[Retweets]]/SUM(tweet_datatable[[#This Row],[Retweets]:[Likes]]),0.5)</f>
        <v>0.18307426597582038</v>
      </c>
      <c r="J297" s="2">
        <f>IFERROR(tweet_datatable[[#This Row],[Retweets]]/SUM(tweet_datatable[[#This Row],[Comments]:[Retweets]]),0.5)</f>
        <v>0.5485122897800776</v>
      </c>
      <c r="K297" s="3">
        <f>tweet_datatable[[#This Row],[R/L]]*60</f>
        <v>10.984455958549223</v>
      </c>
      <c r="L297" s="3">
        <f>tweet_datatable[[#This Row],[R/C]]*60</f>
        <v>32.910737386804655</v>
      </c>
      <c r="M297" s="3">
        <f>180-tweet_datatable[[#This Row],[Theta (deg)]]-tweet_datatable[[#This Row],[Phi (deg)]]</f>
        <v>136.1048066546461</v>
      </c>
      <c r="N297" s="3">
        <f>RADIANS(tweet_datatable[[#This Row],[Phi (deg)]])</f>
        <v>0.57440072665893582</v>
      </c>
      <c r="O297" s="3">
        <f>RADIANS(tweet_datatable[[#This Row],[Beta (deg)]])</f>
        <v>2.3754770039138631</v>
      </c>
      <c r="P297" s="3">
        <f>SIN(tweet_datatable[[#This Row],[Phi (rad)]])</f>
        <v>0.54333178748558342</v>
      </c>
      <c r="Q297" s="3">
        <f>SIN(tweet_datatable[[#This Row],[Beta (rad)]])</f>
        <v>0.69334137739832036</v>
      </c>
      <c r="R297" s="3">
        <f>tweet_datatable[[#This Row],[SinPhi]]/tweet_datatable[[#This Row],[SinBeta]]</f>
        <v>0.7836425247320018</v>
      </c>
      <c r="S297" s="3">
        <f>RADIANS(tweet_datatable[[#This Row],[Theta (deg)]])</f>
        <v>0.19171492301699372</v>
      </c>
      <c r="T297" s="3">
        <f>tweet_datatable[[#This Row],[r1]]*COS(tweet_datatable[[#This Row],[Theta (rad)]])</f>
        <v>0.76928534169677254</v>
      </c>
      <c r="U297" s="3">
        <f>tweet_datatable[[#This Row],[r1]]*SIN(tweet_datatable[[#This Row],[Theta (rad)]])</f>
        <v>0.14931734533812885</v>
      </c>
      <c r="V297" s="3" t="e">
        <f>IF(COUNTA(tweet_datatable[[#This Row],[Flag]])&gt;0,tweet_datatable[[#This Row],[x]],NA())</f>
        <v>#N/A</v>
      </c>
      <c r="W297" s="3" t="e">
        <f>IF(COUNTA(tweet_datatable[[#This Row],[Flag]])&gt;0,tweet_datatable[[#This Row],[y]],NA())</f>
        <v>#N/A</v>
      </c>
      <c r="X297" s="3">
        <f>IF(COUNTA(tweet_datatable[[#This Row],[Flag]])=0,tweet_datatable[[#This Row],[x]],NA())</f>
        <v>0.76928534169677254</v>
      </c>
      <c r="Y297" s="3">
        <f>IF(COUNTA(tweet_datatable[[#This Row],[Flag]])=0,tweet_datatable[[#This Row],[y]],NA())</f>
        <v>0.14931734533812885</v>
      </c>
      <c r="Z297" s="3"/>
      <c r="AA297" s="3"/>
      <c r="AB297" s="3"/>
    </row>
    <row r="298" spans="1:28" x14ac:dyDescent="0.35">
      <c r="A298" s="1">
        <v>44154</v>
      </c>
      <c r="B298">
        <v>13.4</v>
      </c>
      <c r="C298">
        <v>29</v>
      </c>
      <c r="D298">
        <v>119.1</v>
      </c>
      <c r="E298" t="s">
        <v>8</v>
      </c>
      <c r="I298" s="2">
        <f>IFERROR(tweet_datatable[[#This Row],[Retweets]]/SUM(tweet_datatable[[#This Row],[Retweets]:[Likes]]),0.5)</f>
        <v>0.19581363943281568</v>
      </c>
      <c r="J298" s="2">
        <f>IFERROR(tweet_datatable[[#This Row],[Retweets]]/SUM(tweet_datatable[[#This Row],[Comments]:[Retweets]]),0.5)</f>
        <v>0.68396226415094341</v>
      </c>
      <c r="K298" s="3">
        <f>tweet_datatable[[#This Row],[R/L]]*60</f>
        <v>11.74881836596894</v>
      </c>
      <c r="L298" s="3">
        <f>tweet_datatable[[#This Row],[R/C]]*60</f>
        <v>41.037735849056602</v>
      </c>
      <c r="M298" s="3">
        <f>180-tweet_datatable[[#This Row],[Theta (deg)]]-tweet_datatable[[#This Row],[Phi (deg)]]</f>
        <v>127.21344578497447</v>
      </c>
      <c r="N298" s="3">
        <f>RADIANS(tweet_datatable[[#This Row],[Phi (deg)]])</f>
        <v>0.71624360812974841</v>
      </c>
      <c r="O298" s="3">
        <f>RADIANS(tweet_datatable[[#This Row],[Beta (deg)]])</f>
        <v>2.2202934817551068</v>
      </c>
      <c r="P298" s="3">
        <f>SIN(tweet_datatable[[#This Row],[Phi (rad)]])</f>
        <v>0.65655594957242436</v>
      </c>
      <c r="Q298" s="3">
        <f>SIN(tweet_datatable[[#This Row],[Beta (rad)]])</f>
        <v>0.79638801287236438</v>
      </c>
      <c r="R298" s="3">
        <f>tweet_datatable[[#This Row],[SinPhi]]/tweet_datatable[[#This Row],[SinBeta]]</f>
        <v>0.82441716721023695</v>
      </c>
      <c r="S298" s="3">
        <f>RADIANS(tweet_datatable[[#This Row],[Theta (deg)]])</f>
        <v>0.20505556370493813</v>
      </c>
      <c r="T298" s="3">
        <f>tweet_datatable[[#This Row],[r1]]*COS(tweet_datatable[[#This Row],[Theta (rad)]])</f>
        <v>0.80714535719992964</v>
      </c>
      <c r="U298" s="3">
        <f>tweet_datatable[[#This Row],[r1]]*SIN(tweet_datatable[[#This Row],[Theta (rad)]])</f>
        <v>0.16786910955131024</v>
      </c>
      <c r="V298" s="3" t="e">
        <f>IF(COUNTA(tweet_datatable[[#This Row],[Flag]])&gt;0,tweet_datatable[[#This Row],[x]],NA())</f>
        <v>#N/A</v>
      </c>
      <c r="W298" s="3" t="e">
        <f>IF(COUNTA(tweet_datatable[[#This Row],[Flag]])&gt;0,tweet_datatable[[#This Row],[y]],NA())</f>
        <v>#N/A</v>
      </c>
      <c r="X298" s="3">
        <f>IF(COUNTA(tweet_datatable[[#This Row],[Flag]])=0,tweet_datatable[[#This Row],[x]],NA())</f>
        <v>0.80714535719992964</v>
      </c>
      <c r="Y298" s="3">
        <f>IF(COUNTA(tweet_datatable[[#This Row],[Flag]])=0,tweet_datatable[[#This Row],[y]],NA())</f>
        <v>0.16786910955131024</v>
      </c>
      <c r="Z298" s="3"/>
      <c r="AA298" s="3"/>
      <c r="AB298" s="3"/>
    </row>
    <row r="299" spans="1:28" x14ac:dyDescent="0.35">
      <c r="A299" s="1">
        <v>44154</v>
      </c>
      <c r="B299">
        <v>21.6</v>
      </c>
      <c r="C299">
        <v>32.5</v>
      </c>
      <c r="D299">
        <v>151.19999999999999</v>
      </c>
      <c r="E299" t="s">
        <v>9</v>
      </c>
      <c r="I299" s="2">
        <f>IFERROR(tweet_datatable[[#This Row],[Retweets]]/SUM(tweet_datatable[[#This Row],[Retweets]:[Likes]]),0.5)</f>
        <v>0.17691888949373979</v>
      </c>
      <c r="J299" s="2">
        <f>IFERROR(tweet_datatable[[#This Row],[Retweets]]/SUM(tweet_datatable[[#This Row],[Comments]:[Retweets]]),0.5)</f>
        <v>0.60073937153419588</v>
      </c>
      <c r="K299" s="3">
        <f>tweet_datatable[[#This Row],[R/L]]*60</f>
        <v>10.615133369624388</v>
      </c>
      <c r="L299" s="3">
        <f>tweet_datatable[[#This Row],[R/C]]*60</f>
        <v>36.044362292051751</v>
      </c>
      <c r="M299" s="3">
        <f>180-tweet_datatable[[#This Row],[Theta (deg)]]-tweet_datatable[[#This Row],[Phi (deg)]]</f>
        <v>133.34050433832385</v>
      </c>
      <c r="N299" s="3">
        <f>RADIANS(tweet_datatable[[#This Row],[Phi (deg)]])</f>
        <v>0.62909279877799296</v>
      </c>
      <c r="O299" s="3">
        <f>RADIANS(tweet_datatable[[#This Row],[Beta (deg)]])</f>
        <v>2.3272308269735342</v>
      </c>
      <c r="P299" s="3">
        <f>SIN(tweet_datatable[[#This Row],[Phi (rad)]])</f>
        <v>0.58841147206267219</v>
      </c>
      <c r="Q299" s="3">
        <f>SIN(tweet_datatable[[#This Row],[Beta (rad)]])</f>
        <v>0.7272877474871321</v>
      </c>
      <c r="R299" s="3">
        <f>tweet_datatable[[#This Row],[SinPhi]]/tweet_datatable[[#This Row],[SinBeta]]</f>
        <v>0.80904906496184714</v>
      </c>
      <c r="S299" s="3">
        <f>RADIANS(tweet_datatable[[#This Row],[Theta (deg)]])</f>
        <v>0.18526902783826579</v>
      </c>
      <c r="T299" s="3">
        <f>tweet_datatable[[#This Row],[r1]]*COS(tweet_datatable[[#This Row],[Theta (rad)]])</f>
        <v>0.7952035885123806</v>
      </c>
      <c r="U299" s="3">
        <f>tweet_datatable[[#This Row],[r1]]*SIN(tweet_datatable[[#This Row],[Theta (rad)]])</f>
        <v>0.14903570824695542</v>
      </c>
      <c r="V299" s="3" t="e">
        <f>IF(COUNTA(tweet_datatable[[#This Row],[Flag]])&gt;0,tweet_datatable[[#This Row],[x]],NA())</f>
        <v>#N/A</v>
      </c>
      <c r="W299" s="3" t="e">
        <f>IF(COUNTA(tweet_datatable[[#This Row],[Flag]])&gt;0,tweet_datatable[[#This Row],[y]],NA())</f>
        <v>#N/A</v>
      </c>
      <c r="X299" s="3">
        <f>IF(COUNTA(tweet_datatable[[#This Row],[Flag]])=0,tweet_datatable[[#This Row],[x]],NA())</f>
        <v>0.7952035885123806</v>
      </c>
      <c r="Y299" s="3">
        <f>IF(COUNTA(tweet_datatable[[#This Row],[Flag]])=0,tweet_datatable[[#This Row],[y]],NA())</f>
        <v>0.14903570824695542</v>
      </c>
      <c r="Z299" s="3"/>
      <c r="AA299" s="3"/>
      <c r="AB299" s="3"/>
    </row>
    <row r="300" spans="1:28" x14ac:dyDescent="0.35">
      <c r="A300" s="1">
        <v>44154</v>
      </c>
      <c r="B300">
        <v>56.8</v>
      </c>
      <c r="C300">
        <v>76.7</v>
      </c>
      <c r="D300">
        <v>219</v>
      </c>
      <c r="E300" t="s">
        <v>9</v>
      </c>
      <c r="I300" s="2">
        <f>IFERROR(tweet_datatable[[#This Row],[Retweets]]/SUM(tweet_datatable[[#This Row],[Retweets]:[Likes]]),0.5)</f>
        <v>0.25938451132904972</v>
      </c>
      <c r="J300" s="2">
        <f>IFERROR(tweet_datatable[[#This Row],[Retweets]]/SUM(tweet_datatable[[#This Row],[Comments]:[Retweets]]),0.5)</f>
        <v>0.57453183520599249</v>
      </c>
      <c r="K300" s="3">
        <f>tweet_datatable[[#This Row],[R/L]]*60</f>
        <v>15.563070679742983</v>
      </c>
      <c r="L300" s="3">
        <f>tweet_datatable[[#This Row],[R/C]]*60</f>
        <v>34.471910112359552</v>
      </c>
      <c r="M300" s="3">
        <f>180-tweet_datatable[[#This Row],[Theta (deg)]]-tweet_datatable[[#This Row],[Phi (deg)]]</f>
        <v>129.96501920789746</v>
      </c>
      <c r="N300" s="3">
        <f>RADIANS(tweet_datatable[[#This Row],[Phi (deg)]])</f>
        <v>0.6016483309122026</v>
      </c>
      <c r="O300" s="3">
        <f>RADIANS(tweet_datatable[[#This Row],[Beta (deg)]])</f>
        <v>2.2683174975954832</v>
      </c>
      <c r="P300" s="3">
        <f>SIN(tweet_datatable[[#This Row],[Phi (rad)]])</f>
        <v>0.56600213192083038</v>
      </c>
      <c r="Q300" s="3">
        <f>SIN(tweet_datatable[[#This Row],[Beta (rad)]])</f>
        <v>0.7664367414417721</v>
      </c>
      <c r="R300" s="3">
        <f>tweet_datatable[[#This Row],[SinPhi]]/tweet_datatable[[#This Row],[SinBeta]]</f>
        <v>0.73848512384218834</v>
      </c>
      <c r="S300" s="3">
        <f>RADIANS(tweet_datatable[[#This Row],[Theta (deg)]])</f>
        <v>0.271626825082107</v>
      </c>
      <c r="T300" s="3">
        <f>tweet_datatable[[#This Row],[r1]]*COS(tweet_datatable[[#This Row],[Theta (rad)]])</f>
        <v>0.71140908063477426</v>
      </c>
      <c r="U300" s="3">
        <f>tweet_datatable[[#This Row],[r1]]*SIN(tweet_datatable[[#This Row],[Theta (rad)]])</f>
        <v>0.19813479786902</v>
      </c>
      <c r="V300" s="3" t="e">
        <f>IF(COUNTA(tweet_datatable[[#This Row],[Flag]])&gt;0,tweet_datatable[[#This Row],[x]],NA())</f>
        <v>#N/A</v>
      </c>
      <c r="W300" s="3" t="e">
        <f>IF(COUNTA(tweet_datatable[[#This Row],[Flag]])&gt;0,tweet_datatable[[#This Row],[y]],NA())</f>
        <v>#N/A</v>
      </c>
      <c r="X300" s="3">
        <f>IF(COUNTA(tweet_datatable[[#This Row],[Flag]])=0,tweet_datatable[[#This Row],[x]],NA())</f>
        <v>0.71140908063477426</v>
      </c>
      <c r="Y300" s="3">
        <f>IF(COUNTA(tweet_datatable[[#This Row],[Flag]])=0,tweet_datatable[[#This Row],[y]],NA())</f>
        <v>0.19813479786902</v>
      </c>
      <c r="Z300" s="3"/>
      <c r="AA300" s="3"/>
      <c r="AB300" s="3"/>
    </row>
    <row r="301" spans="1:28" x14ac:dyDescent="0.35">
      <c r="A301" s="1">
        <v>44155</v>
      </c>
      <c r="B301">
        <v>24.3</v>
      </c>
      <c r="C301">
        <v>58.4</v>
      </c>
      <c r="D301">
        <v>240.5</v>
      </c>
      <c r="E301" t="s">
        <v>9</v>
      </c>
      <c r="G301" t="s">
        <v>17</v>
      </c>
      <c r="H301" t="s">
        <v>22</v>
      </c>
      <c r="I301" s="2">
        <f>IFERROR(tweet_datatable[[#This Row],[Retweets]]/SUM(tweet_datatable[[#This Row],[Retweets]:[Likes]]),0.5)</f>
        <v>0.19538307126129142</v>
      </c>
      <c r="J301" s="2">
        <f>IFERROR(tweet_datatable[[#This Row],[Retweets]]/SUM(tweet_datatable[[#This Row],[Comments]:[Retweets]]),0.5)</f>
        <v>0.7061668681983071</v>
      </c>
      <c r="K301" s="3">
        <f>tweet_datatable[[#This Row],[R/L]]*60</f>
        <v>11.722984275677485</v>
      </c>
      <c r="L301" s="3">
        <f>tweet_datatable[[#This Row],[R/C]]*60</f>
        <v>42.370012091898424</v>
      </c>
      <c r="M301" s="3">
        <f>180-tweet_datatable[[#This Row],[Theta (deg)]]-tweet_datatable[[#This Row],[Phi (deg)]]</f>
        <v>125.90700363242411</v>
      </c>
      <c r="N301" s="3">
        <f>RADIANS(tweet_datatable[[#This Row],[Phi (deg)]])</f>
        <v>0.73949621511343777</v>
      </c>
      <c r="O301" s="3">
        <f>RADIANS(tweet_datatable[[#This Row],[Beta (deg)]])</f>
        <v>2.1974917647062608</v>
      </c>
      <c r="P301" s="3">
        <f>SIN(tweet_datatable[[#This Row],[Phi (rad)]])</f>
        <v>0.67391579677792401</v>
      </c>
      <c r="Q301" s="3">
        <f>SIN(tweet_datatable[[#This Row],[Beta (rad)]])</f>
        <v>0.80996995832168706</v>
      </c>
      <c r="R301" s="3">
        <f>tweet_datatable[[#This Row],[SinPhi]]/tweet_datatable[[#This Row],[SinBeta]]</f>
        <v>0.83202566941411438</v>
      </c>
      <c r="S301" s="3">
        <f>RADIANS(tweet_datatable[[#This Row],[Theta (deg)]])</f>
        <v>0.20460467377009472</v>
      </c>
      <c r="T301" s="3">
        <f>tweet_datatable[[#This Row],[r1]]*COS(tweet_datatable[[#This Row],[Theta (rad)]])</f>
        <v>0.81467076501609648</v>
      </c>
      <c r="U301" s="3">
        <f>tweet_datatable[[#This Row],[r1]]*SIN(tweet_datatable[[#This Row],[Theta (rad)]])</f>
        <v>0.16905105498663217</v>
      </c>
      <c r="V301" s="3">
        <f>IF(COUNTA(tweet_datatable[[#This Row],[Flag]])&gt;0,tweet_datatable[[#This Row],[x]],NA())</f>
        <v>0.81467076501609648</v>
      </c>
      <c r="W301" s="3">
        <f>IF(COUNTA(tweet_datatable[[#This Row],[Flag]])&gt;0,tweet_datatable[[#This Row],[y]],NA())</f>
        <v>0.16905105498663217</v>
      </c>
      <c r="X301" s="3" t="e">
        <f>IF(COUNTA(tweet_datatable[[#This Row],[Flag]])=0,tweet_datatable[[#This Row],[x]],NA())</f>
        <v>#N/A</v>
      </c>
      <c r="Y301" s="3" t="e">
        <f>IF(COUNTA(tweet_datatable[[#This Row],[Flag]])=0,tweet_datatable[[#This Row],[y]],NA())</f>
        <v>#N/A</v>
      </c>
      <c r="Z301" s="3"/>
      <c r="AA301" s="3"/>
      <c r="AB301" s="3"/>
    </row>
    <row r="302" spans="1:28" x14ac:dyDescent="0.35">
      <c r="A302" s="1">
        <v>44155</v>
      </c>
      <c r="B302">
        <v>15.8</v>
      </c>
      <c r="C302">
        <v>37</v>
      </c>
      <c r="D302">
        <v>135.6</v>
      </c>
      <c r="E302" t="s">
        <v>9</v>
      </c>
      <c r="G302" t="s">
        <v>17</v>
      </c>
      <c r="I302" s="2">
        <f>IFERROR(tweet_datatable[[#This Row],[Retweets]]/SUM(tweet_datatable[[#This Row],[Retweets]:[Likes]]),0.5)</f>
        <v>0.21436848203939746</v>
      </c>
      <c r="J302" s="2">
        <f>IFERROR(tweet_datatable[[#This Row],[Retweets]]/SUM(tweet_datatable[[#This Row],[Comments]:[Retweets]]),0.5)</f>
        <v>0.7007575757575758</v>
      </c>
      <c r="K302" s="3">
        <f>tweet_datatable[[#This Row],[R/L]]*60</f>
        <v>12.862108922363847</v>
      </c>
      <c r="L302" s="3">
        <f>tweet_datatable[[#This Row],[R/C]]*60</f>
        <v>42.045454545454547</v>
      </c>
      <c r="M302" s="3">
        <f>180-tweet_datatable[[#This Row],[Theta (deg)]]-tweet_datatable[[#This Row],[Phi (deg)]]</f>
        <v>125.09243653218159</v>
      </c>
      <c r="N302" s="3">
        <f>RADIANS(tweet_datatable[[#This Row],[Phi (deg)]])</f>
        <v>0.73383161731579771</v>
      </c>
      <c r="O302" s="3">
        <f>RADIANS(tweet_datatable[[#This Row],[Beta (deg)]])</f>
        <v>2.1832748868286065</v>
      </c>
      <c r="P302" s="3">
        <f>SIN(tweet_datatable[[#This Row],[Phi (rad)]])</f>
        <v>0.66971995591294187</v>
      </c>
      <c r="Q302" s="3">
        <f>SIN(tweet_datatable[[#This Row],[Beta (rad)]])</f>
        <v>0.81822561525396276</v>
      </c>
      <c r="R302" s="3">
        <f>tweet_datatable[[#This Row],[SinPhi]]/tweet_datatable[[#This Row],[SinBeta]]</f>
        <v>0.81850279852834062</v>
      </c>
      <c r="S302" s="3">
        <f>RADIANS(tweet_datatable[[#This Row],[Theta (deg)]])</f>
        <v>0.22448614944538886</v>
      </c>
      <c r="T302" s="3">
        <f>tweet_datatable[[#This Row],[r1]]*COS(tweet_datatable[[#This Row],[Theta (rad)]])</f>
        <v>0.79796543516949503</v>
      </c>
      <c r="U302" s="3">
        <f>tweet_datatable[[#This Row],[r1]]*SIN(tweet_datatable[[#This Row],[Theta (rad)]])</f>
        <v>0.18220317086561316</v>
      </c>
      <c r="V302" s="3">
        <f>IF(COUNTA(tweet_datatable[[#This Row],[Flag]])&gt;0,tweet_datatable[[#This Row],[x]],NA())</f>
        <v>0.79796543516949503</v>
      </c>
      <c r="W302" s="3">
        <f>IF(COUNTA(tweet_datatable[[#This Row],[Flag]])&gt;0,tweet_datatable[[#This Row],[y]],NA())</f>
        <v>0.18220317086561316</v>
      </c>
      <c r="X302" s="3" t="e">
        <f>IF(COUNTA(tweet_datatable[[#This Row],[Flag]])=0,tweet_datatable[[#This Row],[x]],NA())</f>
        <v>#N/A</v>
      </c>
      <c r="Y302" s="3" t="e">
        <f>IF(COUNTA(tweet_datatable[[#This Row],[Flag]])=0,tweet_datatable[[#This Row],[y]],NA())</f>
        <v>#N/A</v>
      </c>
      <c r="Z302" s="3"/>
      <c r="AA302" s="3"/>
      <c r="AB302" s="3"/>
    </row>
    <row r="303" spans="1:28" x14ac:dyDescent="0.35">
      <c r="A303" s="1">
        <v>44155</v>
      </c>
      <c r="B303">
        <v>18.7</v>
      </c>
      <c r="C303">
        <v>33.4</v>
      </c>
      <c r="D303">
        <v>155.69999999999999</v>
      </c>
      <c r="E303" t="s">
        <v>9</v>
      </c>
      <c r="G303" t="s">
        <v>17</v>
      </c>
      <c r="I303" s="2">
        <f>IFERROR(tweet_datatable[[#This Row],[Retweets]]/SUM(tweet_datatable[[#This Row],[Retweets]:[Likes]]),0.5)</f>
        <v>0.17662612374405076</v>
      </c>
      <c r="J303" s="2">
        <f>IFERROR(tweet_datatable[[#This Row],[Retweets]]/SUM(tweet_datatable[[#This Row],[Comments]:[Retweets]]),0.5)</f>
        <v>0.64107485604606529</v>
      </c>
      <c r="K303" s="3">
        <f>tweet_datatable[[#This Row],[R/L]]*60</f>
        <v>10.597567424643046</v>
      </c>
      <c r="L303" s="3">
        <f>tweet_datatable[[#This Row],[R/C]]*60</f>
        <v>38.464491362763916</v>
      </c>
      <c r="M303" s="3">
        <f>180-tweet_datatable[[#This Row],[Theta (deg)]]-tweet_datatable[[#This Row],[Phi (deg)]]</f>
        <v>130.93794121259305</v>
      </c>
      <c r="N303" s="3">
        <f>RADIANS(tweet_datatable[[#This Row],[Phi (deg)]])</f>
        <v>0.67133201938515097</v>
      </c>
      <c r="O303" s="3">
        <f>RADIANS(tweet_datatable[[#This Row],[Beta (deg)]])</f>
        <v>2.2852981899425253</v>
      </c>
      <c r="P303" s="3">
        <f>SIN(tweet_datatable[[#This Row],[Phi (rad)]])</f>
        <v>0.62202950148119684</v>
      </c>
      <c r="Q303" s="3">
        <f>SIN(tweet_datatable[[#This Row],[Beta (rad)]])</f>
        <v>0.75541973470982093</v>
      </c>
      <c r="R303" s="3">
        <f>tweet_datatable[[#This Row],[SinPhi]]/tweet_datatable[[#This Row],[SinBeta]]</f>
        <v>0.82342236097411037</v>
      </c>
      <c r="S303" s="3">
        <f>RADIANS(tweet_datatable[[#This Row],[Theta (deg)]])</f>
        <v>0.18496244426211719</v>
      </c>
      <c r="T303" s="3">
        <f>tweet_datatable[[#This Row],[r1]]*COS(tweet_datatable[[#This Row],[Theta (rad)]])</f>
        <v>0.80937737601591297</v>
      </c>
      <c r="U303" s="3">
        <f>tweet_datatable[[#This Row],[r1]]*SIN(tweet_datatable[[#This Row],[Theta (rad)]])</f>
        <v>0.15143529227288297</v>
      </c>
      <c r="V303" s="3">
        <f>IF(COUNTA(tweet_datatable[[#This Row],[Flag]])&gt;0,tweet_datatable[[#This Row],[x]],NA())</f>
        <v>0.80937737601591297</v>
      </c>
      <c r="W303" s="3">
        <f>IF(COUNTA(tweet_datatable[[#This Row],[Flag]])&gt;0,tweet_datatable[[#This Row],[y]],NA())</f>
        <v>0.15143529227288297</v>
      </c>
      <c r="X303" s="3" t="e">
        <f>IF(COUNTA(tweet_datatable[[#This Row],[Flag]])=0,tweet_datatable[[#This Row],[x]],NA())</f>
        <v>#N/A</v>
      </c>
      <c r="Y303" s="3" t="e">
        <f>IF(COUNTA(tweet_datatable[[#This Row],[Flag]])=0,tweet_datatable[[#This Row],[y]],NA())</f>
        <v>#N/A</v>
      </c>
      <c r="Z303" s="3"/>
      <c r="AA303" s="3"/>
      <c r="AB303" s="3"/>
    </row>
    <row r="304" spans="1:28" x14ac:dyDescent="0.35">
      <c r="A304" s="1">
        <v>44155</v>
      </c>
      <c r="B304">
        <v>36.700000000000003</v>
      </c>
      <c r="C304">
        <v>42.2</v>
      </c>
      <c r="D304">
        <v>157.30000000000001</v>
      </c>
      <c r="E304" t="s">
        <v>8</v>
      </c>
      <c r="G304" t="s">
        <v>17</v>
      </c>
      <c r="I304" s="2">
        <f>IFERROR(tweet_datatable[[#This Row],[Retweets]]/SUM(tweet_datatable[[#This Row],[Retweets]:[Likes]]),0.5)</f>
        <v>0.21152882205513787</v>
      </c>
      <c r="J304" s="2">
        <f>IFERROR(tweet_datatable[[#This Row],[Retweets]]/SUM(tweet_datatable[[#This Row],[Comments]:[Retweets]]),0.5)</f>
        <v>0.53485424588086183</v>
      </c>
      <c r="K304" s="3">
        <f>tweet_datatable[[#This Row],[R/L]]*60</f>
        <v>12.691729323308273</v>
      </c>
      <c r="L304" s="3">
        <f>tweet_datatable[[#This Row],[R/C]]*60</f>
        <v>32.091254752851711</v>
      </c>
      <c r="M304" s="3">
        <f>180-tweet_datatable[[#This Row],[Theta (deg)]]-tweet_datatable[[#This Row],[Phi (deg)]]</f>
        <v>135.21701592384002</v>
      </c>
      <c r="N304" s="3">
        <f>RADIANS(tweet_datatable[[#This Row],[Phi (deg)]])</f>
        <v>0.5600980565335415</v>
      </c>
      <c r="O304" s="3">
        <f>RADIANS(tweet_datatable[[#This Row],[Beta (deg)]])</f>
        <v>2.3599821325926107</v>
      </c>
      <c r="P304" s="3">
        <f>SIN(tweet_datatable[[#This Row],[Phi (rad)]])</f>
        <v>0.53126927426626169</v>
      </c>
      <c r="Q304" s="3">
        <f>SIN(tweet_datatable[[#This Row],[Beta (rad)]])</f>
        <v>0.70442344781050237</v>
      </c>
      <c r="R304" s="3">
        <f>tweet_datatable[[#This Row],[SinPhi]]/tweet_datatable[[#This Row],[SinBeta]]</f>
        <v>0.75419021884856241</v>
      </c>
      <c r="S304" s="3">
        <f>RADIANS(tweet_datatable[[#This Row],[Theta (deg)]])</f>
        <v>0.22151246446364126</v>
      </c>
      <c r="T304" s="3">
        <f>tweet_datatable[[#This Row],[r1]]*COS(tweet_datatable[[#This Row],[Theta (rad)]])</f>
        <v>0.73576253769238287</v>
      </c>
      <c r="U304" s="3">
        <f>tweet_datatable[[#This Row],[r1]]*SIN(tweet_datatable[[#This Row],[Theta (rad)]])</f>
        <v>0.16569965098124767</v>
      </c>
      <c r="V304" s="3">
        <f>IF(COUNTA(tweet_datatable[[#This Row],[Flag]])&gt;0,tweet_datatable[[#This Row],[x]],NA())</f>
        <v>0.73576253769238287</v>
      </c>
      <c r="W304" s="3">
        <f>IF(COUNTA(tweet_datatable[[#This Row],[Flag]])&gt;0,tweet_datatable[[#This Row],[y]],NA())</f>
        <v>0.16569965098124767</v>
      </c>
      <c r="X304" s="3" t="e">
        <f>IF(COUNTA(tweet_datatable[[#This Row],[Flag]])=0,tweet_datatable[[#This Row],[x]],NA())</f>
        <v>#N/A</v>
      </c>
      <c r="Y304" s="3" t="e">
        <f>IF(COUNTA(tweet_datatable[[#This Row],[Flag]])=0,tweet_datatable[[#This Row],[y]],NA())</f>
        <v>#N/A</v>
      </c>
      <c r="Z304" s="3"/>
      <c r="AA304" s="3"/>
      <c r="AB304" s="3"/>
    </row>
    <row r="305" spans="1:28" x14ac:dyDescent="0.35">
      <c r="A305" s="1">
        <v>44155</v>
      </c>
      <c r="B305">
        <v>44.2</v>
      </c>
      <c r="C305">
        <v>66.900000000000006</v>
      </c>
      <c r="D305">
        <v>269</v>
      </c>
      <c r="E305" t="s">
        <v>8</v>
      </c>
      <c r="G305" t="s">
        <v>17</v>
      </c>
      <c r="I305" s="2">
        <f>IFERROR(tweet_datatable[[#This Row],[Retweets]]/SUM(tweet_datatable[[#This Row],[Retweets]:[Likes]]),0.5)</f>
        <v>0.19916641857695747</v>
      </c>
      <c r="J305" s="2">
        <f>IFERROR(tweet_datatable[[#This Row],[Retweets]]/SUM(tweet_datatable[[#This Row],[Comments]:[Retweets]]),0.5)</f>
        <v>0.60216021602160219</v>
      </c>
      <c r="K305" s="3">
        <f>tweet_datatable[[#This Row],[R/L]]*60</f>
        <v>11.949985114617448</v>
      </c>
      <c r="L305" s="3">
        <f>tweet_datatable[[#This Row],[R/C]]*60</f>
        <v>36.129612961296132</v>
      </c>
      <c r="M305" s="3">
        <f>180-tweet_datatable[[#This Row],[Theta (deg)]]-tweet_datatable[[#This Row],[Phi (deg)]]</f>
        <v>131.92040192408643</v>
      </c>
      <c r="N305" s="3">
        <f>RADIANS(tweet_datatable[[#This Row],[Phi (deg)]])</f>
        <v>0.63058070364583607</v>
      </c>
      <c r="O305" s="3">
        <f>RADIANS(tweet_datatable[[#This Row],[Beta (deg)]])</f>
        <v>2.302445364129571</v>
      </c>
      <c r="P305" s="3">
        <f>SIN(tweet_datatable[[#This Row],[Phi (rad)]])</f>
        <v>0.58961388310118057</v>
      </c>
      <c r="Q305" s="3">
        <f>SIN(tweet_datatable[[#This Row],[Beta (rad)]])</f>
        <v>0.74407369673265467</v>
      </c>
      <c r="R305" s="3">
        <f>tweet_datatable[[#This Row],[SinPhi]]/tweet_datatable[[#This Row],[SinBeta]]</f>
        <v>0.79241328606328709</v>
      </c>
      <c r="S305" s="3">
        <f>RADIANS(tweet_datatable[[#This Row],[Theta (deg)]])</f>
        <v>0.20856658581438642</v>
      </c>
      <c r="T305" s="3">
        <f>tweet_datatable[[#This Row],[r1]]*COS(tweet_datatable[[#This Row],[Theta (rad)]])</f>
        <v>0.7752406752560268</v>
      </c>
      <c r="U305" s="3">
        <f>tweet_datatable[[#This Row],[r1]]*SIN(tweet_datatable[[#This Row],[Theta (rad)]])</f>
        <v>0.16407532220963805</v>
      </c>
      <c r="V305" s="3">
        <f>IF(COUNTA(tweet_datatable[[#This Row],[Flag]])&gt;0,tweet_datatable[[#This Row],[x]],NA())</f>
        <v>0.7752406752560268</v>
      </c>
      <c r="W305" s="3">
        <f>IF(COUNTA(tweet_datatable[[#This Row],[Flag]])&gt;0,tweet_datatable[[#This Row],[y]],NA())</f>
        <v>0.16407532220963805</v>
      </c>
      <c r="X305" s="3" t="e">
        <f>IF(COUNTA(tweet_datatable[[#This Row],[Flag]])=0,tweet_datatable[[#This Row],[x]],NA())</f>
        <v>#N/A</v>
      </c>
      <c r="Y305" s="3" t="e">
        <f>IF(COUNTA(tweet_datatable[[#This Row],[Flag]])=0,tweet_datatable[[#This Row],[y]],NA())</f>
        <v>#N/A</v>
      </c>
      <c r="Z305" s="3"/>
      <c r="AA305" s="3"/>
      <c r="AB305" s="3"/>
    </row>
    <row r="306" spans="1:28" x14ac:dyDescent="0.35">
      <c r="A306" s="1">
        <v>44155</v>
      </c>
      <c r="B306">
        <v>22.2</v>
      </c>
      <c r="C306">
        <v>29.7</v>
      </c>
      <c r="D306">
        <v>166.6</v>
      </c>
      <c r="E306" t="s">
        <v>8</v>
      </c>
      <c r="G306" t="s">
        <v>17</v>
      </c>
      <c r="I306" s="2">
        <f>IFERROR(tweet_datatable[[#This Row],[Retweets]]/SUM(tweet_datatable[[#This Row],[Retweets]:[Likes]]),0.5)</f>
        <v>0.1512990320937341</v>
      </c>
      <c r="J306" s="2">
        <f>IFERROR(tweet_datatable[[#This Row],[Retweets]]/SUM(tweet_datatable[[#This Row],[Comments]:[Retweets]]),0.5)</f>
        <v>0.5722543352601156</v>
      </c>
      <c r="K306" s="3">
        <f>tweet_datatable[[#This Row],[R/L]]*60</f>
        <v>9.0779419256240459</v>
      </c>
      <c r="L306" s="3">
        <f>tweet_datatable[[#This Row],[R/C]]*60</f>
        <v>34.335260115606935</v>
      </c>
      <c r="M306" s="3">
        <f>180-tweet_datatable[[#This Row],[Theta (deg)]]-tweet_datatable[[#This Row],[Phi (deg)]]</f>
        <v>136.58679795876904</v>
      </c>
      <c r="N306" s="3">
        <f>RADIANS(tweet_datatable[[#This Row],[Phi (deg)]])</f>
        <v>0.59926333854602987</v>
      </c>
      <c r="O306" s="3">
        <f>RADIANS(tweet_datatable[[#This Row],[Beta (deg)]])</f>
        <v>2.3838893391367897</v>
      </c>
      <c r="P306" s="3">
        <f>SIN(tweet_datatable[[#This Row],[Phi (rad)]])</f>
        <v>0.56403432730864644</v>
      </c>
      <c r="Q306" s="3">
        <f>SIN(tweet_datatable[[#This Row],[Beta (rad)]])</f>
        <v>0.6872549092358482</v>
      </c>
      <c r="R306" s="3">
        <f>tweet_datatable[[#This Row],[SinPhi]]/tweet_datatable[[#This Row],[SinBeta]]</f>
        <v>0.82070614517077878</v>
      </c>
      <c r="S306" s="3">
        <f>RADIANS(tweet_datatable[[#This Row],[Theta (deg)]])</f>
        <v>0.15843997590697378</v>
      </c>
      <c r="T306" s="3">
        <f>tweet_datatable[[#This Row],[r1]]*COS(tweet_datatable[[#This Row],[Theta (rad)]])</f>
        <v>0.81042649065661654</v>
      </c>
      <c r="U306" s="3">
        <f>tweet_datatable[[#This Row],[r1]]*SIN(tweet_datatable[[#This Row],[Theta (rad)]])</f>
        <v>0.12948930443507878</v>
      </c>
      <c r="V306" s="3">
        <f>IF(COUNTA(tweet_datatable[[#This Row],[Flag]])&gt;0,tweet_datatable[[#This Row],[x]],NA())</f>
        <v>0.81042649065661654</v>
      </c>
      <c r="W306" s="3">
        <f>IF(COUNTA(tweet_datatable[[#This Row],[Flag]])&gt;0,tweet_datatable[[#This Row],[y]],NA())</f>
        <v>0.12948930443507878</v>
      </c>
      <c r="X306" s="3" t="e">
        <f>IF(COUNTA(tweet_datatable[[#This Row],[Flag]])=0,tweet_datatable[[#This Row],[x]],NA())</f>
        <v>#N/A</v>
      </c>
      <c r="Y306" s="3" t="e">
        <f>IF(COUNTA(tweet_datatable[[#This Row],[Flag]])=0,tweet_datatable[[#This Row],[y]],NA())</f>
        <v>#N/A</v>
      </c>
      <c r="Z306" s="3"/>
      <c r="AA306" s="3"/>
      <c r="AB306" s="3"/>
    </row>
    <row r="307" spans="1:28" x14ac:dyDescent="0.35">
      <c r="A307" s="1">
        <v>44155</v>
      </c>
      <c r="B307">
        <v>14.8</v>
      </c>
      <c r="C307">
        <v>54.8</v>
      </c>
      <c r="D307">
        <v>176.8</v>
      </c>
      <c r="E307" t="s">
        <v>8</v>
      </c>
      <c r="G307" t="s">
        <v>17</v>
      </c>
      <c r="I307" s="2">
        <f>IFERROR(tweet_datatable[[#This Row],[Retweets]]/SUM(tweet_datatable[[#This Row],[Retweets]:[Likes]]),0.5)</f>
        <v>0.23661485319516404</v>
      </c>
      <c r="J307" s="2">
        <f>IFERROR(tweet_datatable[[#This Row],[Retweets]]/SUM(tweet_datatable[[#This Row],[Comments]:[Retweets]]),0.5)</f>
        <v>0.78735632183908044</v>
      </c>
      <c r="K307" s="3">
        <f>tweet_datatable[[#This Row],[R/L]]*60</f>
        <v>14.196891191709842</v>
      </c>
      <c r="L307" s="3">
        <f>tweet_datatable[[#This Row],[R/C]]*60</f>
        <v>47.241379310344826</v>
      </c>
      <c r="M307" s="3">
        <f>180-tweet_datatable[[#This Row],[Theta (deg)]]-tweet_datatable[[#This Row],[Phi (deg)]]</f>
        <v>118.56172949794532</v>
      </c>
      <c r="N307" s="3">
        <f>RADIANS(tweet_datatable[[#This Row],[Phi (deg)]])</f>
        <v>0.82451761214904529</v>
      </c>
      <c r="O307" s="3">
        <f>RADIANS(tweet_datatable[[#This Row],[Beta (deg)]])</f>
        <v>2.0692925465980294</v>
      </c>
      <c r="P307" s="3">
        <f>SIN(tweet_datatable[[#This Row],[Phi (rad)]])</f>
        <v>0.73422036915896316</v>
      </c>
      <c r="Q307" s="3">
        <f>SIN(tweet_datatable[[#This Row],[Beta (rad)]])</f>
        <v>0.8783025199868596</v>
      </c>
      <c r="R307" s="3">
        <f>tweet_datatable[[#This Row],[SinPhi]]/tweet_datatable[[#This Row],[SinBeta]]</f>
        <v>0.8359538455724207</v>
      </c>
      <c r="S307" s="3">
        <f>RADIANS(tweet_datatable[[#This Row],[Theta (deg)]])</f>
        <v>0.24778249484271825</v>
      </c>
      <c r="T307" s="3">
        <f>tweet_datatable[[#This Row],[r1]]*COS(tweet_datatable[[#This Row],[Theta (rad)]])</f>
        <v>0.81042269376923448</v>
      </c>
      <c r="U307" s="3">
        <f>tweet_datatable[[#This Row],[r1]]*SIN(tweet_datatable[[#This Row],[Theta (rad)]])</f>
        <v>0.2050216801978175</v>
      </c>
      <c r="V307" s="3">
        <f>IF(COUNTA(tweet_datatable[[#This Row],[Flag]])&gt;0,tweet_datatable[[#This Row],[x]],NA())</f>
        <v>0.81042269376923448</v>
      </c>
      <c r="W307" s="3">
        <f>IF(COUNTA(tweet_datatable[[#This Row],[Flag]])&gt;0,tweet_datatable[[#This Row],[y]],NA())</f>
        <v>0.2050216801978175</v>
      </c>
      <c r="X307" s="3" t="e">
        <f>IF(COUNTA(tweet_datatable[[#This Row],[Flag]])=0,tweet_datatable[[#This Row],[x]],NA())</f>
        <v>#N/A</v>
      </c>
      <c r="Y307" s="3" t="e">
        <f>IF(COUNTA(tweet_datatable[[#This Row],[Flag]])=0,tweet_datatable[[#This Row],[y]],NA())</f>
        <v>#N/A</v>
      </c>
      <c r="Z307" s="3"/>
      <c r="AA307" s="3"/>
      <c r="AB307" s="3"/>
    </row>
    <row r="308" spans="1:28" x14ac:dyDescent="0.35">
      <c r="A308" s="1">
        <v>44155</v>
      </c>
      <c r="B308">
        <v>10.5</v>
      </c>
      <c r="C308">
        <v>28.9</v>
      </c>
      <c r="D308">
        <v>106.4</v>
      </c>
      <c r="E308" t="s">
        <v>8</v>
      </c>
      <c r="G308" t="s">
        <v>17</v>
      </c>
      <c r="I308" s="2">
        <f>IFERROR(tweet_datatable[[#This Row],[Retweets]]/SUM(tweet_datatable[[#This Row],[Retweets]:[Likes]]),0.5)</f>
        <v>0.21359940872135991</v>
      </c>
      <c r="J308" s="2">
        <f>IFERROR(tweet_datatable[[#This Row],[Retweets]]/SUM(tweet_datatable[[#This Row],[Comments]:[Retweets]]),0.5)</f>
        <v>0.73350253807106602</v>
      </c>
      <c r="K308" s="3">
        <f>tweet_datatable[[#This Row],[R/L]]*60</f>
        <v>12.815964523281595</v>
      </c>
      <c r="L308" s="3">
        <f>tweet_datatable[[#This Row],[R/C]]*60</f>
        <v>44.01015228426396</v>
      </c>
      <c r="M308" s="3">
        <f>180-tweet_datatable[[#This Row],[Theta (deg)]]-tweet_datatable[[#This Row],[Phi (deg)]]</f>
        <v>123.17388319245444</v>
      </c>
      <c r="N308" s="3">
        <f>RADIANS(tweet_datatable[[#This Row],[Phi (deg)]])</f>
        <v>0.76812206166450947</v>
      </c>
      <c r="O308" s="3">
        <f>RADIANS(tweet_datatable[[#This Row],[Beta (deg)]])</f>
        <v>2.1497898141752341</v>
      </c>
      <c r="P308" s="3">
        <f>SIN(tweet_datatable[[#This Row],[Phi (rad)]])</f>
        <v>0.69478581993872912</v>
      </c>
      <c r="Q308" s="3">
        <f>SIN(tweet_datatable[[#This Row],[Beta (rad)]])</f>
        <v>0.83701381913372042</v>
      </c>
      <c r="R308" s="3">
        <f>tweet_datatable[[#This Row],[SinPhi]]/tweet_datatable[[#This Row],[SinBeta]]</f>
        <v>0.83007688052009432</v>
      </c>
      <c r="S308" s="3">
        <f>RADIANS(tweet_datatable[[#This Row],[Theta (deg)]])</f>
        <v>0.2236807777500493</v>
      </c>
      <c r="T308" s="3">
        <f>tweet_datatable[[#This Row],[r1]]*COS(tweet_datatable[[#This Row],[Theta (rad)]])</f>
        <v>0.80939766130578172</v>
      </c>
      <c r="U308" s="3">
        <f>tweet_datatable[[#This Row],[r1]]*SIN(tweet_datatable[[#This Row],[Theta (rad)]])</f>
        <v>0.1841278182315263</v>
      </c>
      <c r="V308" s="3">
        <f>IF(COUNTA(tweet_datatable[[#This Row],[Flag]])&gt;0,tweet_datatable[[#This Row],[x]],NA())</f>
        <v>0.80939766130578172</v>
      </c>
      <c r="W308" s="3">
        <f>IF(COUNTA(tweet_datatable[[#This Row],[Flag]])&gt;0,tweet_datatable[[#This Row],[y]],NA())</f>
        <v>0.1841278182315263</v>
      </c>
      <c r="X308" s="3" t="e">
        <f>IF(COUNTA(tweet_datatable[[#This Row],[Flag]])=0,tweet_datatable[[#This Row],[x]],NA())</f>
        <v>#N/A</v>
      </c>
      <c r="Y308" s="3" t="e">
        <f>IF(COUNTA(tweet_datatable[[#This Row],[Flag]])=0,tweet_datatable[[#This Row],[y]],NA())</f>
        <v>#N/A</v>
      </c>
      <c r="Z308" s="3"/>
      <c r="AA308" s="3"/>
      <c r="AB308" s="3"/>
    </row>
    <row r="309" spans="1:28" x14ac:dyDescent="0.35">
      <c r="A309" s="1">
        <v>44155</v>
      </c>
      <c r="B309">
        <v>22.5</v>
      </c>
      <c r="C309">
        <v>42.3</v>
      </c>
      <c r="D309">
        <v>139.1</v>
      </c>
      <c r="E309" t="s">
        <v>8</v>
      </c>
      <c r="G309" t="s">
        <v>17</v>
      </c>
      <c r="I309" s="2">
        <f>IFERROR(tweet_datatable[[#This Row],[Retweets]]/SUM(tweet_datatable[[#This Row],[Retweets]:[Likes]]),0.5)</f>
        <v>0.23318632855567809</v>
      </c>
      <c r="J309" s="2">
        <f>IFERROR(tweet_datatable[[#This Row],[Retweets]]/SUM(tweet_datatable[[#This Row],[Comments]:[Retweets]]),0.5)</f>
        <v>0.65277777777777779</v>
      </c>
      <c r="K309" s="3">
        <f>tweet_datatable[[#This Row],[R/L]]*60</f>
        <v>13.991179713340685</v>
      </c>
      <c r="L309" s="3">
        <f>tweet_datatable[[#This Row],[R/C]]*60</f>
        <v>39.166666666666664</v>
      </c>
      <c r="M309" s="3">
        <f>180-tweet_datatable[[#This Row],[Theta (deg)]]-tweet_datatable[[#This Row],[Phi (deg)]]</f>
        <v>126.84215361999267</v>
      </c>
      <c r="N309" s="3">
        <f>RADIANS(tweet_datatable[[#This Row],[Phi (deg)]])</f>
        <v>0.68358729036444565</v>
      </c>
      <c r="O309" s="3">
        <f>RADIANS(tweet_datatable[[#This Row],[Beta (deg)]])</f>
        <v>2.2138132109893167</v>
      </c>
      <c r="P309" s="3">
        <f>SIN(tweet_datatable[[#This Row],[Phi (rad)]])</f>
        <v>0.63157835130249751</v>
      </c>
      <c r="Q309" s="3">
        <f>SIN(tweet_datatable[[#This Row],[Beta (rad)]])</f>
        <v>0.80029044095858182</v>
      </c>
      <c r="R309" s="3">
        <f>tweet_datatable[[#This Row],[SinPhi]]/tweet_datatable[[#This Row],[SinBeta]]</f>
        <v>0.78918642405124539</v>
      </c>
      <c r="S309" s="3">
        <f>RADIANS(tweet_datatable[[#This Row],[Theta (deg)]])</f>
        <v>0.24419215223603136</v>
      </c>
      <c r="T309" s="3">
        <f>tweet_datatable[[#This Row],[r1]]*COS(tweet_datatable[[#This Row],[Theta (rad)]])</f>
        <v>0.76577359645133891</v>
      </c>
      <c r="U309" s="3">
        <f>tweet_datatable[[#This Row],[r1]]*SIN(tweet_datatable[[#This Row],[Theta (rad)]])</f>
        <v>0.1908035924315212</v>
      </c>
      <c r="V309" s="3">
        <f>IF(COUNTA(tweet_datatable[[#This Row],[Flag]])&gt;0,tweet_datatable[[#This Row],[x]],NA())</f>
        <v>0.76577359645133891</v>
      </c>
      <c r="W309" s="3">
        <f>IF(COUNTA(tweet_datatable[[#This Row],[Flag]])&gt;0,tweet_datatable[[#This Row],[y]],NA())</f>
        <v>0.1908035924315212</v>
      </c>
      <c r="X309" s="3" t="e">
        <f>IF(COUNTA(tweet_datatable[[#This Row],[Flag]])=0,tweet_datatable[[#This Row],[x]],NA())</f>
        <v>#N/A</v>
      </c>
      <c r="Y309" s="3" t="e">
        <f>IF(COUNTA(tweet_datatable[[#This Row],[Flag]])=0,tweet_datatable[[#This Row],[y]],NA())</f>
        <v>#N/A</v>
      </c>
      <c r="Z309" s="3"/>
      <c r="AA309" s="3"/>
      <c r="AB309" s="3"/>
    </row>
    <row r="310" spans="1:28" x14ac:dyDescent="0.35">
      <c r="A310" s="1">
        <v>44155</v>
      </c>
      <c r="B310">
        <v>5.9</v>
      </c>
      <c r="C310">
        <v>9.6</v>
      </c>
      <c r="D310">
        <v>63.7</v>
      </c>
      <c r="E310" t="s">
        <v>9</v>
      </c>
      <c r="I310" s="2">
        <f>IFERROR(tweet_datatable[[#This Row],[Retweets]]/SUM(tweet_datatable[[#This Row],[Retweets]:[Likes]]),0.5)</f>
        <v>0.13096862210095497</v>
      </c>
      <c r="J310" s="2">
        <f>IFERROR(tweet_datatable[[#This Row],[Retweets]]/SUM(tweet_datatable[[#This Row],[Comments]:[Retweets]]),0.5)</f>
        <v>0.61935483870967745</v>
      </c>
      <c r="K310" s="3">
        <f>tweet_datatable[[#This Row],[R/L]]*60</f>
        <v>7.8581173260572985</v>
      </c>
      <c r="L310" s="3">
        <f>tweet_datatable[[#This Row],[R/C]]*60</f>
        <v>37.161290322580648</v>
      </c>
      <c r="M310" s="3">
        <f>180-tweet_datatable[[#This Row],[Theta (deg)]]-tweet_datatable[[#This Row],[Phi (deg)]]</f>
        <v>134.98059235136205</v>
      </c>
      <c r="N310" s="3">
        <f>RADIANS(tweet_datatable[[#This Row],[Phi (deg)]])</f>
        <v>0.64858687041853802</v>
      </c>
      <c r="O310" s="3">
        <f>RADIANS(tweet_datatable[[#This Row],[Beta (deg)]])</f>
        <v>2.3558557628235426</v>
      </c>
      <c r="P310" s="3">
        <f>SIN(tweet_datatable[[#This Row],[Phi (rad)]])</f>
        <v>0.60406083228648066</v>
      </c>
      <c r="Q310" s="3">
        <f>SIN(tweet_datatable[[#This Row],[Beta (rad)]])</f>
        <v>0.70734625703603804</v>
      </c>
      <c r="R310" s="3">
        <f>tweet_datatable[[#This Row],[SinPhi]]/tweet_datatable[[#This Row],[SinBeta]]</f>
        <v>0.85398180350547159</v>
      </c>
      <c r="S310" s="3">
        <f>RADIANS(tweet_datatable[[#This Row],[Theta (deg)]])</f>
        <v>0.13715002034771265</v>
      </c>
      <c r="T310" s="3">
        <f>tweet_datatable[[#This Row],[r1]]*COS(tweet_datatable[[#This Row],[Theta (rad)]])</f>
        <v>0.84596263192209353</v>
      </c>
      <c r="U310" s="3">
        <f>tweet_datatable[[#This Row],[r1]]*SIN(tweet_datatable[[#This Row],[Theta (rad)]])</f>
        <v>0.11675678185828221</v>
      </c>
      <c r="V310" s="3" t="e">
        <f>IF(COUNTA(tweet_datatable[[#This Row],[Flag]])&gt;0,tweet_datatable[[#This Row],[x]],NA())</f>
        <v>#N/A</v>
      </c>
      <c r="W310" s="3" t="e">
        <f>IF(COUNTA(tweet_datatable[[#This Row],[Flag]])&gt;0,tweet_datatable[[#This Row],[y]],NA())</f>
        <v>#N/A</v>
      </c>
      <c r="X310" s="3">
        <f>IF(COUNTA(tweet_datatable[[#This Row],[Flag]])=0,tweet_datatable[[#This Row],[x]],NA())</f>
        <v>0.84596263192209353</v>
      </c>
      <c r="Y310" s="3">
        <f>IF(COUNTA(tweet_datatable[[#This Row],[Flag]])=0,tweet_datatable[[#This Row],[y]],NA())</f>
        <v>0.11675678185828221</v>
      </c>
      <c r="Z310" s="3"/>
      <c r="AA310" s="3"/>
      <c r="AB310" s="3"/>
    </row>
    <row r="311" spans="1:28" x14ac:dyDescent="0.35">
      <c r="A311" s="1">
        <v>44155</v>
      </c>
      <c r="B311">
        <v>1.8</v>
      </c>
      <c r="C311">
        <v>10.4</v>
      </c>
      <c r="D311">
        <v>30.4</v>
      </c>
      <c r="E311" t="s">
        <v>8</v>
      </c>
      <c r="I311" s="2">
        <f>IFERROR(tweet_datatable[[#This Row],[Retweets]]/SUM(tweet_datatable[[#This Row],[Retweets]:[Likes]]),0.5)</f>
        <v>0.25490196078431376</v>
      </c>
      <c r="J311" s="2">
        <f>IFERROR(tweet_datatable[[#This Row],[Retweets]]/SUM(tweet_datatable[[#This Row],[Comments]:[Retweets]]),0.5)</f>
        <v>0.85245901639344257</v>
      </c>
      <c r="K311" s="3">
        <f>tweet_datatable[[#This Row],[R/L]]*60</f>
        <v>15.294117647058826</v>
      </c>
      <c r="L311" s="3">
        <f>tweet_datatable[[#This Row],[R/C]]*60</f>
        <v>51.147540983606554</v>
      </c>
      <c r="M311" s="3">
        <f>180-tweet_datatable[[#This Row],[Theta (deg)]]-tweet_datatable[[#This Row],[Phi (deg)]]</f>
        <v>113.55834136933461</v>
      </c>
      <c r="N311" s="3">
        <f>RADIANS(tweet_datatable[[#This Row],[Phi (deg)]])</f>
        <v>0.89269299446267336</v>
      </c>
      <c r="O311" s="3">
        <f>RADIANS(tweet_datatable[[#This Row],[Beta (deg)]])</f>
        <v>1.981966949998575</v>
      </c>
      <c r="P311" s="3">
        <f>SIN(tweet_datatable[[#This Row],[Phi (rad)]])</f>
        <v>0.77876393083476059</v>
      </c>
      <c r="Q311" s="3">
        <f>SIN(tweet_datatable[[#This Row],[Beta (rad)]])</f>
        <v>0.91665357320246632</v>
      </c>
      <c r="R311" s="3">
        <f>tweet_datatable[[#This Row],[SinPhi]]/tweet_datatable[[#This Row],[SinBeta]]</f>
        <v>0.84957278692978022</v>
      </c>
      <c r="S311" s="3">
        <f>RADIANS(tweet_datatable[[#This Row],[Theta (deg)]])</f>
        <v>0.26693270912854455</v>
      </c>
      <c r="T311" s="3">
        <f>tweet_datatable[[#This Row],[r1]]*COS(tweet_datatable[[#This Row],[Theta (rad)]])</f>
        <v>0.8194847455282781</v>
      </c>
      <c r="U311" s="3">
        <f>tweet_datatable[[#This Row],[r1]]*SIN(tweet_datatable[[#This Row],[Theta (rad)]])</f>
        <v>0.22409523006545029</v>
      </c>
      <c r="V311" s="3" t="e">
        <f>IF(COUNTA(tweet_datatable[[#This Row],[Flag]])&gt;0,tweet_datatable[[#This Row],[x]],NA())</f>
        <v>#N/A</v>
      </c>
      <c r="W311" s="3" t="e">
        <f>IF(COUNTA(tweet_datatable[[#This Row],[Flag]])&gt;0,tweet_datatable[[#This Row],[y]],NA())</f>
        <v>#N/A</v>
      </c>
      <c r="X311" s="3">
        <f>IF(COUNTA(tweet_datatable[[#This Row],[Flag]])=0,tweet_datatable[[#This Row],[x]],NA())</f>
        <v>0.8194847455282781</v>
      </c>
      <c r="Y311" s="3">
        <f>IF(COUNTA(tweet_datatable[[#This Row],[Flag]])=0,tweet_datatable[[#This Row],[y]],NA())</f>
        <v>0.22409523006545029</v>
      </c>
      <c r="Z311" s="3"/>
      <c r="AA311" s="3"/>
      <c r="AB311" s="3"/>
    </row>
    <row r="312" spans="1:28" x14ac:dyDescent="0.35">
      <c r="A312" s="1">
        <v>44155</v>
      </c>
      <c r="B312">
        <v>9.6</v>
      </c>
      <c r="C312">
        <v>23</v>
      </c>
      <c r="D312">
        <v>95.9</v>
      </c>
      <c r="E312" t="s">
        <v>9</v>
      </c>
      <c r="I312" s="2">
        <f>IFERROR(tweet_datatable[[#This Row],[Retweets]]/SUM(tweet_datatable[[#This Row],[Retweets]:[Likes]]),0.5)</f>
        <v>0.19343986543313707</v>
      </c>
      <c r="J312" s="2">
        <f>IFERROR(tweet_datatable[[#This Row],[Retweets]]/SUM(tweet_datatable[[#This Row],[Comments]:[Retweets]]),0.5)</f>
        <v>0.70552147239263796</v>
      </c>
      <c r="K312" s="3">
        <f>tweet_datatable[[#This Row],[R/L]]*60</f>
        <v>11.606391925988223</v>
      </c>
      <c r="L312" s="3">
        <f>tweet_datatable[[#This Row],[R/C]]*60</f>
        <v>42.331288343558278</v>
      </c>
      <c r="M312" s="3">
        <f>180-tweet_datatable[[#This Row],[Theta (deg)]]-tweet_datatable[[#This Row],[Phi (deg)]]</f>
        <v>126.06231973045351</v>
      </c>
      <c r="N312" s="3">
        <f>RADIANS(tweet_datatable[[#This Row],[Phi (deg)]])</f>
        <v>0.73882035820618852</v>
      </c>
      <c r="O312" s="3">
        <f>RADIANS(tweet_datatable[[#This Row],[Beta (deg)]])</f>
        <v>2.2002025419982245</v>
      </c>
      <c r="P312" s="3">
        <f>SIN(tweet_datatable[[#This Row],[Phi (rad)]])</f>
        <v>0.6734163143006664</v>
      </c>
      <c r="Q312" s="3">
        <f>SIN(tweet_datatable[[#This Row],[Beta (rad)]])</f>
        <v>0.80837719104457939</v>
      </c>
      <c r="R312" s="3">
        <f>tweet_datatable[[#This Row],[SinPhi]]/tweet_datatable[[#This Row],[SinBeta]]</f>
        <v>0.83304714898064169</v>
      </c>
      <c r="S312" s="3">
        <f>RADIANS(tweet_datatable[[#This Row],[Theta (deg)]])</f>
        <v>0.20256975338538052</v>
      </c>
      <c r="T312" s="3">
        <f>tweet_datatable[[#This Row],[r1]]*COS(tweet_datatable[[#This Row],[Theta (rad)]])</f>
        <v>0.81601367666262681</v>
      </c>
      <c r="U312" s="3">
        <f>tweet_datatable[[#This Row],[r1]]*SIN(tweet_datatable[[#This Row],[Theta (rad)]])</f>
        <v>0.16759842458781432</v>
      </c>
      <c r="V312" s="3" t="e">
        <f>IF(COUNTA(tweet_datatable[[#This Row],[Flag]])&gt;0,tweet_datatable[[#This Row],[x]],NA())</f>
        <v>#N/A</v>
      </c>
      <c r="W312" s="3" t="e">
        <f>IF(COUNTA(tweet_datatable[[#This Row],[Flag]])&gt;0,tweet_datatable[[#This Row],[y]],NA())</f>
        <v>#N/A</v>
      </c>
      <c r="X312" s="3">
        <f>IF(COUNTA(tweet_datatable[[#This Row],[Flag]])=0,tweet_datatable[[#This Row],[x]],NA())</f>
        <v>0.81601367666262681</v>
      </c>
      <c r="Y312" s="3">
        <f>IF(COUNTA(tweet_datatable[[#This Row],[Flag]])=0,tweet_datatable[[#This Row],[y]],NA())</f>
        <v>0.16759842458781432</v>
      </c>
      <c r="Z312" s="3"/>
      <c r="AA312" s="3"/>
      <c r="AB312" s="3"/>
    </row>
    <row r="313" spans="1:28" x14ac:dyDescent="0.35">
      <c r="A313" s="1">
        <v>44155</v>
      </c>
      <c r="B313">
        <v>10.7</v>
      </c>
      <c r="C313">
        <v>26</v>
      </c>
      <c r="D313">
        <v>119.7</v>
      </c>
      <c r="E313" t="s">
        <v>9</v>
      </c>
      <c r="I313" s="2">
        <f>IFERROR(tweet_datatable[[#This Row],[Retweets]]/SUM(tweet_datatable[[#This Row],[Retweets]:[Likes]]),0.5)</f>
        <v>0.17844886753603295</v>
      </c>
      <c r="J313" s="2">
        <f>IFERROR(tweet_datatable[[#This Row],[Retweets]]/SUM(tweet_datatable[[#This Row],[Comments]:[Retweets]]),0.5)</f>
        <v>0.70844686648501354</v>
      </c>
      <c r="K313" s="3">
        <f>tweet_datatable[[#This Row],[R/L]]*60</f>
        <v>10.706932052161978</v>
      </c>
      <c r="L313" s="3">
        <f>tweet_datatable[[#This Row],[R/C]]*60</f>
        <v>42.506811989100811</v>
      </c>
      <c r="M313" s="3">
        <f>180-tweet_datatable[[#This Row],[Theta (deg)]]-tweet_datatable[[#This Row],[Phi (deg)]]</f>
        <v>126.7862559587372</v>
      </c>
      <c r="N313" s="3">
        <f>RADIANS(tweet_datatable[[#This Row],[Phi (deg)]])</f>
        <v>0.74188382373600914</v>
      </c>
      <c r="O313" s="3">
        <f>RADIANS(tweet_datatable[[#This Row],[Beta (deg)]])</f>
        <v>2.2128376127562439</v>
      </c>
      <c r="P313" s="3">
        <f>SIN(tweet_datatable[[#This Row],[Phi (rad)]])</f>
        <v>0.6756778589511877</v>
      </c>
      <c r="Q313" s="3">
        <f>SIN(tweet_datatable[[#This Row],[Beta (rad)]])</f>
        <v>0.80087504095513307</v>
      </c>
      <c r="R313" s="3">
        <f>tweet_datatable[[#This Row],[SinPhi]]/tweet_datatable[[#This Row],[SinBeta]]</f>
        <v>0.84367451150102801</v>
      </c>
      <c r="S313" s="3">
        <f>RADIANS(tweet_datatable[[#This Row],[Theta (deg)]])</f>
        <v>0.18687121709753976</v>
      </c>
      <c r="T313" s="3">
        <f>tweet_datatable[[#This Row],[r1]]*COS(tweet_datatable[[#This Row],[Theta (rad)]])</f>
        <v>0.82898641336141654</v>
      </c>
      <c r="U313" s="3">
        <f>tweet_datatable[[#This Row],[r1]]*SIN(tweet_datatable[[#This Row],[Theta (rad)]])</f>
        <v>0.15674248887481979</v>
      </c>
      <c r="V313" s="3" t="e">
        <f>IF(COUNTA(tweet_datatable[[#This Row],[Flag]])&gt;0,tweet_datatable[[#This Row],[x]],NA())</f>
        <v>#N/A</v>
      </c>
      <c r="W313" s="3" t="e">
        <f>IF(COUNTA(tweet_datatable[[#This Row],[Flag]])&gt;0,tweet_datatable[[#This Row],[y]],NA())</f>
        <v>#N/A</v>
      </c>
      <c r="X313" s="3">
        <f>IF(COUNTA(tweet_datatable[[#This Row],[Flag]])=0,tweet_datatable[[#This Row],[x]],NA())</f>
        <v>0.82898641336141654</v>
      </c>
      <c r="Y313" s="3">
        <f>IF(COUNTA(tweet_datatable[[#This Row],[Flag]])=0,tweet_datatable[[#This Row],[y]],NA())</f>
        <v>0.15674248887481979</v>
      </c>
      <c r="Z313" s="3"/>
      <c r="AA313" s="3"/>
      <c r="AB313" s="3"/>
    </row>
    <row r="314" spans="1:28" x14ac:dyDescent="0.35">
      <c r="A314" s="1">
        <v>44155</v>
      </c>
      <c r="B314">
        <v>8.5</v>
      </c>
      <c r="C314">
        <v>20.8</v>
      </c>
      <c r="D314">
        <v>117.2</v>
      </c>
      <c r="E314" t="s">
        <v>9</v>
      </c>
      <c r="I314" s="2">
        <f>IFERROR(tweet_datatable[[#This Row],[Retweets]]/SUM(tweet_datatable[[#This Row],[Retweets]:[Likes]]),0.5)</f>
        <v>0.15072463768115943</v>
      </c>
      <c r="J314" s="2">
        <f>IFERROR(tweet_datatable[[#This Row],[Retweets]]/SUM(tweet_datatable[[#This Row],[Comments]:[Retweets]]),0.5)</f>
        <v>0.70989761092150172</v>
      </c>
      <c r="K314" s="3">
        <f>tweet_datatable[[#This Row],[R/L]]*60</f>
        <v>9.0434782608695663</v>
      </c>
      <c r="L314" s="3">
        <f>tweet_datatable[[#This Row],[R/C]]*60</f>
        <v>42.593856655290104</v>
      </c>
      <c r="M314" s="3">
        <f>180-tweet_datatable[[#This Row],[Theta (deg)]]-tweet_datatable[[#This Row],[Phi (deg)]]</f>
        <v>128.36266508384034</v>
      </c>
      <c r="N314" s="3">
        <f>RADIANS(tweet_datatable[[#This Row],[Phi (deg)]])</f>
        <v>0.7434030397573117</v>
      </c>
      <c r="O314" s="3">
        <f>RADIANS(tweet_datatable[[#This Row],[Beta (deg)]])</f>
        <v>2.2403511423477771</v>
      </c>
      <c r="P314" s="3">
        <f>SIN(tweet_datatable[[#This Row],[Phi (rad)]])</f>
        <v>0.67679704029022159</v>
      </c>
      <c r="Q314" s="3">
        <f>SIN(tweet_datatable[[#This Row],[Beta (rad)]])</f>
        <v>0.78409804150253548</v>
      </c>
      <c r="R314" s="3">
        <f>tweet_datatable[[#This Row],[SinPhi]]/tweet_datatable[[#This Row],[SinBeta]]</f>
        <v>0.86315359109085732</v>
      </c>
      <c r="S314" s="3">
        <f>RADIANS(tweet_datatable[[#This Row],[Theta (deg)]])</f>
        <v>0.15783847148470462</v>
      </c>
      <c r="T314" s="3">
        <f>tweet_datatable[[#This Row],[r1]]*COS(tweet_datatable[[#This Row],[Theta (rad)]])</f>
        <v>0.85242402891038205</v>
      </c>
      <c r="U314" s="3">
        <f>tweet_datatable[[#This Row],[r1]]*SIN(tweet_datatable[[#This Row],[Theta (rad)]])</f>
        <v>0.13567386170237472</v>
      </c>
      <c r="V314" s="3" t="e">
        <f>IF(COUNTA(tweet_datatable[[#This Row],[Flag]])&gt;0,tweet_datatable[[#This Row],[x]],NA())</f>
        <v>#N/A</v>
      </c>
      <c r="W314" s="3" t="e">
        <f>IF(COUNTA(tweet_datatable[[#This Row],[Flag]])&gt;0,tweet_datatable[[#This Row],[y]],NA())</f>
        <v>#N/A</v>
      </c>
      <c r="X314" s="3">
        <f>IF(COUNTA(tweet_datatable[[#This Row],[Flag]])=0,tweet_datatable[[#This Row],[x]],NA())</f>
        <v>0.85242402891038205</v>
      </c>
      <c r="Y314" s="3">
        <f>IF(COUNTA(tweet_datatable[[#This Row],[Flag]])=0,tweet_datatable[[#This Row],[y]],NA())</f>
        <v>0.13567386170237472</v>
      </c>
      <c r="Z314" s="3"/>
      <c r="AA314" s="3"/>
      <c r="AB314" s="3"/>
    </row>
    <row r="315" spans="1:28" x14ac:dyDescent="0.35">
      <c r="A315" s="1">
        <v>44155</v>
      </c>
      <c r="B315">
        <v>19.5</v>
      </c>
      <c r="C315">
        <v>30.6</v>
      </c>
      <c r="D315">
        <v>232.5</v>
      </c>
      <c r="E315" t="s">
        <v>8</v>
      </c>
      <c r="I315" s="2">
        <f>IFERROR(tweet_datatable[[#This Row],[Retweets]]/SUM(tweet_datatable[[#This Row],[Retweets]:[Likes]]),0.5)</f>
        <v>0.11630558722919042</v>
      </c>
      <c r="J315" s="2">
        <f>IFERROR(tweet_datatable[[#This Row],[Retweets]]/SUM(tweet_datatable[[#This Row],[Comments]:[Retweets]]),0.5)</f>
        <v>0.6107784431137725</v>
      </c>
      <c r="K315" s="3">
        <f>tweet_datatable[[#This Row],[R/L]]*60</f>
        <v>6.9783352337514248</v>
      </c>
      <c r="L315" s="3">
        <f>tweet_datatable[[#This Row],[R/C]]*60</f>
        <v>36.646706586826348</v>
      </c>
      <c r="M315" s="3">
        <f>180-tweet_datatable[[#This Row],[Theta (deg)]]-tweet_datatable[[#This Row],[Phi (deg)]]</f>
        <v>136.37495817942221</v>
      </c>
      <c r="N315" s="3">
        <f>RADIANS(tweet_datatable[[#This Row],[Phi (deg)]])</f>
        <v>0.63960568995241296</v>
      </c>
      <c r="O315" s="3">
        <f>RADIANS(tweet_datatable[[#This Row],[Beta (deg)]])</f>
        <v>2.3801920375004895</v>
      </c>
      <c r="P315" s="3">
        <f>SIN(tweet_datatable[[#This Row],[Phi (rad)]])</f>
        <v>0.5968791205280306</v>
      </c>
      <c r="Q315" s="3">
        <f>SIN(tweet_datatable[[#This Row],[Beta (rad)]])</f>
        <v>0.68993598602012385</v>
      </c>
      <c r="R315" s="3">
        <f>tweet_datatable[[#This Row],[SinPhi]]/tweet_datatable[[#This Row],[SinBeta]]</f>
        <v>0.86512246443486862</v>
      </c>
      <c r="S315" s="3">
        <f>RADIANS(tweet_datatable[[#This Row],[Theta (deg)]])</f>
        <v>0.1217949261368905</v>
      </c>
      <c r="T315" s="3">
        <f>tweet_datatable[[#This Row],[r1]]*COS(tweet_datatable[[#This Row],[Theta (rad)]])</f>
        <v>0.85871377745850408</v>
      </c>
      <c r="U315" s="3">
        <f>tweet_datatable[[#This Row],[r1]]*SIN(tweet_datatable[[#This Row],[Theta (rad)]])</f>
        <v>0.10510721608342301</v>
      </c>
      <c r="V315" s="3" t="e">
        <f>IF(COUNTA(tweet_datatable[[#This Row],[Flag]])&gt;0,tweet_datatable[[#This Row],[x]],NA())</f>
        <v>#N/A</v>
      </c>
      <c r="W315" s="3" t="e">
        <f>IF(COUNTA(tweet_datatable[[#This Row],[Flag]])&gt;0,tweet_datatable[[#This Row],[y]],NA())</f>
        <v>#N/A</v>
      </c>
      <c r="X315" s="3">
        <f>IF(COUNTA(tweet_datatable[[#This Row],[Flag]])=0,tweet_datatable[[#This Row],[x]],NA())</f>
        <v>0.85871377745850408</v>
      </c>
      <c r="Y315" s="3">
        <f>IF(COUNTA(tweet_datatable[[#This Row],[Flag]])=0,tweet_datatable[[#This Row],[y]],NA())</f>
        <v>0.10510721608342301</v>
      </c>
      <c r="Z315" s="3"/>
      <c r="AA315" s="3"/>
      <c r="AB315" s="3"/>
    </row>
    <row r="316" spans="1:28" x14ac:dyDescent="0.35">
      <c r="A316" s="1">
        <v>44156</v>
      </c>
      <c r="B316">
        <v>24.1</v>
      </c>
      <c r="C316">
        <v>39.1</v>
      </c>
      <c r="D316">
        <v>149.4</v>
      </c>
      <c r="E316" t="s">
        <v>8</v>
      </c>
      <c r="G316" t="s">
        <v>23</v>
      </c>
      <c r="I316" s="2">
        <f>IFERROR(tweet_datatable[[#This Row],[Retweets]]/SUM(tweet_datatable[[#This Row],[Retweets]:[Likes]]),0.5)</f>
        <v>0.20742705570291778</v>
      </c>
      <c r="J316" s="2">
        <f>IFERROR(tweet_datatable[[#This Row],[Retweets]]/SUM(tweet_datatable[[#This Row],[Comments]:[Retweets]]),0.5)</f>
        <v>0.61867088607594933</v>
      </c>
      <c r="K316" s="3">
        <f>tweet_datatable[[#This Row],[R/L]]*60</f>
        <v>12.445623342175066</v>
      </c>
      <c r="L316" s="3">
        <f>tweet_datatable[[#This Row],[R/C]]*60</f>
        <v>37.120253164556956</v>
      </c>
      <c r="M316" s="3">
        <f>180-tweet_datatable[[#This Row],[Theta (deg)]]-tweet_datatable[[#This Row],[Phi (deg)]]</f>
        <v>130.43412349326798</v>
      </c>
      <c r="N316" s="3">
        <f>RADIANS(tweet_datatable[[#This Row],[Phi (deg)]])</f>
        <v>0.64787063689536339</v>
      </c>
      <c r="O316" s="3">
        <f>RADIANS(tweet_datatable[[#This Row],[Beta (deg)]])</f>
        <v>2.2765049119104139</v>
      </c>
      <c r="P316" s="3">
        <f>SIN(tweet_datatable[[#This Row],[Phi (rad)]])</f>
        <v>0.60348988353451394</v>
      </c>
      <c r="Q316" s="3">
        <f>SIN(tweet_datatable[[#This Row],[Beta (rad)]])</f>
        <v>0.76115217347467146</v>
      </c>
      <c r="R316" s="3">
        <f>tweet_datatable[[#This Row],[SinPhi]]/tweet_datatable[[#This Row],[SinBeta]]</f>
        <v>0.79286364089269201</v>
      </c>
      <c r="S316" s="3">
        <f>RADIANS(tweet_datatable[[#This Row],[Theta (deg)]])</f>
        <v>0.21721710478401576</v>
      </c>
      <c r="T316" s="3">
        <f>tweet_datatable[[#This Row],[r1]]*COS(tweet_datatable[[#This Row],[Theta (rad)]])</f>
        <v>0.77423212218069537</v>
      </c>
      <c r="U316" s="3">
        <f>tweet_datatable[[#This Row],[r1]]*SIN(tweet_datatable[[#This Row],[Theta (rad)]])</f>
        <v>0.17087239107940316</v>
      </c>
      <c r="V316" s="3">
        <f>IF(COUNTA(tweet_datatable[[#This Row],[Flag]])&gt;0,tweet_datatable[[#This Row],[x]],NA())</f>
        <v>0.77423212218069537</v>
      </c>
      <c r="W316" s="3">
        <f>IF(COUNTA(tweet_datatable[[#This Row],[Flag]])&gt;0,tweet_datatable[[#This Row],[y]],NA())</f>
        <v>0.17087239107940316</v>
      </c>
      <c r="X316" s="3" t="e">
        <f>IF(COUNTA(tweet_datatable[[#This Row],[Flag]])=0,tweet_datatable[[#This Row],[x]],NA())</f>
        <v>#N/A</v>
      </c>
      <c r="Y316" s="3" t="e">
        <f>IF(COUNTA(tweet_datatable[[#This Row],[Flag]])=0,tweet_datatable[[#This Row],[y]],NA())</f>
        <v>#N/A</v>
      </c>
      <c r="Z316" s="3"/>
      <c r="AA316" s="3"/>
      <c r="AB316" s="3"/>
    </row>
    <row r="317" spans="1:28" x14ac:dyDescent="0.35">
      <c r="A317" s="1">
        <v>44156</v>
      </c>
      <c r="B317">
        <v>15.9</v>
      </c>
      <c r="C317">
        <v>34.1</v>
      </c>
      <c r="D317">
        <v>141.4</v>
      </c>
      <c r="E317" t="s">
        <v>9</v>
      </c>
      <c r="G317" t="s">
        <v>17</v>
      </c>
      <c r="I317" s="2">
        <f>IFERROR(tweet_datatable[[#This Row],[Retweets]]/SUM(tweet_datatable[[#This Row],[Retweets]:[Likes]]),0.5)</f>
        <v>0.1943019943019943</v>
      </c>
      <c r="J317" s="2">
        <f>IFERROR(tweet_datatable[[#This Row],[Retweets]]/SUM(tweet_datatable[[#This Row],[Comments]:[Retweets]]),0.5)</f>
        <v>0.68200000000000005</v>
      </c>
      <c r="K317" s="3">
        <f>tweet_datatable[[#This Row],[R/L]]*60</f>
        <v>11.658119658119658</v>
      </c>
      <c r="L317" s="3">
        <f>tweet_datatable[[#This Row],[R/C]]*60</f>
        <v>40.92</v>
      </c>
      <c r="M317" s="3">
        <f>180-tweet_datatable[[#This Row],[Theta (deg)]]-tweet_datatable[[#This Row],[Phi (deg)]]</f>
        <v>127.42188034188034</v>
      </c>
      <c r="N317" s="3">
        <f>RADIANS(tweet_datatable[[#This Row],[Phi (deg)]])</f>
        <v>0.71418872991607973</v>
      </c>
      <c r="O317" s="3">
        <f>RADIANS(tweet_datatable[[#This Row],[Beta (deg)]])</f>
        <v>2.2239313510480496</v>
      </c>
      <c r="P317" s="3">
        <f>SIN(tweet_datatable[[#This Row],[Phi (rad)]])</f>
        <v>0.65500461645688257</v>
      </c>
      <c r="Q317" s="3">
        <f>SIN(tweet_datatable[[#This Row],[Beta (rad)]])</f>
        <v>0.79418261549457669</v>
      </c>
      <c r="R317" s="3">
        <f>tweet_datatable[[#This Row],[SinPhi]]/tweet_datatable[[#This Row],[SinBeta]]</f>
        <v>0.8247531533399014</v>
      </c>
      <c r="S317" s="3">
        <f>RADIANS(tweet_datatable[[#This Row],[Theta (deg)]])</f>
        <v>0.20347257262566371</v>
      </c>
      <c r="T317" s="3">
        <f>tweet_datatable[[#This Row],[r1]]*COS(tweet_datatable[[#This Row],[Theta (rad)]])</f>
        <v>0.80773913609178138</v>
      </c>
      <c r="U317" s="3">
        <f>tweet_datatable[[#This Row],[r1]]*SIN(tweet_datatable[[#This Row],[Theta (rad)]])</f>
        <v>0.16665908907051419</v>
      </c>
      <c r="V317" s="3">
        <f>IF(COUNTA(tweet_datatable[[#This Row],[Flag]])&gt;0,tweet_datatable[[#This Row],[x]],NA())</f>
        <v>0.80773913609178138</v>
      </c>
      <c r="W317" s="3">
        <f>IF(COUNTA(tweet_datatable[[#This Row],[Flag]])&gt;0,tweet_datatable[[#This Row],[y]],NA())</f>
        <v>0.16665908907051419</v>
      </c>
      <c r="X317" s="3" t="e">
        <f>IF(COUNTA(tweet_datatable[[#This Row],[Flag]])=0,tweet_datatable[[#This Row],[x]],NA())</f>
        <v>#N/A</v>
      </c>
      <c r="Y317" s="3" t="e">
        <f>IF(COUNTA(tweet_datatable[[#This Row],[Flag]])=0,tweet_datatable[[#This Row],[y]],NA())</f>
        <v>#N/A</v>
      </c>
      <c r="Z317" s="3"/>
      <c r="AA317" s="3"/>
      <c r="AB317" s="3"/>
    </row>
    <row r="318" spans="1:28" x14ac:dyDescent="0.35">
      <c r="A318" s="1">
        <v>44156</v>
      </c>
      <c r="B318">
        <v>16.8</v>
      </c>
      <c r="C318">
        <v>37.1</v>
      </c>
      <c r="D318">
        <v>154.80000000000001</v>
      </c>
      <c r="E318" t="s">
        <v>9</v>
      </c>
      <c r="G318" t="s">
        <v>17</v>
      </c>
      <c r="I318" s="2">
        <f>IFERROR(tweet_datatable[[#This Row],[Retweets]]/SUM(tweet_datatable[[#This Row],[Retweets]:[Likes]]),0.5)</f>
        <v>0.19332985930171964</v>
      </c>
      <c r="J318" s="2">
        <f>IFERROR(tweet_datatable[[#This Row],[Retweets]]/SUM(tweet_datatable[[#This Row],[Comments]:[Retweets]]),0.5)</f>
        <v>0.68831168831168832</v>
      </c>
      <c r="K318" s="3">
        <f>tweet_datatable[[#This Row],[R/L]]*60</f>
        <v>11.599791558103178</v>
      </c>
      <c r="L318" s="3">
        <f>tweet_datatable[[#This Row],[R/C]]*60</f>
        <v>41.298701298701296</v>
      </c>
      <c r="M318" s="3">
        <f>180-tweet_datatable[[#This Row],[Theta (deg)]]-tweet_datatable[[#This Row],[Phi (deg)]]</f>
        <v>127.10150714319553</v>
      </c>
      <c r="N318" s="3">
        <f>RADIANS(tweet_datatable[[#This Row],[Phi (deg)]])</f>
        <v>0.72079831445999576</v>
      </c>
      <c r="O318" s="3">
        <f>RADIANS(tweet_datatable[[#This Row],[Beta (deg)]])</f>
        <v>2.2183397838958538</v>
      </c>
      <c r="P318" s="3">
        <f>SIN(tweet_datatable[[#This Row],[Phi (rad)]])</f>
        <v>0.65998463917751937</v>
      </c>
      <c r="Q318" s="3">
        <f>SIN(tweet_datatable[[#This Row],[Beta (rad)]])</f>
        <v>0.79756806139778669</v>
      </c>
      <c r="R318" s="3">
        <f>tweet_datatable[[#This Row],[SinPhi]]/tweet_datatable[[#This Row],[SinBeta]]</f>
        <v>0.82749632428968634</v>
      </c>
      <c r="S318" s="3">
        <f>RADIANS(tweet_datatable[[#This Row],[Theta (deg)]])</f>
        <v>0.20245455523394357</v>
      </c>
      <c r="T318" s="3">
        <f>tweet_datatable[[#This Row],[r1]]*COS(tweet_datatable[[#This Row],[Theta (rad)]])</f>
        <v>0.81059552373414567</v>
      </c>
      <c r="U318" s="3">
        <f>tweet_datatable[[#This Row],[r1]]*SIN(tweet_datatable[[#This Row],[Theta (rad)]])</f>
        <v>0.16638829170079153</v>
      </c>
      <c r="V318" s="3">
        <f>IF(COUNTA(tweet_datatable[[#This Row],[Flag]])&gt;0,tweet_datatable[[#This Row],[x]],NA())</f>
        <v>0.81059552373414567</v>
      </c>
      <c r="W318" s="3">
        <f>IF(COUNTA(tweet_datatable[[#This Row],[Flag]])&gt;0,tweet_datatable[[#This Row],[y]],NA())</f>
        <v>0.16638829170079153</v>
      </c>
      <c r="X318" s="3" t="e">
        <f>IF(COUNTA(tweet_datatable[[#This Row],[Flag]])=0,tweet_datatable[[#This Row],[x]],NA())</f>
        <v>#N/A</v>
      </c>
      <c r="Y318" s="3" t="e">
        <f>IF(COUNTA(tweet_datatable[[#This Row],[Flag]])=0,tweet_datatable[[#This Row],[y]],NA())</f>
        <v>#N/A</v>
      </c>
      <c r="Z318" s="3"/>
      <c r="AA318" s="3"/>
      <c r="AB318" s="3"/>
    </row>
    <row r="319" spans="1:28" x14ac:dyDescent="0.35">
      <c r="A319" s="1">
        <v>44156</v>
      </c>
      <c r="B319">
        <v>37.9</v>
      </c>
      <c r="C319">
        <v>61.3</v>
      </c>
      <c r="D319">
        <v>254.8</v>
      </c>
      <c r="E319" t="s">
        <v>8</v>
      </c>
      <c r="G319" t="s">
        <v>17</v>
      </c>
      <c r="I319" s="2">
        <f>IFERROR(tweet_datatable[[#This Row],[Retweets]]/SUM(tweet_datatable[[#This Row],[Retweets]:[Likes]]),0.5)</f>
        <v>0.19392597279341978</v>
      </c>
      <c r="J319" s="2">
        <f>IFERROR(tweet_datatable[[#This Row],[Retweets]]/SUM(tweet_datatable[[#This Row],[Comments]:[Retweets]]),0.5)</f>
        <v>0.61794354838709686</v>
      </c>
      <c r="K319" s="3">
        <f>tweet_datatable[[#This Row],[R/L]]*60</f>
        <v>11.635558367605187</v>
      </c>
      <c r="L319" s="3">
        <f>tweet_datatable[[#This Row],[R/C]]*60</f>
        <v>37.076612903225815</v>
      </c>
      <c r="M319" s="3">
        <f>180-tweet_datatable[[#This Row],[Theta (deg)]]-tweet_datatable[[#This Row],[Phi (deg)]]</f>
        <v>131.28782872916898</v>
      </c>
      <c r="N319" s="3">
        <f>RADIANS(tweet_datatable[[#This Row],[Phi (deg)]])</f>
        <v>0.64710897064870421</v>
      </c>
      <c r="O319" s="3">
        <f>RADIANS(tweet_datatable[[#This Row],[Beta (deg)]])</f>
        <v>2.2914048791184016</v>
      </c>
      <c r="P319" s="3">
        <f>SIN(tweet_datatable[[#This Row],[Phi (rad)]])</f>
        <v>0.60288237822678048</v>
      </c>
      <c r="Q319" s="3">
        <f>SIN(tweet_datatable[[#This Row],[Beta (rad)]])</f>
        <v>0.75140431988111778</v>
      </c>
      <c r="R319" s="3">
        <f>tweet_datatable[[#This Row],[SinPhi]]/tweet_datatable[[#This Row],[SinBeta]]</f>
        <v>0.8023408466991041</v>
      </c>
      <c r="S319" s="3">
        <f>RADIANS(tweet_datatable[[#This Row],[Theta (deg)]])</f>
        <v>0.20307880382268723</v>
      </c>
      <c r="T319" s="3">
        <f>tweet_datatable[[#This Row],[r1]]*COS(tweet_datatable[[#This Row],[Theta (rad)]])</f>
        <v>0.78585295883071771</v>
      </c>
      <c r="U319" s="3">
        <f>tweet_datatable[[#This Row],[r1]]*SIN(tweet_datatable[[#This Row],[Theta (rad)]])</f>
        <v>0.16182076930617267</v>
      </c>
      <c r="V319" s="3">
        <f>IF(COUNTA(tweet_datatable[[#This Row],[Flag]])&gt;0,tweet_datatable[[#This Row],[x]],NA())</f>
        <v>0.78585295883071771</v>
      </c>
      <c r="W319" s="3">
        <f>IF(COUNTA(tweet_datatable[[#This Row],[Flag]])&gt;0,tweet_datatable[[#This Row],[y]],NA())</f>
        <v>0.16182076930617267</v>
      </c>
      <c r="X319" s="3" t="e">
        <f>IF(COUNTA(tweet_datatable[[#This Row],[Flag]])=0,tweet_datatable[[#This Row],[x]],NA())</f>
        <v>#N/A</v>
      </c>
      <c r="Y319" s="3" t="e">
        <f>IF(COUNTA(tweet_datatable[[#This Row],[Flag]])=0,tweet_datatable[[#This Row],[y]],NA())</f>
        <v>#N/A</v>
      </c>
      <c r="Z319" s="3"/>
      <c r="AA319" s="3"/>
      <c r="AB319" s="3"/>
    </row>
    <row r="320" spans="1:28" x14ac:dyDescent="0.35">
      <c r="A320" s="1">
        <v>44156</v>
      </c>
      <c r="B320">
        <v>70</v>
      </c>
      <c r="C320">
        <v>73.2</v>
      </c>
      <c r="D320">
        <v>308.89999999999998</v>
      </c>
      <c r="E320" t="s">
        <v>8</v>
      </c>
      <c r="G320" t="s">
        <v>17</v>
      </c>
      <c r="I320" s="2">
        <f>IFERROR(tweet_datatable[[#This Row],[Retweets]]/SUM(tweet_datatable[[#This Row],[Retweets]:[Likes]]),0.5)</f>
        <v>0.19157288667887989</v>
      </c>
      <c r="J320" s="2">
        <f>IFERROR(tweet_datatable[[#This Row],[Retweets]]/SUM(tweet_datatable[[#This Row],[Comments]:[Retweets]]),0.5)</f>
        <v>0.511173184357542</v>
      </c>
      <c r="K320" s="3">
        <f>tweet_datatable[[#This Row],[R/L]]*60</f>
        <v>11.494373200732793</v>
      </c>
      <c r="L320" s="3">
        <f>tweet_datatable[[#This Row],[R/C]]*60</f>
        <v>30.67039106145252</v>
      </c>
      <c r="M320" s="3">
        <f>180-tweet_datatable[[#This Row],[Theta (deg)]]-tweet_datatable[[#This Row],[Phi (deg)]]</f>
        <v>137.83523573781468</v>
      </c>
      <c r="N320" s="3">
        <f>RADIANS(tweet_datatable[[#This Row],[Phi (deg)]])</f>
        <v>0.535299306896585</v>
      </c>
      <c r="O320" s="3">
        <f>RADIANS(tweet_datatable[[#This Row],[Beta (deg)]])</f>
        <v>2.4056786888874218</v>
      </c>
      <c r="P320" s="3">
        <f>SIN(tweet_datatable[[#This Row],[Phi (rad)]])</f>
        <v>0.51009850092155173</v>
      </c>
      <c r="Q320" s="3">
        <f>SIN(tweet_datatable[[#This Row],[Beta (rad)]])</f>
        <v>0.67126488258599348</v>
      </c>
      <c r="R320" s="3">
        <f>tweet_datatable[[#This Row],[SinPhi]]/tweet_datatable[[#This Row],[SinBeta]]</f>
        <v>0.75990643061266461</v>
      </c>
      <c r="S320" s="3">
        <f>RADIANS(tweet_datatable[[#This Row],[Theta (deg)]])</f>
        <v>0.20061465780578633</v>
      </c>
      <c r="T320" s="3">
        <f>tweet_datatable[[#This Row],[r1]]*COS(tweet_datatable[[#This Row],[Theta (rad)]])</f>
        <v>0.74466595929777135</v>
      </c>
      <c r="U320" s="3">
        <f>tweet_datatable[[#This Row],[r1]]*SIN(tweet_datatable[[#This Row],[Theta (rad)]])</f>
        <v>0.15142784535748482</v>
      </c>
      <c r="V320" s="3">
        <f>IF(COUNTA(tweet_datatable[[#This Row],[Flag]])&gt;0,tweet_datatable[[#This Row],[x]],NA())</f>
        <v>0.74466595929777135</v>
      </c>
      <c r="W320" s="3">
        <f>IF(COUNTA(tweet_datatable[[#This Row],[Flag]])&gt;0,tweet_datatable[[#This Row],[y]],NA())</f>
        <v>0.15142784535748482</v>
      </c>
      <c r="X320" s="3" t="e">
        <f>IF(COUNTA(tweet_datatable[[#This Row],[Flag]])=0,tweet_datatable[[#This Row],[x]],NA())</f>
        <v>#N/A</v>
      </c>
      <c r="Y320" s="3" t="e">
        <f>IF(COUNTA(tweet_datatable[[#This Row],[Flag]])=0,tweet_datatable[[#This Row],[y]],NA())</f>
        <v>#N/A</v>
      </c>
      <c r="Z320" s="3"/>
      <c r="AA320" s="3"/>
      <c r="AB320" s="3"/>
    </row>
    <row r="321" spans="1:28" x14ac:dyDescent="0.35">
      <c r="A321" s="1">
        <v>44156</v>
      </c>
      <c r="B321">
        <v>16.899999999999999</v>
      </c>
      <c r="C321">
        <v>30.7</v>
      </c>
      <c r="D321">
        <v>118.7</v>
      </c>
      <c r="E321" t="s">
        <v>9</v>
      </c>
      <c r="G321" t="s">
        <v>17</v>
      </c>
      <c r="I321" s="2">
        <f>IFERROR(tweet_datatable[[#This Row],[Retweets]]/SUM(tweet_datatable[[#This Row],[Retweets]:[Likes]]),0.5)</f>
        <v>0.20548862115127173</v>
      </c>
      <c r="J321" s="2">
        <f>IFERROR(tweet_datatable[[#This Row],[Retweets]]/SUM(tweet_datatable[[#This Row],[Comments]:[Retweets]]),0.5)</f>
        <v>0.64495798319327735</v>
      </c>
      <c r="K321" s="3">
        <f>tweet_datatable[[#This Row],[R/L]]*60</f>
        <v>12.329317269076304</v>
      </c>
      <c r="L321" s="3">
        <f>tweet_datatable[[#This Row],[R/C]]*60</f>
        <v>38.69747899159664</v>
      </c>
      <c r="M321" s="3">
        <f>180-tweet_datatable[[#This Row],[Theta (deg)]]-tweet_datatable[[#This Row],[Phi (deg)]]</f>
        <v>128.97320373932706</v>
      </c>
      <c r="N321" s="3">
        <f>RADIANS(tweet_datatable[[#This Row],[Phi (deg)]])</f>
        <v>0.67539842062469646</v>
      </c>
      <c r="O321" s="3">
        <f>RADIANS(tweet_datatable[[#This Row],[Beta (deg)]])</f>
        <v>2.2510070520967198</v>
      </c>
      <c r="P321" s="3">
        <f>SIN(tweet_datatable[[#This Row],[Phi (rad)]])</f>
        <v>0.62520831687286049</v>
      </c>
      <c r="Q321" s="3">
        <f>SIN(tweet_datatable[[#This Row],[Beta (rad)]])</f>
        <v>0.7774401988880203</v>
      </c>
      <c r="R321" s="3">
        <f>tweet_datatable[[#This Row],[SinPhi]]/tweet_datatable[[#This Row],[SinBeta]]</f>
        <v>0.80418830640234651</v>
      </c>
      <c r="S321" s="3">
        <f>RADIANS(tweet_datatable[[#This Row],[Theta (deg)]])</f>
        <v>0.21518718086837715</v>
      </c>
      <c r="T321" s="3">
        <f>tweet_datatable[[#This Row],[r1]]*COS(tweet_datatable[[#This Row],[Theta (rad)]])</f>
        <v>0.78564086318511328</v>
      </c>
      <c r="U321" s="3">
        <f>tweet_datatable[[#This Row],[r1]]*SIN(tweet_datatable[[#This Row],[Theta (rad)]])</f>
        <v>0.17171856698687102</v>
      </c>
      <c r="V321" s="3">
        <f>IF(COUNTA(tweet_datatable[[#This Row],[Flag]])&gt;0,tweet_datatable[[#This Row],[x]],NA())</f>
        <v>0.78564086318511328</v>
      </c>
      <c r="W321" s="3">
        <f>IF(COUNTA(tweet_datatable[[#This Row],[Flag]])&gt;0,tweet_datatable[[#This Row],[y]],NA())</f>
        <v>0.17171856698687102</v>
      </c>
      <c r="X321" s="3" t="e">
        <f>IF(COUNTA(tweet_datatable[[#This Row],[Flag]])=0,tweet_datatable[[#This Row],[x]],NA())</f>
        <v>#N/A</v>
      </c>
      <c r="Y321" s="3" t="e">
        <f>IF(COUNTA(tweet_datatable[[#This Row],[Flag]])=0,tweet_datatable[[#This Row],[y]],NA())</f>
        <v>#N/A</v>
      </c>
      <c r="Z321" s="3"/>
      <c r="AA321" s="3"/>
      <c r="AB321" s="3"/>
    </row>
    <row r="322" spans="1:28" x14ac:dyDescent="0.35">
      <c r="A322" s="1">
        <v>44156</v>
      </c>
      <c r="B322">
        <v>14.7</v>
      </c>
      <c r="C322">
        <v>26.1</v>
      </c>
      <c r="D322">
        <v>103.2</v>
      </c>
      <c r="E322" t="s">
        <v>9</v>
      </c>
      <c r="G322" t="s">
        <v>17</v>
      </c>
      <c r="I322" s="2">
        <f>IFERROR(tweet_datatable[[#This Row],[Retweets]]/SUM(tweet_datatable[[#This Row],[Retweets]:[Likes]]),0.5)</f>
        <v>0.20185614849187936</v>
      </c>
      <c r="J322" s="2">
        <f>IFERROR(tweet_datatable[[#This Row],[Retweets]]/SUM(tweet_datatable[[#This Row],[Comments]:[Retweets]]),0.5)</f>
        <v>0.63970588235294124</v>
      </c>
      <c r="K322" s="3">
        <f>tweet_datatable[[#This Row],[R/L]]*60</f>
        <v>12.111368909512761</v>
      </c>
      <c r="L322" s="3">
        <f>tweet_datatable[[#This Row],[R/C]]*60</f>
        <v>38.382352941176471</v>
      </c>
      <c r="M322" s="3">
        <f>180-tweet_datatable[[#This Row],[Theta (deg)]]-tweet_datatable[[#This Row],[Phi (deg)]]</f>
        <v>129.50627814931079</v>
      </c>
      <c r="N322" s="3">
        <f>RADIANS(tweet_datatable[[#This Row],[Phi (deg)]])</f>
        <v>0.66989843348605882</v>
      </c>
      <c r="O322" s="3">
        <f>RADIANS(tweet_datatable[[#This Row],[Beta (deg)]])</f>
        <v>2.2603109557090617</v>
      </c>
      <c r="P322" s="3">
        <f>SIN(tweet_datatable[[#This Row],[Phi (rad)]])</f>
        <v>0.62090637379957125</v>
      </c>
      <c r="Q322" s="3">
        <f>SIN(tweet_datatable[[#This Row],[Beta (rad)]])</f>
        <v>0.77155488088125557</v>
      </c>
      <c r="R322" s="3">
        <f>tweet_datatable[[#This Row],[SinPhi]]/tweet_datatable[[#This Row],[SinBeta]]</f>
        <v>0.80474686789666028</v>
      </c>
      <c r="S322" s="3">
        <f>RADIANS(tweet_datatable[[#This Row],[Theta (deg)]])</f>
        <v>0.21138326439467287</v>
      </c>
      <c r="T322" s="3">
        <f>tweet_datatable[[#This Row],[r1]]*COS(tweet_datatable[[#This Row],[Theta (rad)]])</f>
        <v>0.78683450949958578</v>
      </c>
      <c r="U322" s="3">
        <f>tweet_datatable[[#This Row],[r1]]*SIN(tweet_datatable[[#This Row],[Theta (rad)]])</f>
        <v>0.16884601283427203</v>
      </c>
      <c r="V322" s="3">
        <f>IF(COUNTA(tweet_datatable[[#This Row],[Flag]])&gt;0,tweet_datatable[[#This Row],[x]],NA())</f>
        <v>0.78683450949958578</v>
      </c>
      <c r="W322" s="3">
        <f>IF(COUNTA(tweet_datatable[[#This Row],[Flag]])&gt;0,tweet_datatable[[#This Row],[y]],NA())</f>
        <v>0.16884601283427203</v>
      </c>
      <c r="X322" s="3" t="e">
        <f>IF(COUNTA(tweet_datatable[[#This Row],[Flag]])=0,tweet_datatable[[#This Row],[x]],NA())</f>
        <v>#N/A</v>
      </c>
      <c r="Y322" s="3" t="e">
        <f>IF(COUNTA(tweet_datatable[[#This Row],[Flag]])=0,tweet_datatable[[#This Row],[y]],NA())</f>
        <v>#N/A</v>
      </c>
      <c r="Z322" s="3"/>
      <c r="AA322" s="3"/>
      <c r="AB322" s="3"/>
    </row>
    <row r="323" spans="1:28" x14ac:dyDescent="0.35">
      <c r="A323" s="1">
        <v>44156</v>
      </c>
      <c r="B323">
        <v>31.1</v>
      </c>
      <c r="C323">
        <v>43.4</v>
      </c>
      <c r="D323">
        <v>167.3</v>
      </c>
      <c r="E323" t="s">
        <v>9</v>
      </c>
      <c r="G323" t="s">
        <v>17</v>
      </c>
      <c r="I323" s="2">
        <f>IFERROR(tweet_datatable[[#This Row],[Retweets]]/SUM(tweet_datatable[[#This Row],[Retweets]:[Likes]]),0.5)</f>
        <v>0.20598006644518271</v>
      </c>
      <c r="J323" s="2">
        <f>IFERROR(tweet_datatable[[#This Row],[Retweets]]/SUM(tweet_datatable[[#This Row],[Comments]:[Retweets]]),0.5)</f>
        <v>0.58255033557046976</v>
      </c>
      <c r="K323" s="3">
        <f>tweet_datatable[[#This Row],[R/L]]*60</f>
        <v>12.358803986710964</v>
      </c>
      <c r="L323" s="3">
        <f>tweet_datatable[[#This Row],[R/C]]*60</f>
        <v>34.953020134228183</v>
      </c>
      <c r="M323" s="3">
        <f>180-tweet_datatable[[#This Row],[Theta (deg)]]-tweet_datatable[[#This Row],[Phi (deg)]]</f>
        <v>132.68817587906085</v>
      </c>
      <c r="N323" s="3">
        <f>RADIANS(tweet_datatable[[#This Row],[Phi (deg)]])</f>
        <v>0.61004528485815213</v>
      </c>
      <c r="O323" s="3">
        <f>RADIANS(tweet_datatable[[#This Row],[Beta (deg)]])</f>
        <v>2.3158455475549333</v>
      </c>
      <c r="P323" s="3">
        <f>SIN(tweet_datatable[[#This Row],[Phi (rad)]])</f>
        <v>0.57290457715729648</v>
      </c>
      <c r="Q323" s="3">
        <f>SIN(tweet_datatable[[#This Row],[Beta (rad)]])</f>
        <v>0.73505453120311803</v>
      </c>
      <c r="R323" s="3">
        <f>tweet_datatable[[#This Row],[SinPhi]]/tweet_datatable[[#This Row],[SinBeta]]</f>
        <v>0.77940418409445245</v>
      </c>
      <c r="S323" s="3">
        <f>RADIANS(tweet_datatable[[#This Row],[Theta (deg)]])</f>
        <v>0.21570182117670783</v>
      </c>
      <c r="T323" s="3">
        <f>tweet_datatable[[#This Row],[r1]]*COS(tweet_datatable[[#This Row],[Theta (rad)]])</f>
        <v>0.76134260033923906</v>
      </c>
      <c r="U323" s="3">
        <f>tweet_datatable[[#This Row],[r1]]*SIN(tweet_datatable[[#This Row],[Theta (rad)]])</f>
        <v>0.1668182456826138</v>
      </c>
      <c r="V323" s="3">
        <f>IF(COUNTA(tweet_datatable[[#This Row],[Flag]])&gt;0,tweet_datatable[[#This Row],[x]],NA())</f>
        <v>0.76134260033923906</v>
      </c>
      <c r="W323" s="3">
        <f>IF(COUNTA(tweet_datatable[[#This Row],[Flag]])&gt;0,tweet_datatable[[#This Row],[y]],NA())</f>
        <v>0.1668182456826138</v>
      </c>
      <c r="X323" s="3" t="e">
        <f>IF(COUNTA(tweet_datatable[[#This Row],[Flag]])=0,tweet_datatable[[#This Row],[x]],NA())</f>
        <v>#N/A</v>
      </c>
      <c r="Y323" s="3" t="e">
        <f>IF(COUNTA(tweet_datatable[[#This Row],[Flag]])=0,tweet_datatable[[#This Row],[y]],NA())</f>
        <v>#N/A</v>
      </c>
      <c r="Z323" s="3"/>
      <c r="AA323" s="3"/>
      <c r="AB323" s="3"/>
    </row>
    <row r="324" spans="1:28" x14ac:dyDescent="0.35">
      <c r="A324" s="1">
        <v>44156</v>
      </c>
      <c r="B324">
        <v>6.2</v>
      </c>
      <c r="C324">
        <v>25.4</v>
      </c>
      <c r="D324">
        <v>91.5</v>
      </c>
      <c r="E324" t="s">
        <v>8</v>
      </c>
      <c r="G324" t="s">
        <v>17</v>
      </c>
      <c r="I324" s="2">
        <f>IFERROR(tweet_datatable[[#This Row],[Retweets]]/SUM(tweet_datatable[[#This Row],[Retweets]:[Likes]]),0.5)</f>
        <v>0.21727972626176217</v>
      </c>
      <c r="J324" s="2">
        <f>IFERROR(tweet_datatable[[#This Row],[Retweets]]/SUM(tweet_datatable[[#This Row],[Comments]:[Retweets]]),0.5)</f>
        <v>0.80379746835443044</v>
      </c>
      <c r="K324" s="3">
        <f>tweet_datatable[[#This Row],[R/L]]*60</f>
        <v>13.03678357570573</v>
      </c>
      <c r="L324" s="3">
        <f>tweet_datatable[[#This Row],[R/C]]*60</f>
        <v>48.227848101265828</v>
      </c>
      <c r="M324" s="3">
        <f>180-tweet_datatable[[#This Row],[Theta (deg)]]-tweet_datatable[[#This Row],[Phi (deg)]]</f>
        <v>118.73536832302844</v>
      </c>
      <c r="N324" s="3">
        <f>RADIANS(tweet_datatable[[#This Row],[Phi (deg)]])</f>
        <v>0.84173474051878439</v>
      </c>
      <c r="O324" s="3">
        <f>RADIANS(tweet_datatable[[#This Row],[Beta (deg)]])</f>
        <v>2.0723231158050242</v>
      </c>
      <c r="P324" s="3">
        <f>SIN(tweet_datatable[[#This Row],[Phi (rad)]])</f>
        <v>0.74579987376271806</v>
      </c>
      <c r="Q324" s="3">
        <f>SIN(tweet_datatable[[#This Row],[Beta (rad)]])</f>
        <v>0.87684955767180783</v>
      </c>
      <c r="R324" s="3">
        <f>tweet_datatable[[#This Row],[SinPhi]]/tweet_datatable[[#This Row],[SinBeta]]</f>
        <v>0.85054484801583286</v>
      </c>
      <c r="S324" s="3">
        <f>RADIANS(tweet_datatable[[#This Row],[Theta (deg)]])</f>
        <v>0.22753479726598444</v>
      </c>
      <c r="T324" s="3">
        <f>tweet_datatable[[#This Row],[r1]]*COS(tweet_datatable[[#This Row],[Theta (rad)]])</f>
        <v>0.82862243446028772</v>
      </c>
      <c r="U324" s="3">
        <f>tweet_datatable[[#This Row],[r1]]*SIN(tweet_datatable[[#This Row],[Theta (rad)]])</f>
        <v>0.19186297088125798</v>
      </c>
      <c r="V324" s="3">
        <f>IF(COUNTA(tweet_datatable[[#This Row],[Flag]])&gt;0,tweet_datatable[[#This Row],[x]],NA())</f>
        <v>0.82862243446028772</v>
      </c>
      <c r="W324" s="3">
        <f>IF(COUNTA(tweet_datatable[[#This Row],[Flag]])&gt;0,tweet_datatable[[#This Row],[y]],NA())</f>
        <v>0.19186297088125798</v>
      </c>
      <c r="X324" s="3" t="e">
        <f>IF(COUNTA(tweet_datatable[[#This Row],[Flag]])=0,tweet_datatable[[#This Row],[x]],NA())</f>
        <v>#N/A</v>
      </c>
      <c r="Y324" s="3" t="e">
        <f>IF(COUNTA(tweet_datatable[[#This Row],[Flag]])=0,tweet_datatable[[#This Row],[y]],NA())</f>
        <v>#N/A</v>
      </c>
      <c r="Z324" s="3"/>
      <c r="AA324" s="3"/>
      <c r="AB324" s="3"/>
    </row>
    <row r="325" spans="1:28" x14ac:dyDescent="0.35">
      <c r="A325" s="1">
        <v>44156</v>
      </c>
      <c r="B325">
        <v>3.6</v>
      </c>
      <c r="C325">
        <v>13.6</v>
      </c>
      <c r="D325">
        <v>56</v>
      </c>
      <c r="E325" t="s">
        <v>8</v>
      </c>
      <c r="G325" t="s">
        <v>17</v>
      </c>
      <c r="I325" s="2">
        <f>IFERROR(tweet_datatable[[#This Row],[Retweets]]/SUM(tweet_datatable[[#This Row],[Retweets]:[Likes]]),0.5)</f>
        <v>0.19540229885057472</v>
      </c>
      <c r="J325" s="2">
        <f>IFERROR(tweet_datatable[[#This Row],[Retweets]]/SUM(tweet_datatable[[#This Row],[Comments]:[Retweets]]),0.5)</f>
        <v>0.79069767441860461</v>
      </c>
      <c r="K325" s="3">
        <f>tweet_datatable[[#This Row],[R/L]]*60</f>
        <v>11.724137931034484</v>
      </c>
      <c r="L325" s="3">
        <f>tweet_datatable[[#This Row],[R/C]]*60</f>
        <v>47.441860465116278</v>
      </c>
      <c r="M325" s="3">
        <f>180-tweet_datatable[[#This Row],[Theta (deg)]]-tweet_datatable[[#This Row],[Phi (deg)]]</f>
        <v>120.83400160384925</v>
      </c>
      <c r="N325" s="3">
        <f>RADIANS(tweet_datatable[[#This Row],[Phi (deg)]])</f>
        <v>0.82801666838800747</v>
      </c>
      <c r="O325" s="3">
        <f>RADIANS(tweet_datatable[[#This Row],[Beta (deg)]])</f>
        <v>2.1089511763472784</v>
      </c>
      <c r="P325" s="3">
        <f>SIN(tweet_datatable[[#This Row],[Phi (rad)]])</f>
        <v>0.73659141819384355</v>
      </c>
      <c r="Q325" s="3">
        <f>SIN(tweet_datatable[[#This Row],[Beta (rad)]])</f>
        <v>0.85865587901209073</v>
      </c>
      <c r="R325" s="3">
        <f>tweet_datatable[[#This Row],[SinPhi]]/tweet_datatable[[#This Row],[SinBeta]]</f>
        <v>0.85784239786643512</v>
      </c>
      <c r="S325" s="3">
        <f>RADIANS(tweet_datatable[[#This Row],[Theta (deg)]])</f>
        <v>0.20462480885450762</v>
      </c>
      <c r="T325" s="3">
        <f>tweet_datatable[[#This Row],[r1]]*COS(tweet_datatable[[#This Row],[Theta (rad)]])</f>
        <v>0.83994548258404245</v>
      </c>
      <c r="U325" s="3">
        <f>tweet_datatable[[#This Row],[r1]]*SIN(tweet_datatable[[#This Row],[Theta (rad)]])</f>
        <v>0.17431341274811613</v>
      </c>
      <c r="V325" s="3">
        <f>IF(COUNTA(tweet_datatable[[#This Row],[Flag]])&gt;0,tweet_datatable[[#This Row],[x]],NA())</f>
        <v>0.83994548258404245</v>
      </c>
      <c r="W325" s="3">
        <f>IF(COUNTA(tweet_datatable[[#This Row],[Flag]])&gt;0,tweet_datatable[[#This Row],[y]],NA())</f>
        <v>0.17431341274811613</v>
      </c>
      <c r="X325" s="3" t="e">
        <f>IF(COUNTA(tweet_datatable[[#This Row],[Flag]])=0,tweet_datatable[[#This Row],[x]],NA())</f>
        <v>#N/A</v>
      </c>
      <c r="Y325" s="3" t="e">
        <f>IF(COUNTA(tweet_datatable[[#This Row],[Flag]])=0,tweet_datatable[[#This Row],[y]],NA())</f>
        <v>#N/A</v>
      </c>
      <c r="Z325" s="3"/>
      <c r="AA325" s="3"/>
      <c r="AB325" s="3"/>
    </row>
    <row r="326" spans="1:28" x14ac:dyDescent="0.35">
      <c r="A326" s="1">
        <v>44156</v>
      </c>
      <c r="B326">
        <v>14.2</v>
      </c>
      <c r="C326">
        <v>46</v>
      </c>
      <c r="D326">
        <v>135.30000000000001</v>
      </c>
      <c r="E326" t="s">
        <v>8</v>
      </c>
      <c r="G326" t="s">
        <v>17</v>
      </c>
      <c r="I326" s="2">
        <f>IFERROR(tweet_datatable[[#This Row],[Retweets]]/SUM(tweet_datatable[[#This Row],[Retweets]:[Likes]]),0.5)</f>
        <v>0.25372311086596799</v>
      </c>
      <c r="J326" s="2">
        <f>IFERROR(tweet_datatable[[#This Row],[Retweets]]/SUM(tweet_datatable[[#This Row],[Comments]:[Retweets]]),0.5)</f>
        <v>0.76411960132890366</v>
      </c>
      <c r="K326" s="3">
        <f>tweet_datatable[[#This Row],[R/L]]*60</f>
        <v>15.22338665195808</v>
      </c>
      <c r="L326" s="3">
        <f>tweet_datatable[[#This Row],[R/C]]*60</f>
        <v>45.847176079734218</v>
      </c>
      <c r="M326" s="3">
        <f>180-tweet_datatable[[#This Row],[Theta (deg)]]-tweet_datatable[[#This Row],[Phi (deg)]]</f>
        <v>118.92943726830768</v>
      </c>
      <c r="N326" s="3">
        <f>RADIANS(tweet_datatable[[#This Row],[Phi (deg)]])</f>
        <v>0.80018417533294839</v>
      </c>
      <c r="O326" s="3">
        <f>RADIANS(tweet_datatable[[#This Row],[Beta (deg)]])</f>
        <v>2.07571025787602</v>
      </c>
      <c r="P326" s="3">
        <f>SIN(tweet_datatable[[#This Row],[Phi (rad)]])</f>
        <v>0.71748439492240101</v>
      </c>
      <c r="Q326" s="3">
        <f>SIN(tweet_datatable[[#This Row],[Beta (rad)]])</f>
        <v>0.87521611196789861</v>
      </c>
      <c r="R326" s="3">
        <f>tweet_datatable[[#This Row],[SinPhi]]/tweet_datatable[[#This Row],[SinBeta]]</f>
        <v>0.81977969225127456</v>
      </c>
      <c r="S326" s="3">
        <f>RADIANS(tweet_datatable[[#This Row],[Theta (deg)]])</f>
        <v>0.26569822038082458</v>
      </c>
      <c r="T326" s="3">
        <f>tweet_datatable[[#This Row],[r1]]*COS(tweet_datatable[[#This Row],[Theta (rad)]])</f>
        <v>0.79101312709685756</v>
      </c>
      <c r="U326" s="3">
        <f>tweet_datatable[[#This Row],[r1]]*SIN(tweet_datatable[[#This Row],[Theta (rad)]])</f>
        <v>0.2152602531542808</v>
      </c>
      <c r="V326" s="3">
        <f>IF(COUNTA(tweet_datatable[[#This Row],[Flag]])&gt;0,tweet_datatable[[#This Row],[x]],NA())</f>
        <v>0.79101312709685756</v>
      </c>
      <c r="W326" s="3">
        <f>IF(COUNTA(tweet_datatable[[#This Row],[Flag]])&gt;0,tweet_datatable[[#This Row],[y]],NA())</f>
        <v>0.2152602531542808</v>
      </c>
      <c r="X326" s="3" t="e">
        <f>IF(COUNTA(tweet_datatable[[#This Row],[Flag]])=0,tweet_datatable[[#This Row],[x]],NA())</f>
        <v>#N/A</v>
      </c>
      <c r="Y326" s="3" t="e">
        <f>IF(COUNTA(tweet_datatable[[#This Row],[Flag]])=0,tweet_datatable[[#This Row],[y]],NA())</f>
        <v>#N/A</v>
      </c>
      <c r="Z326" s="3"/>
      <c r="AA326" s="3"/>
      <c r="AB326" s="3"/>
    </row>
    <row r="327" spans="1:28" x14ac:dyDescent="0.35">
      <c r="A327" s="1">
        <v>44156</v>
      </c>
      <c r="B327">
        <v>3.7</v>
      </c>
      <c r="C327">
        <v>22.4</v>
      </c>
      <c r="D327">
        <v>72.5</v>
      </c>
      <c r="E327" t="s">
        <v>8</v>
      </c>
      <c r="G327" t="s">
        <v>17</v>
      </c>
      <c r="I327" s="2">
        <f>IFERROR(tweet_datatable[[#This Row],[Retweets]]/SUM(tweet_datatable[[#This Row],[Retweets]:[Likes]]),0.5)</f>
        <v>0.23603793466807163</v>
      </c>
      <c r="J327" s="2">
        <f>IFERROR(tweet_datatable[[#This Row],[Retweets]]/SUM(tweet_datatable[[#This Row],[Comments]:[Retweets]]),0.5)</f>
        <v>0.85823754789272033</v>
      </c>
      <c r="K327" s="3">
        <f>tweet_datatable[[#This Row],[R/L]]*60</f>
        <v>14.162276080084299</v>
      </c>
      <c r="L327" s="3">
        <f>tweet_datatable[[#This Row],[R/C]]*60</f>
        <v>51.494252873563219</v>
      </c>
      <c r="M327" s="3">
        <f>180-tweet_datatable[[#This Row],[Theta (deg)]]-tweet_datatable[[#This Row],[Phi (deg)]]</f>
        <v>114.34347104635248</v>
      </c>
      <c r="N327" s="3">
        <f>RADIANS(tweet_datatable[[#This Row],[Phi (deg)]])</f>
        <v>0.89874425849822948</v>
      </c>
      <c r="O327" s="3">
        <f>RADIANS(tweet_datatable[[#This Row],[Beta (deg)]])</f>
        <v>1.9956700479176566</v>
      </c>
      <c r="P327" s="3">
        <f>SIN(tweet_datatable[[#This Row],[Phi (rad)]])</f>
        <v>0.78254571078874058</v>
      </c>
      <c r="Q327" s="3">
        <f>SIN(tweet_datatable[[#This Row],[Beta (rad)]])</f>
        <v>0.9110907930954032</v>
      </c>
      <c r="R327" s="3">
        <f>tweet_datatable[[#This Row],[SinPhi]]/tweet_datatable[[#This Row],[SinBeta]]</f>
        <v>0.85891078772738483</v>
      </c>
      <c r="S327" s="3">
        <f>RADIANS(tweet_datatable[[#This Row],[Theta (deg)]])</f>
        <v>0.24717834717390713</v>
      </c>
      <c r="T327" s="3">
        <f>tweet_datatable[[#This Row],[r1]]*COS(tweet_datatable[[#This Row],[Theta (rad)]])</f>
        <v>0.83280561304951595</v>
      </c>
      <c r="U327" s="3">
        <f>tweet_datatable[[#This Row],[r1]]*SIN(tweet_datatable[[#This Row],[Theta (rad)]])</f>
        <v>0.21014888090993147</v>
      </c>
      <c r="V327" s="3">
        <f>IF(COUNTA(tweet_datatable[[#This Row],[Flag]])&gt;0,tweet_datatable[[#This Row],[x]],NA())</f>
        <v>0.83280561304951595</v>
      </c>
      <c r="W327" s="3">
        <f>IF(COUNTA(tweet_datatable[[#This Row],[Flag]])&gt;0,tweet_datatable[[#This Row],[y]],NA())</f>
        <v>0.21014888090993147</v>
      </c>
      <c r="X327" s="3" t="e">
        <f>IF(COUNTA(tweet_datatable[[#This Row],[Flag]])=0,tweet_datatable[[#This Row],[x]],NA())</f>
        <v>#N/A</v>
      </c>
      <c r="Y327" s="3" t="e">
        <f>IF(COUNTA(tweet_datatable[[#This Row],[Flag]])=0,tweet_datatable[[#This Row],[y]],NA())</f>
        <v>#N/A</v>
      </c>
      <c r="Z327" s="3"/>
      <c r="AA327" s="3"/>
      <c r="AB327" s="3"/>
    </row>
    <row r="328" spans="1:28" x14ac:dyDescent="0.35">
      <c r="A328" s="1">
        <v>44156</v>
      </c>
      <c r="B328">
        <v>4.8</v>
      </c>
      <c r="C328">
        <v>22.1</v>
      </c>
      <c r="D328">
        <v>69.8</v>
      </c>
      <c r="E328" t="s">
        <v>8</v>
      </c>
      <c r="G328" t="s">
        <v>17</v>
      </c>
      <c r="I328" s="2">
        <f>IFERROR(tweet_datatable[[#This Row],[Retweets]]/SUM(tweet_datatable[[#This Row],[Retweets]:[Likes]]),0.5)</f>
        <v>0.24047878128400435</v>
      </c>
      <c r="J328" s="2">
        <f>IFERROR(tweet_datatable[[#This Row],[Retweets]]/SUM(tweet_datatable[[#This Row],[Comments]:[Retweets]]),0.5)</f>
        <v>0.82156133828996281</v>
      </c>
      <c r="K328" s="3">
        <f>tweet_datatable[[#This Row],[R/L]]*60</f>
        <v>14.428726877040262</v>
      </c>
      <c r="L328" s="3">
        <f>tweet_datatable[[#This Row],[R/C]]*60</f>
        <v>49.293680297397771</v>
      </c>
      <c r="M328" s="3">
        <f>180-tweet_datatable[[#This Row],[Theta (deg)]]-tweet_datatable[[#This Row],[Phi (deg)]]</f>
        <v>116.27759282556195</v>
      </c>
      <c r="N328" s="3">
        <f>RADIANS(tweet_datatable[[#This Row],[Phi (deg)]])</f>
        <v>0.86033702161504866</v>
      </c>
      <c r="O328" s="3">
        <f>RADIANS(tweet_datatable[[#This Row],[Beta (deg)]])</f>
        <v>2.0294268410993928</v>
      </c>
      <c r="P328" s="3">
        <f>SIN(tweet_datatable[[#This Row],[Phi (rad)]])</f>
        <v>0.75806240538112224</v>
      </c>
      <c r="Q328" s="3">
        <f>SIN(tweet_datatable[[#This Row],[Beta (rad)]])</f>
        <v>0.89665963764841938</v>
      </c>
      <c r="R328" s="3">
        <f>tweet_datatable[[#This Row],[SinPhi]]/tweet_datatable[[#This Row],[SinBeta]]</f>
        <v>0.84542938429705339</v>
      </c>
      <c r="S328" s="3">
        <f>RADIANS(tweet_datatable[[#This Row],[Theta (deg)]])</f>
        <v>0.25182879087535159</v>
      </c>
      <c r="T328" s="3">
        <f>tweet_datatable[[#This Row],[r1]]*COS(tweet_datatable[[#This Row],[Theta (rad)]])</f>
        <v>0.81876314791719351</v>
      </c>
      <c r="U328" s="3">
        <f>tweet_datatable[[#This Row],[r1]]*SIN(tweet_datatable[[#This Row],[Theta (rad)]])</f>
        <v>0.21066027495857553</v>
      </c>
      <c r="V328" s="3">
        <f>IF(COUNTA(tweet_datatable[[#This Row],[Flag]])&gt;0,tweet_datatable[[#This Row],[x]],NA())</f>
        <v>0.81876314791719351</v>
      </c>
      <c r="W328" s="3">
        <f>IF(COUNTA(tweet_datatable[[#This Row],[Flag]])&gt;0,tweet_datatable[[#This Row],[y]],NA())</f>
        <v>0.21066027495857553</v>
      </c>
      <c r="X328" s="3" t="e">
        <f>IF(COUNTA(tweet_datatable[[#This Row],[Flag]])=0,tweet_datatable[[#This Row],[x]],NA())</f>
        <v>#N/A</v>
      </c>
      <c r="Y328" s="3" t="e">
        <f>IF(COUNTA(tweet_datatable[[#This Row],[Flag]])=0,tweet_datatable[[#This Row],[y]],NA())</f>
        <v>#N/A</v>
      </c>
      <c r="Z328" s="3"/>
      <c r="AA328" s="3"/>
      <c r="AB328" s="3"/>
    </row>
    <row r="329" spans="1:28" x14ac:dyDescent="0.35">
      <c r="A329" s="1">
        <v>44156</v>
      </c>
      <c r="B329">
        <v>17.899999999999999</v>
      </c>
      <c r="C329">
        <v>32.6</v>
      </c>
      <c r="D329">
        <v>143.6</v>
      </c>
      <c r="E329" t="s">
        <v>9</v>
      </c>
      <c r="G329" t="s">
        <v>17</v>
      </c>
      <c r="I329" s="2">
        <f>IFERROR(tweet_datatable[[#This Row],[Retweets]]/SUM(tweet_datatable[[#This Row],[Retweets]:[Likes]]),0.5)</f>
        <v>0.18501702610669696</v>
      </c>
      <c r="J329" s="2">
        <f>IFERROR(tweet_datatable[[#This Row],[Retweets]]/SUM(tweet_datatable[[#This Row],[Comments]:[Retweets]]),0.5)</f>
        <v>0.64554455445544556</v>
      </c>
      <c r="K329" s="3">
        <f>tweet_datatable[[#This Row],[R/L]]*60</f>
        <v>11.101021566401817</v>
      </c>
      <c r="L329" s="3">
        <f>tweet_datatable[[#This Row],[R/C]]*60</f>
        <v>38.732673267326732</v>
      </c>
      <c r="M329" s="3">
        <f>180-tweet_datatable[[#This Row],[Theta (deg)]]-tweet_datatable[[#This Row],[Phi (deg)]]</f>
        <v>130.16630516627146</v>
      </c>
      <c r="N329" s="3">
        <f>RADIANS(tweet_datatable[[#This Row],[Phi (deg)]])</f>
        <v>0.6760126766140413</v>
      </c>
      <c r="O329" s="3">
        <f>RADIANS(tweet_datatable[[#This Row],[Beta (deg)]])</f>
        <v>2.2718306003071418</v>
      </c>
      <c r="P329" s="3">
        <f>SIN(tweet_datatable[[#This Row],[Phi (rad)]])</f>
        <v>0.62568759984397948</v>
      </c>
      <c r="Q329" s="3">
        <f>SIN(tweet_datatable[[#This Row],[Beta (rad)]])</f>
        <v>0.76417548102914556</v>
      </c>
      <c r="R329" s="3">
        <f>tweet_datatable[[#This Row],[SinPhi]]/tweet_datatable[[#This Row],[SinBeta]]</f>
        <v>0.81877476492878454</v>
      </c>
      <c r="S329" s="3">
        <f>RADIANS(tweet_datatable[[#This Row],[Theta (deg)]])</f>
        <v>0.19374937666861003</v>
      </c>
      <c r="T329" s="3">
        <f>tweet_datatable[[#This Row],[r1]]*COS(tweet_datatable[[#This Row],[Theta (rad)]])</f>
        <v>0.80345485962576713</v>
      </c>
      <c r="U329" s="3">
        <f>tweet_datatable[[#This Row],[r1]]*SIN(tweet_datatable[[#This Row],[Theta (rad)]])</f>
        <v>0.15764645326782686</v>
      </c>
      <c r="V329" s="3">
        <f>IF(COUNTA(tweet_datatable[[#This Row],[Flag]])&gt;0,tweet_datatable[[#This Row],[x]],NA())</f>
        <v>0.80345485962576713</v>
      </c>
      <c r="W329" s="3">
        <f>IF(COUNTA(tweet_datatable[[#This Row],[Flag]])&gt;0,tweet_datatable[[#This Row],[y]],NA())</f>
        <v>0.15764645326782686</v>
      </c>
      <c r="X329" s="3" t="e">
        <f>IF(COUNTA(tweet_datatable[[#This Row],[Flag]])=0,tweet_datatable[[#This Row],[x]],NA())</f>
        <v>#N/A</v>
      </c>
      <c r="Y329" s="3" t="e">
        <f>IF(COUNTA(tweet_datatable[[#This Row],[Flag]])=0,tweet_datatable[[#This Row],[y]],NA())</f>
        <v>#N/A</v>
      </c>
      <c r="Z329" s="3"/>
      <c r="AA329" s="3"/>
      <c r="AB329" s="3"/>
    </row>
    <row r="330" spans="1:28" x14ac:dyDescent="0.35">
      <c r="A330" s="1">
        <v>44156</v>
      </c>
      <c r="B330">
        <v>9.6</v>
      </c>
      <c r="C330">
        <v>28.9</v>
      </c>
      <c r="D330">
        <v>137.9</v>
      </c>
      <c r="E330" t="s">
        <v>8</v>
      </c>
      <c r="I330" s="2">
        <f>IFERROR(tweet_datatable[[#This Row],[Retweets]]/SUM(tweet_datatable[[#This Row],[Retweets]:[Likes]]),0.5)</f>
        <v>0.17326139088729015</v>
      </c>
      <c r="J330" s="2">
        <f>IFERROR(tweet_datatable[[#This Row],[Retweets]]/SUM(tweet_datatable[[#This Row],[Comments]:[Retweets]]),0.5)</f>
        <v>0.75064935064935057</v>
      </c>
      <c r="K330" s="3">
        <f>tweet_datatable[[#This Row],[R/L]]*60</f>
        <v>10.395683453237409</v>
      </c>
      <c r="L330" s="3">
        <f>tweet_datatable[[#This Row],[R/C]]*60</f>
        <v>45.038961038961034</v>
      </c>
      <c r="M330" s="3">
        <f>180-tweet_datatable[[#This Row],[Theta (deg)]]-tweet_datatable[[#This Row],[Phi (deg)]]</f>
        <v>124.56535550780156</v>
      </c>
      <c r="N330" s="3">
        <f>RADIANS(tweet_datatable[[#This Row],[Phi (deg)]])</f>
        <v>0.78607816180731616</v>
      </c>
      <c r="O330" s="3">
        <f>RADIANS(tweet_datatable[[#This Row],[Beta (deg)]])</f>
        <v>2.1740755875283901</v>
      </c>
      <c r="P330" s="3">
        <f>SIN(tweet_datatable[[#This Row],[Phi (rad)]])</f>
        <v>0.7075874491539883</v>
      </c>
      <c r="Q330" s="3">
        <f>SIN(tweet_datatable[[#This Row],[Beta (rad)]])</f>
        <v>0.8234795706964535</v>
      </c>
      <c r="R330" s="3">
        <f>tweet_datatable[[#This Row],[SinPhi]]/tweet_datatable[[#This Row],[SinBeta]]</f>
        <v>0.8592653349682372</v>
      </c>
      <c r="S330" s="3">
        <f>RADIANS(tweet_datatable[[#This Row],[Theta (deg)]])</f>
        <v>0.18143890425408674</v>
      </c>
      <c r="T330" s="3">
        <f>tweet_datatable[[#This Row],[r1]]*COS(tweet_datatable[[#This Row],[Theta (rad)]])</f>
        <v>0.84516055289472858</v>
      </c>
      <c r="U330" s="3">
        <f>tweet_datatable[[#This Row],[r1]]*SIN(tweet_datatable[[#This Row],[Theta (rad)]])</f>
        <v>0.15505017158569509</v>
      </c>
      <c r="V330" s="3" t="e">
        <f>IF(COUNTA(tweet_datatable[[#This Row],[Flag]])&gt;0,tweet_datatable[[#This Row],[x]],NA())</f>
        <v>#N/A</v>
      </c>
      <c r="W330" s="3" t="e">
        <f>IF(COUNTA(tweet_datatable[[#This Row],[Flag]])&gt;0,tweet_datatable[[#This Row],[y]],NA())</f>
        <v>#N/A</v>
      </c>
      <c r="X330" s="3">
        <f>IF(COUNTA(tweet_datatable[[#This Row],[Flag]])=0,tweet_datatable[[#This Row],[x]],NA())</f>
        <v>0.84516055289472858</v>
      </c>
      <c r="Y330" s="3">
        <f>IF(COUNTA(tweet_datatable[[#This Row],[Flag]])=0,tweet_datatable[[#This Row],[y]],NA())</f>
        <v>0.15505017158569509</v>
      </c>
      <c r="Z330" s="3"/>
      <c r="AA330" s="3"/>
      <c r="AB330" s="3"/>
    </row>
    <row r="331" spans="1:28" x14ac:dyDescent="0.35">
      <c r="A331" s="1">
        <v>44156</v>
      </c>
      <c r="B331">
        <v>39.9</v>
      </c>
      <c r="C331">
        <v>44.8</v>
      </c>
      <c r="D331">
        <v>472</v>
      </c>
      <c r="E331" t="s">
        <v>8</v>
      </c>
      <c r="I331" s="2">
        <f>IFERROR(tweet_datatable[[#This Row],[Retweets]]/SUM(tweet_datatable[[#This Row],[Retweets]:[Likes]]),0.5)</f>
        <v>8.6687306501547989E-2</v>
      </c>
      <c r="J331" s="2">
        <f>IFERROR(tweet_datatable[[#This Row],[Retweets]]/SUM(tweet_datatable[[#This Row],[Comments]:[Retweets]]),0.5)</f>
        <v>0.52892561983471076</v>
      </c>
      <c r="K331" s="3">
        <f>tweet_datatable[[#This Row],[R/L]]*60</f>
        <v>5.2012383900928789</v>
      </c>
      <c r="L331" s="3">
        <f>tweet_datatable[[#This Row],[R/C]]*60</f>
        <v>31.735537190082646</v>
      </c>
      <c r="M331" s="3">
        <f>180-tweet_datatable[[#This Row],[Theta (deg)]]-tweet_datatable[[#This Row],[Phi (deg)]]</f>
        <v>143.06322441982448</v>
      </c>
      <c r="N331" s="3">
        <f>RADIANS(tweet_datatable[[#This Row],[Phi (deg)]])</f>
        <v>0.55388961385605173</v>
      </c>
      <c r="O331" s="3">
        <f>RADIANS(tweet_datatable[[#This Row],[Beta (deg)]])</f>
        <v>2.4969243046454914</v>
      </c>
      <c r="P331" s="3">
        <f>SIN(tweet_datatable[[#This Row],[Phi (rad)]])</f>
        <v>0.52599925787533319</v>
      </c>
      <c r="Q331" s="3">
        <f>SIN(tweet_datatable[[#This Row],[Beta (rad)]])</f>
        <v>0.60093338317394851</v>
      </c>
      <c r="R331" s="3">
        <f>tweet_datatable[[#This Row],[SinPhi]]/tweet_datatable[[#This Row],[SinBeta]]</f>
        <v>0.87530377343519195</v>
      </c>
      <c r="S331" s="3">
        <f>RADIANS(tweet_datatable[[#This Row],[Theta (deg)]])</f>
        <v>9.0778735088249948E-2</v>
      </c>
      <c r="T331" s="3">
        <f>tweet_datatable[[#This Row],[r1]]*COS(tweet_datatable[[#This Row],[Theta (rad)]])</f>
        <v>0.87169965715032149</v>
      </c>
      <c r="U331" s="3">
        <f>tweet_datatable[[#This Row],[r1]]*SIN(tweet_datatable[[#This Row],[Theta (rad)]])</f>
        <v>7.934988036473524E-2</v>
      </c>
      <c r="V331" s="3" t="e">
        <f>IF(COUNTA(tweet_datatable[[#This Row],[Flag]])&gt;0,tweet_datatable[[#This Row],[x]],NA())</f>
        <v>#N/A</v>
      </c>
      <c r="W331" s="3" t="e">
        <f>IF(COUNTA(tweet_datatable[[#This Row],[Flag]])&gt;0,tweet_datatable[[#This Row],[y]],NA())</f>
        <v>#N/A</v>
      </c>
      <c r="X331" s="3">
        <f>IF(COUNTA(tweet_datatable[[#This Row],[Flag]])=0,tweet_datatable[[#This Row],[x]],NA())</f>
        <v>0.87169965715032149</v>
      </c>
      <c r="Y331" s="3">
        <f>IF(COUNTA(tweet_datatable[[#This Row],[Flag]])=0,tweet_datatable[[#This Row],[y]],NA())</f>
        <v>7.934988036473524E-2</v>
      </c>
      <c r="Z331" s="3"/>
      <c r="AA331" s="3"/>
      <c r="AB331" s="3"/>
    </row>
    <row r="332" spans="1:28" x14ac:dyDescent="0.35">
      <c r="A332" s="1">
        <v>44156</v>
      </c>
      <c r="B332">
        <v>5.3</v>
      </c>
      <c r="C332">
        <v>17.899999999999999</v>
      </c>
      <c r="D332">
        <v>103.1</v>
      </c>
      <c r="E332" t="s">
        <v>9</v>
      </c>
      <c r="I332" s="2">
        <f>IFERROR(tweet_datatable[[#This Row],[Retweets]]/SUM(tweet_datatable[[#This Row],[Retweets]:[Likes]]),0.5)</f>
        <v>0.14793388429752066</v>
      </c>
      <c r="J332" s="2">
        <f>IFERROR(tweet_datatable[[#This Row],[Retweets]]/SUM(tweet_datatable[[#This Row],[Comments]:[Retweets]]),0.5)</f>
        <v>0.77155172413793105</v>
      </c>
      <c r="K332" s="3">
        <f>tweet_datatable[[#This Row],[R/L]]*60</f>
        <v>8.8760330578512399</v>
      </c>
      <c r="L332" s="3">
        <f>tweet_datatable[[#This Row],[R/C]]*60</f>
        <v>46.293103448275865</v>
      </c>
      <c r="M332" s="3">
        <f>180-tweet_datatable[[#This Row],[Theta (deg)]]-tweet_datatable[[#This Row],[Phi (deg)]]</f>
        <v>124.8308634938729</v>
      </c>
      <c r="N332" s="3">
        <f>RADIANS(tweet_datatable[[#This Row],[Phi (deg)]])</f>
        <v>0.80796707613875429</v>
      </c>
      <c r="O332" s="3">
        <f>RADIANS(tweet_datatable[[#This Row],[Beta (deg)]])</f>
        <v>2.1787095760756743</v>
      </c>
      <c r="P332" s="3">
        <f>SIN(tweet_datatable[[#This Row],[Phi (rad)]])</f>
        <v>0.72288398085993699</v>
      </c>
      <c r="Q332" s="3">
        <f>SIN(tweet_datatable[[#This Row],[Beta (rad)]])</f>
        <v>0.82084166397256775</v>
      </c>
      <c r="R332" s="3">
        <f>tweet_datatable[[#This Row],[SinPhi]]/tweet_datatable[[#This Row],[SinBeta]]</f>
        <v>0.88066190178681714</v>
      </c>
      <c r="S332" s="3">
        <f>RADIANS(tweet_datatable[[#This Row],[Theta (deg)]])</f>
        <v>0.15491600137536446</v>
      </c>
      <c r="T332" s="3">
        <f>tweet_datatable[[#This Row],[r1]]*COS(tweet_datatable[[#This Row],[Theta (rad)]])</f>
        <v>0.87011553078275083</v>
      </c>
      <c r="U332" s="3">
        <f>tweet_datatable[[#This Row],[r1]]*SIN(tweet_datatable[[#This Row],[Theta (rad)]])</f>
        <v>0.13588358381138377</v>
      </c>
      <c r="V332" s="3" t="e">
        <f>IF(COUNTA(tweet_datatable[[#This Row],[Flag]])&gt;0,tweet_datatable[[#This Row],[x]],NA())</f>
        <v>#N/A</v>
      </c>
      <c r="W332" s="3" t="e">
        <f>IF(COUNTA(tweet_datatable[[#This Row],[Flag]])&gt;0,tweet_datatable[[#This Row],[y]],NA())</f>
        <v>#N/A</v>
      </c>
      <c r="X332" s="3">
        <f>IF(COUNTA(tweet_datatable[[#This Row],[Flag]])=0,tweet_datatable[[#This Row],[x]],NA())</f>
        <v>0.87011553078275083</v>
      </c>
      <c r="Y332" s="3">
        <f>IF(COUNTA(tweet_datatable[[#This Row],[Flag]])=0,tweet_datatable[[#This Row],[y]],NA())</f>
        <v>0.13588358381138377</v>
      </c>
      <c r="Z332" s="3"/>
      <c r="AA332" s="3"/>
      <c r="AB332" s="3"/>
    </row>
    <row r="333" spans="1:28" x14ac:dyDescent="0.35">
      <c r="A333" s="1">
        <v>44156</v>
      </c>
      <c r="B333">
        <v>81.900000000000006</v>
      </c>
      <c r="C333">
        <v>90.8</v>
      </c>
      <c r="D333">
        <v>455.6</v>
      </c>
      <c r="E333" t="s">
        <v>8</v>
      </c>
      <c r="I333" s="2">
        <f>IFERROR(tweet_datatable[[#This Row],[Retweets]]/SUM(tweet_datatable[[#This Row],[Retweets]:[Likes]]),0.5)</f>
        <v>0.16617862371888725</v>
      </c>
      <c r="J333" s="2">
        <f>IFERROR(tweet_datatable[[#This Row],[Retweets]]/SUM(tweet_datatable[[#This Row],[Comments]:[Retweets]]),0.5)</f>
        <v>0.52576722640416906</v>
      </c>
      <c r="K333" s="3">
        <f>tweet_datatable[[#This Row],[R/L]]*60</f>
        <v>9.9707174231332356</v>
      </c>
      <c r="L333" s="3">
        <f>tweet_datatable[[#This Row],[R/C]]*60</f>
        <v>31.546033584250143</v>
      </c>
      <c r="M333" s="3">
        <f>180-tweet_datatable[[#This Row],[Theta (deg)]]-tweet_datatable[[#This Row],[Phi (deg)]]</f>
        <v>138.48324899261661</v>
      </c>
      <c r="N333" s="3">
        <f>RADIANS(tweet_datatable[[#This Row],[Phi (deg)]])</f>
        <v>0.55058215198987304</v>
      </c>
      <c r="O333" s="3">
        <f>RADIANS(tweet_datatable[[#This Row],[Beta (deg)]])</f>
        <v>2.4169886537802805</v>
      </c>
      <c r="P333" s="3">
        <f>SIN(tweet_datatable[[#This Row],[Phi (rad)]])</f>
        <v>0.52318343917996502</v>
      </c>
      <c r="Q333" s="3">
        <f>SIN(tweet_datatable[[#This Row],[Beta (rad)]])</f>
        <v>0.66283898476224523</v>
      </c>
      <c r="R333" s="3">
        <f>tweet_datatable[[#This Row],[SinPhi]]/tweet_datatable[[#This Row],[SinBeta]]</f>
        <v>0.7893069828528968</v>
      </c>
      <c r="S333" s="3">
        <f>RADIANS(tweet_datatable[[#This Row],[Theta (deg)]])</f>
        <v>0.17402184781963959</v>
      </c>
      <c r="T333" s="3">
        <f>tweet_datatable[[#This Row],[r1]]*COS(tweet_datatable[[#This Row],[Theta (rad)]])</f>
        <v>0.7773855838440179</v>
      </c>
      <c r="U333" s="3">
        <f>tweet_datatable[[#This Row],[r1]]*SIN(tweet_datatable[[#This Row],[Theta (rad)]])</f>
        <v>0.136664432870585</v>
      </c>
      <c r="V333" s="3" t="e">
        <f>IF(COUNTA(tweet_datatable[[#This Row],[Flag]])&gt;0,tweet_datatable[[#This Row],[x]],NA())</f>
        <v>#N/A</v>
      </c>
      <c r="W333" s="3" t="e">
        <f>IF(COUNTA(tweet_datatable[[#This Row],[Flag]])&gt;0,tweet_datatable[[#This Row],[y]],NA())</f>
        <v>#N/A</v>
      </c>
      <c r="X333" s="3">
        <f>IF(COUNTA(tweet_datatable[[#This Row],[Flag]])=0,tweet_datatable[[#This Row],[x]],NA())</f>
        <v>0.7773855838440179</v>
      </c>
      <c r="Y333" s="3">
        <f>IF(COUNTA(tweet_datatable[[#This Row],[Flag]])=0,tweet_datatable[[#This Row],[y]],NA())</f>
        <v>0.136664432870585</v>
      </c>
      <c r="Z333" s="3"/>
      <c r="AA333" s="3"/>
      <c r="AB333" s="3"/>
    </row>
    <row r="334" spans="1:28" x14ac:dyDescent="0.35">
      <c r="A334" s="1">
        <v>44156</v>
      </c>
      <c r="B334">
        <v>9.3000000000000007</v>
      </c>
      <c r="C334">
        <v>20.100000000000001</v>
      </c>
      <c r="D334">
        <v>84</v>
      </c>
      <c r="E334" t="s">
        <v>9</v>
      </c>
      <c r="I334" s="2">
        <f>IFERROR(tweet_datatable[[#This Row],[Retweets]]/SUM(tweet_datatable[[#This Row],[Retweets]:[Likes]]),0.5)</f>
        <v>0.19308357348703173</v>
      </c>
      <c r="J334" s="2">
        <f>IFERROR(tweet_datatable[[#This Row],[Retweets]]/SUM(tweet_datatable[[#This Row],[Comments]:[Retweets]]),0.5)</f>
        <v>0.68367346938775508</v>
      </c>
      <c r="K334" s="3">
        <f>tweet_datatable[[#This Row],[R/L]]*60</f>
        <v>11.585014409221904</v>
      </c>
      <c r="L334" s="3">
        <f>tweet_datatable[[#This Row],[R/C]]*60</f>
        <v>41.020408163265301</v>
      </c>
      <c r="M334" s="3">
        <f>180-tweet_datatable[[#This Row],[Theta (deg)]]-tweet_datatable[[#This Row],[Phi (deg)]]</f>
        <v>127.39457742751279</v>
      </c>
      <c r="N334" s="3">
        <f>RADIANS(tweet_datatable[[#This Row],[Phi (deg)]])</f>
        <v>0.71594118296093923</v>
      </c>
      <c r="O334" s="3">
        <f>RADIANS(tweet_datatable[[#This Row],[Beta (deg)]])</f>
        <v>2.2234548252969457</v>
      </c>
      <c r="P334" s="3">
        <f>SIN(tweet_datatable[[#This Row],[Phi (rad)]])</f>
        <v>0.65632780710351812</v>
      </c>
      <c r="Q334" s="3">
        <f>SIN(tweet_datatable[[#This Row],[Beta (rad)]])</f>
        <v>0.79447210008615443</v>
      </c>
      <c r="R334" s="3">
        <f>tweet_datatable[[#This Row],[SinPhi]]/tweet_datatable[[#This Row],[SinBeta]]</f>
        <v>0.82611813181651617</v>
      </c>
      <c r="S334" s="3">
        <f>RADIANS(tweet_datatable[[#This Row],[Theta (deg)]])</f>
        <v>0.20219664533190795</v>
      </c>
      <c r="T334" s="3">
        <f>tweet_datatable[[#This Row],[r1]]*COS(tweet_datatable[[#This Row],[Theta (rad)]])</f>
        <v>0.80928829429133686</v>
      </c>
      <c r="U334" s="3">
        <f>tweet_datatable[[#This Row],[r1]]*SIN(tweet_datatable[[#This Row],[Theta (rad)]])</f>
        <v>0.16590245459012745</v>
      </c>
      <c r="V334" s="3" t="e">
        <f>IF(COUNTA(tweet_datatable[[#This Row],[Flag]])&gt;0,tweet_datatable[[#This Row],[x]],NA())</f>
        <v>#N/A</v>
      </c>
      <c r="W334" s="3" t="e">
        <f>IF(COUNTA(tweet_datatable[[#This Row],[Flag]])&gt;0,tweet_datatable[[#This Row],[y]],NA())</f>
        <v>#N/A</v>
      </c>
      <c r="X334" s="3">
        <f>IF(COUNTA(tweet_datatable[[#This Row],[Flag]])=0,tweet_datatable[[#This Row],[x]],NA())</f>
        <v>0.80928829429133686</v>
      </c>
      <c r="Y334" s="3">
        <f>IF(COUNTA(tweet_datatable[[#This Row],[Flag]])=0,tweet_datatable[[#This Row],[y]],NA())</f>
        <v>0.16590245459012745</v>
      </c>
      <c r="Z334" s="3"/>
      <c r="AA334" s="3"/>
      <c r="AB334" s="3"/>
    </row>
    <row r="335" spans="1:28" x14ac:dyDescent="0.35">
      <c r="A335" s="1">
        <v>44156</v>
      </c>
      <c r="B335">
        <v>48.1</v>
      </c>
      <c r="C335">
        <v>45.3</v>
      </c>
      <c r="D335">
        <v>239.7</v>
      </c>
      <c r="E335" s="1" t="s">
        <v>8</v>
      </c>
      <c r="I335" s="2">
        <f>IFERROR(tweet_datatable[[#This Row],[Retweets]]/SUM(tweet_datatable[[#This Row],[Retweets]:[Likes]]),0.5)</f>
        <v>0.15894736842105261</v>
      </c>
      <c r="J335" s="2">
        <f>IFERROR(tweet_datatable[[#This Row],[Retweets]]/SUM(tweet_datatable[[#This Row],[Comments]:[Retweets]]),0.5)</f>
        <v>0.48501070663811557</v>
      </c>
      <c r="K335" s="3">
        <f>tweet_datatable[[#This Row],[R/L]]*60</f>
        <v>9.5368421052631565</v>
      </c>
      <c r="L335" s="3">
        <f>tweet_datatable[[#This Row],[R/C]]*60</f>
        <v>29.100642398286933</v>
      </c>
      <c r="M335" s="3">
        <f>180-tweet_datatable[[#This Row],[Theta (deg)]]-tweet_datatable[[#This Row],[Phi (deg)]]</f>
        <v>141.3625154964499</v>
      </c>
      <c r="N335" s="3">
        <f>RADIANS(tweet_datatable[[#This Row],[Phi (deg)]])</f>
        <v>0.50790202429556608</v>
      </c>
      <c r="O335" s="3">
        <f>RADIANS(tweet_datatable[[#This Row],[Beta (deg)]])</f>
        <v>2.4672413343145574</v>
      </c>
      <c r="P335" s="3">
        <f>SIN(tweet_datatable[[#This Row],[Phi (rad)]])</f>
        <v>0.48634517709669367</v>
      </c>
      <c r="Q335" s="3">
        <f>SIN(tweet_datatable[[#This Row],[Beta (rad)]])</f>
        <v>0.62439075573809744</v>
      </c>
      <c r="R335" s="3">
        <f>tweet_datatable[[#This Row],[SinPhi]]/tweet_datatable[[#This Row],[SinBeta]]</f>
        <v>0.77891155919145705</v>
      </c>
      <c r="S335" s="3">
        <f>RADIANS(tweet_datatable[[#This Row],[Theta (deg)]])</f>
        <v>0.16644929497966973</v>
      </c>
      <c r="T335" s="3">
        <f>tweet_datatable[[#This Row],[r1]]*COS(tweet_datatable[[#This Row],[Theta (rad)]])</f>
        <v>0.76814643236053193</v>
      </c>
      <c r="U335" s="3">
        <f>tweet_datatable[[#This Row],[r1]]*SIN(tweet_datatable[[#This Row],[Theta (rad)]])</f>
        <v>0.12905144514438224</v>
      </c>
      <c r="V335" s="3" t="e">
        <f>IF(COUNTA(tweet_datatable[[#This Row],[Flag]])&gt;0,tweet_datatable[[#This Row],[x]],NA())</f>
        <v>#N/A</v>
      </c>
      <c r="W335" s="3" t="e">
        <f>IF(COUNTA(tweet_datatable[[#This Row],[Flag]])&gt;0,tweet_datatable[[#This Row],[y]],NA())</f>
        <v>#N/A</v>
      </c>
      <c r="X335" s="3">
        <f>IF(COUNTA(tweet_datatable[[#This Row],[Flag]])=0,tweet_datatable[[#This Row],[x]],NA())</f>
        <v>0.76814643236053193</v>
      </c>
      <c r="Y335" s="3">
        <f>IF(COUNTA(tweet_datatable[[#This Row],[Flag]])=0,tweet_datatable[[#This Row],[y]],NA())</f>
        <v>0.12905144514438224</v>
      </c>
      <c r="Z335" s="3"/>
      <c r="AA335" s="3"/>
      <c r="AB335" s="3"/>
    </row>
    <row r="336" spans="1:28" x14ac:dyDescent="0.35">
      <c r="A336" s="1">
        <v>44156</v>
      </c>
      <c r="B336">
        <v>30.2</v>
      </c>
      <c r="C336">
        <v>36.200000000000003</v>
      </c>
      <c r="D336">
        <v>187.1</v>
      </c>
      <c r="E336" t="s">
        <v>8</v>
      </c>
      <c r="I336" s="2">
        <f>IFERROR(tweet_datatable[[#This Row],[Retweets]]/SUM(tweet_datatable[[#This Row],[Retweets]:[Likes]]),0.5)</f>
        <v>0.16211374832064487</v>
      </c>
      <c r="J336" s="2">
        <f>IFERROR(tweet_datatable[[#This Row],[Retweets]]/SUM(tweet_datatable[[#This Row],[Comments]:[Retweets]]),0.5)</f>
        <v>0.54518072289156627</v>
      </c>
      <c r="K336" s="3">
        <f>tweet_datatable[[#This Row],[R/L]]*60</f>
        <v>9.726824899238693</v>
      </c>
      <c r="L336" s="3">
        <f>tweet_datatable[[#This Row],[R/C]]*60</f>
        <v>32.710843373493979</v>
      </c>
      <c r="M336" s="3">
        <f>180-tweet_datatable[[#This Row],[Theta (deg)]]-tweet_datatable[[#This Row],[Phi (deg)]]</f>
        <v>137.56233172726732</v>
      </c>
      <c r="N336" s="3">
        <f>RADIANS(tweet_datatable[[#This Row],[Phi (deg)]])</f>
        <v>0.5709119179716392</v>
      </c>
      <c r="O336" s="3">
        <f>RADIANS(tweet_datatable[[#This Row],[Beta (deg)]])</f>
        <v>2.4009156153614728</v>
      </c>
      <c r="P336" s="3">
        <f>SIN(tweet_datatable[[#This Row],[Phi (rad)]])</f>
        <v>0.54039956887967577</v>
      </c>
      <c r="Q336" s="3">
        <f>SIN(tweet_datatable[[#This Row],[Beta (rad)]])</f>
        <v>0.67478772849432378</v>
      </c>
      <c r="R336" s="3">
        <f>tweet_datatable[[#This Row],[SinPhi]]/tweet_datatable[[#This Row],[SinBeta]]</f>
        <v>0.80084380029477897</v>
      </c>
      <c r="S336" s="3">
        <f>RADIANS(tweet_datatable[[#This Row],[Theta (deg)]])</f>
        <v>0.16976512025668089</v>
      </c>
      <c r="T336" s="3">
        <f>tweet_datatable[[#This Row],[r1]]*COS(tweet_datatable[[#This Row],[Theta (rad)]])</f>
        <v>0.78933125200787135</v>
      </c>
      <c r="U336" s="3">
        <f>tweet_datatable[[#This Row],[r1]]*SIN(tweet_datatable[[#This Row],[Theta (rad)]])</f>
        <v>0.13530324118168827</v>
      </c>
      <c r="V336" s="3" t="e">
        <f>IF(COUNTA(tweet_datatable[[#This Row],[Flag]])&gt;0,tweet_datatable[[#This Row],[x]],NA())</f>
        <v>#N/A</v>
      </c>
      <c r="W336" s="3" t="e">
        <f>IF(COUNTA(tweet_datatable[[#This Row],[Flag]])&gt;0,tweet_datatable[[#This Row],[y]],NA())</f>
        <v>#N/A</v>
      </c>
      <c r="X336" s="3">
        <f>IF(COUNTA(tweet_datatable[[#This Row],[Flag]])=0,tweet_datatable[[#This Row],[x]],NA())</f>
        <v>0.78933125200787135</v>
      </c>
      <c r="Y336" s="3">
        <f>IF(COUNTA(tweet_datatable[[#This Row],[Flag]])=0,tweet_datatable[[#This Row],[y]],NA())</f>
        <v>0.13530324118168827</v>
      </c>
      <c r="Z336" s="3"/>
      <c r="AA336" s="3"/>
      <c r="AB336" s="3"/>
    </row>
    <row r="337" spans="1:28" x14ac:dyDescent="0.35">
      <c r="A337" s="1">
        <v>44156</v>
      </c>
      <c r="B337">
        <v>40.9</v>
      </c>
      <c r="C337">
        <v>52</v>
      </c>
      <c r="D337">
        <v>262.5</v>
      </c>
      <c r="E337" t="s">
        <v>8</v>
      </c>
      <c r="I337" s="2">
        <f>IFERROR(tweet_datatable[[#This Row],[Retweets]]/SUM(tweet_datatable[[#This Row],[Retweets]:[Likes]]),0.5)</f>
        <v>0.16534181240063592</v>
      </c>
      <c r="J337" s="2">
        <f>IFERROR(tweet_datatable[[#This Row],[Retweets]]/SUM(tweet_datatable[[#This Row],[Comments]:[Retweets]]),0.5)</f>
        <v>0.55974165769644779</v>
      </c>
      <c r="K337" s="3">
        <f>tweet_datatable[[#This Row],[R/L]]*60</f>
        <v>9.9205087440381554</v>
      </c>
      <c r="L337" s="3">
        <f>tweet_datatable[[#This Row],[R/C]]*60</f>
        <v>33.584499461786869</v>
      </c>
      <c r="M337" s="3">
        <f>180-tweet_datatable[[#This Row],[Theta (deg)]]-tweet_datatable[[#This Row],[Phi (deg)]]</f>
        <v>136.49499179417498</v>
      </c>
      <c r="N337" s="3">
        <f>RADIANS(tweet_datatable[[#This Row],[Phi (deg)]])</f>
        <v>0.58616009324244445</v>
      </c>
      <c r="O337" s="3">
        <f>RADIANS(tweet_datatable[[#This Row],[Beta (deg)]])</f>
        <v>2.3822870192909957</v>
      </c>
      <c r="P337" s="3">
        <f>SIN(tweet_datatable[[#This Row],[Phi (rad)]])</f>
        <v>0.5531661942908358</v>
      </c>
      <c r="Q337" s="3">
        <f>SIN(tweet_datatable[[#This Row],[Beta (rad)]])</f>
        <v>0.68841797780657044</v>
      </c>
      <c r="R337" s="3">
        <f>tweet_datatable[[#This Row],[SinPhi]]/tweet_datatable[[#This Row],[SinBeta]]</f>
        <v>0.80353246446777538</v>
      </c>
      <c r="S337" s="3">
        <f>RADIANS(tweet_datatable[[#This Row],[Theta (deg)]])</f>
        <v>0.17314554105635319</v>
      </c>
      <c r="T337" s="3">
        <f>tweet_datatable[[#This Row],[r1]]*COS(tweet_datatable[[#This Row],[Theta (rad)]])</f>
        <v>0.79151782357027456</v>
      </c>
      <c r="U337" s="3">
        <f>tweet_datatable[[#This Row],[r1]]*SIN(tweet_datatable[[#This Row],[Theta (rad)]])</f>
        <v>0.13843394245716051</v>
      </c>
      <c r="V337" s="3" t="e">
        <f>IF(COUNTA(tweet_datatable[[#This Row],[Flag]])&gt;0,tweet_datatable[[#This Row],[x]],NA())</f>
        <v>#N/A</v>
      </c>
      <c r="W337" s="3" t="e">
        <f>IF(COUNTA(tweet_datatable[[#This Row],[Flag]])&gt;0,tweet_datatable[[#This Row],[y]],NA())</f>
        <v>#N/A</v>
      </c>
      <c r="X337" s="3">
        <f>IF(COUNTA(tweet_datatable[[#This Row],[Flag]])=0,tweet_datatable[[#This Row],[x]],NA())</f>
        <v>0.79151782357027456</v>
      </c>
      <c r="Y337" s="3">
        <f>IF(COUNTA(tweet_datatable[[#This Row],[Flag]])=0,tweet_datatable[[#This Row],[y]],NA())</f>
        <v>0.13843394245716051</v>
      </c>
      <c r="Z337" s="3"/>
      <c r="AA337" s="3"/>
      <c r="AB337" s="3"/>
    </row>
    <row r="338" spans="1:28" x14ac:dyDescent="0.35">
      <c r="A338" s="1">
        <v>44156</v>
      </c>
      <c r="B338">
        <v>85.5</v>
      </c>
      <c r="C338">
        <v>112.3</v>
      </c>
      <c r="D338">
        <v>604.1</v>
      </c>
      <c r="E338" t="s">
        <v>8</v>
      </c>
      <c r="I338" s="2">
        <f>IFERROR(tweet_datatable[[#This Row],[Retweets]]/SUM(tweet_datatable[[#This Row],[Retweets]:[Likes]]),0.5)</f>
        <v>0.15675600223338917</v>
      </c>
      <c r="J338" s="2">
        <f>IFERROR(tweet_datatable[[#This Row],[Retweets]]/SUM(tweet_datatable[[#This Row],[Comments]:[Retweets]]),0.5)</f>
        <v>0.56774519716885741</v>
      </c>
      <c r="K338" s="3">
        <f>tweet_datatable[[#This Row],[R/L]]*60</f>
        <v>9.4053601340033506</v>
      </c>
      <c r="L338" s="3">
        <f>tweet_datatable[[#This Row],[R/C]]*60</f>
        <v>34.064711830131444</v>
      </c>
      <c r="M338" s="3">
        <f>180-tweet_datatable[[#This Row],[Theta (deg)]]-tweet_datatable[[#This Row],[Phi (deg)]]</f>
        <v>136.5299280358652</v>
      </c>
      <c r="N338" s="3">
        <f>RADIANS(tweet_datatable[[#This Row],[Phi (deg)]])</f>
        <v>0.59454138017885705</v>
      </c>
      <c r="O338" s="3">
        <f>RADIANS(tweet_datatable[[#This Row],[Beta (deg)]])</f>
        <v>2.3828967717367626</v>
      </c>
      <c r="P338" s="3">
        <f>SIN(tweet_datatable[[#This Row],[Phi (rad)]])</f>
        <v>0.56012889024913881</v>
      </c>
      <c r="Q338" s="3">
        <f>SIN(tweet_datatable[[#This Row],[Beta (rad)]])</f>
        <v>0.68797558775072476</v>
      </c>
      <c r="R338" s="3">
        <f>tweet_datatable[[#This Row],[SinPhi]]/tweet_datatable[[#This Row],[SinBeta]]</f>
        <v>0.81416971796983462</v>
      </c>
      <c r="S338" s="3">
        <f>RADIANS(tweet_datatable[[#This Row],[Theta (deg)]])</f>
        <v>0.16415450167417356</v>
      </c>
      <c r="T338" s="3">
        <f>tweet_datatable[[#This Row],[r1]]*COS(tweet_datatable[[#This Row],[Theta (rad)]])</f>
        <v>0.80322473497714442</v>
      </c>
      <c r="U338" s="3">
        <f>tweet_datatable[[#This Row],[r1]]*SIN(tweet_datatable[[#This Row],[Theta (rad)]])</f>
        <v>0.13305019646725877</v>
      </c>
      <c r="V338" s="3" t="e">
        <f>IF(COUNTA(tweet_datatable[[#This Row],[Flag]])&gt;0,tweet_datatable[[#This Row],[x]],NA())</f>
        <v>#N/A</v>
      </c>
      <c r="W338" s="3" t="e">
        <f>IF(COUNTA(tweet_datatable[[#This Row],[Flag]])&gt;0,tweet_datatable[[#This Row],[y]],NA())</f>
        <v>#N/A</v>
      </c>
      <c r="X338" s="3">
        <f>IF(COUNTA(tweet_datatable[[#This Row],[Flag]])=0,tweet_datatable[[#This Row],[x]],NA())</f>
        <v>0.80322473497714442</v>
      </c>
      <c r="Y338" s="3">
        <f>IF(COUNTA(tweet_datatable[[#This Row],[Flag]])=0,tweet_datatable[[#This Row],[y]],NA())</f>
        <v>0.13305019646725877</v>
      </c>
      <c r="Z338" s="3"/>
      <c r="AA338" s="3"/>
      <c r="AB338" s="3"/>
    </row>
    <row r="339" spans="1:28" x14ac:dyDescent="0.35">
      <c r="A339" s="1">
        <v>44156</v>
      </c>
      <c r="B339">
        <v>32.200000000000003</v>
      </c>
      <c r="C339">
        <v>42.8</v>
      </c>
      <c r="D339">
        <v>218.3</v>
      </c>
      <c r="E339" t="s">
        <v>8</v>
      </c>
      <c r="I339" s="2">
        <f>IFERROR(tweet_datatable[[#This Row],[Retweets]]/SUM(tweet_datatable[[#This Row],[Retweets]:[Likes]]),0.5)</f>
        <v>0.16392186901570277</v>
      </c>
      <c r="J339" s="2">
        <f>IFERROR(tweet_datatable[[#This Row],[Retweets]]/SUM(tweet_datatable[[#This Row],[Comments]:[Retweets]]),0.5)</f>
        <v>0.57066666666666666</v>
      </c>
      <c r="K339" s="3">
        <f>tweet_datatable[[#This Row],[R/L]]*60</f>
        <v>9.8353121409421664</v>
      </c>
      <c r="L339" s="3">
        <f>tweet_datatable[[#This Row],[R/C]]*60</f>
        <v>34.24</v>
      </c>
      <c r="M339" s="3">
        <f>180-tweet_datatable[[#This Row],[Theta (deg)]]-tweet_datatable[[#This Row],[Phi (deg)]]</f>
        <v>135.92468785905783</v>
      </c>
      <c r="N339" s="3">
        <f>RADIANS(tweet_datatable[[#This Row],[Phi (deg)]])</f>
        <v>0.59760073588285845</v>
      </c>
      <c r="O339" s="3">
        <f>RADIANS(tweet_datatable[[#This Row],[Beta (deg)]])</f>
        <v>2.3723333378861211</v>
      </c>
      <c r="P339" s="3">
        <f>SIN(tweet_datatable[[#This Row],[Phi (rad)]])</f>
        <v>0.56266065199693671</v>
      </c>
      <c r="Q339" s="3">
        <f>SIN(tweet_datatable[[#This Row],[Beta (rad)]])</f>
        <v>0.69560330256233904</v>
      </c>
      <c r="R339" s="3">
        <f>tweet_datatable[[#This Row],[SinPhi]]/tweet_datatable[[#This Row],[SinBeta]]</f>
        <v>0.80888151324800794</v>
      </c>
      <c r="S339" s="3">
        <f>RADIANS(tweet_datatable[[#This Row],[Theta (deg)]])</f>
        <v>0.1716585798208134</v>
      </c>
      <c r="T339" s="3">
        <f>tweet_datatable[[#This Row],[r1]]*COS(tweet_datatable[[#This Row],[Theta (rad)]])</f>
        <v>0.79699322714508314</v>
      </c>
      <c r="U339" s="3">
        <f>tweet_datatable[[#This Row],[r1]]*SIN(tweet_datatable[[#This Row],[Theta (rad)]])</f>
        <v>0.13817054085170691</v>
      </c>
      <c r="V339" s="3" t="e">
        <f>IF(COUNTA(tweet_datatable[[#This Row],[Flag]])&gt;0,tweet_datatable[[#This Row],[x]],NA())</f>
        <v>#N/A</v>
      </c>
      <c r="W339" s="3" t="e">
        <f>IF(COUNTA(tweet_datatable[[#This Row],[Flag]])&gt;0,tweet_datatable[[#This Row],[y]],NA())</f>
        <v>#N/A</v>
      </c>
      <c r="X339" s="3">
        <f>IF(COUNTA(tweet_datatable[[#This Row],[Flag]])=0,tweet_datatable[[#This Row],[x]],NA())</f>
        <v>0.79699322714508314</v>
      </c>
      <c r="Y339" s="3">
        <f>IF(COUNTA(tweet_datatable[[#This Row],[Flag]])=0,tweet_datatable[[#This Row],[y]],NA())</f>
        <v>0.13817054085170691</v>
      </c>
      <c r="Z339" s="3"/>
      <c r="AA339" s="3"/>
      <c r="AB339" s="3"/>
    </row>
    <row r="340" spans="1:28" x14ac:dyDescent="0.35">
      <c r="A340" s="1">
        <v>44156</v>
      </c>
      <c r="B340">
        <v>23</v>
      </c>
      <c r="C340">
        <v>19.7</v>
      </c>
      <c r="D340">
        <v>98.9</v>
      </c>
      <c r="E340" t="s">
        <v>9</v>
      </c>
      <c r="I340" s="2">
        <f>IFERROR(tweet_datatable[[#This Row],[Retweets]]/SUM(tweet_datatable[[#This Row],[Retweets]:[Likes]]),0.5)</f>
        <v>0.16610455311973016</v>
      </c>
      <c r="J340" s="2">
        <f>IFERROR(tweet_datatable[[#This Row],[Retweets]]/SUM(tweet_datatable[[#This Row],[Comments]:[Retweets]]),0.5)</f>
        <v>0.46135831381733017</v>
      </c>
      <c r="K340" s="3">
        <f>tweet_datatable[[#This Row],[R/L]]*60</f>
        <v>9.9662731871838091</v>
      </c>
      <c r="L340" s="3">
        <f>tweet_datatable[[#This Row],[R/C]]*60</f>
        <v>27.681498829039811</v>
      </c>
      <c r="M340" s="3">
        <f>180-tweet_datatable[[#This Row],[Theta (deg)]]-tweet_datatable[[#This Row],[Phi (deg)]]</f>
        <v>142.35222798377637</v>
      </c>
      <c r="N340" s="3">
        <f>RADIANS(tweet_datatable[[#This Row],[Phi (deg)]])</f>
        <v>0.48313329645369962</v>
      </c>
      <c r="O340" s="3">
        <f>RADIANS(tweet_datatable[[#This Row],[Beta (deg)]])</f>
        <v>2.4845150758665069</v>
      </c>
      <c r="P340" s="3">
        <f>SIN(tweet_datatable[[#This Row],[Phi (rad)]])</f>
        <v>0.46455612227251358</v>
      </c>
      <c r="Q340" s="3">
        <f>SIN(tweet_datatable[[#This Row],[Beta (rad)]])</f>
        <v>0.61080554618761929</v>
      </c>
      <c r="R340" s="3">
        <f>tweet_datatable[[#This Row],[SinPhi]]/tweet_datatable[[#This Row],[SinBeta]]</f>
        <v>0.7605630387151352</v>
      </c>
      <c r="S340" s="3">
        <f>RADIANS(tweet_datatable[[#This Row],[Theta (deg)]])</f>
        <v>0.17394428126958661</v>
      </c>
      <c r="T340" s="3">
        <f>tweet_datatable[[#This Row],[r1]]*COS(tweet_datatable[[#This Row],[Theta (rad)]])</f>
        <v>0.74908598984121355</v>
      </c>
      <c r="U340" s="3">
        <f>tweet_datatable[[#This Row],[r1]]*SIN(tweet_datatable[[#This Row],[Theta (rad)]])</f>
        <v>0.13162946358323216</v>
      </c>
      <c r="V340" s="3" t="e">
        <f>IF(COUNTA(tweet_datatable[[#This Row],[Flag]])&gt;0,tweet_datatable[[#This Row],[x]],NA())</f>
        <v>#N/A</v>
      </c>
      <c r="W340" s="3" t="e">
        <f>IF(COUNTA(tweet_datatable[[#This Row],[Flag]])&gt;0,tweet_datatable[[#This Row],[y]],NA())</f>
        <v>#N/A</v>
      </c>
      <c r="X340" s="3">
        <f>IF(COUNTA(tweet_datatable[[#This Row],[Flag]])=0,tweet_datatable[[#This Row],[x]],NA())</f>
        <v>0.74908598984121355</v>
      </c>
      <c r="Y340" s="3">
        <f>IF(COUNTA(tweet_datatable[[#This Row],[Flag]])=0,tweet_datatable[[#This Row],[y]],NA())</f>
        <v>0.13162946358323216</v>
      </c>
      <c r="Z340" s="3"/>
      <c r="AA340" s="3"/>
      <c r="AB340" s="3"/>
    </row>
    <row r="341" spans="1:28" x14ac:dyDescent="0.35">
      <c r="A341" s="1">
        <v>44156</v>
      </c>
      <c r="B341">
        <v>4.3</v>
      </c>
      <c r="C341">
        <v>14.9</v>
      </c>
      <c r="D341">
        <v>80.400000000000006</v>
      </c>
      <c r="E341" t="s">
        <v>9</v>
      </c>
      <c r="I341" s="2">
        <f>IFERROR(tweet_datatable[[#This Row],[Retweets]]/SUM(tweet_datatable[[#This Row],[Retweets]:[Likes]]),0.5)</f>
        <v>0.15634837355718781</v>
      </c>
      <c r="J341" s="2">
        <f>IFERROR(tweet_datatable[[#This Row],[Retweets]]/SUM(tweet_datatable[[#This Row],[Comments]:[Retweets]]),0.5)</f>
        <v>0.77604166666666674</v>
      </c>
      <c r="K341" s="3">
        <f>tweet_datatable[[#This Row],[R/L]]*60</f>
        <v>9.3809024134312686</v>
      </c>
      <c r="L341" s="3">
        <f>tweet_datatable[[#This Row],[R/C]]*60</f>
        <v>46.562500000000007</v>
      </c>
      <c r="M341" s="3">
        <f>180-tweet_datatable[[#This Row],[Theta (deg)]]-tweet_datatable[[#This Row],[Phi (deg)]]</f>
        <v>124.05659758656873</v>
      </c>
      <c r="N341" s="3">
        <f>RADIANS(tweet_datatable[[#This Row],[Phi (deg)]])</f>
        <v>0.81266893295985987</v>
      </c>
      <c r="O341" s="3">
        <f>RADIANS(tweet_datatable[[#This Row],[Beta (deg)]])</f>
        <v>2.1651960867072755</v>
      </c>
      <c r="P341" s="3">
        <f>SIN(tweet_datatable[[#This Row],[Phi (rad)]])</f>
        <v>0.72612481765809611</v>
      </c>
      <c r="Q341" s="3">
        <f>SIN(tweet_datatable[[#This Row],[Beta (rad)]])</f>
        <v>0.82848478945725412</v>
      </c>
      <c r="R341" s="3">
        <f>tweet_datatable[[#This Row],[SinPhi]]/tweet_datatable[[#This Row],[SinBeta]]</f>
        <v>0.87644918397812144</v>
      </c>
      <c r="S341" s="3">
        <f>RADIANS(tweet_datatable[[#This Row],[Theta (deg)]])</f>
        <v>0.16372763392265796</v>
      </c>
      <c r="T341" s="3">
        <f>tweet_datatable[[#This Row],[r1]]*COS(tweet_datatable[[#This Row],[Theta (rad)]])</f>
        <v>0.8647280310629053</v>
      </c>
      <c r="U341" s="3">
        <f>tweet_datatable[[#This Row],[r1]]*SIN(tweet_datatable[[#This Row],[Theta (rad)]])</f>
        <v>0.14285868678517982</v>
      </c>
      <c r="V341" s="3" t="e">
        <f>IF(COUNTA(tweet_datatable[[#This Row],[Flag]])&gt;0,tweet_datatable[[#This Row],[x]],NA())</f>
        <v>#N/A</v>
      </c>
      <c r="W341" s="3" t="e">
        <f>IF(COUNTA(tweet_datatable[[#This Row],[Flag]])&gt;0,tweet_datatable[[#This Row],[y]],NA())</f>
        <v>#N/A</v>
      </c>
      <c r="X341" s="3">
        <f>IF(COUNTA(tweet_datatable[[#This Row],[Flag]])=0,tweet_datatable[[#This Row],[x]],NA())</f>
        <v>0.8647280310629053</v>
      </c>
      <c r="Y341" s="3">
        <f>IF(COUNTA(tweet_datatable[[#This Row],[Flag]])=0,tweet_datatable[[#This Row],[y]],NA())</f>
        <v>0.14285868678517982</v>
      </c>
      <c r="Z341" s="3"/>
      <c r="AA341" s="3"/>
      <c r="AB341" s="3"/>
    </row>
    <row r="342" spans="1:28" x14ac:dyDescent="0.35">
      <c r="A342" s="1">
        <v>44156</v>
      </c>
      <c r="B342">
        <v>20.9</v>
      </c>
      <c r="C342">
        <v>21</v>
      </c>
      <c r="D342">
        <v>135</v>
      </c>
      <c r="E342" t="s">
        <v>8</v>
      </c>
      <c r="I342" s="2">
        <f>IFERROR(tweet_datatable[[#This Row],[Retweets]]/SUM(tweet_datatable[[#This Row],[Retweets]:[Likes]]),0.5)</f>
        <v>0.13461538461538461</v>
      </c>
      <c r="J342" s="2">
        <f>IFERROR(tweet_datatable[[#This Row],[Retweets]]/SUM(tweet_datatable[[#This Row],[Comments]:[Retweets]]),0.5)</f>
        <v>0.50119331742243434</v>
      </c>
      <c r="K342" s="3">
        <f>tweet_datatable[[#This Row],[R/L]]*60</f>
        <v>8.0769230769230766</v>
      </c>
      <c r="L342" s="3">
        <f>tweet_datatable[[#This Row],[R/C]]*60</f>
        <v>30.071599045346062</v>
      </c>
      <c r="M342" s="3">
        <f>180-tweet_datatable[[#This Row],[Theta (deg)]]-tweet_datatable[[#This Row],[Phi (deg)]]</f>
        <v>141.85147787773087</v>
      </c>
      <c r="N342" s="3">
        <f>RADIANS(tweet_datatable[[#This Row],[Phi (deg)]])</f>
        <v>0.5248484146808724</v>
      </c>
      <c r="O342" s="3">
        <f>RADIANS(tweet_datatable[[#This Row],[Beta (deg)]])</f>
        <v>2.4757753377863021</v>
      </c>
      <c r="P342" s="3">
        <f>SIN(tweet_datatable[[#This Row],[Phi (rad)]])</f>
        <v>0.50108182850999705</v>
      </c>
      <c r="Q342" s="3">
        <f>SIN(tweet_datatable[[#This Row],[Beta (rad)]])</f>
        <v>0.61770208608167954</v>
      </c>
      <c r="R342" s="3">
        <f>tweet_datatable[[#This Row],[SinPhi]]/tweet_datatable[[#This Row],[SinBeta]]</f>
        <v>0.8112030698949888</v>
      </c>
      <c r="S342" s="3">
        <f>RADIANS(tweet_datatable[[#This Row],[Theta (deg)]])</f>
        <v>0.14096890112261892</v>
      </c>
      <c r="T342" s="3">
        <f>tweet_datatable[[#This Row],[r1]]*COS(tweet_datatable[[#This Row],[Theta (rad)]])</f>
        <v>0.80315620148473366</v>
      </c>
      <c r="U342" s="3">
        <f>tweet_datatable[[#This Row],[r1]]*SIN(tweet_datatable[[#This Row],[Theta (rad)]])</f>
        <v>0.11397603530421695</v>
      </c>
      <c r="V342" s="3" t="e">
        <f>IF(COUNTA(tweet_datatable[[#This Row],[Flag]])&gt;0,tweet_datatable[[#This Row],[x]],NA())</f>
        <v>#N/A</v>
      </c>
      <c r="W342" s="3" t="e">
        <f>IF(COUNTA(tweet_datatable[[#This Row],[Flag]])&gt;0,tweet_datatable[[#This Row],[y]],NA())</f>
        <v>#N/A</v>
      </c>
      <c r="X342" s="3">
        <f>IF(COUNTA(tweet_datatable[[#This Row],[Flag]])=0,tweet_datatable[[#This Row],[x]],NA())</f>
        <v>0.80315620148473366</v>
      </c>
      <c r="Y342" s="3">
        <f>IF(COUNTA(tweet_datatable[[#This Row],[Flag]])=0,tweet_datatable[[#This Row],[y]],NA())</f>
        <v>0.11397603530421695</v>
      </c>
      <c r="Z342" s="3"/>
      <c r="AA342" s="3"/>
      <c r="AB342" s="3"/>
    </row>
    <row r="343" spans="1:28" x14ac:dyDescent="0.35">
      <c r="A343" s="1">
        <v>44157</v>
      </c>
      <c r="B343">
        <v>36.1</v>
      </c>
      <c r="C343">
        <v>39</v>
      </c>
      <c r="D343">
        <v>172.2</v>
      </c>
      <c r="E343" t="s">
        <v>8</v>
      </c>
      <c r="G343" t="s">
        <v>23</v>
      </c>
      <c r="I343" s="2">
        <f>IFERROR(tweet_datatable[[#This Row],[Retweets]]/SUM(tweet_datatable[[#This Row],[Retweets]:[Likes]]),0.5)</f>
        <v>0.18465909090909091</v>
      </c>
      <c r="J343" s="2">
        <f>IFERROR(tweet_datatable[[#This Row],[Retweets]]/SUM(tweet_datatable[[#This Row],[Comments]:[Retweets]]),0.5)</f>
        <v>0.51930758988015979</v>
      </c>
      <c r="K343" s="3">
        <f>tweet_datatable[[#This Row],[R/L]]*60</f>
        <v>11.079545454545455</v>
      </c>
      <c r="L343" s="3">
        <f>tweet_datatable[[#This Row],[R/C]]*60</f>
        <v>31.158455392809586</v>
      </c>
      <c r="M343" s="3">
        <f>180-tweet_datatable[[#This Row],[Theta (deg)]]-tweet_datatable[[#This Row],[Phi (deg)]]</f>
        <v>137.76199915264493</v>
      </c>
      <c r="N343" s="3">
        <f>RADIANS(tweet_datatable[[#This Row],[Phi (deg)]])</f>
        <v>0.54381763644031034</v>
      </c>
      <c r="O343" s="3">
        <f>RADIANS(tweet_datatable[[#This Row],[Beta (deg)]])</f>
        <v>2.4044004693432925</v>
      </c>
      <c r="P343" s="3">
        <f>SIN(tweet_datatable[[#This Row],[Phi (rad)]])</f>
        <v>0.51740665702263</v>
      </c>
      <c r="Q343" s="3">
        <f>SIN(tweet_datatable[[#This Row],[Beta (rad)]])</f>
        <v>0.67221177271632482</v>
      </c>
      <c r="R343" s="3">
        <f>tweet_datatable[[#This Row],[SinPhi]]/tweet_datatable[[#This Row],[SinBeta]]</f>
        <v>0.76970781831423984</v>
      </c>
      <c r="S343" s="3">
        <f>RADIANS(tweet_datatable[[#This Row],[Theta (deg)]])</f>
        <v>0.19337454780618993</v>
      </c>
      <c r="T343" s="3">
        <f>tweet_datatable[[#This Row],[r1]]*COS(tweet_datatable[[#This Row],[Theta (rad)]])</f>
        <v>0.75536148955459903</v>
      </c>
      <c r="U343" s="3">
        <f>tweet_datatable[[#This Row],[r1]]*SIN(tweet_datatable[[#This Row],[Theta (rad)]])</f>
        <v>0.14791600884260026</v>
      </c>
      <c r="V343" s="3">
        <f>IF(COUNTA(tweet_datatable[[#This Row],[Flag]])&gt;0,tweet_datatable[[#This Row],[x]],NA())</f>
        <v>0.75536148955459903</v>
      </c>
      <c r="W343" s="3">
        <f>IF(COUNTA(tweet_datatable[[#This Row],[Flag]])&gt;0,tweet_datatable[[#This Row],[y]],NA())</f>
        <v>0.14791600884260026</v>
      </c>
      <c r="X343" s="3" t="e">
        <f>IF(COUNTA(tweet_datatable[[#This Row],[Flag]])=0,tweet_datatable[[#This Row],[x]],NA())</f>
        <v>#N/A</v>
      </c>
      <c r="Y343" s="3" t="e">
        <f>IF(COUNTA(tweet_datatable[[#This Row],[Flag]])=0,tweet_datatable[[#This Row],[y]],NA())</f>
        <v>#N/A</v>
      </c>
      <c r="Z343" s="3"/>
      <c r="AA343" s="3"/>
      <c r="AB343" s="3"/>
    </row>
    <row r="344" spans="1:28" x14ac:dyDescent="0.35">
      <c r="A344" s="1">
        <v>44157</v>
      </c>
      <c r="B344">
        <v>18.399999999999999</v>
      </c>
      <c r="C344">
        <v>41.4</v>
      </c>
      <c r="D344">
        <v>154.19999999999999</v>
      </c>
      <c r="E344" t="s">
        <v>9</v>
      </c>
      <c r="G344" t="s">
        <v>17</v>
      </c>
      <c r="I344" s="2">
        <f>IFERROR(tweet_datatable[[#This Row],[Retweets]]/SUM(tweet_datatable[[#This Row],[Retweets]:[Likes]]),0.5)</f>
        <v>0.21165644171779141</v>
      </c>
      <c r="J344" s="2">
        <f>IFERROR(tweet_datatable[[#This Row],[Retweets]]/SUM(tweet_datatable[[#This Row],[Comments]:[Retweets]]),0.5)</f>
        <v>0.69230769230769229</v>
      </c>
      <c r="K344" s="3">
        <f>tweet_datatable[[#This Row],[R/L]]*60</f>
        <v>12.699386503067485</v>
      </c>
      <c r="L344" s="3">
        <f>tweet_datatable[[#This Row],[R/C]]*60</f>
        <v>41.53846153846154</v>
      </c>
      <c r="M344" s="3">
        <f>180-tweet_datatable[[#This Row],[Theta (deg)]]-tweet_datatable[[#This Row],[Phi (deg)]]</f>
        <v>125.76215195847098</v>
      </c>
      <c r="N344" s="3">
        <f>RADIANS(tweet_datatable[[#This Row],[Phi (deg)]])</f>
        <v>0.72498292005918308</v>
      </c>
      <c r="O344" s="3">
        <f>RADIANS(tweet_datatable[[#This Row],[Beta (deg)]])</f>
        <v>2.1949636260687537</v>
      </c>
      <c r="P344" s="3">
        <f>SIN(tweet_datatable[[#This Row],[Phi (rad)]])</f>
        <v>0.66312265824079519</v>
      </c>
      <c r="Q344" s="3">
        <f>SIN(tweet_datatable[[#This Row],[Beta (rad)]])</f>
        <v>0.81145004921591013</v>
      </c>
      <c r="R344" s="3">
        <f>tweet_datatable[[#This Row],[SinPhi]]/tweet_datatable[[#This Row],[SinBeta]]</f>
        <v>0.81720699737655933</v>
      </c>
      <c r="S344" s="3">
        <f>RADIANS(tweet_datatable[[#This Row],[Theta (deg)]])</f>
        <v>0.22164610746185659</v>
      </c>
      <c r="T344" s="3">
        <f>tweet_datatable[[#This Row],[r1]]*COS(tweet_datatable[[#This Row],[Theta (rad)]])</f>
        <v>0.79721557916475971</v>
      </c>
      <c r="U344" s="3">
        <f>tweet_datatable[[#This Row],[r1]]*SIN(tweet_datatable[[#This Row],[Theta (rad)]])</f>
        <v>0.17965132033527745</v>
      </c>
      <c r="V344" s="3">
        <f>IF(COUNTA(tweet_datatable[[#This Row],[Flag]])&gt;0,tweet_datatable[[#This Row],[x]],NA())</f>
        <v>0.79721557916475971</v>
      </c>
      <c r="W344" s="3">
        <f>IF(COUNTA(tweet_datatable[[#This Row],[Flag]])&gt;0,tweet_datatable[[#This Row],[y]],NA())</f>
        <v>0.17965132033527745</v>
      </c>
      <c r="X344" s="3" t="e">
        <f>IF(COUNTA(tweet_datatable[[#This Row],[Flag]])=0,tweet_datatable[[#This Row],[x]],NA())</f>
        <v>#N/A</v>
      </c>
      <c r="Y344" s="3" t="e">
        <f>IF(COUNTA(tweet_datatable[[#This Row],[Flag]])=0,tweet_datatable[[#This Row],[y]],NA())</f>
        <v>#N/A</v>
      </c>
      <c r="Z344" s="3"/>
      <c r="AA344" s="3"/>
      <c r="AB344" s="3"/>
    </row>
    <row r="345" spans="1:28" x14ac:dyDescent="0.35">
      <c r="A345" s="1">
        <v>44157</v>
      </c>
      <c r="B345">
        <v>56.9</v>
      </c>
      <c r="C345">
        <v>61.7</v>
      </c>
      <c r="D345">
        <v>268.7</v>
      </c>
      <c r="E345" t="s">
        <v>9</v>
      </c>
      <c r="G345" t="s">
        <v>17</v>
      </c>
      <c r="I345" s="2">
        <f>IFERROR(tweet_datatable[[#This Row],[Retweets]]/SUM(tweet_datatable[[#This Row],[Retweets]:[Likes]]),0.5)</f>
        <v>0.18674334140435839</v>
      </c>
      <c r="J345" s="2">
        <f>IFERROR(tweet_datatable[[#This Row],[Retweets]]/SUM(tweet_datatable[[#This Row],[Comments]:[Retweets]]),0.5)</f>
        <v>0.52023608768971341</v>
      </c>
      <c r="K345" s="3">
        <f>tweet_datatable[[#This Row],[R/L]]*60</f>
        <v>11.204600484261503</v>
      </c>
      <c r="L345" s="3">
        <f>tweet_datatable[[#This Row],[R/C]]*60</f>
        <v>31.214165261382803</v>
      </c>
      <c r="M345" s="3">
        <f>180-tweet_datatable[[#This Row],[Theta (deg)]]-tweet_datatable[[#This Row],[Phi (deg)]]</f>
        <v>137.58123425435571</v>
      </c>
      <c r="N345" s="3">
        <f>RADIANS(tweet_datatable[[#This Row],[Phi (deg)]])</f>
        <v>0.54478995707276634</v>
      </c>
      <c r="O345" s="3">
        <f>RADIANS(tweet_datatable[[#This Row],[Beta (deg)]])</f>
        <v>2.4012455266961128</v>
      </c>
      <c r="P345" s="3">
        <f>SIN(tweet_datatable[[#This Row],[Phi (rad)]])</f>
        <v>0.51823846563073206</v>
      </c>
      <c r="Q345" s="3">
        <f>SIN(tweet_datatable[[#This Row],[Beta (rad)]])</f>
        <v>0.67454421329500758</v>
      </c>
      <c r="R345" s="3">
        <f>tweet_datatable[[#This Row],[SinPhi]]/tweet_datatable[[#This Row],[SinBeta]]</f>
        <v>0.76827946251179802</v>
      </c>
      <c r="S345" s="3">
        <f>RADIANS(tweet_datatable[[#This Row],[Theta (deg)]])</f>
        <v>0.19555716982091431</v>
      </c>
      <c r="T345" s="3">
        <f>tweet_datatable[[#This Row],[r1]]*COS(tweet_datatable[[#This Row],[Theta (rad)]])</f>
        <v>0.75363571515695882</v>
      </c>
      <c r="U345" s="3">
        <f>tweet_datatable[[#This Row],[r1]]*SIN(tweet_datatable[[#This Row],[Theta (rad)]])</f>
        <v>0.14928677556058506</v>
      </c>
      <c r="V345" s="3">
        <f>IF(COUNTA(tweet_datatable[[#This Row],[Flag]])&gt;0,tweet_datatable[[#This Row],[x]],NA())</f>
        <v>0.75363571515695882</v>
      </c>
      <c r="W345" s="3">
        <f>IF(COUNTA(tweet_datatable[[#This Row],[Flag]])&gt;0,tweet_datatable[[#This Row],[y]],NA())</f>
        <v>0.14928677556058506</v>
      </c>
      <c r="X345" s="3" t="e">
        <f>IF(COUNTA(tweet_datatable[[#This Row],[Flag]])=0,tweet_datatable[[#This Row],[x]],NA())</f>
        <v>#N/A</v>
      </c>
      <c r="Y345" s="3" t="e">
        <f>IF(COUNTA(tweet_datatable[[#This Row],[Flag]])=0,tweet_datatable[[#This Row],[y]],NA())</f>
        <v>#N/A</v>
      </c>
      <c r="Z345" s="3"/>
      <c r="AA345" s="3"/>
      <c r="AB345" s="3"/>
    </row>
    <row r="346" spans="1:28" x14ac:dyDescent="0.35">
      <c r="A346" s="1">
        <v>44157</v>
      </c>
      <c r="B346">
        <v>78.599999999999994</v>
      </c>
      <c r="C346">
        <v>83.7</v>
      </c>
      <c r="D346">
        <v>377.4</v>
      </c>
      <c r="E346" t="s">
        <v>8</v>
      </c>
      <c r="G346" t="s">
        <v>17</v>
      </c>
      <c r="I346" s="2">
        <f>IFERROR(tweet_datatable[[#This Row],[Retweets]]/SUM(tweet_datatable[[#This Row],[Retweets]:[Likes]]),0.5)</f>
        <v>0.18152244632400782</v>
      </c>
      <c r="J346" s="2">
        <f>IFERROR(tweet_datatable[[#This Row],[Retweets]]/SUM(tweet_datatable[[#This Row],[Comments]:[Retweets]]),0.5)</f>
        <v>0.51571164510166356</v>
      </c>
      <c r="K346" s="3">
        <f>tweet_datatable[[#This Row],[R/L]]*60</f>
        <v>10.89134677944047</v>
      </c>
      <c r="L346" s="3">
        <f>tweet_datatable[[#This Row],[R/C]]*60</f>
        <v>30.942698706099815</v>
      </c>
      <c r="M346" s="3">
        <f>180-tweet_datatable[[#This Row],[Theta (deg)]]-tweet_datatable[[#This Row],[Phi (deg)]]</f>
        <v>138.16595451445971</v>
      </c>
      <c r="N346" s="3">
        <f>RADIANS(tweet_datatable[[#This Row],[Phi (deg)]])</f>
        <v>0.54005197187403098</v>
      </c>
      <c r="O346" s="3">
        <f>RADIANS(tweet_datatable[[#This Row],[Beta (deg)]])</f>
        <v>2.4114508204380454</v>
      </c>
      <c r="P346" s="3">
        <f>SIN(tweet_datatable[[#This Row],[Phi (rad)]])</f>
        <v>0.51418056768627607</v>
      </c>
      <c r="Q346" s="3">
        <f>SIN(tweet_datatable[[#This Row],[Beta (rad)]])</f>
        <v>0.66697531872984073</v>
      </c>
      <c r="R346" s="3">
        <f>tweet_datatable[[#This Row],[SinPhi]]/tweet_datatable[[#This Row],[SinBeta]]</f>
        <v>0.77091393526444063</v>
      </c>
      <c r="S346" s="3">
        <f>RADIANS(tweet_datatable[[#This Row],[Theta (deg)]])</f>
        <v>0.19008986127771685</v>
      </c>
      <c r="T346" s="3">
        <f>tweet_datatable[[#This Row],[r1]]*COS(tweet_datatable[[#This Row],[Theta (rad)]])</f>
        <v>0.75702766302532032</v>
      </c>
      <c r="U346" s="3">
        <f>tweet_datatable[[#This Row],[r1]]*SIN(tweet_datatable[[#This Row],[Theta (rad)]])</f>
        <v>0.1456619819971165</v>
      </c>
      <c r="V346" s="3">
        <f>IF(COUNTA(tweet_datatable[[#This Row],[Flag]])&gt;0,tweet_datatable[[#This Row],[x]],NA())</f>
        <v>0.75702766302532032</v>
      </c>
      <c r="W346" s="3">
        <f>IF(COUNTA(tweet_datatable[[#This Row],[Flag]])&gt;0,tweet_datatable[[#This Row],[y]],NA())</f>
        <v>0.1456619819971165</v>
      </c>
      <c r="X346" s="3" t="e">
        <f>IF(COUNTA(tweet_datatable[[#This Row],[Flag]])=0,tweet_datatable[[#This Row],[x]],NA())</f>
        <v>#N/A</v>
      </c>
      <c r="Y346" s="3" t="e">
        <f>IF(COUNTA(tweet_datatable[[#This Row],[Flag]])=0,tweet_datatable[[#This Row],[y]],NA())</f>
        <v>#N/A</v>
      </c>
      <c r="Z346" s="3"/>
      <c r="AA346" s="3"/>
      <c r="AB346" s="3"/>
    </row>
    <row r="347" spans="1:28" x14ac:dyDescent="0.35">
      <c r="A347" s="1">
        <v>44157</v>
      </c>
      <c r="B347">
        <v>19.8</v>
      </c>
      <c r="C347">
        <v>35</v>
      </c>
      <c r="D347">
        <v>189.2</v>
      </c>
      <c r="E347" t="s">
        <v>9</v>
      </c>
      <c r="I347" s="2">
        <f>IFERROR(tweet_datatable[[#This Row],[Retweets]]/SUM(tweet_datatable[[#This Row],[Retweets]:[Likes]]),0.5)</f>
        <v>0.15611061552185548</v>
      </c>
      <c r="J347" s="2">
        <f>IFERROR(tweet_datatable[[#This Row],[Retweets]]/SUM(tweet_datatable[[#This Row],[Comments]:[Retweets]]),0.5)</f>
        <v>0.63868613138686137</v>
      </c>
      <c r="K347" s="3">
        <f>tweet_datatable[[#This Row],[R/L]]*60</f>
        <v>9.3666369313113282</v>
      </c>
      <c r="L347" s="3">
        <f>tweet_datatable[[#This Row],[R/C]]*60</f>
        <v>38.321167883211679</v>
      </c>
      <c r="M347" s="3">
        <f>180-tweet_datatable[[#This Row],[Theta (deg)]]-tweet_datatable[[#This Row],[Phi (deg)]]</f>
        <v>132.31219518547701</v>
      </c>
      <c r="N347" s="3">
        <f>RADIANS(tweet_datatable[[#This Row],[Phi (deg)]])</f>
        <v>0.66883055277154968</v>
      </c>
      <c r="O347" s="3">
        <f>RADIANS(tweet_datatable[[#This Row],[Beta (deg)]])</f>
        <v>2.3092834465279632</v>
      </c>
      <c r="P347" s="3">
        <f>SIN(tweet_datatable[[#This Row],[Phi (rad)]])</f>
        <v>0.62006892453844231</v>
      </c>
      <c r="Q347" s="3">
        <f>SIN(tweet_datatable[[#This Row],[Beta (rad)]])</f>
        <v>0.73948783011044816</v>
      </c>
      <c r="R347" s="3">
        <f>tweet_datatable[[#This Row],[SinPhi]]/tweet_datatable[[#This Row],[SinBeta]]</f>
        <v>0.8385113308028751</v>
      </c>
      <c r="S347" s="3">
        <f>RADIANS(tweet_datatable[[#This Row],[Theta (deg)]])</f>
        <v>0.16347865429028063</v>
      </c>
      <c r="T347" s="3">
        <f>tweet_datatable[[#This Row],[r1]]*COS(tweet_datatable[[#This Row],[Theta (rad)]])</f>
        <v>0.8273315416550816</v>
      </c>
      <c r="U347" s="3">
        <f>tweet_datatable[[#This Row],[r1]]*SIN(tweet_datatable[[#This Row],[Theta (rad)]])</f>
        <v>0.13646894176857449</v>
      </c>
      <c r="V347" s="3" t="e">
        <f>IF(COUNTA(tweet_datatable[[#This Row],[Flag]])&gt;0,tweet_datatable[[#This Row],[x]],NA())</f>
        <v>#N/A</v>
      </c>
      <c r="W347" s="3" t="e">
        <f>IF(COUNTA(tweet_datatable[[#This Row],[Flag]])&gt;0,tweet_datatable[[#This Row],[y]],NA())</f>
        <v>#N/A</v>
      </c>
      <c r="X347" s="3">
        <f>IF(COUNTA(tweet_datatable[[#This Row],[Flag]])=0,tweet_datatable[[#This Row],[x]],NA())</f>
        <v>0.8273315416550816</v>
      </c>
      <c r="Y347" s="3">
        <f>IF(COUNTA(tweet_datatable[[#This Row],[Flag]])=0,tweet_datatable[[#This Row],[y]],NA())</f>
        <v>0.13646894176857449</v>
      </c>
      <c r="Z347" s="3"/>
      <c r="AA347" s="3"/>
      <c r="AB347" s="3"/>
    </row>
    <row r="348" spans="1:28" x14ac:dyDescent="0.35">
      <c r="A348" s="1">
        <v>44157</v>
      </c>
      <c r="B348">
        <v>9</v>
      </c>
      <c r="C348">
        <v>26.8</v>
      </c>
      <c r="D348">
        <v>127.2</v>
      </c>
      <c r="E348" t="s">
        <v>9</v>
      </c>
      <c r="I348" s="2">
        <f>IFERROR(tweet_datatable[[#This Row],[Retweets]]/SUM(tweet_datatable[[#This Row],[Retweets]:[Likes]]),0.5)</f>
        <v>0.17402597402597403</v>
      </c>
      <c r="J348" s="2">
        <f>IFERROR(tweet_datatable[[#This Row],[Retweets]]/SUM(tweet_datatable[[#This Row],[Comments]:[Retweets]]),0.5)</f>
        <v>0.74860335195530736</v>
      </c>
      <c r="K348" s="3">
        <f>tweet_datatable[[#This Row],[R/L]]*60</f>
        <v>10.441558441558442</v>
      </c>
      <c r="L348" s="3">
        <f>tweet_datatable[[#This Row],[R/C]]*60</f>
        <v>44.916201117318444</v>
      </c>
      <c r="M348" s="3">
        <f>180-tweet_datatable[[#This Row],[Theta (deg)]]-tweet_datatable[[#This Row],[Phi (deg)]]</f>
        <v>124.64224044112311</v>
      </c>
      <c r="N348" s="3">
        <f>RADIANS(tweet_datatable[[#This Row],[Phi (deg)]])</f>
        <v>0.78393559698516269</v>
      </c>
      <c r="O348" s="3">
        <f>RADIANS(tweet_datatable[[#This Row],[Beta (deg)]])</f>
        <v>2.1754174827600274</v>
      </c>
      <c r="P348" s="3">
        <f>SIN(tweet_datatable[[#This Row],[Phi (rad)]])</f>
        <v>0.70607183464108747</v>
      </c>
      <c r="Q348" s="3">
        <f>SIN(tweet_datatable[[#This Row],[Beta (rad)]])</f>
        <v>0.82271751072317389</v>
      </c>
      <c r="R348" s="3">
        <f>tweet_datatable[[#This Row],[SinPhi]]/tweet_datatable[[#This Row],[SinBeta]]</f>
        <v>0.85821904291358264</v>
      </c>
      <c r="S348" s="3">
        <f>RADIANS(tweet_datatable[[#This Row],[Theta (deg)]])</f>
        <v>0.18223957384460274</v>
      </c>
      <c r="T348" s="3">
        <f>tweet_datatable[[#This Row],[r1]]*COS(tweet_datatable[[#This Row],[Theta (rad)]])</f>
        <v>0.84400717229947353</v>
      </c>
      <c r="U348" s="3">
        <f>tweet_datatable[[#This Row],[r1]]*SIN(tweet_datatable[[#This Row],[Theta (rad)]])</f>
        <v>0.15553719402944316</v>
      </c>
      <c r="V348" s="3" t="e">
        <f>IF(COUNTA(tweet_datatable[[#This Row],[Flag]])&gt;0,tweet_datatable[[#This Row],[x]],NA())</f>
        <v>#N/A</v>
      </c>
      <c r="W348" s="3" t="e">
        <f>IF(COUNTA(tweet_datatable[[#This Row],[Flag]])&gt;0,tweet_datatable[[#This Row],[y]],NA())</f>
        <v>#N/A</v>
      </c>
      <c r="X348" s="3">
        <f>IF(COUNTA(tweet_datatable[[#This Row],[Flag]])=0,tweet_datatable[[#This Row],[x]],NA())</f>
        <v>0.84400717229947353</v>
      </c>
      <c r="Y348" s="3">
        <f>IF(COUNTA(tweet_datatable[[#This Row],[Flag]])=0,tweet_datatable[[#This Row],[y]],NA())</f>
        <v>0.15553719402944316</v>
      </c>
      <c r="Z348" s="3"/>
      <c r="AA348" s="3"/>
      <c r="AB348" s="3"/>
    </row>
    <row r="349" spans="1:28" x14ac:dyDescent="0.35">
      <c r="A349" s="1">
        <v>44157</v>
      </c>
      <c r="B349">
        <v>47.7</v>
      </c>
      <c r="C349">
        <v>72.3</v>
      </c>
      <c r="D349">
        <v>325.3</v>
      </c>
      <c r="E349" t="s">
        <v>8</v>
      </c>
      <c r="I349" s="2">
        <f>IFERROR(tweet_datatable[[#This Row],[Retweets]]/SUM(tweet_datatable[[#This Row],[Retweets]:[Likes]]),0.5)</f>
        <v>0.18184104627766598</v>
      </c>
      <c r="J349" s="2">
        <f>IFERROR(tweet_datatable[[#This Row],[Retweets]]/SUM(tweet_datatable[[#This Row],[Comments]:[Retweets]]),0.5)</f>
        <v>0.60249999999999992</v>
      </c>
      <c r="K349" s="3">
        <f>tweet_datatable[[#This Row],[R/L]]*60</f>
        <v>10.910462776659958</v>
      </c>
      <c r="L349" s="3">
        <f>tweet_datatable[[#This Row],[R/C]]*60</f>
        <v>36.15</v>
      </c>
      <c r="M349" s="3">
        <f>180-tweet_datatable[[#This Row],[Theta (deg)]]-tweet_datatable[[#This Row],[Phi (deg)]]</f>
        <v>132.93953722334004</v>
      </c>
      <c r="N349" s="3">
        <f>RADIANS(tweet_datatable[[#This Row],[Phi (deg)]])</f>
        <v>0.63093652459595007</v>
      </c>
      <c r="O349" s="3">
        <f>RADIANS(tweet_datatable[[#This Row],[Beta (deg)]])</f>
        <v>2.3202326306248442</v>
      </c>
      <c r="P349" s="3">
        <f>SIN(tweet_datatable[[#This Row],[Phi (rad)]])</f>
        <v>0.58990123710436038</v>
      </c>
      <c r="Q349" s="3">
        <f>SIN(tweet_datatable[[#This Row],[Beta (rad)]])</f>
        <v>0.73207298976355695</v>
      </c>
      <c r="R349" s="3">
        <f>tweet_datatable[[#This Row],[SinPhi]]/tweet_datatable[[#This Row],[SinBeta]]</f>
        <v>0.80579565883845161</v>
      </c>
      <c r="S349" s="3">
        <f>RADIANS(tweet_datatable[[#This Row],[Theta (deg)]])</f>
        <v>0.19042349836899902</v>
      </c>
      <c r="T349" s="3">
        <f>tweet_datatable[[#This Row],[r1]]*COS(tweet_datatable[[#This Row],[Theta (rad)]])</f>
        <v>0.79123022996839809</v>
      </c>
      <c r="U349" s="3">
        <f>tweet_datatable[[#This Row],[r1]]*SIN(tweet_datatable[[#This Row],[Theta (rad)]])</f>
        <v>0.15251677608397721</v>
      </c>
      <c r="V349" s="3" t="e">
        <f>IF(COUNTA(tweet_datatable[[#This Row],[Flag]])&gt;0,tweet_datatable[[#This Row],[x]],NA())</f>
        <v>#N/A</v>
      </c>
      <c r="W349" s="3" t="e">
        <f>IF(COUNTA(tweet_datatable[[#This Row],[Flag]])&gt;0,tweet_datatable[[#This Row],[y]],NA())</f>
        <v>#N/A</v>
      </c>
      <c r="X349" s="3">
        <f>IF(COUNTA(tweet_datatable[[#This Row],[Flag]])=0,tweet_datatable[[#This Row],[x]],NA())</f>
        <v>0.79123022996839809</v>
      </c>
      <c r="Y349" s="3">
        <f>IF(COUNTA(tweet_datatable[[#This Row],[Flag]])=0,tweet_datatable[[#This Row],[y]],NA())</f>
        <v>0.15251677608397721</v>
      </c>
      <c r="Z349" s="3"/>
      <c r="AA349" s="3"/>
      <c r="AB349" s="3"/>
    </row>
    <row r="350" spans="1:28" x14ac:dyDescent="0.35">
      <c r="A350" s="1">
        <v>44157</v>
      </c>
      <c r="B350">
        <v>33.700000000000003</v>
      </c>
      <c r="C350">
        <v>42.7</v>
      </c>
      <c r="D350">
        <v>136.19999999999999</v>
      </c>
      <c r="E350" t="s">
        <v>8</v>
      </c>
      <c r="I350" s="2">
        <f>IFERROR(tweet_datatable[[#This Row],[Retweets]]/SUM(tweet_datatable[[#This Row],[Retweets]:[Likes]]),0.5)</f>
        <v>0.23868082727780887</v>
      </c>
      <c r="J350" s="2">
        <f>IFERROR(tweet_datatable[[#This Row],[Retweets]]/SUM(tweet_datatable[[#This Row],[Comments]:[Retweets]]),0.5)</f>
        <v>0.55890052356020947</v>
      </c>
      <c r="K350" s="3">
        <f>tweet_datatable[[#This Row],[R/L]]*60</f>
        <v>14.320849636668532</v>
      </c>
      <c r="L350" s="3">
        <f>tweet_datatable[[#This Row],[R/C]]*60</f>
        <v>33.534031413612567</v>
      </c>
      <c r="M350" s="3">
        <f>180-tweet_datatable[[#This Row],[Theta (deg)]]-tweet_datatable[[#This Row],[Phi (deg)]]</f>
        <v>132.14511894971889</v>
      </c>
      <c r="N350" s="3">
        <f>RADIANS(tweet_datatable[[#This Row],[Phi (deg)]])</f>
        <v>0.58527925963474769</v>
      </c>
      <c r="O350" s="3">
        <f>RADIANS(tweet_datatable[[#This Row],[Beta (deg)]])</f>
        <v>2.3063674161121459</v>
      </c>
      <c r="P350" s="3">
        <f>SIN(tweet_datatable[[#This Row],[Phi (rad)]])</f>
        <v>0.5524321829278962</v>
      </c>
      <c r="Q350" s="3">
        <f>SIN(tweet_datatable[[#This Row],[Beta (rad)]])</f>
        <v>0.74144766729082223</v>
      </c>
      <c r="R350" s="3">
        <f>tweet_datatable[[#This Row],[SinPhi]]/tweet_datatable[[#This Row],[SinBeta]]</f>
        <v>0.74507238649280505</v>
      </c>
      <c r="S350" s="3">
        <f>RADIANS(tweet_datatable[[#This Row],[Theta (deg)]])</f>
        <v>0.24994597784289954</v>
      </c>
      <c r="T350" s="3">
        <f>tweet_datatable[[#This Row],[r1]]*COS(tweet_datatable[[#This Row],[Theta (rad)]])</f>
        <v>0.72191984740571447</v>
      </c>
      <c r="U350" s="3">
        <f>tweet_datatable[[#This Row],[r1]]*SIN(tweet_datatable[[#This Row],[Theta (rad)]])</f>
        <v>0.18429485895106704</v>
      </c>
      <c r="V350" s="3" t="e">
        <f>IF(COUNTA(tweet_datatable[[#This Row],[Flag]])&gt;0,tweet_datatable[[#This Row],[x]],NA())</f>
        <v>#N/A</v>
      </c>
      <c r="W350" s="3" t="e">
        <f>IF(COUNTA(tweet_datatable[[#This Row],[Flag]])&gt;0,tweet_datatable[[#This Row],[y]],NA())</f>
        <v>#N/A</v>
      </c>
      <c r="X350" s="3">
        <f>IF(COUNTA(tweet_datatable[[#This Row],[Flag]])=0,tweet_datatable[[#This Row],[x]],NA())</f>
        <v>0.72191984740571447</v>
      </c>
      <c r="Y350" s="3">
        <f>IF(COUNTA(tweet_datatable[[#This Row],[Flag]])=0,tweet_datatable[[#This Row],[y]],NA())</f>
        <v>0.18429485895106704</v>
      </c>
      <c r="Z350" s="3"/>
      <c r="AA350" s="3"/>
      <c r="AB350" s="3"/>
    </row>
    <row r="351" spans="1:28" x14ac:dyDescent="0.35">
      <c r="A351" s="1">
        <v>44157</v>
      </c>
      <c r="B351">
        <v>22.3</v>
      </c>
      <c r="C351">
        <v>32.4</v>
      </c>
      <c r="D351">
        <v>112.5</v>
      </c>
      <c r="E351" t="s">
        <v>9</v>
      </c>
      <c r="I351" s="2">
        <f>IFERROR(tweet_datatable[[#This Row],[Retweets]]/SUM(tweet_datatable[[#This Row],[Retweets]:[Likes]]),0.5)</f>
        <v>0.22360248447204967</v>
      </c>
      <c r="J351" s="2">
        <f>IFERROR(tweet_datatable[[#This Row],[Retweets]]/SUM(tweet_datatable[[#This Row],[Comments]:[Retweets]]),0.5)</f>
        <v>0.59232175502742224</v>
      </c>
      <c r="K351" s="3">
        <f>tweet_datatable[[#This Row],[R/L]]*60</f>
        <v>13.41614906832298</v>
      </c>
      <c r="L351" s="3">
        <f>tweet_datatable[[#This Row],[R/C]]*60</f>
        <v>35.539305301645335</v>
      </c>
      <c r="M351" s="3">
        <f>180-tweet_datatable[[#This Row],[Theta (deg)]]-tweet_datatable[[#This Row],[Phi (deg)]]</f>
        <v>131.04454563003171</v>
      </c>
      <c r="N351" s="3">
        <f>RADIANS(tweet_datatable[[#This Row],[Phi (deg)]])</f>
        <v>0.62027789138518763</v>
      </c>
      <c r="O351" s="3">
        <f>RADIANS(tweet_datatable[[#This Row],[Beta (deg)]])</f>
        <v>2.2871587880240001</v>
      </c>
      <c r="P351" s="3">
        <f>SIN(tweet_datatable[[#This Row],[Phi (rad)]])</f>
        <v>0.58126130791127084</v>
      </c>
      <c r="Q351" s="3">
        <f>SIN(tweet_datatable[[#This Row],[Beta (rad)]])</f>
        <v>0.75419928733662556</v>
      </c>
      <c r="R351" s="3">
        <f>tweet_datatable[[#This Row],[SinPhi]]/tweet_datatable[[#This Row],[SinBeta]]</f>
        <v>0.77069989016289475</v>
      </c>
      <c r="S351" s="3">
        <f>RADIANS(tweet_datatable[[#This Row],[Theta (deg)]])</f>
        <v>0.23415597418060569</v>
      </c>
      <c r="T351" s="3">
        <f>tweet_datatable[[#This Row],[r1]]*COS(tweet_datatable[[#This Row],[Theta (rad)]])</f>
        <v>0.74966789123356381</v>
      </c>
      <c r="U351" s="3">
        <f>tweet_datatable[[#This Row],[r1]]*SIN(tweet_datatable[[#This Row],[Theta (rad)]])</f>
        <v>0.17881938807221001</v>
      </c>
      <c r="V351" s="3" t="e">
        <f>IF(COUNTA(tweet_datatable[[#This Row],[Flag]])&gt;0,tweet_datatable[[#This Row],[x]],NA())</f>
        <v>#N/A</v>
      </c>
      <c r="W351" s="3" t="e">
        <f>IF(COUNTA(tweet_datatable[[#This Row],[Flag]])&gt;0,tweet_datatable[[#This Row],[y]],NA())</f>
        <v>#N/A</v>
      </c>
      <c r="X351" s="3">
        <f>IF(COUNTA(tweet_datatable[[#This Row],[Flag]])=0,tweet_datatable[[#This Row],[x]],NA())</f>
        <v>0.74966789123356381</v>
      </c>
      <c r="Y351" s="3">
        <f>IF(COUNTA(tweet_datatable[[#This Row],[Flag]])=0,tweet_datatable[[#This Row],[y]],NA())</f>
        <v>0.17881938807221001</v>
      </c>
      <c r="Z351" s="3"/>
      <c r="AA351" s="3"/>
      <c r="AB351" s="3"/>
    </row>
    <row r="352" spans="1:28" x14ac:dyDescent="0.35">
      <c r="A352" s="1">
        <v>44158</v>
      </c>
      <c r="B352">
        <v>26</v>
      </c>
      <c r="C352">
        <v>52.2</v>
      </c>
      <c r="D352">
        <v>161.6</v>
      </c>
      <c r="E352" t="s">
        <v>8</v>
      </c>
      <c r="G352" t="s">
        <v>17</v>
      </c>
      <c r="I352" s="2">
        <f>IFERROR(tweet_datatable[[#This Row],[Retweets]]/SUM(tweet_datatable[[#This Row],[Retweets]:[Likes]]),0.5)</f>
        <v>0.2441534144059869</v>
      </c>
      <c r="J352" s="2">
        <f>IFERROR(tweet_datatable[[#This Row],[Retweets]]/SUM(tweet_datatable[[#This Row],[Comments]:[Retweets]]),0.5)</f>
        <v>0.6675191815856778</v>
      </c>
      <c r="K352" s="3">
        <f>tweet_datatable[[#This Row],[R/L]]*60</f>
        <v>14.649204864359215</v>
      </c>
      <c r="L352" s="3">
        <f>tweet_datatable[[#This Row],[R/C]]*60</f>
        <v>40.051150895140665</v>
      </c>
      <c r="M352" s="3">
        <f>180-tweet_datatable[[#This Row],[Theta (deg)]]-tweet_datatable[[#This Row],[Phi (deg)]]</f>
        <v>125.29964424050013</v>
      </c>
      <c r="N352" s="3">
        <f>RADIANS(tweet_datatable[[#This Row],[Phi (deg)]])</f>
        <v>0.69902445233327881</v>
      </c>
      <c r="O352" s="3">
        <f>RADIANS(tweet_datatable[[#This Row],[Beta (deg)]])</f>
        <v>2.1868913435742767</v>
      </c>
      <c r="P352" s="3">
        <f>SIN(tweet_datatable[[#This Row],[Phi (rad)]])</f>
        <v>0.64347124079603724</v>
      </c>
      <c r="Q352" s="3">
        <f>SIN(tweet_datatable[[#This Row],[Beta (rad)]])</f>
        <v>0.81614117808332187</v>
      </c>
      <c r="R352" s="3">
        <f>tweet_datatable[[#This Row],[SinPhi]]/tweet_datatable[[#This Row],[SinBeta]]</f>
        <v>0.78843128869836743</v>
      </c>
      <c r="S352" s="3">
        <f>RADIANS(tweet_datatable[[#This Row],[Theta (deg)]])</f>
        <v>0.25567685768223763</v>
      </c>
      <c r="T352" s="3">
        <f>tweet_datatable[[#This Row],[r1]]*COS(tweet_datatable[[#This Row],[Theta (rad)]])</f>
        <v>0.76280123227283503</v>
      </c>
      <c r="U352" s="3">
        <f>tweet_datatable[[#This Row],[r1]]*SIN(tweet_datatable[[#This Row],[Theta (rad)]])</f>
        <v>0.19939452610744565</v>
      </c>
      <c r="V352" s="3">
        <f>IF(COUNTA(tweet_datatable[[#This Row],[Flag]])&gt;0,tweet_datatable[[#This Row],[x]],NA())</f>
        <v>0.76280123227283503</v>
      </c>
      <c r="W352" s="3">
        <f>IF(COUNTA(tweet_datatable[[#This Row],[Flag]])&gt;0,tweet_datatable[[#This Row],[y]],NA())</f>
        <v>0.19939452610744565</v>
      </c>
      <c r="X352" s="3" t="e">
        <f>IF(COUNTA(tweet_datatable[[#This Row],[Flag]])=0,tweet_datatable[[#This Row],[x]],NA())</f>
        <v>#N/A</v>
      </c>
      <c r="Y352" s="3" t="e">
        <f>IF(COUNTA(tweet_datatable[[#This Row],[Flag]])=0,tweet_datatable[[#This Row],[y]],NA())</f>
        <v>#N/A</v>
      </c>
      <c r="Z352" s="3"/>
      <c r="AA352" s="3"/>
      <c r="AB352" s="3"/>
    </row>
    <row r="353" spans="1:28" x14ac:dyDescent="0.35">
      <c r="A353" s="1">
        <v>44158</v>
      </c>
      <c r="B353">
        <v>68.8</v>
      </c>
      <c r="C353">
        <v>91.7</v>
      </c>
      <c r="D353">
        <v>341.8</v>
      </c>
      <c r="E353" t="s">
        <v>8</v>
      </c>
      <c r="G353" t="s">
        <v>17</v>
      </c>
      <c r="I353" s="2">
        <f>IFERROR(tweet_datatable[[#This Row],[Retweets]]/SUM(tweet_datatable[[#This Row],[Retweets]:[Likes]]),0.5)</f>
        <v>0.21153402537485583</v>
      </c>
      <c r="J353" s="2">
        <f>IFERROR(tweet_datatable[[#This Row],[Retweets]]/SUM(tweet_datatable[[#This Row],[Comments]:[Retweets]]),0.5)</f>
        <v>0.57133956386292839</v>
      </c>
      <c r="K353" s="3">
        <f>tweet_datatable[[#This Row],[R/L]]*60</f>
        <v>12.692041522491349</v>
      </c>
      <c r="L353" s="3">
        <f>tweet_datatable[[#This Row],[R/C]]*60</f>
        <v>34.280373831775705</v>
      </c>
      <c r="M353" s="3">
        <f>180-tweet_datatable[[#This Row],[Theta (deg)]]-tweet_datatable[[#This Row],[Phi (deg)]]</f>
        <v>133.02758464573296</v>
      </c>
      <c r="N353" s="3">
        <f>RADIANS(tweet_datatable[[#This Row],[Phi (deg)]])</f>
        <v>0.59830539217899081</v>
      </c>
      <c r="O353" s="3">
        <f>RADIANS(tweet_datatable[[#This Row],[Beta (deg)]])</f>
        <v>2.3217693480434947</v>
      </c>
      <c r="P353" s="3">
        <f>SIN(tweet_datatable[[#This Row],[Phi (rad)]])</f>
        <v>0.56324304313597573</v>
      </c>
      <c r="Q353" s="3">
        <f>SIN(tweet_datatable[[#This Row],[Beta (rad)]])</f>
        <v>0.73102527361047154</v>
      </c>
      <c r="R353" s="3">
        <f>tweet_datatable[[#This Row],[SinPhi]]/tweet_datatable[[#This Row],[SinBeta]]</f>
        <v>0.7704836802073427</v>
      </c>
      <c r="S353" s="3">
        <f>RADIANS(tweet_datatable[[#This Row],[Theta (deg)]])</f>
        <v>0.22151791336730797</v>
      </c>
      <c r="T353" s="3">
        <f>tweet_datatable[[#This Row],[r1]]*COS(tweet_datatable[[#This Row],[Theta (rad)]])</f>
        <v>0.75165696659601322</v>
      </c>
      <c r="U353" s="3">
        <f>tweet_datatable[[#This Row],[r1]]*SIN(tweet_datatable[[#This Row],[Theta (rad)]])</f>
        <v>0.16928350786042526</v>
      </c>
      <c r="V353" s="3">
        <f>IF(COUNTA(tweet_datatable[[#This Row],[Flag]])&gt;0,tweet_datatable[[#This Row],[x]],NA())</f>
        <v>0.75165696659601322</v>
      </c>
      <c r="W353" s="3">
        <f>IF(COUNTA(tweet_datatable[[#This Row],[Flag]])&gt;0,tweet_datatable[[#This Row],[y]],NA())</f>
        <v>0.16928350786042526</v>
      </c>
      <c r="X353" s="3" t="e">
        <f>IF(COUNTA(tweet_datatable[[#This Row],[Flag]])=0,tweet_datatable[[#This Row],[x]],NA())</f>
        <v>#N/A</v>
      </c>
      <c r="Y353" s="3" t="e">
        <f>IF(COUNTA(tweet_datatable[[#This Row],[Flag]])=0,tweet_datatable[[#This Row],[y]],NA())</f>
        <v>#N/A</v>
      </c>
      <c r="Z353" s="3"/>
      <c r="AA353" s="3"/>
      <c r="AB353" s="3"/>
    </row>
    <row r="354" spans="1:28" x14ac:dyDescent="0.35">
      <c r="A354" s="1">
        <v>44158</v>
      </c>
      <c r="B354">
        <v>48</v>
      </c>
      <c r="C354">
        <v>64.7</v>
      </c>
      <c r="D354">
        <v>304.8</v>
      </c>
      <c r="E354" t="s">
        <v>8</v>
      </c>
      <c r="I354" s="2">
        <f>IFERROR(tweet_datatable[[#This Row],[Retweets]]/SUM(tweet_datatable[[#This Row],[Retweets]:[Likes]]),0.5)</f>
        <v>0.17510148849797025</v>
      </c>
      <c r="J354" s="2">
        <f>IFERROR(tweet_datatable[[#This Row],[Retweets]]/SUM(tweet_datatable[[#This Row],[Comments]:[Retweets]]),0.5)</f>
        <v>0.57409050576752441</v>
      </c>
      <c r="K354" s="3">
        <f>tweet_datatable[[#This Row],[R/L]]*60</f>
        <v>10.506089309878215</v>
      </c>
      <c r="L354" s="3">
        <f>tweet_datatable[[#This Row],[R/C]]*60</f>
        <v>34.445430346051467</v>
      </c>
      <c r="M354" s="3">
        <f>180-tweet_datatable[[#This Row],[Theta (deg)]]-tweet_datatable[[#This Row],[Phi (deg)]]</f>
        <v>135.04848034407033</v>
      </c>
      <c r="N354" s="3">
        <f>RADIANS(tweet_datatable[[#This Row],[Phi (deg)]])</f>
        <v>0.60118617180496781</v>
      </c>
      <c r="O354" s="3">
        <f>RADIANS(tweet_datatable[[#This Row],[Beta (deg)]])</f>
        <v>2.3570406318188719</v>
      </c>
      <c r="P354" s="3">
        <f>SIN(tweet_datatable[[#This Row],[Phi (rad)]])</f>
        <v>0.56562106577456739</v>
      </c>
      <c r="Q354" s="3">
        <f>SIN(tweet_datatable[[#This Row],[Beta (rad)]])</f>
        <v>0.70650821564744704</v>
      </c>
      <c r="R354" s="3">
        <f>tweet_datatable[[#This Row],[SinPhi]]/tweet_datatable[[#This Row],[SinBeta]]</f>
        <v>0.80058667860816013</v>
      </c>
      <c r="S354" s="3">
        <f>RADIANS(tweet_datatable[[#This Row],[Theta (deg)]])</f>
        <v>0.18336584996595368</v>
      </c>
      <c r="T354" s="3">
        <f>tweet_datatable[[#This Row],[r1]]*COS(tweet_datatable[[#This Row],[Theta (rad)]])</f>
        <v>0.78716527068795972</v>
      </c>
      <c r="U354" s="3">
        <f>tweet_datatable[[#This Row],[r1]]*SIN(tweet_datatable[[#This Row],[Theta (rad)]])</f>
        <v>0.14597899365181474</v>
      </c>
      <c r="V354" s="3" t="e">
        <f>IF(COUNTA(tweet_datatable[[#This Row],[Flag]])&gt;0,tweet_datatable[[#This Row],[x]],NA())</f>
        <v>#N/A</v>
      </c>
      <c r="W354" s="3" t="e">
        <f>IF(COUNTA(tweet_datatable[[#This Row],[Flag]])&gt;0,tweet_datatable[[#This Row],[y]],NA())</f>
        <v>#N/A</v>
      </c>
      <c r="X354" s="3">
        <f>IF(COUNTA(tweet_datatable[[#This Row],[Flag]])=0,tweet_datatable[[#This Row],[x]],NA())</f>
        <v>0.78716527068795972</v>
      </c>
      <c r="Y354" s="3">
        <f>IF(COUNTA(tweet_datatable[[#This Row],[Flag]])=0,tweet_datatable[[#This Row],[y]],NA())</f>
        <v>0.14597899365181474</v>
      </c>
      <c r="Z354" s="3"/>
      <c r="AA354" s="3"/>
      <c r="AB354" s="3"/>
    </row>
    <row r="355" spans="1:28" x14ac:dyDescent="0.35">
      <c r="A355" s="1">
        <v>44158</v>
      </c>
      <c r="B355">
        <v>51.3</v>
      </c>
      <c r="C355">
        <v>47.1</v>
      </c>
      <c r="D355">
        <v>238</v>
      </c>
      <c r="E355" t="s">
        <v>8</v>
      </c>
      <c r="I355" s="2">
        <f>IFERROR(tweet_datatable[[#This Row],[Retweets]]/SUM(tweet_datatable[[#This Row],[Retweets]:[Likes]]),0.5)</f>
        <v>0.16520519116099613</v>
      </c>
      <c r="J355" s="2">
        <f>IFERROR(tweet_datatable[[#This Row],[Retweets]]/SUM(tweet_datatable[[#This Row],[Comments]:[Retweets]]),0.5)</f>
        <v>0.47865853658536583</v>
      </c>
      <c r="K355" s="3">
        <f>tweet_datatable[[#This Row],[R/L]]*60</f>
        <v>9.9123114696597678</v>
      </c>
      <c r="L355" s="3">
        <f>tweet_datatable[[#This Row],[R/C]]*60</f>
        <v>28.719512195121951</v>
      </c>
      <c r="M355" s="3">
        <f>180-tweet_datatable[[#This Row],[Theta (deg)]]-tweet_datatable[[#This Row],[Phi (deg)]]</f>
        <v>141.36817633521829</v>
      </c>
      <c r="N355" s="3">
        <f>RADIANS(tweet_datatable[[#This Row],[Phi (deg)]])</f>
        <v>0.50125004737154222</v>
      </c>
      <c r="O355" s="3">
        <f>RADIANS(tweet_datatable[[#This Row],[Beta (deg)]])</f>
        <v>2.4673401345894903</v>
      </c>
      <c r="P355" s="3">
        <f>SIN(tweet_datatable[[#This Row],[Phi (rad)]])</f>
        <v>0.4805221835137588</v>
      </c>
      <c r="Q355" s="3">
        <f>SIN(tweet_datatable[[#This Row],[Beta (rad)]])</f>
        <v>0.62431357859598169</v>
      </c>
      <c r="R355" s="3">
        <f>tweet_datatable[[#This Row],[SinPhi]]/tweet_datatable[[#This Row],[SinBeta]]</f>
        <v>0.76968081423826273</v>
      </c>
      <c r="S355" s="3">
        <f>RADIANS(tweet_datatable[[#This Row],[Theta (deg)]])</f>
        <v>0.17300247162876095</v>
      </c>
      <c r="T355" s="3">
        <f>tweet_datatable[[#This Row],[r1]]*COS(tweet_datatable[[#This Row],[Theta (rad)]])</f>
        <v>0.7581912961518672</v>
      </c>
      <c r="U355" s="3">
        <f>tweet_datatable[[#This Row],[r1]]*SIN(tweet_datatable[[#This Row],[Theta (rad)]])</f>
        <v>0.13249344982310199</v>
      </c>
      <c r="V355" s="3" t="e">
        <f>IF(COUNTA(tweet_datatable[[#This Row],[Flag]])&gt;0,tweet_datatable[[#This Row],[x]],NA())</f>
        <v>#N/A</v>
      </c>
      <c r="W355" s="3" t="e">
        <f>IF(COUNTA(tweet_datatable[[#This Row],[Flag]])&gt;0,tweet_datatable[[#This Row],[y]],NA())</f>
        <v>#N/A</v>
      </c>
      <c r="X355" s="3">
        <f>IF(COUNTA(tweet_datatable[[#This Row],[Flag]])=0,tweet_datatable[[#This Row],[x]],NA())</f>
        <v>0.7581912961518672</v>
      </c>
      <c r="Y355" s="3">
        <f>IF(COUNTA(tweet_datatable[[#This Row],[Flag]])=0,tweet_datatable[[#This Row],[y]],NA())</f>
        <v>0.13249344982310199</v>
      </c>
      <c r="Z355" s="3"/>
      <c r="AA355" s="3"/>
      <c r="AB355" s="3"/>
    </row>
    <row r="356" spans="1:28" x14ac:dyDescent="0.35">
      <c r="A356" s="1">
        <v>44159</v>
      </c>
      <c r="B356">
        <v>39.1</v>
      </c>
      <c r="C356">
        <v>52.1</v>
      </c>
      <c r="D356">
        <v>182.1</v>
      </c>
      <c r="E356" t="s">
        <v>8</v>
      </c>
      <c r="G356" t="s">
        <v>17</v>
      </c>
      <c r="I356" s="2">
        <f>IFERROR(tweet_datatable[[#This Row],[Retweets]]/SUM(tweet_datatable[[#This Row],[Retweets]:[Likes]]),0.5)</f>
        <v>0.22245943637916313</v>
      </c>
      <c r="J356" s="2">
        <f>IFERROR(tweet_datatable[[#This Row],[Retweets]]/SUM(tweet_datatable[[#This Row],[Comments]:[Retweets]]),0.5)</f>
        <v>0.57127192982456143</v>
      </c>
      <c r="K356" s="3">
        <f>tweet_datatable[[#This Row],[R/L]]*60</f>
        <v>13.347566182749787</v>
      </c>
      <c r="L356" s="3">
        <f>tweet_datatable[[#This Row],[R/C]]*60</f>
        <v>34.276315789473685</v>
      </c>
      <c r="M356" s="3">
        <f>180-tweet_datatable[[#This Row],[Theta (deg)]]-tweet_datatable[[#This Row],[Phi (deg)]]</f>
        <v>132.3761180277765</v>
      </c>
      <c r="N356" s="3">
        <f>RADIANS(tweet_datatable[[#This Row],[Phi (deg)]])</f>
        <v>0.59823456597963531</v>
      </c>
      <c r="O356" s="3">
        <f>RADIANS(tweet_datatable[[#This Row],[Beta (deg)]])</f>
        <v>2.3103991105933224</v>
      </c>
      <c r="P356" s="3">
        <f>SIN(tweet_datatable[[#This Row],[Phi (rad)]])</f>
        <v>0.56318451865260555</v>
      </c>
      <c r="Q356" s="3">
        <f>SIN(tweet_datatable[[#This Row],[Beta (rad)]])</f>
        <v>0.73873633854752274</v>
      </c>
      <c r="R356" s="3">
        <f>tweet_datatable[[#This Row],[SinPhi]]/tweet_datatable[[#This Row],[SinBeta]]</f>
        <v>0.76236200829096756</v>
      </c>
      <c r="S356" s="3">
        <f>RADIANS(tweet_datatable[[#This Row],[Theta (deg)]])</f>
        <v>0.23295897701683496</v>
      </c>
      <c r="T356" s="3">
        <f>tweet_datatable[[#This Row],[r1]]*COS(tweet_datatable[[#This Row],[Theta (rad)]])</f>
        <v>0.74176874513810009</v>
      </c>
      <c r="U356" s="3">
        <f>tweet_datatable[[#This Row],[r1]]*SIN(tweet_datatable[[#This Row],[Theta (rad)]])</f>
        <v>0.1759970466277363</v>
      </c>
      <c r="V356" s="3">
        <f>IF(COUNTA(tweet_datatable[[#This Row],[Flag]])&gt;0,tweet_datatable[[#This Row],[x]],NA())</f>
        <v>0.74176874513810009</v>
      </c>
      <c r="W356" s="3">
        <f>IF(COUNTA(tweet_datatable[[#This Row],[Flag]])&gt;0,tweet_datatable[[#This Row],[y]],NA())</f>
        <v>0.1759970466277363</v>
      </c>
      <c r="X356" s="3" t="e">
        <f>IF(COUNTA(tweet_datatable[[#This Row],[Flag]])=0,tweet_datatable[[#This Row],[x]],NA())</f>
        <v>#N/A</v>
      </c>
      <c r="Y356" s="3" t="e">
        <f>IF(COUNTA(tweet_datatable[[#This Row],[Flag]])=0,tweet_datatable[[#This Row],[y]],NA())</f>
        <v>#N/A</v>
      </c>
      <c r="Z356" s="3"/>
      <c r="AA356" s="3"/>
      <c r="AB356" s="3"/>
    </row>
    <row r="357" spans="1:28" x14ac:dyDescent="0.35">
      <c r="A357" s="1">
        <v>44159</v>
      </c>
      <c r="B357">
        <v>11.4</v>
      </c>
      <c r="C357">
        <v>34.4</v>
      </c>
      <c r="D357">
        <v>165.9</v>
      </c>
      <c r="E357" t="s">
        <v>9</v>
      </c>
      <c r="G357" t="s">
        <v>17</v>
      </c>
      <c r="I357" s="2">
        <f>IFERROR(tweet_datatable[[#This Row],[Retweets]]/SUM(tweet_datatable[[#This Row],[Retweets]:[Likes]]),0.5)</f>
        <v>0.17174238642036943</v>
      </c>
      <c r="J357" s="2">
        <f>IFERROR(tweet_datatable[[#This Row],[Retweets]]/SUM(tweet_datatable[[#This Row],[Comments]:[Retweets]]),0.5)</f>
        <v>0.75109170305676853</v>
      </c>
      <c r="K357" s="3">
        <f>tweet_datatable[[#This Row],[R/L]]*60</f>
        <v>10.304543185222165</v>
      </c>
      <c r="L357" s="3">
        <f>tweet_datatable[[#This Row],[R/C]]*60</f>
        <v>45.06550218340611</v>
      </c>
      <c r="M357" s="3">
        <f>180-tweet_datatable[[#This Row],[Theta (deg)]]-tweet_datatable[[#This Row],[Phi (deg)]]</f>
        <v>124.62995463137172</v>
      </c>
      <c r="N357" s="3">
        <f>RADIANS(tweet_datatable[[#This Row],[Phi (deg)]])</f>
        <v>0.78654139216513008</v>
      </c>
      <c r="O357" s="3">
        <f>RADIANS(tweet_datatable[[#This Row],[Beta (deg)]])</f>
        <v>2.1752030549285921</v>
      </c>
      <c r="P357" s="3">
        <f>SIN(tweet_datatable[[#This Row],[Phi (rad)]])</f>
        <v>0.70791470374019638</v>
      </c>
      <c r="Q357" s="3">
        <f>SIN(tweet_datatable[[#This Row],[Beta (rad)]])</f>
        <v>0.8228393834024037</v>
      </c>
      <c r="R357" s="3">
        <f>tweet_datatable[[#This Row],[SinPhi]]/tweet_datatable[[#This Row],[SinBeta]]</f>
        <v>0.86033157627069456</v>
      </c>
      <c r="S357" s="3">
        <f>RADIANS(tweet_datatable[[#This Row],[Theta (deg)]])</f>
        <v>0.17984820649607067</v>
      </c>
      <c r="T357" s="3">
        <f>tweet_datatable[[#This Row],[r1]]*COS(tweet_datatable[[#This Row],[Theta (rad)]])</f>
        <v>0.84645516523220576</v>
      </c>
      <c r="U357" s="3">
        <f>tweet_datatable[[#This Row],[r1]]*SIN(tweet_datatable[[#This Row],[Theta (rad)]])</f>
        <v>0.15389631048253616</v>
      </c>
      <c r="V357" s="3">
        <f>IF(COUNTA(tweet_datatable[[#This Row],[Flag]])&gt;0,tweet_datatable[[#This Row],[x]],NA())</f>
        <v>0.84645516523220576</v>
      </c>
      <c r="W357" s="3">
        <f>IF(COUNTA(tweet_datatable[[#This Row],[Flag]])&gt;0,tweet_datatable[[#This Row],[y]],NA())</f>
        <v>0.15389631048253616</v>
      </c>
      <c r="X357" s="3" t="e">
        <f>IF(COUNTA(tweet_datatable[[#This Row],[Flag]])=0,tweet_datatable[[#This Row],[x]],NA())</f>
        <v>#N/A</v>
      </c>
      <c r="Y357" s="3" t="e">
        <f>IF(COUNTA(tweet_datatable[[#This Row],[Flag]])=0,tweet_datatable[[#This Row],[y]],NA())</f>
        <v>#N/A</v>
      </c>
      <c r="Z357" s="3"/>
      <c r="AA357" s="3"/>
      <c r="AB357" s="3"/>
    </row>
    <row r="358" spans="1:28" x14ac:dyDescent="0.35">
      <c r="A358" s="1">
        <v>44159</v>
      </c>
      <c r="B358">
        <v>13.6</v>
      </c>
      <c r="C358">
        <v>35.200000000000003</v>
      </c>
      <c r="D358">
        <v>153.30000000000001</v>
      </c>
      <c r="E358" t="s">
        <v>9</v>
      </c>
      <c r="G358" t="s">
        <v>17</v>
      </c>
      <c r="I358" s="2">
        <f>IFERROR(tweet_datatable[[#This Row],[Retweets]]/SUM(tweet_datatable[[#This Row],[Retweets]:[Likes]]),0.5)</f>
        <v>0.186737400530504</v>
      </c>
      <c r="J358" s="2">
        <f>IFERROR(tweet_datatable[[#This Row],[Retweets]]/SUM(tweet_datatable[[#This Row],[Comments]:[Retweets]]),0.5)</f>
        <v>0.72131147540983609</v>
      </c>
      <c r="K358" s="3">
        <f>tweet_datatable[[#This Row],[R/L]]*60</f>
        <v>11.204244031830241</v>
      </c>
      <c r="L358" s="3">
        <f>tweet_datatable[[#This Row],[R/C]]*60</f>
        <v>43.278688524590166</v>
      </c>
      <c r="M358" s="3">
        <f>180-tweet_datatable[[#This Row],[Theta (deg)]]-tweet_datatable[[#This Row],[Phi (deg)]]</f>
        <v>125.51706744357961</v>
      </c>
      <c r="N358" s="3">
        <f>RADIANS(tweet_datatable[[#This Row],[Phi (deg)]])</f>
        <v>0.75535561069918533</v>
      </c>
      <c r="O358" s="3">
        <f>RADIANS(tweet_datatable[[#This Row],[Beta (deg)]])</f>
        <v>2.190686094338246</v>
      </c>
      <c r="P358" s="3">
        <f>SIN(tweet_datatable[[#This Row],[Phi (rad)]])</f>
        <v>0.68554760647421553</v>
      </c>
      <c r="Q358" s="3">
        <f>SIN(tweet_datatable[[#This Row],[Beta (rad)]])</f>
        <v>0.81394250065075291</v>
      </c>
      <c r="R358" s="3">
        <f>tweet_datatable[[#This Row],[SinPhi]]/tweet_datatable[[#This Row],[SinBeta]]</f>
        <v>0.8422555720165924</v>
      </c>
      <c r="S358" s="3">
        <f>RADIANS(tweet_datatable[[#This Row],[Theta (deg)]])</f>
        <v>0.19555094855236205</v>
      </c>
      <c r="T358" s="3">
        <f>tweet_datatable[[#This Row],[r1]]*COS(tweet_datatable[[#This Row],[Theta (rad)]])</f>
        <v>0.8262028253646293</v>
      </c>
      <c r="U358" s="3">
        <f>tweet_datatable[[#This Row],[r1]]*SIN(tweet_datatable[[#This Row],[Theta (rad)]])</f>
        <v>0.16365616380845896</v>
      </c>
      <c r="V358" s="3">
        <f>IF(COUNTA(tweet_datatable[[#This Row],[Flag]])&gt;0,tweet_datatable[[#This Row],[x]],NA())</f>
        <v>0.8262028253646293</v>
      </c>
      <c r="W358" s="3">
        <f>IF(COUNTA(tweet_datatable[[#This Row],[Flag]])&gt;0,tweet_datatable[[#This Row],[y]],NA())</f>
        <v>0.16365616380845896</v>
      </c>
      <c r="X358" s="3" t="e">
        <f>IF(COUNTA(tweet_datatable[[#This Row],[Flag]])=0,tweet_datatable[[#This Row],[x]],NA())</f>
        <v>#N/A</v>
      </c>
      <c r="Y358" s="3" t="e">
        <f>IF(COUNTA(tweet_datatable[[#This Row],[Flag]])=0,tweet_datatable[[#This Row],[y]],NA())</f>
        <v>#N/A</v>
      </c>
      <c r="Z358" s="3"/>
      <c r="AA358" s="3"/>
      <c r="AB358" s="3"/>
    </row>
    <row r="359" spans="1:28" x14ac:dyDescent="0.35">
      <c r="A359" s="1">
        <v>44159</v>
      </c>
      <c r="B359">
        <v>28.1</v>
      </c>
      <c r="C359">
        <v>51.9</v>
      </c>
      <c r="D359">
        <v>203.1</v>
      </c>
      <c r="E359" t="s">
        <v>9</v>
      </c>
      <c r="G359" t="s">
        <v>17</v>
      </c>
      <c r="I359" s="2">
        <f>IFERROR(tweet_datatable[[#This Row],[Retweets]]/SUM(tweet_datatable[[#This Row],[Retweets]:[Likes]]),0.5)</f>
        <v>0.20352941176470588</v>
      </c>
      <c r="J359" s="2">
        <f>IFERROR(tweet_datatable[[#This Row],[Retweets]]/SUM(tweet_datatable[[#This Row],[Comments]:[Retweets]]),0.5)</f>
        <v>0.64874999999999994</v>
      </c>
      <c r="K359" s="3">
        <f>tweet_datatable[[#This Row],[R/L]]*60</f>
        <v>12.211764705882352</v>
      </c>
      <c r="L359" s="3">
        <f>tweet_datatable[[#This Row],[R/C]]*60</f>
        <v>38.924999999999997</v>
      </c>
      <c r="M359" s="3">
        <f>180-tweet_datatable[[#This Row],[Theta (deg)]]-tweet_datatable[[#This Row],[Phi (deg)]]</f>
        <v>128.86323529411766</v>
      </c>
      <c r="N359" s="3">
        <f>RADIANS(tweet_datatable[[#This Row],[Phi (deg)]])</f>
        <v>0.67936941133879269</v>
      </c>
      <c r="O359" s="3">
        <f>RADIANS(tweet_datatable[[#This Row],[Beta (deg)]])</f>
        <v>2.2490877406545167</v>
      </c>
      <c r="P359" s="3">
        <f>SIN(tweet_datatable[[#This Row],[Phi (rad)]])</f>
        <v>0.62830257049398353</v>
      </c>
      <c r="Q359" s="3">
        <f>SIN(tweet_datatable[[#This Row],[Beta (rad)]])</f>
        <v>0.77864593030345897</v>
      </c>
      <c r="R359" s="3">
        <f>tweet_datatable[[#This Row],[SinPhi]]/tweet_datatable[[#This Row],[SinBeta]]</f>
        <v>0.8069169131200844</v>
      </c>
      <c r="S359" s="3">
        <f>RADIANS(tweet_datatable[[#This Row],[Theta (deg)]])</f>
        <v>0.21313550159648401</v>
      </c>
      <c r="T359" s="3">
        <f>tweet_datatable[[#This Row],[r1]]*COS(tweet_datatable[[#This Row],[Theta (rad)]])</f>
        <v>0.78865838594892212</v>
      </c>
      <c r="U359" s="3">
        <f>tweet_datatable[[#This Row],[r1]]*SIN(tweet_datatable[[#This Row],[Theta (rad)]])</f>
        <v>0.17068349349508527</v>
      </c>
      <c r="V359" s="3">
        <f>IF(COUNTA(tweet_datatable[[#This Row],[Flag]])&gt;0,tweet_datatable[[#This Row],[x]],NA())</f>
        <v>0.78865838594892212</v>
      </c>
      <c r="W359" s="3">
        <f>IF(COUNTA(tweet_datatable[[#This Row],[Flag]])&gt;0,tweet_datatable[[#This Row],[y]],NA())</f>
        <v>0.17068349349508527</v>
      </c>
      <c r="X359" s="3" t="e">
        <f>IF(COUNTA(tweet_datatable[[#This Row],[Flag]])=0,tweet_datatable[[#This Row],[x]],NA())</f>
        <v>#N/A</v>
      </c>
      <c r="Y359" s="3" t="e">
        <f>IF(COUNTA(tweet_datatable[[#This Row],[Flag]])=0,tweet_datatable[[#This Row],[y]],NA())</f>
        <v>#N/A</v>
      </c>
      <c r="Z359" s="3"/>
      <c r="AA359" s="3"/>
      <c r="AB359" s="3"/>
    </row>
    <row r="360" spans="1:28" x14ac:dyDescent="0.35">
      <c r="A360" s="1">
        <v>44159</v>
      </c>
      <c r="B360">
        <v>21.8</v>
      </c>
      <c r="C360">
        <v>54.2</v>
      </c>
      <c r="D360">
        <v>193.8</v>
      </c>
      <c r="E360" t="s">
        <v>8</v>
      </c>
      <c r="G360" t="s">
        <v>17</v>
      </c>
      <c r="I360" s="2">
        <f>IFERROR(tweet_datatable[[#This Row],[Retweets]]/SUM(tweet_datatable[[#This Row],[Retweets]:[Likes]]),0.5)</f>
        <v>0.21854838709677421</v>
      </c>
      <c r="J360" s="2">
        <f>IFERROR(tweet_datatable[[#This Row],[Retweets]]/SUM(tweet_datatable[[#This Row],[Comments]:[Retweets]]),0.5)</f>
        <v>0.7131578947368421</v>
      </c>
      <c r="K360" s="3">
        <f>tweet_datatable[[#This Row],[R/L]]*60</f>
        <v>13.112903225806452</v>
      </c>
      <c r="L360" s="3">
        <f>tweet_datatable[[#This Row],[R/C]]*60</f>
        <v>42.789473684210527</v>
      </c>
      <c r="M360" s="3">
        <f>180-tweet_datatable[[#This Row],[Theta (deg)]]-tweet_datatable[[#This Row],[Phi (deg)]]</f>
        <v>124.09762308998302</v>
      </c>
      <c r="N360" s="3">
        <f>RADIANS(tweet_datatable[[#This Row],[Phi (deg)]])</f>
        <v>0.74681720098494209</v>
      </c>
      <c r="O360" s="3">
        <f>RADIANS(tweet_datatable[[#This Row],[Beta (deg)]])</f>
        <v>2.1659121168191429</v>
      </c>
      <c r="P360" s="3">
        <f>SIN(tweet_datatable[[#This Row],[Phi (rad)]])</f>
        <v>0.6793064927752247</v>
      </c>
      <c r="Q360" s="3">
        <f>SIN(tweet_datatable[[#This Row],[Beta (rad)]])</f>
        <v>0.82808359196583148</v>
      </c>
      <c r="R360" s="3">
        <f>tweet_datatable[[#This Row],[SinPhi]]/tweet_datatable[[#This Row],[SinBeta]]</f>
        <v>0.82033565133513042</v>
      </c>
      <c r="S360" s="3">
        <f>RADIANS(tweet_datatable[[#This Row],[Theta (deg)]])</f>
        <v>0.22886333578570806</v>
      </c>
      <c r="T360" s="3">
        <f>tweet_datatable[[#This Row],[r1]]*COS(tweet_datatable[[#This Row],[Theta (rad)]])</f>
        <v>0.79894531707087113</v>
      </c>
      <c r="U360" s="3">
        <f>tweet_datatable[[#This Row],[r1]]*SIN(tweet_datatable[[#This Row],[Theta (rad)]])</f>
        <v>0.18611007813108293</v>
      </c>
      <c r="V360" s="3">
        <f>IF(COUNTA(tweet_datatable[[#This Row],[Flag]])&gt;0,tweet_datatable[[#This Row],[x]],NA())</f>
        <v>0.79894531707087113</v>
      </c>
      <c r="W360" s="3">
        <f>IF(COUNTA(tweet_datatable[[#This Row],[Flag]])&gt;0,tweet_datatable[[#This Row],[y]],NA())</f>
        <v>0.18611007813108293</v>
      </c>
      <c r="X360" s="3" t="e">
        <f>IF(COUNTA(tweet_datatable[[#This Row],[Flag]])=0,tweet_datatable[[#This Row],[x]],NA())</f>
        <v>#N/A</v>
      </c>
      <c r="Y360" s="3" t="e">
        <f>IF(COUNTA(tweet_datatable[[#This Row],[Flag]])=0,tweet_datatable[[#This Row],[y]],NA())</f>
        <v>#N/A</v>
      </c>
      <c r="Z360" s="3"/>
      <c r="AA360" s="3"/>
      <c r="AB360" s="3"/>
    </row>
    <row r="361" spans="1:28" x14ac:dyDescent="0.35">
      <c r="A361" s="1">
        <v>44159</v>
      </c>
      <c r="B361">
        <v>18.399999999999999</v>
      </c>
      <c r="C361">
        <v>47.8</v>
      </c>
      <c r="D361">
        <v>178.4</v>
      </c>
      <c r="E361" t="s">
        <v>8</v>
      </c>
      <c r="G361" t="s">
        <v>17</v>
      </c>
      <c r="I361" s="2">
        <f>IFERROR(tweet_datatable[[#This Row],[Retweets]]/SUM(tweet_datatable[[#This Row],[Retweets]:[Likes]]),0.5)</f>
        <v>0.21131741821396993</v>
      </c>
      <c r="J361" s="2">
        <f>IFERROR(tweet_datatable[[#This Row],[Retweets]]/SUM(tweet_datatable[[#This Row],[Comments]:[Retweets]]),0.5)</f>
        <v>0.72205438066465266</v>
      </c>
      <c r="K361" s="3">
        <f>tweet_datatable[[#This Row],[R/L]]*60</f>
        <v>12.679045092838196</v>
      </c>
      <c r="L361" s="3">
        <f>tweet_datatable[[#This Row],[R/C]]*60</f>
        <v>43.323262839879163</v>
      </c>
      <c r="M361" s="3">
        <f>180-tweet_datatable[[#This Row],[Theta (deg)]]-tweet_datatable[[#This Row],[Phi (deg)]]</f>
        <v>123.99769206728263</v>
      </c>
      <c r="N361" s="3">
        <f>RADIANS(tweet_datatable[[#This Row],[Phi (deg)]])</f>
        <v>0.75613357926280034</v>
      </c>
      <c r="O361" s="3">
        <f>RADIANS(tweet_datatable[[#This Row],[Beta (deg)]])</f>
        <v>2.164167991448136</v>
      </c>
      <c r="P361" s="3">
        <f>SIN(tweet_datatable[[#This Row],[Phi (rad)]])</f>
        <v>0.68611378170109916</v>
      </c>
      <c r="Q361" s="3">
        <f>SIN(tweet_datatable[[#This Row],[Beta (rad)]])</f>
        <v>0.82906009674568459</v>
      </c>
      <c r="R361" s="3">
        <f>tweet_datatable[[#This Row],[SinPhi]]/tweet_datatable[[#This Row],[SinBeta]]</f>
        <v>0.82758027360658948</v>
      </c>
      <c r="S361" s="3">
        <f>RADIANS(tweet_datatable[[#This Row],[Theta (deg)]])</f>
        <v>0.22129108287885663</v>
      </c>
      <c r="T361" s="3">
        <f>tweet_datatable[[#This Row],[r1]]*COS(tweet_datatable[[#This Row],[Theta (rad)]])</f>
        <v>0.80739963223788203</v>
      </c>
      <c r="U361" s="3">
        <f>tweet_datatable[[#This Row],[r1]]*SIN(tweet_datatable[[#This Row],[Theta (rad)]])</f>
        <v>0.18164510212194071</v>
      </c>
      <c r="V361" s="3">
        <f>IF(COUNTA(tweet_datatable[[#This Row],[Flag]])&gt;0,tweet_datatable[[#This Row],[x]],NA())</f>
        <v>0.80739963223788203</v>
      </c>
      <c r="W361" s="3">
        <f>IF(COUNTA(tweet_datatable[[#This Row],[Flag]])&gt;0,tweet_datatable[[#This Row],[y]],NA())</f>
        <v>0.18164510212194071</v>
      </c>
      <c r="X361" s="3" t="e">
        <f>IF(COUNTA(tweet_datatable[[#This Row],[Flag]])=0,tweet_datatable[[#This Row],[x]],NA())</f>
        <v>#N/A</v>
      </c>
      <c r="Y361" s="3" t="e">
        <f>IF(COUNTA(tweet_datatable[[#This Row],[Flag]])=0,tweet_datatable[[#This Row],[y]],NA())</f>
        <v>#N/A</v>
      </c>
      <c r="Z361" s="3"/>
      <c r="AA361" s="3"/>
      <c r="AB361" s="3"/>
    </row>
    <row r="362" spans="1:28" x14ac:dyDescent="0.35">
      <c r="A362" s="1">
        <v>44159</v>
      </c>
      <c r="B362">
        <v>16.100000000000001</v>
      </c>
      <c r="C362">
        <v>32.6</v>
      </c>
      <c r="D362">
        <v>139.30000000000001</v>
      </c>
      <c r="E362" t="s">
        <v>9</v>
      </c>
      <c r="I362" s="2">
        <f>IFERROR(tweet_datatable[[#This Row],[Retweets]]/SUM(tweet_datatable[[#This Row],[Retweets]:[Likes]]),0.5)</f>
        <v>0.18964514252472367</v>
      </c>
      <c r="J362" s="2">
        <f>IFERROR(tweet_datatable[[#This Row],[Retweets]]/SUM(tweet_datatable[[#This Row],[Comments]:[Retweets]]),0.5)</f>
        <v>0.66940451745379881</v>
      </c>
      <c r="K362" s="3">
        <f>tweet_datatable[[#This Row],[R/L]]*60</f>
        <v>11.37870855148342</v>
      </c>
      <c r="L362" s="3">
        <f>tweet_datatable[[#This Row],[R/C]]*60</f>
        <v>40.164271047227928</v>
      </c>
      <c r="M362" s="3">
        <f>180-tweet_datatable[[#This Row],[Theta (deg)]]-tweet_datatable[[#This Row],[Phi (deg)]]</f>
        <v>128.45702040128867</v>
      </c>
      <c r="N362" s="3">
        <f>RADIANS(tweet_datatable[[#This Row],[Phi (deg)]])</f>
        <v>0.70099877143755829</v>
      </c>
      <c r="O362" s="3">
        <f>RADIANS(tweet_datatable[[#This Row],[Beta (deg)]])</f>
        <v>2.2419979533040149</v>
      </c>
      <c r="P362" s="3">
        <f>SIN(tweet_datatable[[#This Row],[Phi (rad)]])</f>
        <v>0.64498126832374458</v>
      </c>
      <c r="Q362" s="3">
        <f>SIN(tweet_datatable[[#This Row],[Beta (rad)]])</f>
        <v>0.78307490695416748</v>
      </c>
      <c r="R362" s="3">
        <f>tweet_datatable[[#This Row],[SinPhi]]/tweet_datatable[[#This Row],[SinBeta]]</f>
        <v>0.82365207031400212</v>
      </c>
      <c r="S362" s="3">
        <f>RADIANS(tweet_datatable[[#This Row],[Theta (deg)]])</f>
        <v>0.19859592884822039</v>
      </c>
      <c r="T362" s="3">
        <f>tweet_datatable[[#This Row],[r1]]*COS(tweet_datatable[[#This Row],[Theta (rad)]])</f>
        <v>0.80746282446070561</v>
      </c>
      <c r="U362" s="3">
        <f>tweet_datatable[[#This Row],[r1]]*SIN(tweet_datatable[[#This Row],[Theta (rad)]])</f>
        <v>0.16250083091012671</v>
      </c>
      <c r="V362" s="3" t="e">
        <f>IF(COUNTA(tweet_datatable[[#This Row],[Flag]])&gt;0,tweet_datatable[[#This Row],[x]],NA())</f>
        <v>#N/A</v>
      </c>
      <c r="W362" s="3" t="e">
        <f>IF(COUNTA(tweet_datatable[[#This Row],[Flag]])&gt;0,tweet_datatable[[#This Row],[y]],NA())</f>
        <v>#N/A</v>
      </c>
      <c r="X362" s="3">
        <f>IF(COUNTA(tweet_datatable[[#This Row],[Flag]])=0,tweet_datatable[[#This Row],[x]],NA())</f>
        <v>0.80746282446070561</v>
      </c>
      <c r="Y362" s="3">
        <f>IF(COUNTA(tweet_datatable[[#This Row],[Flag]])=0,tweet_datatable[[#This Row],[y]],NA())</f>
        <v>0.16250083091012671</v>
      </c>
      <c r="Z362" s="3"/>
      <c r="AA362" s="3"/>
      <c r="AB362" s="3"/>
    </row>
    <row r="363" spans="1:28" x14ac:dyDescent="0.35">
      <c r="A363" s="1">
        <v>44159</v>
      </c>
      <c r="B363">
        <v>60.8</v>
      </c>
      <c r="C363">
        <v>65.8</v>
      </c>
      <c r="D363">
        <v>311.89999999999998</v>
      </c>
      <c r="E363" t="s">
        <v>8</v>
      </c>
      <c r="I363" s="2">
        <f>IFERROR(tweet_datatable[[#This Row],[Retweets]]/SUM(tweet_datatable[[#This Row],[Retweets]:[Likes]]),0.5)</f>
        <v>0.17421233783425999</v>
      </c>
      <c r="J363" s="2">
        <f>IFERROR(tweet_datatable[[#This Row],[Retweets]]/SUM(tweet_datatable[[#This Row],[Comments]:[Retweets]]),0.5)</f>
        <v>0.51974723538704581</v>
      </c>
      <c r="K363" s="3">
        <f>tweet_datatable[[#This Row],[R/L]]*60</f>
        <v>10.4527402700556</v>
      </c>
      <c r="L363" s="3">
        <f>tweet_datatable[[#This Row],[R/C]]*60</f>
        <v>31.18483412322275</v>
      </c>
      <c r="M363" s="3">
        <f>180-tweet_datatable[[#This Row],[Theta (deg)]]-tweet_datatable[[#This Row],[Phi (deg)]]</f>
        <v>138.36242560672167</v>
      </c>
      <c r="N363" s="3">
        <f>RADIANS(tweet_datatable[[#This Row],[Phi (deg)]])</f>
        <v>0.54427803213851611</v>
      </c>
      <c r="O363" s="3">
        <f>RADIANS(tweet_datatable[[#This Row],[Beta (deg)]])</f>
        <v>2.4148798878830062</v>
      </c>
      <c r="P363" s="3">
        <f>SIN(tweet_datatable[[#This Row],[Phi (rad)]])</f>
        <v>0.51780058102723581</v>
      </c>
      <c r="Q363" s="3">
        <f>SIN(tweet_datatable[[#This Row],[Beta (rad)]])</f>
        <v>0.66441647350235822</v>
      </c>
      <c r="R363" s="3">
        <f>tweet_datatable[[#This Row],[SinPhi]]/tweet_datatable[[#This Row],[SinBeta]]</f>
        <v>0.77933134062395881</v>
      </c>
      <c r="S363" s="3">
        <f>RADIANS(tweet_datatable[[#This Row],[Theta (deg)]])</f>
        <v>0.18243473356827145</v>
      </c>
      <c r="T363" s="3">
        <f>tweet_datatable[[#This Row],[r1]]*COS(tweet_datatable[[#This Row],[Theta (rad)]])</f>
        <v>0.76639824960950043</v>
      </c>
      <c r="U363" s="3">
        <f>tweet_datatable[[#This Row],[r1]]*SIN(tweet_datatable[[#This Row],[Theta (rad)]])</f>
        <v>0.14138975024460174</v>
      </c>
      <c r="V363" s="3" t="e">
        <f>IF(COUNTA(tweet_datatable[[#This Row],[Flag]])&gt;0,tweet_datatable[[#This Row],[x]],NA())</f>
        <v>#N/A</v>
      </c>
      <c r="W363" s="3" t="e">
        <f>IF(COUNTA(tweet_datatable[[#This Row],[Flag]])&gt;0,tweet_datatable[[#This Row],[y]],NA())</f>
        <v>#N/A</v>
      </c>
      <c r="X363" s="3">
        <f>IF(COUNTA(tweet_datatable[[#This Row],[Flag]])=0,tweet_datatable[[#This Row],[x]],NA())</f>
        <v>0.76639824960950043</v>
      </c>
      <c r="Y363" s="3">
        <f>IF(COUNTA(tweet_datatable[[#This Row],[Flag]])=0,tweet_datatable[[#This Row],[y]],NA())</f>
        <v>0.14138975024460174</v>
      </c>
      <c r="Z363" s="3"/>
      <c r="AA363" s="3"/>
      <c r="AB363" s="3"/>
    </row>
    <row r="364" spans="1:28" x14ac:dyDescent="0.35">
      <c r="A364" s="1">
        <v>44159</v>
      </c>
      <c r="B364">
        <v>20.100000000000001</v>
      </c>
      <c r="C364">
        <v>34.799999999999997</v>
      </c>
      <c r="D364">
        <v>176.1</v>
      </c>
      <c r="E364" t="s">
        <v>8</v>
      </c>
      <c r="I364" s="2">
        <f>IFERROR(tweet_datatable[[#This Row],[Retweets]]/SUM(tweet_datatable[[#This Row],[Retweets]:[Likes]]),0.5)</f>
        <v>0.16500711237553342</v>
      </c>
      <c r="J364" s="2">
        <f>IFERROR(tweet_datatable[[#This Row],[Retweets]]/SUM(tweet_datatable[[#This Row],[Comments]:[Retweets]]),0.5)</f>
        <v>0.63387978142076495</v>
      </c>
      <c r="K364" s="3">
        <f>tweet_datatable[[#This Row],[R/L]]*60</f>
        <v>9.9004267425320052</v>
      </c>
      <c r="L364" s="3">
        <f>tweet_datatable[[#This Row],[R/C]]*60</f>
        <v>38.032786885245898</v>
      </c>
      <c r="M364" s="3">
        <f>180-tweet_datatable[[#This Row],[Theta (deg)]]-tweet_datatable[[#This Row],[Phi (deg)]]</f>
        <v>132.06678637222211</v>
      </c>
      <c r="N364" s="3">
        <f>RADIANS(tweet_datatable[[#This Row],[Phi (deg)]])</f>
        <v>0.66379735485685964</v>
      </c>
      <c r="O364" s="3">
        <f>RADIANS(tweet_datatable[[#This Row],[Beta (deg)]])</f>
        <v>2.3050002547232533</v>
      </c>
      <c r="P364" s="3">
        <f>SIN(tweet_datatable[[#This Row],[Phi (rad)]])</f>
        <v>0.61611230506319814</v>
      </c>
      <c r="Q364" s="3">
        <f>SIN(tweet_datatable[[#This Row],[Beta (rad)]])</f>
        <v>0.74236435399168466</v>
      </c>
      <c r="R364" s="3">
        <f>tweet_datatable[[#This Row],[SinPhi]]/tweet_datatable[[#This Row],[SinBeta]]</f>
        <v>0.82993250113690042</v>
      </c>
      <c r="S364" s="3">
        <f>RADIANS(tweet_datatable[[#This Row],[Theta (deg)]])</f>
        <v>0.1727950440096804</v>
      </c>
      <c r="T364" s="3">
        <f>tweet_datatable[[#This Row],[r1]]*COS(tweet_datatable[[#This Row],[Theta (rad)]])</f>
        <v>0.81757318416560487</v>
      </c>
      <c r="U364" s="3">
        <f>tweet_datatable[[#This Row],[r1]]*SIN(tweet_datatable[[#This Row],[Theta (rad)]])</f>
        <v>0.14269563755302805</v>
      </c>
      <c r="V364" s="3" t="e">
        <f>IF(COUNTA(tweet_datatable[[#This Row],[Flag]])&gt;0,tweet_datatable[[#This Row],[x]],NA())</f>
        <v>#N/A</v>
      </c>
      <c r="W364" s="3" t="e">
        <f>IF(COUNTA(tweet_datatable[[#This Row],[Flag]])&gt;0,tweet_datatable[[#This Row],[y]],NA())</f>
        <v>#N/A</v>
      </c>
      <c r="X364" s="3">
        <f>IF(COUNTA(tweet_datatable[[#This Row],[Flag]])=0,tweet_datatable[[#This Row],[x]],NA())</f>
        <v>0.81757318416560487</v>
      </c>
      <c r="Y364" s="3">
        <f>IF(COUNTA(tweet_datatable[[#This Row],[Flag]])=0,tweet_datatable[[#This Row],[y]],NA())</f>
        <v>0.14269563755302805</v>
      </c>
      <c r="Z364" s="3"/>
      <c r="AA364" s="3"/>
      <c r="AB364" s="3"/>
    </row>
    <row r="365" spans="1:28" x14ac:dyDescent="0.35">
      <c r="A365" s="1">
        <v>44159</v>
      </c>
      <c r="B365">
        <v>30.5</v>
      </c>
      <c r="C365">
        <v>43.7</v>
      </c>
      <c r="D365">
        <v>237.2</v>
      </c>
      <c r="E365" t="s">
        <v>8</v>
      </c>
      <c r="I365" s="2">
        <f>IFERROR(tweet_datatable[[#This Row],[Retweets]]/SUM(tweet_datatable[[#This Row],[Retweets]:[Likes]]),0.5)</f>
        <v>0.15557137771448917</v>
      </c>
      <c r="J365" s="2">
        <f>IFERROR(tweet_datatable[[#This Row],[Retweets]]/SUM(tweet_datatable[[#This Row],[Comments]:[Retweets]]),0.5)</f>
        <v>0.58894878706199461</v>
      </c>
      <c r="K365" s="3">
        <f>tweet_datatable[[#This Row],[R/L]]*60</f>
        <v>9.3342826628693505</v>
      </c>
      <c r="L365" s="3">
        <f>tweet_datatable[[#This Row],[R/C]]*60</f>
        <v>35.336927223719677</v>
      </c>
      <c r="M365" s="3">
        <f>180-tweet_datatable[[#This Row],[Theta (deg)]]-tweet_datatable[[#This Row],[Phi (deg)]]</f>
        <v>135.32879011341097</v>
      </c>
      <c r="N365" s="3">
        <f>RADIANS(tweet_datatable[[#This Row],[Phi (deg)]])</f>
        <v>0.61674572759152724</v>
      </c>
      <c r="O365" s="3">
        <f>RADIANS(tweet_datatable[[#This Row],[Beta (deg)]])</f>
        <v>2.3619329602193719</v>
      </c>
      <c r="P365" s="3">
        <f>SIN(tweet_datatable[[#This Row],[Phi (rad)]])</f>
        <v>0.5783835063444176</v>
      </c>
      <c r="Q365" s="3">
        <f>SIN(tweet_datatable[[#This Row],[Beta (rad)]])</f>
        <v>0.70303744989213413</v>
      </c>
      <c r="R365" s="3">
        <f>tweet_datatable[[#This Row],[SinPhi]]/tweet_datatable[[#This Row],[SinBeta]]</f>
        <v>0.82269231380655183</v>
      </c>
      <c r="S365" s="3">
        <f>RADIANS(tweet_datatable[[#This Row],[Theta (deg)]])</f>
        <v>0.16291396577889403</v>
      </c>
      <c r="T365" s="3">
        <f>tweet_datatable[[#This Row],[r1]]*COS(tweet_datatable[[#This Row],[Theta (rad)]])</f>
        <v>0.8117989172495127</v>
      </c>
      <c r="U365" s="3">
        <f>tweet_datatable[[#This Row],[r1]]*SIN(tweet_datatable[[#This Row],[Theta (rad)]])</f>
        <v>0.13343598146263555</v>
      </c>
      <c r="V365" s="3" t="e">
        <f>IF(COUNTA(tweet_datatable[[#This Row],[Flag]])&gt;0,tweet_datatable[[#This Row],[x]],NA())</f>
        <v>#N/A</v>
      </c>
      <c r="W365" s="3" t="e">
        <f>IF(COUNTA(tweet_datatable[[#This Row],[Flag]])&gt;0,tweet_datatable[[#This Row],[y]],NA())</f>
        <v>#N/A</v>
      </c>
      <c r="X365" s="3">
        <f>IF(COUNTA(tweet_datatable[[#This Row],[Flag]])=0,tweet_datatable[[#This Row],[x]],NA())</f>
        <v>0.8117989172495127</v>
      </c>
      <c r="Y365" s="3">
        <f>IF(COUNTA(tweet_datatable[[#This Row],[Flag]])=0,tweet_datatable[[#This Row],[y]],NA())</f>
        <v>0.13343598146263555</v>
      </c>
      <c r="Z365" s="3"/>
      <c r="AA365" s="3"/>
      <c r="AB365" s="3"/>
    </row>
    <row r="366" spans="1:28" x14ac:dyDescent="0.35">
      <c r="A366" s="1">
        <v>44159</v>
      </c>
      <c r="B366">
        <v>61</v>
      </c>
      <c r="C366">
        <v>89.4</v>
      </c>
      <c r="D366">
        <v>546.4</v>
      </c>
      <c r="E366" t="s">
        <v>8</v>
      </c>
      <c r="I366" s="2">
        <f>IFERROR(tweet_datatable[[#This Row],[Retweets]]/SUM(tweet_datatable[[#This Row],[Retweets]:[Likes]]),0.5)</f>
        <v>0.14061025479710604</v>
      </c>
      <c r="J366" s="2">
        <f>IFERROR(tweet_datatable[[#This Row],[Retweets]]/SUM(tweet_datatable[[#This Row],[Comments]:[Retweets]]),0.5)</f>
        <v>0.59441489361702127</v>
      </c>
      <c r="K366" s="3">
        <f>tweet_datatable[[#This Row],[R/L]]*60</f>
        <v>8.4366152878263616</v>
      </c>
      <c r="L366" s="3">
        <f>tweet_datatable[[#This Row],[R/C]]*60</f>
        <v>35.664893617021278</v>
      </c>
      <c r="M366" s="3">
        <f>180-tweet_datatable[[#This Row],[Theta (deg)]]-tweet_datatable[[#This Row],[Phi (deg)]]</f>
        <v>135.89849109515237</v>
      </c>
      <c r="N366" s="3">
        <f>RADIANS(tweet_datatable[[#This Row],[Phi (deg)]])</f>
        <v>0.62246982099053083</v>
      </c>
      <c r="O366" s="3">
        <f>RADIANS(tweet_datatable[[#This Row],[Beta (deg)]])</f>
        <v>2.3718761181026031</v>
      </c>
      <c r="P366" s="3">
        <f>SIN(tweet_datatable[[#This Row],[Phi (rad)]])</f>
        <v>0.58304352042876284</v>
      </c>
      <c r="Q366" s="3">
        <f>SIN(tweet_datatable[[#This Row],[Beta (rad)]])</f>
        <v>0.6959317084639054</v>
      </c>
      <c r="R366" s="3">
        <f>tweet_datatable[[#This Row],[SinPhi]]/tweet_datatable[[#This Row],[SinBeta]]</f>
        <v>0.83778841133088344</v>
      </c>
      <c r="S366" s="3">
        <f>RADIANS(tweet_datatable[[#This Row],[Theta (deg)]])</f>
        <v>0.1472467144966591</v>
      </c>
      <c r="T366" s="3">
        <f>tweet_datatable[[#This Row],[r1]]*COS(tweet_datatable[[#This Row],[Theta (rad)]])</f>
        <v>0.82872251487577619</v>
      </c>
      <c r="U366" s="3">
        <f>tweet_datatable[[#This Row],[r1]]*SIN(tweet_datatable[[#This Row],[Theta (rad)]])</f>
        <v>0.12291629468176447</v>
      </c>
      <c r="V366" s="3" t="e">
        <f>IF(COUNTA(tweet_datatable[[#This Row],[Flag]])&gt;0,tweet_datatable[[#This Row],[x]],NA())</f>
        <v>#N/A</v>
      </c>
      <c r="W366" s="3" t="e">
        <f>IF(COUNTA(tweet_datatable[[#This Row],[Flag]])&gt;0,tweet_datatable[[#This Row],[y]],NA())</f>
        <v>#N/A</v>
      </c>
      <c r="X366" s="3">
        <f>IF(COUNTA(tweet_datatable[[#This Row],[Flag]])=0,tweet_datatable[[#This Row],[x]],NA())</f>
        <v>0.82872251487577619</v>
      </c>
      <c r="Y366" s="3">
        <f>IF(COUNTA(tweet_datatable[[#This Row],[Flag]])=0,tweet_datatable[[#This Row],[y]],NA())</f>
        <v>0.12291629468176447</v>
      </c>
      <c r="Z366" s="3"/>
      <c r="AA366" s="3"/>
      <c r="AB366" s="3"/>
    </row>
    <row r="367" spans="1:28" x14ac:dyDescent="0.35">
      <c r="A367" s="1">
        <v>44159</v>
      </c>
      <c r="B367">
        <v>6.9</v>
      </c>
      <c r="C367">
        <v>25.2</v>
      </c>
      <c r="D367">
        <v>120.7</v>
      </c>
      <c r="E367" t="s">
        <v>8</v>
      </c>
      <c r="I367" s="2">
        <f>IFERROR(tweet_datatable[[#This Row],[Retweets]]/SUM(tweet_datatable[[#This Row],[Retweets]:[Likes]]),0.5)</f>
        <v>0.17272104180945852</v>
      </c>
      <c r="J367" s="2">
        <f>IFERROR(tweet_datatable[[#This Row],[Retweets]]/SUM(tweet_datatable[[#This Row],[Comments]:[Retweets]]),0.5)</f>
        <v>0.78504672897196259</v>
      </c>
      <c r="K367" s="3">
        <f>tweet_datatable[[#This Row],[R/L]]*60</f>
        <v>10.363262508567511</v>
      </c>
      <c r="L367" s="3">
        <f>tweet_datatable[[#This Row],[R/C]]*60</f>
        <v>47.102803738317753</v>
      </c>
      <c r="M367" s="3">
        <f>180-tweet_datatable[[#This Row],[Theta (deg)]]-tweet_datatable[[#This Row],[Phi (deg)]]</f>
        <v>122.53393375311472</v>
      </c>
      <c r="N367" s="3">
        <f>RADIANS(tweet_datatable[[#This Row],[Phi (deg)]])</f>
        <v>0.82209901215433834</v>
      </c>
      <c r="O367" s="3">
        <f>RADIANS(tweet_datatable[[#This Row],[Beta (deg)]])</f>
        <v>2.1386205894124646</v>
      </c>
      <c r="P367" s="3">
        <f>SIN(tweet_datatable[[#This Row],[Phi (rad)]])</f>
        <v>0.73257620862184158</v>
      </c>
      <c r="Q367" s="3">
        <f>SIN(tweet_datatable[[#This Row],[Beta (rad)]])</f>
        <v>0.84307307914853791</v>
      </c>
      <c r="R367" s="3">
        <f>tweet_datatable[[#This Row],[SinPhi]]/tweet_datatable[[#This Row],[SinBeta]]</f>
        <v>0.86893559614275351</v>
      </c>
      <c r="S367" s="3">
        <f>RADIANS(tweet_datatable[[#This Row],[Theta (deg)]])</f>
        <v>0.18087305202299012</v>
      </c>
      <c r="T367" s="3">
        <f>tweet_datatable[[#This Row],[r1]]*COS(tweet_datatable[[#This Row],[Theta (rad)]])</f>
        <v>0.85476066342615764</v>
      </c>
      <c r="U367" s="3">
        <f>tweet_datatable[[#This Row],[r1]]*SIN(tweet_datatable[[#This Row],[Theta (rad)]])</f>
        <v>0.15631147911537793</v>
      </c>
      <c r="V367" s="3" t="e">
        <f>IF(COUNTA(tweet_datatable[[#This Row],[Flag]])&gt;0,tweet_datatable[[#This Row],[x]],NA())</f>
        <v>#N/A</v>
      </c>
      <c r="W367" s="3" t="e">
        <f>IF(COUNTA(tweet_datatable[[#This Row],[Flag]])&gt;0,tweet_datatable[[#This Row],[y]],NA())</f>
        <v>#N/A</v>
      </c>
      <c r="X367" s="3">
        <f>IF(COUNTA(tweet_datatable[[#This Row],[Flag]])=0,tweet_datatable[[#This Row],[x]],NA())</f>
        <v>0.85476066342615764</v>
      </c>
      <c r="Y367" s="3">
        <f>IF(COUNTA(tweet_datatable[[#This Row],[Flag]])=0,tweet_datatable[[#This Row],[y]],NA())</f>
        <v>0.15631147911537793</v>
      </c>
      <c r="Z367" s="3"/>
      <c r="AA367" s="3"/>
      <c r="AB367" s="3"/>
    </row>
    <row r="368" spans="1:28" x14ac:dyDescent="0.35">
      <c r="A368" s="1">
        <v>44159</v>
      </c>
      <c r="B368">
        <v>6.9</v>
      </c>
      <c r="C368">
        <v>26.2</v>
      </c>
      <c r="D368">
        <v>111.6</v>
      </c>
      <c r="E368" t="s">
        <v>8</v>
      </c>
      <c r="I368" s="2">
        <f>IFERROR(tweet_datatable[[#This Row],[Retweets]]/SUM(tweet_datatable[[#This Row],[Retweets]:[Likes]]),0.5)</f>
        <v>0.19013062409288825</v>
      </c>
      <c r="J368" s="2">
        <f>IFERROR(tweet_datatable[[#This Row],[Retweets]]/SUM(tweet_datatable[[#This Row],[Comments]:[Retweets]]),0.5)</f>
        <v>0.79154078549848939</v>
      </c>
      <c r="K368" s="3">
        <f>tweet_datatable[[#This Row],[R/L]]*60</f>
        <v>11.407837445573294</v>
      </c>
      <c r="L368" s="3">
        <f>tweet_datatable[[#This Row],[R/C]]*60</f>
        <v>47.492447129909365</v>
      </c>
      <c r="M368" s="3">
        <f>180-tweet_datatable[[#This Row],[Theta (deg)]]-tweet_datatable[[#This Row],[Phi (deg)]]</f>
        <v>121.09971542451733</v>
      </c>
      <c r="N368" s="3">
        <f>RADIANS(tweet_datatable[[#This Row],[Phi (deg)]])</f>
        <v>0.82889957224624955</v>
      </c>
      <c r="O368" s="3">
        <f>RADIANS(tweet_datatable[[#This Row],[Beta (deg)]])</f>
        <v>2.1135887573859899</v>
      </c>
      <c r="P368" s="3">
        <f>SIN(tweet_datatable[[#This Row],[Phi (rad)]])</f>
        <v>0.73718827244741136</v>
      </c>
      <c r="Q368" s="3">
        <f>SIN(tweet_datatable[[#This Row],[Beta (rad)]])</f>
        <v>0.85626965009673117</v>
      </c>
      <c r="R368" s="3">
        <f>tweet_datatable[[#This Row],[SinPhi]]/tweet_datatable[[#This Row],[SinBeta]]</f>
        <v>0.86093004973857545</v>
      </c>
      <c r="S368" s="3">
        <f>RADIANS(tweet_datatable[[#This Row],[Theta (deg)]])</f>
        <v>0.19910432395755343</v>
      </c>
      <c r="T368" s="3">
        <f>tweet_datatable[[#This Row],[r1]]*COS(tweet_datatable[[#This Row],[Theta (rad)]])</f>
        <v>0.84392162592259723</v>
      </c>
      <c r="U368" s="3">
        <f>tweet_datatable[[#This Row],[r1]]*SIN(tweet_datatable[[#This Row],[Theta (rad)]])</f>
        <v>0.170284584866117</v>
      </c>
      <c r="V368" s="3" t="e">
        <f>IF(COUNTA(tweet_datatable[[#This Row],[Flag]])&gt;0,tweet_datatable[[#This Row],[x]],NA())</f>
        <v>#N/A</v>
      </c>
      <c r="W368" s="3" t="e">
        <f>IF(COUNTA(tweet_datatable[[#This Row],[Flag]])&gt;0,tweet_datatable[[#This Row],[y]],NA())</f>
        <v>#N/A</v>
      </c>
      <c r="X368" s="3">
        <f>IF(COUNTA(tweet_datatable[[#This Row],[Flag]])=0,tweet_datatable[[#This Row],[x]],NA())</f>
        <v>0.84392162592259723</v>
      </c>
      <c r="Y368" s="3">
        <f>IF(COUNTA(tweet_datatable[[#This Row],[Flag]])=0,tweet_datatable[[#This Row],[y]],NA())</f>
        <v>0.170284584866117</v>
      </c>
      <c r="Z368" s="3"/>
      <c r="AA368" s="3"/>
      <c r="AB368" s="3"/>
    </row>
    <row r="369" spans="1:28" x14ac:dyDescent="0.35">
      <c r="A369" s="1">
        <v>44159</v>
      </c>
      <c r="B369">
        <v>5.6</v>
      </c>
      <c r="C369">
        <v>23.5</v>
      </c>
      <c r="D369">
        <v>168.4</v>
      </c>
      <c r="E369" t="s">
        <v>8</v>
      </c>
      <c r="I369" s="2">
        <f>IFERROR(tweet_datatable[[#This Row],[Retweets]]/SUM(tweet_datatable[[#This Row],[Retweets]:[Likes]]),0.5)</f>
        <v>0.12245961438249088</v>
      </c>
      <c r="J369" s="2">
        <f>IFERROR(tweet_datatable[[#This Row],[Retweets]]/SUM(tweet_datatable[[#This Row],[Comments]:[Retweets]]),0.5)</f>
        <v>0.80756013745704458</v>
      </c>
      <c r="K369" s="3">
        <f>tweet_datatable[[#This Row],[R/L]]*60</f>
        <v>7.3475768629494524</v>
      </c>
      <c r="L369" s="3">
        <f>tweet_datatable[[#This Row],[R/C]]*60</f>
        <v>48.453608247422672</v>
      </c>
      <c r="M369" s="3">
        <f>180-tweet_datatable[[#This Row],[Theta (deg)]]-tweet_datatable[[#This Row],[Phi (deg)]]</f>
        <v>124.1988148896279</v>
      </c>
      <c r="N369" s="3">
        <f>RADIANS(tweet_datatable[[#This Row],[Phi (deg)]])</f>
        <v>0.84567499838900484</v>
      </c>
      <c r="O369" s="3">
        <f>RADIANS(tweet_datatable[[#This Row],[Beta (deg)]])</f>
        <v>2.1676782468989644</v>
      </c>
      <c r="P369" s="3">
        <f>SIN(tweet_datatable[[#This Row],[Phi (rad)]])</f>
        <v>0.74841895929104019</v>
      </c>
      <c r="Q369" s="3">
        <f>SIN(tweet_datatable[[#This Row],[Beta (rad)]])</f>
        <v>0.82709220027406161</v>
      </c>
      <c r="R369" s="3">
        <f>tweet_datatable[[#This Row],[SinPhi]]/tweet_datatable[[#This Row],[SinBeta]]</f>
        <v>0.90487972083770996</v>
      </c>
      <c r="S369" s="3">
        <f>RADIANS(tweet_datatable[[#This Row],[Theta (deg)]])</f>
        <v>0.12823940830182409</v>
      </c>
      <c r="T369" s="3">
        <f>tweet_datatable[[#This Row],[r1]]*COS(tweet_datatable[[#This Row],[Theta (rad)]])</f>
        <v>0.89744938211327774</v>
      </c>
      <c r="U369" s="3">
        <f>tweet_datatable[[#This Row],[r1]]*SIN(tweet_datatable[[#This Row],[Theta (rad)]])</f>
        <v>0.11572344502229373</v>
      </c>
      <c r="V369" s="3" t="e">
        <f>IF(COUNTA(tweet_datatable[[#This Row],[Flag]])&gt;0,tweet_datatable[[#This Row],[x]],NA())</f>
        <v>#N/A</v>
      </c>
      <c r="W369" s="3" t="e">
        <f>IF(COUNTA(tweet_datatable[[#This Row],[Flag]])&gt;0,tweet_datatable[[#This Row],[y]],NA())</f>
        <v>#N/A</v>
      </c>
      <c r="X369" s="3">
        <f>IF(COUNTA(tweet_datatable[[#This Row],[Flag]])=0,tweet_datatable[[#This Row],[x]],NA())</f>
        <v>0.89744938211327774</v>
      </c>
      <c r="Y369" s="3">
        <f>IF(COUNTA(tweet_datatable[[#This Row],[Flag]])=0,tweet_datatable[[#This Row],[y]],NA())</f>
        <v>0.11572344502229373</v>
      </c>
      <c r="Z369" s="3"/>
      <c r="AA369" s="3"/>
      <c r="AB369" s="3"/>
    </row>
    <row r="370" spans="1:28" x14ac:dyDescent="0.35">
      <c r="A370" s="1">
        <v>44159</v>
      </c>
      <c r="B370">
        <v>90.4</v>
      </c>
      <c r="C370">
        <v>79.900000000000006</v>
      </c>
      <c r="D370">
        <v>342.2</v>
      </c>
      <c r="E370" t="s">
        <v>8</v>
      </c>
      <c r="I370" s="2">
        <f>IFERROR(tweet_datatable[[#This Row],[Retweets]]/SUM(tweet_datatable[[#This Row],[Retweets]:[Likes]]),0.5)</f>
        <v>0.18929163705283109</v>
      </c>
      <c r="J370" s="2">
        <f>IFERROR(tweet_datatable[[#This Row],[Retweets]]/SUM(tweet_datatable[[#This Row],[Comments]:[Retweets]]),0.5)</f>
        <v>0.46917204932472106</v>
      </c>
      <c r="K370" s="3">
        <f>tweet_datatable[[#This Row],[R/L]]*60</f>
        <v>11.357498223169864</v>
      </c>
      <c r="L370" s="3">
        <f>tweet_datatable[[#This Row],[R/C]]*60</f>
        <v>28.150322959483265</v>
      </c>
      <c r="M370" s="3">
        <f>180-tweet_datatable[[#This Row],[Theta (deg)]]-tweet_datatable[[#This Row],[Phi (deg)]]</f>
        <v>140.49217881734685</v>
      </c>
      <c r="N370" s="3">
        <f>RADIANS(tweet_datatable[[#This Row],[Phi (deg)]])</f>
        <v>0.49131582114273731</v>
      </c>
      <c r="O370" s="3">
        <f>RADIANS(tweet_datatable[[#This Row],[Beta (deg)]])</f>
        <v>2.4520510936633357</v>
      </c>
      <c r="P370" s="3">
        <f>SIN(tweet_datatable[[#This Row],[Phi (rad)]])</f>
        <v>0.4717864726491196</v>
      </c>
      <c r="Q370" s="3">
        <f>SIN(tweet_datatable[[#This Row],[Beta (rad)]])</f>
        <v>0.63618354526486853</v>
      </c>
      <c r="R370" s="3">
        <f>tweet_datatable[[#This Row],[SinPhi]]/tweet_datatable[[#This Row],[SinBeta]]</f>
        <v>0.74158861253271824</v>
      </c>
      <c r="S370" s="3">
        <f>RADIANS(tweet_datatable[[#This Row],[Theta (deg)]])</f>
        <v>0.19822573878371985</v>
      </c>
      <c r="T370" s="3">
        <f>tweet_datatable[[#This Row],[r1]]*COS(tweet_datatable[[#This Row],[Theta (rad)]])</f>
        <v>0.72706647304566918</v>
      </c>
      <c r="U370" s="3">
        <f>tweet_datatable[[#This Row],[r1]]*SIN(tweet_datatable[[#This Row],[Theta (rad)]])</f>
        <v>0.14604113807805427</v>
      </c>
      <c r="V370" s="3" t="e">
        <f>IF(COUNTA(tweet_datatable[[#This Row],[Flag]])&gt;0,tweet_datatable[[#This Row],[x]],NA())</f>
        <v>#N/A</v>
      </c>
      <c r="W370" s="3" t="e">
        <f>IF(COUNTA(tweet_datatable[[#This Row],[Flag]])&gt;0,tweet_datatable[[#This Row],[y]],NA())</f>
        <v>#N/A</v>
      </c>
      <c r="X370" s="3">
        <f>IF(COUNTA(tweet_datatable[[#This Row],[Flag]])=0,tweet_datatable[[#This Row],[x]],NA())</f>
        <v>0.72706647304566918</v>
      </c>
      <c r="Y370" s="3">
        <f>IF(COUNTA(tweet_datatable[[#This Row],[Flag]])=0,tweet_datatable[[#This Row],[y]],NA())</f>
        <v>0.14604113807805427</v>
      </c>
      <c r="Z370" s="3"/>
      <c r="AA370" s="3"/>
      <c r="AB370" s="3"/>
    </row>
    <row r="371" spans="1:28" x14ac:dyDescent="0.35">
      <c r="A371" s="1">
        <v>44159</v>
      </c>
      <c r="B371">
        <v>8.9</v>
      </c>
      <c r="C371">
        <v>21.9</v>
      </c>
      <c r="D371">
        <v>123.6</v>
      </c>
      <c r="E371" t="s">
        <v>9</v>
      </c>
      <c r="I371" s="2">
        <f>IFERROR(tweet_datatable[[#This Row],[Retweets]]/SUM(tweet_datatable[[#This Row],[Retweets]:[Likes]]),0.5)</f>
        <v>0.15051546391752577</v>
      </c>
      <c r="J371" s="2">
        <f>IFERROR(tweet_datatable[[#This Row],[Retweets]]/SUM(tweet_datatable[[#This Row],[Comments]:[Retweets]]),0.5)</f>
        <v>0.71103896103896103</v>
      </c>
      <c r="K371" s="3">
        <f>tweet_datatable[[#This Row],[R/L]]*60</f>
        <v>9.0309278350515463</v>
      </c>
      <c r="L371" s="3">
        <f>tweet_datatable[[#This Row],[R/C]]*60</f>
        <v>42.662337662337663</v>
      </c>
      <c r="M371" s="3">
        <f>180-tweet_datatable[[#This Row],[Theta (deg)]]-tweet_datatable[[#This Row],[Phi (deg)]]</f>
        <v>128.30673450261077</v>
      </c>
      <c r="N371" s="3">
        <f>RADIANS(tweet_datatable[[#This Row],[Phi (deg)]])</f>
        <v>0.74459825880537311</v>
      </c>
      <c r="O371" s="3">
        <f>RADIANS(tweet_datatable[[#This Row],[Beta (deg)]])</f>
        <v>2.2393749695527667</v>
      </c>
      <c r="P371" s="3">
        <f>SIN(tweet_datatable[[#This Row],[Phi (rad)]])</f>
        <v>0.67767644066063593</v>
      </c>
      <c r="Q371" s="3">
        <f>SIN(tweet_datatable[[#This Row],[Beta (rad)]])</f>
        <v>0.7847035167533517</v>
      </c>
      <c r="R371" s="3">
        <f>tweet_datatable[[#This Row],[SinPhi]]/tweet_datatable[[#This Row],[SinBeta]]</f>
        <v>0.86360826247404654</v>
      </c>
      <c r="S371" s="3">
        <f>RADIANS(tweet_datatable[[#This Row],[Theta (deg)]])</f>
        <v>0.15761942523165284</v>
      </c>
      <c r="T371" s="3">
        <f>tweet_datatable[[#This Row],[r1]]*COS(tweet_datatable[[#This Row],[Theta (rad)]])</f>
        <v>0.85290276247611974</v>
      </c>
      <c r="U371" s="3">
        <f>tweet_datatable[[#This Row],[r1]]*SIN(tweet_datatable[[#This Row],[Theta (rad)]])</f>
        <v>0.1355585068302442</v>
      </c>
      <c r="V371" s="3" t="e">
        <f>IF(COUNTA(tweet_datatable[[#This Row],[Flag]])&gt;0,tweet_datatable[[#This Row],[x]],NA())</f>
        <v>#N/A</v>
      </c>
      <c r="W371" s="3" t="e">
        <f>IF(COUNTA(tweet_datatable[[#This Row],[Flag]])&gt;0,tweet_datatable[[#This Row],[y]],NA())</f>
        <v>#N/A</v>
      </c>
      <c r="X371" s="3">
        <f>IF(COUNTA(tweet_datatable[[#This Row],[Flag]])=0,tweet_datatable[[#This Row],[x]],NA())</f>
        <v>0.85290276247611974</v>
      </c>
      <c r="Y371" s="3">
        <f>IF(COUNTA(tweet_datatable[[#This Row],[Flag]])=0,tweet_datatable[[#This Row],[y]],NA())</f>
        <v>0.1355585068302442</v>
      </c>
      <c r="Z371" s="3"/>
      <c r="AA371" s="3"/>
      <c r="AB371" s="3"/>
    </row>
    <row r="372" spans="1:28" x14ac:dyDescent="0.35">
      <c r="A372" s="1">
        <v>44160</v>
      </c>
      <c r="B372">
        <v>21.2</v>
      </c>
      <c r="C372">
        <v>56.6</v>
      </c>
      <c r="D372">
        <v>241.8</v>
      </c>
      <c r="E372" t="s">
        <v>8</v>
      </c>
      <c r="G372" t="s">
        <v>18</v>
      </c>
      <c r="I372" s="2">
        <f>IFERROR(tweet_datatable[[#This Row],[Retweets]]/SUM(tweet_datatable[[#This Row],[Retweets]:[Likes]]),0.5)</f>
        <v>0.18967828418230562</v>
      </c>
      <c r="J372" s="2">
        <f>IFERROR(tweet_datatable[[#This Row],[Retweets]]/SUM(tweet_datatable[[#This Row],[Comments]:[Retweets]]),0.5)</f>
        <v>0.72750642673521859</v>
      </c>
      <c r="K372" s="3">
        <f>tweet_datatable[[#This Row],[R/L]]*60</f>
        <v>11.380697050938338</v>
      </c>
      <c r="L372" s="3">
        <f>tweet_datatable[[#This Row],[R/C]]*60</f>
        <v>43.650385604113119</v>
      </c>
      <c r="M372" s="3">
        <f>180-tweet_datatable[[#This Row],[Theta (deg)]]-tweet_datatable[[#This Row],[Phi (deg)]]</f>
        <v>124.96891734494852</v>
      </c>
      <c r="N372" s="3">
        <f>RADIANS(tweet_datatable[[#This Row],[Phi (deg)]])</f>
        <v>0.76184294855690804</v>
      </c>
      <c r="O372" s="3">
        <f>RADIANS(tweet_datatable[[#This Row],[Beta (deg)]])</f>
        <v>2.1811190703220018</v>
      </c>
      <c r="P372" s="3">
        <f>SIN(tweet_datatable[[#This Row],[Phi (rad)]])</f>
        <v>0.69025610988783404</v>
      </c>
      <c r="Q372" s="3">
        <f>SIN(tweet_datatable[[#This Row],[Beta (rad)]])</f>
        <v>0.81946308589539729</v>
      </c>
      <c r="R372" s="3">
        <f>tweet_datatable[[#This Row],[SinPhi]]/tweet_datatable[[#This Row],[SinBeta]]</f>
        <v>0.84232727717517197</v>
      </c>
      <c r="S372" s="3">
        <f>RADIANS(tweet_datatable[[#This Row],[Theta (deg)]])</f>
        <v>0.1986306347108828</v>
      </c>
      <c r="T372" s="3">
        <f>tweet_datatable[[#This Row],[r1]]*COS(tweet_datatable[[#This Row],[Theta (rad)]])</f>
        <v>0.82576519376628965</v>
      </c>
      <c r="U372" s="3">
        <f>tweet_datatable[[#This Row],[r1]]*SIN(tweet_datatable[[#This Row],[Theta (rad)]])</f>
        <v>0.16621397846589528</v>
      </c>
      <c r="V372" s="3">
        <f>IF(COUNTA(tweet_datatable[[#This Row],[Flag]])&gt;0,tweet_datatable[[#This Row],[x]],NA())</f>
        <v>0.82576519376628965</v>
      </c>
      <c r="W372" s="3">
        <f>IF(COUNTA(tweet_datatable[[#This Row],[Flag]])&gt;0,tweet_datatable[[#This Row],[y]],NA())</f>
        <v>0.16621397846589528</v>
      </c>
      <c r="X372" s="3" t="e">
        <f>IF(COUNTA(tweet_datatable[[#This Row],[Flag]])=0,tweet_datatable[[#This Row],[x]],NA())</f>
        <v>#N/A</v>
      </c>
      <c r="Y372" s="3" t="e">
        <f>IF(COUNTA(tweet_datatable[[#This Row],[Flag]])=0,tweet_datatable[[#This Row],[y]],NA())</f>
        <v>#N/A</v>
      </c>
      <c r="Z372" s="3"/>
      <c r="AA372" s="3"/>
      <c r="AB372" s="3"/>
    </row>
    <row r="373" spans="1:28" x14ac:dyDescent="0.35">
      <c r="A373" s="1">
        <v>44160</v>
      </c>
      <c r="B373">
        <v>12.7</v>
      </c>
      <c r="C373">
        <v>40.700000000000003</v>
      </c>
      <c r="D373">
        <v>134.6</v>
      </c>
      <c r="E373" t="s">
        <v>8</v>
      </c>
      <c r="G373" t="s">
        <v>18</v>
      </c>
      <c r="I373" s="2">
        <f>IFERROR(tweet_datatable[[#This Row],[Retweets]]/SUM(tweet_datatable[[#This Row],[Retweets]:[Likes]]),0.5)</f>
        <v>0.23217341699942956</v>
      </c>
      <c r="J373" s="2">
        <f>IFERROR(tweet_datatable[[#This Row],[Retweets]]/SUM(tweet_datatable[[#This Row],[Comments]:[Retweets]]),0.5)</f>
        <v>0.76217228464419473</v>
      </c>
      <c r="K373" s="3">
        <f>tweet_datatable[[#This Row],[R/L]]*60</f>
        <v>13.930405019965773</v>
      </c>
      <c r="L373" s="3">
        <f>tweet_datatable[[#This Row],[R/C]]*60</f>
        <v>45.730337078651687</v>
      </c>
      <c r="M373" s="3">
        <f>180-tweet_datatable[[#This Row],[Theta (deg)]]-tweet_datatable[[#This Row],[Phi (deg)]]</f>
        <v>120.33925790138254</v>
      </c>
      <c r="N373" s="3">
        <f>RADIANS(tweet_datatable[[#This Row],[Phi (deg)]])</f>
        <v>0.79814495006931696</v>
      </c>
      <c r="O373" s="3">
        <f>RADIANS(tweet_datatable[[#This Row],[Beta (deg)]])</f>
        <v>2.1003162697857269</v>
      </c>
      <c r="P373" s="3">
        <f>SIN(tweet_datatable[[#This Row],[Phi (rad)]])</f>
        <v>0.71606243162168237</v>
      </c>
      <c r="Q373" s="3">
        <f>SIN(tweet_datatable[[#This Row],[Beta (rad)]])</f>
        <v>0.86304965591026983</v>
      </c>
      <c r="R373" s="3">
        <f>tweet_datatable[[#This Row],[SinPhi]]/tweet_datatable[[#This Row],[SinBeta]]</f>
        <v>0.82968856625803522</v>
      </c>
      <c r="S373" s="3">
        <f>RADIANS(tweet_datatable[[#This Row],[Theta (deg)]])</f>
        <v>0.24313143373474916</v>
      </c>
      <c r="T373" s="3">
        <f>tweet_datatable[[#This Row],[r1]]*COS(tweet_datatable[[#This Row],[Theta (rad)]])</f>
        <v>0.8052864826984264</v>
      </c>
      <c r="U373" s="3">
        <f>tweet_datatable[[#This Row],[r1]]*SIN(tweet_datatable[[#This Row],[Theta (rad)]])</f>
        <v>0.19974182777403188</v>
      </c>
      <c r="V373" s="3">
        <f>IF(COUNTA(tweet_datatable[[#This Row],[Flag]])&gt;0,tweet_datatable[[#This Row],[x]],NA())</f>
        <v>0.8052864826984264</v>
      </c>
      <c r="W373" s="3">
        <f>IF(COUNTA(tweet_datatable[[#This Row],[Flag]])&gt;0,tweet_datatable[[#This Row],[y]],NA())</f>
        <v>0.19974182777403188</v>
      </c>
      <c r="X373" s="3" t="e">
        <f>IF(COUNTA(tweet_datatable[[#This Row],[Flag]])=0,tweet_datatable[[#This Row],[x]],NA())</f>
        <v>#N/A</v>
      </c>
      <c r="Y373" s="3" t="e">
        <f>IF(COUNTA(tweet_datatable[[#This Row],[Flag]])=0,tweet_datatable[[#This Row],[y]],NA())</f>
        <v>#N/A</v>
      </c>
      <c r="Z373" s="3"/>
      <c r="AA373" s="3"/>
      <c r="AB373" s="3"/>
    </row>
    <row r="374" spans="1:28" x14ac:dyDescent="0.35">
      <c r="A374" s="1">
        <v>44160</v>
      </c>
      <c r="B374">
        <v>72</v>
      </c>
      <c r="C374">
        <v>98.8</v>
      </c>
      <c r="D374">
        <v>477.2</v>
      </c>
      <c r="E374" t="s">
        <v>8</v>
      </c>
      <c r="G374" t="s">
        <v>17</v>
      </c>
      <c r="I374" s="2">
        <f>IFERROR(tweet_datatable[[#This Row],[Retweets]]/SUM(tweet_datatable[[#This Row],[Retweets]:[Likes]]),0.5)</f>
        <v>0.17152777777777778</v>
      </c>
      <c r="J374" s="2">
        <f>IFERROR(tweet_datatable[[#This Row],[Retweets]]/SUM(tweet_datatable[[#This Row],[Comments]:[Retweets]]),0.5)</f>
        <v>0.57845433255269318</v>
      </c>
      <c r="K374" s="3">
        <f>tweet_datatable[[#This Row],[R/L]]*60</f>
        <v>10.291666666666666</v>
      </c>
      <c r="L374" s="3">
        <f>tweet_datatable[[#This Row],[R/C]]*60</f>
        <v>34.707259953161589</v>
      </c>
      <c r="M374" s="3">
        <f>180-tweet_datatable[[#This Row],[Theta (deg)]]-tweet_datatable[[#This Row],[Phi (deg)]]</f>
        <v>135.00107338017176</v>
      </c>
      <c r="N374" s="3">
        <f>RADIANS(tweet_datatable[[#This Row],[Phi (deg)]])</f>
        <v>0.60575596052824265</v>
      </c>
      <c r="O374" s="3">
        <f>RADIANS(tweet_datatable[[#This Row],[Beta (deg)]])</f>
        <v>2.3562132242104679</v>
      </c>
      <c r="P374" s="3">
        <f>SIN(tweet_datatable[[#This Row],[Phi (rad)]])</f>
        <v>0.56938369280286338</v>
      </c>
      <c r="Q374" s="3">
        <f>SIN(tweet_datatable[[#This Row],[Beta (rad)]])</f>
        <v>0.70709353411121034</v>
      </c>
      <c r="R374" s="3">
        <f>tweet_datatable[[#This Row],[SinPhi]]/tweet_datatable[[#This Row],[SinBeta]]</f>
        <v>0.80524522617585104</v>
      </c>
      <c r="S374" s="3">
        <f>RADIANS(tweet_datatable[[#This Row],[Theta (deg)]])</f>
        <v>0.17962346885108307</v>
      </c>
      <c r="T374" s="3">
        <f>tweet_datatable[[#This Row],[r1]]*COS(tweet_datatable[[#This Row],[Theta (rad)]])</f>
        <v>0.79228966251028488</v>
      </c>
      <c r="U374" s="3">
        <f>tweet_datatable[[#This Row],[r1]]*SIN(tweet_datatable[[#This Row],[Theta (rad)]])</f>
        <v>0.1438643978138312</v>
      </c>
      <c r="V374" s="3">
        <f>IF(COUNTA(tweet_datatable[[#This Row],[Flag]])&gt;0,tweet_datatable[[#This Row],[x]],NA())</f>
        <v>0.79228966251028488</v>
      </c>
      <c r="W374" s="3">
        <f>IF(COUNTA(tweet_datatable[[#This Row],[Flag]])&gt;0,tweet_datatable[[#This Row],[y]],NA())</f>
        <v>0.1438643978138312</v>
      </c>
      <c r="X374" s="3" t="e">
        <f>IF(COUNTA(tweet_datatable[[#This Row],[Flag]])=0,tweet_datatable[[#This Row],[x]],NA())</f>
        <v>#N/A</v>
      </c>
      <c r="Y374" s="3" t="e">
        <f>IF(COUNTA(tweet_datatable[[#This Row],[Flag]])=0,tweet_datatable[[#This Row],[y]],NA())</f>
        <v>#N/A</v>
      </c>
      <c r="Z374" s="3"/>
      <c r="AA374" s="3"/>
      <c r="AB374" s="3"/>
    </row>
    <row r="375" spans="1:28" x14ac:dyDescent="0.35">
      <c r="A375" s="1">
        <v>44160</v>
      </c>
      <c r="B375">
        <v>30.7</v>
      </c>
      <c r="C375">
        <v>55</v>
      </c>
      <c r="D375">
        <v>258.39999999999998</v>
      </c>
      <c r="E375" t="s">
        <v>8</v>
      </c>
      <c r="G375" t="s">
        <v>17</v>
      </c>
      <c r="I375" s="2">
        <f>IFERROR(tweet_datatable[[#This Row],[Retweets]]/SUM(tweet_datatable[[#This Row],[Retweets]:[Likes]]),0.5)</f>
        <v>0.17549457562220805</v>
      </c>
      <c r="J375" s="2">
        <f>IFERROR(tweet_datatable[[#This Row],[Retweets]]/SUM(tweet_datatable[[#This Row],[Comments]:[Retweets]]),0.5)</f>
        <v>0.64177362893815637</v>
      </c>
      <c r="K375" s="3">
        <f>tweet_datatable[[#This Row],[R/L]]*60</f>
        <v>10.529674537332482</v>
      </c>
      <c r="L375" s="3">
        <f>tweet_datatable[[#This Row],[R/C]]*60</f>
        <v>38.506417736289379</v>
      </c>
      <c r="M375" s="3">
        <f>180-tweet_datatable[[#This Row],[Theta (deg)]]-tweet_datatable[[#This Row],[Phi (deg)]]</f>
        <v>130.96390772637812</v>
      </c>
      <c r="N375" s="3">
        <f>RADIANS(tweet_datatable[[#This Row],[Phi (deg)]])</f>
        <v>0.67206377264659123</v>
      </c>
      <c r="O375" s="3">
        <f>RADIANS(tweet_datatable[[#This Row],[Beta (deg)]])</f>
        <v>2.2857513911033394</v>
      </c>
      <c r="P375" s="3">
        <f>SIN(tweet_datatable[[#This Row],[Phi (rad)]])</f>
        <v>0.62260229316401627</v>
      </c>
      <c r="Q375" s="3">
        <f>SIN(tweet_datatable[[#This Row],[Beta (rad)]])</f>
        <v>0.75512270107121093</v>
      </c>
      <c r="R375" s="3">
        <f>tweet_datatable[[#This Row],[SinPhi]]/tweet_datatable[[#This Row],[SinBeta]]</f>
        <v>0.82450480204183729</v>
      </c>
      <c r="S375" s="3">
        <f>RADIANS(tweet_datatable[[#This Row],[Theta (deg)]])</f>
        <v>0.18377748983986239</v>
      </c>
      <c r="T375" s="3">
        <f>tweet_datatable[[#This Row],[r1]]*COS(tweet_datatable[[#This Row],[Theta (rad)]])</f>
        <v>0.81062046484806682</v>
      </c>
      <c r="U375" s="3">
        <f>tweet_datatable[[#This Row],[r1]]*SIN(tweet_datatable[[#This Row],[Theta (rad)]])</f>
        <v>0.15067392129878823</v>
      </c>
      <c r="V375" s="3">
        <f>IF(COUNTA(tweet_datatable[[#This Row],[Flag]])&gt;0,tweet_datatable[[#This Row],[x]],NA())</f>
        <v>0.81062046484806682</v>
      </c>
      <c r="W375" s="3">
        <f>IF(COUNTA(tweet_datatable[[#This Row],[Flag]])&gt;0,tweet_datatable[[#This Row],[y]],NA())</f>
        <v>0.15067392129878823</v>
      </c>
      <c r="X375" s="3" t="e">
        <f>IF(COUNTA(tweet_datatable[[#This Row],[Flag]])=0,tweet_datatable[[#This Row],[x]],NA())</f>
        <v>#N/A</v>
      </c>
      <c r="Y375" s="3" t="e">
        <f>IF(COUNTA(tweet_datatable[[#This Row],[Flag]])=0,tweet_datatable[[#This Row],[y]],NA())</f>
        <v>#N/A</v>
      </c>
      <c r="Z375" s="3"/>
      <c r="AA375" s="3"/>
      <c r="AB375" s="3"/>
    </row>
    <row r="376" spans="1:28" x14ac:dyDescent="0.35">
      <c r="A376" s="1">
        <v>44160</v>
      </c>
      <c r="B376">
        <v>12.9</v>
      </c>
      <c r="C376">
        <v>33.5</v>
      </c>
      <c r="D376">
        <v>120.6</v>
      </c>
      <c r="E376" t="s">
        <v>9</v>
      </c>
      <c r="G376" t="s">
        <v>17</v>
      </c>
      <c r="H376" t="s">
        <v>24</v>
      </c>
      <c r="I376" s="2">
        <f>IFERROR(tweet_datatable[[#This Row],[Retweets]]/SUM(tweet_datatable[[#This Row],[Retweets]:[Likes]]),0.5)</f>
        <v>0.21739130434782611</v>
      </c>
      <c r="J376" s="2">
        <f>IFERROR(tweet_datatable[[#This Row],[Retweets]]/SUM(tweet_datatable[[#This Row],[Comments]:[Retweets]]),0.5)</f>
        <v>0.72198275862068972</v>
      </c>
      <c r="K376" s="3">
        <f>tweet_datatable[[#This Row],[R/L]]*60</f>
        <v>13.043478260869566</v>
      </c>
      <c r="L376" s="3">
        <f>tweet_datatable[[#This Row],[R/C]]*60</f>
        <v>43.318965517241381</v>
      </c>
      <c r="M376" s="3">
        <f>180-tweet_datatable[[#This Row],[Theta (deg)]]-tweet_datatable[[#This Row],[Phi (deg)]]</f>
        <v>123.63755622188906</v>
      </c>
      <c r="N376" s="3">
        <f>RADIANS(tweet_datatable[[#This Row],[Phi (deg)]])</f>
        <v>0.75605857683375055</v>
      </c>
      <c r="O376" s="3">
        <f>RADIANS(tweet_datatable[[#This Row],[Beta (deg)]])</f>
        <v>2.1578824351915649</v>
      </c>
      <c r="P376" s="3">
        <f>SIN(tweet_datatable[[#This Row],[Phi (rad)]])</f>
        <v>0.68605921593572983</v>
      </c>
      <c r="Q376" s="3">
        <f>SIN(tweet_datatable[[#This Row],[Beta (rad)]])</f>
        <v>0.83255832486086023</v>
      </c>
      <c r="R376" s="3">
        <f>tweet_datatable[[#This Row],[SinPhi]]/tweet_datatable[[#This Row],[SinBeta]]</f>
        <v>0.82403742230358001</v>
      </c>
      <c r="S376" s="3">
        <f>RADIANS(tweet_datatable[[#This Row],[Theta (deg)]])</f>
        <v>0.22765164156447779</v>
      </c>
      <c r="T376" s="3">
        <f>tweet_datatable[[#This Row],[r1]]*COS(tweet_datatable[[#This Row],[Theta (rad)]])</f>
        <v>0.80277650089676589</v>
      </c>
      <c r="U376" s="3">
        <f>tweet_datatable[[#This Row],[r1]]*SIN(tweet_datatable[[#This Row],[Theta (rad)]])</f>
        <v>0.18597731841456761</v>
      </c>
      <c r="V376" s="3">
        <f>IF(COUNTA(tweet_datatable[[#This Row],[Flag]])&gt;0,tweet_datatable[[#This Row],[x]],NA())</f>
        <v>0.80277650089676589</v>
      </c>
      <c r="W376" s="3">
        <f>IF(COUNTA(tweet_datatable[[#This Row],[Flag]])&gt;0,tweet_datatable[[#This Row],[y]],NA())</f>
        <v>0.18597731841456761</v>
      </c>
      <c r="X376" s="3" t="e">
        <f>IF(COUNTA(tweet_datatable[[#This Row],[Flag]])=0,tweet_datatable[[#This Row],[x]],NA())</f>
        <v>#N/A</v>
      </c>
      <c r="Y376" s="3" t="e">
        <f>IF(COUNTA(tweet_datatable[[#This Row],[Flag]])=0,tweet_datatable[[#This Row],[y]],NA())</f>
        <v>#N/A</v>
      </c>
      <c r="Z376" s="3"/>
      <c r="AA376" s="3"/>
      <c r="AB376" s="3"/>
    </row>
    <row r="377" spans="1:28" x14ac:dyDescent="0.35">
      <c r="A377" s="1">
        <v>44160</v>
      </c>
      <c r="B377">
        <v>5.7</v>
      </c>
      <c r="C377">
        <v>19.8</v>
      </c>
      <c r="D377">
        <v>80.900000000000006</v>
      </c>
      <c r="E377" t="s">
        <v>9</v>
      </c>
      <c r="G377" t="s">
        <v>17</v>
      </c>
      <c r="I377" s="2">
        <f>IFERROR(tweet_datatable[[#This Row],[Retweets]]/SUM(tweet_datatable[[#This Row],[Retweets]:[Likes]]),0.5)</f>
        <v>0.19662363455809334</v>
      </c>
      <c r="J377" s="2">
        <f>IFERROR(tweet_datatable[[#This Row],[Retweets]]/SUM(tweet_datatable[[#This Row],[Comments]:[Retweets]]),0.5)</f>
        <v>0.77647058823529413</v>
      </c>
      <c r="K377" s="3">
        <f>tweet_datatable[[#This Row],[R/L]]*60</f>
        <v>11.7974180734856</v>
      </c>
      <c r="L377" s="3">
        <f>tweet_datatable[[#This Row],[R/C]]*60</f>
        <v>46.588235294117645</v>
      </c>
      <c r="M377" s="3">
        <f>180-tweet_datatable[[#This Row],[Theta (deg)]]-tweet_datatable[[#This Row],[Phi (deg)]]</f>
        <v>121.61434663239675</v>
      </c>
      <c r="N377" s="3">
        <f>RADIANS(tweet_datatable[[#This Row],[Phi (deg)]])</f>
        <v>0.81311809857618178</v>
      </c>
      <c r="O377" s="3">
        <f>RADIANS(tweet_datatable[[#This Row],[Beta (deg)]])</f>
        <v>2.122570766397001</v>
      </c>
      <c r="P377" s="3">
        <f>SIN(tweet_datatable[[#This Row],[Phi (rad)]])</f>
        <v>0.7264335740162241</v>
      </c>
      <c r="Q377" s="3">
        <f>SIN(tweet_datatable[[#This Row],[Beta (rad)]])</f>
        <v>0.85159570348338498</v>
      </c>
      <c r="R377" s="3">
        <f>tweet_datatable[[#This Row],[SinPhi]]/tweet_datatable[[#This Row],[SinBeta]]</f>
        <v>0.85302634929322085</v>
      </c>
      <c r="S377" s="3">
        <f>RADIANS(tweet_datatable[[#This Row],[Theta (deg)]])</f>
        <v>0.20590378861661007</v>
      </c>
      <c r="T377" s="3">
        <f>tweet_datatable[[#This Row],[r1]]*COS(tweet_datatable[[#This Row],[Theta (rad)]])</f>
        <v>0.83500753506364211</v>
      </c>
      <c r="U377" s="3">
        <f>tweet_datatable[[#This Row],[r1]]*SIN(tweet_datatable[[#This Row],[Theta (rad)]])</f>
        <v>0.17440289268088566</v>
      </c>
      <c r="V377" s="3">
        <f>IF(COUNTA(tweet_datatable[[#This Row],[Flag]])&gt;0,tweet_datatable[[#This Row],[x]],NA())</f>
        <v>0.83500753506364211</v>
      </c>
      <c r="W377" s="3">
        <f>IF(COUNTA(tweet_datatable[[#This Row],[Flag]])&gt;0,tweet_datatable[[#This Row],[y]],NA())</f>
        <v>0.17440289268088566</v>
      </c>
      <c r="X377" s="3" t="e">
        <f>IF(COUNTA(tweet_datatable[[#This Row],[Flag]])=0,tweet_datatable[[#This Row],[x]],NA())</f>
        <v>#N/A</v>
      </c>
      <c r="Y377" s="3" t="e">
        <f>IF(COUNTA(tweet_datatable[[#This Row],[Flag]])=0,tweet_datatable[[#This Row],[y]],NA())</f>
        <v>#N/A</v>
      </c>
      <c r="Z377" s="3"/>
      <c r="AA377" s="3"/>
      <c r="AB377" s="3"/>
    </row>
    <row r="378" spans="1:28" x14ac:dyDescent="0.35">
      <c r="A378" s="1">
        <v>44160</v>
      </c>
      <c r="B378">
        <v>14.9</v>
      </c>
      <c r="C378">
        <v>37</v>
      </c>
      <c r="D378">
        <v>159.1</v>
      </c>
      <c r="E378" t="s">
        <v>9</v>
      </c>
      <c r="G378" t="s">
        <v>17</v>
      </c>
      <c r="I378" s="2">
        <f>IFERROR(tweet_datatable[[#This Row],[Retweets]]/SUM(tweet_datatable[[#This Row],[Retweets]:[Likes]]),0.5)</f>
        <v>0.18867924528301888</v>
      </c>
      <c r="J378" s="2">
        <f>IFERROR(tweet_datatable[[#This Row],[Retweets]]/SUM(tweet_datatable[[#This Row],[Comments]:[Retweets]]),0.5)</f>
        <v>0.71290944123314071</v>
      </c>
      <c r="K378" s="3">
        <f>tweet_datatable[[#This Row],[R/L]]*60</f>
        <v>11.320754716981133</v>
      </c>
      <c r="L378" s="3">
        <f>tweet_datatable[[#This Row],[R/C]]*60</f>
        <v>42.774566473988443</v>
      </c>
      <c r="M378" s="3">
        <f>180-tweet_datatable[[#This Row],[Theta (deg)]]-tweet_datatable[[#This Row],[Phi (deg)]]</f>
        <v>125.90467880903043</v>
      </c>
      <c r="N378" s="3">
        <f>RADIANS(tweet_datatable[[#This Row],[Phi (deg)]])</f>
        <v>0.74655702108427979</v>
      </c>
      <c r="O378" s="3">
        <f>RADIANS(tweet_datatable[[#This Row],[Beta (deg)]])</f>
        <v>2.1974511888835138</v>
      </c>
      <c r="P378" s="3">
        <f>SIN(tweet_datatable[[#This Row],[Phi (rad)]])</f>
        <v>0.67911553554773196</v>
      </c>
      <c r="Q378" s="3">
        <f>SIN(tweet_datatable[[#This Row],[Beta (rad)]])</f>
        <v>0.80999375421322772</v>
      </c>
      <c r="R378" s="3">
        <f>tweet_datatable[[#This Row],[SinPhi]]/tweet_datatable[[#This Row],[SinBeta]]</f>
        <v>0.83842070635146826</v>
      </c>
      <c r="S378" s="3">
        <f>RADIANS(tweet_datatable[[#This Row],[Theta (deg)]])</f>
        <v>0.19758444362199959</v>
      </c>
      <c r="T378" s="3">
        <f>tweet_datatable[[#This Row],[r1]]*COS(tweet_datatable[[#This Row],[Theta (rad)]])</f>
        <v>0.82210807033330657</v>
      </c>
      <c r="U378" s="3">
        <f>tweet_datatable[[#This Row],[r1]]*SIN(tweet_datatable[[#This Row],[Theta (rad)]])</f>
        <v>0.16458311435788922</v>
      </c>
      <c r="V378" s="3">
        <f>IF(COUNTA(tweet_datatable[[#This Row],[Flag]])&gt;0,tweet_datatable[[#This Row],[x]],NA())</f>
        <v>0.82210807033330657</v>
      </c>
      <c r="W378" s="3">
        <f>IF(COUNTA(tweet_datatable[[#This Row],[Flag]])&gt;0,tweet_datatable[[#This Row],[y]],NA())</f>
        <v>0.16458311435788922</v>
      </c>
      <c r="X378" s="3" t="e">
        <f>IF(COUNTA(tweet_datatable[[#This Row],[Flag]])=0,tweet_datatable[[#This Row],[x]],NA())</f>
        <v>#N/A</v>
      </c>
      <c r="Y378" s="3" t="e">
        <f>IF(COUNTA(tweet_datatable[[#This Row],[Flag]])=0,tweet_datatable[[#This Row],[y]],NA())</f>
        <v>#N/A</v>
      </c>
      <c r="Z378" s="3"/>
      <c r="AA378" s="3"/>
      <c r="AB378" s="3"/>
    </row>
    <row r="379" spans="1:28" x14ac:dyDescent="0.35">
      <c r="A379" s="1">
        <v>44160</v>
      </c>
      <c r="B379">
        <v>5.7</v>
      </c>
      <c r="C379">
        <v>19</v>
      </c>
      <c r="D379">
        <v>80.5</v>
      </c>
      <c r="E379" t="s">
        <v>8</v>
      </c>
      <c r="I379" s="2">
        <f>IFERROR(tweet_datatable[[#This Row],[Retweets]]/SUM(tweet_datatable[[#This Row],[Retweets]:[Likes]]),0.5)</f>
        <v>0.19095477386934673</v>
      </c>
      <c r="J379" s="2">
        <f>IFERROR(tweet_datatable[[#This Row],[Retweets]]/SUM(tweet_datatable[[#This Row],[Comments]:[Retweets]]),0.5)</f>
        <v>0.76923076923076927</v>
      </c>
      <c r="K379" s="3">
        <f>tweet_datatable[[#This Row],[R/L]]*60</f>
        <v>11.457286432160803</v>
      </c>
      <c r="L379" s="3">
        <f>tweet_datatable[[#This Row],[R/C]]*60</f>
        <v>46.153846153846153</v>
      </c>
      <c r="M379" s="3">
        <f>180-tweet_datatable[[#This Row],[Theta (deg)]]-tweet_datatable[[#This Row],[Phi (deg)]]</f>
        <v>122.38886741399304</v>
      </c>
      <c r="N379" s="3">
        <f>RADIANS(tweet_datatable[[#This Row],[Phi (deg)]])</f>
        <v>0.80553657784353672</v>
      </c>
      <c r="O379" s="3">
        <f>RADIANS(tweet_datatable[[#This Row],[Beta (deg)]])</f>
        <v>2.1360887041609766</v>
      </c>
      <c r="P379" s="3">
        <f>SIN(tweet_datatable[[#This Row],[Phi (rad)]])</f>
        <v>0.72120244734381456</v>
      </c>
      <c r="Q379" s="3">
        <f>SIN(tweet_datatable[[#This Row],[Beta (rad)]])</f>
        <v>0.84443202085991365</v>
      </c>
      <c r="R379" s="3">
        <f>tweet_datatable[[#This Row],[SinPhi]]/tweet_datatable[[#This Row],[SinBeta]]</f>
        <v>0.85406809491827385</v>
      </c>
      <c r="S379" s="3">
        <f>RADIANS(tweet_datatable[[#This Row],[Theta (deg)]])</f>
        <v>0.19996737158527994</v>
      </c>
      <c r="T379" s="3">
        <f>tweet_datatable[[#This Row],[r1]]*COS(tweet_datatable[[#This Row],[Theta (rad)]])</f>
        <v>0.83704913088036681</v>
      </c>
      <c r="U379" s="3">
        <f>tweet_datatable[[#This Row],[r1]]*SIN(tweet_datatable[[#This Row],[Theta (rad)]])</f>
        <v>0.16964982537495343</v>
      </c>
      <c r="V379" s="3" t="e">
        <f>IF(COUNTA(tweet_datatable[[#This Row],[Flag]])&gt;0,tweet_datatable[[#This Row],[x]],NA())</f>
        <v>#N/A</v>
      </c>
      <c r="W379" s="3" t="e">
        <f>IF(COUNTA(tweet_datatable[[#This Row],[Flag]])&gt;0,tweet_datatable[[#This Row],[y]],NA())</f>
        <v>#N/A</v>
      </c>
      <c r="X379" s="3">
        <f>IF(COUNTA(tweet_datatable[[#This Row],[Flag]])=0,tweet_datatable[[#This Row],[x]],NA())</f>
        <v>0.83704913088036681</v>
      </c>
      <c r="Y379" s="3">
        <f>IF(COUNTA(tweet_datatable[[#This Row],[Flag]])=0,tweet_datatable[[#This Row],[y]],NA())</f>
        <v>0.16964982537495343</v>
      </c>
      <c r="Z379" s="3"/>
      <c r="AA379" s="3"/>
      <c r="AB379" s="3"/>
    </row>
    <row r="380" spans="1:28" x14ac:dyDescent="0.35">
      <c r="A380" s="1">
        <v>44160</v>
      </c>
      <c r="B380">
        <v>27.1</v>
      </c>
      <c r="C380">
        <v>36.799999999999997</v>
      </c>
      <c r="D380">
        <v>186.4</v>
      </c>
      <c r="E380" t="s">
        <v>9</v>
      </c>
      <c r="I380" s="2">
        <f>IFERROR(tweet_datatable[[#This Row],[Retweets]]/SUM(tweet_datatable[[#This Row],[Retweets]:[Likes]]),0.5)</f>
        <v>0.16487455197132617</v>
      </c>
      <c r="J380" s="2">
        <f>IFERROR(tweet_datatable[[#This Row],[Retweets]]/SUM(tweet_datatable[[#This Row],[Comments]:[Retweets]]),0.5)</f>
        <v>0.57589984350547729</v>
      </c>
      <c r="K380" s="3">
        <f>tweet_datatable[[#This Row],[R/L]]*60</f>
        <v>9.89247311827957</v>
      </c>
      <c r="L380" s="3">
        <f>tweet_datatable[[#This Row],[R/C]]*60</f>
        <v>34.55399061032864</v>
      </c>
      <c r="M380" s="3">
        <f>180-tweet_datatable[[#This Row],[Theta (deg)]]-tweet_datatable[[#This Row],[Phi (deg)]]</f>
        <v>135.55353627139178</v>
      </c>
      <c r="N380" s="3">
        <f>RADIANS(tweet_datatable[[#This Row],[Phi (deg)]])</f>
        <v>0.60308090585343976</v>
      </c>
      <c r="O380" s="3">
        <f>RADIANS(tweet_datatable[[#This Row],[Beta (deg)]])</f>
        <v>2.3658555206573442</v>
      </c>
      <c r="P380" s="3">
        <f>SIN(tweet_datatable[[#This Row],[Phi (rad)]])</f>
        <v>0.56718257091373248</v>
      </c>
      <c r="Q380" s="3">
        <f>SIN(tweet_datatable[[#This Row],[Beta (rad)]])</f>
        <v>0.70024250847015901</v>
      </c>
      <c r="R380" s="3">
        <f>tweet_datatable[[#This Row],[SinPhi]]/tweet_datatable[[#This Row],[SinBeta]]</f>
        <v>0.80998020550462357</v>
      </c>
      <c r="S380" s="3">
        <f>RADIANS(tweet_datatable[[#This Row],[Theta (deg)]])</f>
        <v>0.17265622707900893</v>
      </c>
      <c r="T380" s="3">
        <f>tweet_datatable[[#This Row],[r1]]*COS(tweet_datatable[[#This Row],[Theta (rad)]])</f>
        <v>0.79793734187747234</v>
      </c>
      <c r="U380" s="3">
        <f>tweet_datatable[[#This Row],[r1]]*SIN(tweet_datatable[[#This Row],[Theta (rad)]])</f>
        <v>0.13915434505190996</v>
      </c>
      <c r="V380" s="3" t="e">
        <f>IF(COUNTA(tweet_datatable[[#This Row],[Flag]])&gt;0,tweet_datatable[[#This Row],[x]],NA())</f>
        <v>#N/A</v>
      </c>
      <c r="W380" s="3" t="e">
        <f>IF(COUNTA(tweet_datatable[[#This Row],[Flag]])&gt;0,tweet_datatable[[#This Row],[y]],NA())</f>
        <v>#N/A</v>
      </c>
      <c r="X380" s="3">
        <f>IF(COUNTA(tweet_datatable[[#This Row],[Flag]])=0,tweet_datatable[[#This Row],[x]],NA())</f>
        <v>0.79793734187747234</v>
      </c>
      <c r="Y380" s="3">
        <f>IF(COUNTA(tweet_datatable[[#This Row],[Flag]])=0,tweet_datatable[[#This Row],[y]],NA())</f>
        <v>0.13915434505190996</v>
      </c>
      <c r="Z380" s="3"/>
      <c r="AA380" s="3"/>
      <c r="AB380" s="3"/>
    </row>
    <row r="381" spans="1:28" x14ac:dyDescent="0.35">
      <c r="A381" s="1">
        <v>44160</v>
      </c>
      <c r="B381">
        <v>37.6</v>
      </c>
      <c r="C381">
        <v>49.9</v>
      </c>
      <c r="D381">
        <v>246.7</v>
      </c>
      <c r="E381" t="s">
        <v>8</v>
      </c>
      <c r="I381" s="2">
        <f>IFERROR(tweet_datatable[[#This Row],[Retweets]]/SUM(tweet_datatable[[#This Row],[Retweets]:[Likes]]),0.5)</f>
        <v>0.1682400539447067</v>
      </c>
      <c r="J381" s="2">
        <f>IFERROR(tweet_datatable[[#This Row],[Retweets]]/SUM(tweet_datatable[[#This Row],[Comments]:[Retweets]]),0.5)</f>
        <v>0.57028571428571428</v>
      </c>
      <c r="K381" s="3">
        <f>tweet_datatable[[#This Row],[R/L]]*60</f>
        <v>10.094403236682401</v>
      </c>
      <c r="L381" s="3">
        <f>tweet_datatable[[#This Row],[R/C]]*60</f>
        <v>34.217142857142861</v>
      </c>
      <c r="M381" s="3">
        <f>180-tweet_datatable[[#This Row],[Theta (deg)]]-tweet_datatable[[#This Row],[Phi (deg)]]</f>
        <v>135.68845390617474</v>
      </c>
      <c r="N381" s="3">
        <f>RADIANS(tweet_datatable[[#This Row],[Phi (deg)]])</f>
        <v>0.5972018034824027</v>
      </c>
      <c r="O381" s="3">
        <f>RADIANS(tweet_datatable[[#This Row],[Beta (deg)]])</f>
        <v>2.3682102776033105</v>
      </c>
      <c r="P381" s="3">
        <f>SIN(tweet_datatable[[#This Row],[Phi (rad)]])</f>
        <v>0.56233081461867385</v>
      </c>
      <c r="Q381" s="3">
        <f>SIN(tweet_datatable[[#This Row],[Beta (rad)]])</f>
        <v>0.69855949575422516</v>
      </c>
      <c r="R381" s="3">
        <f>tweet_datatable[[#This Row],[SinPhi]]/tweet_datatable[[#This Row],[SinBeta]]</f>
        <v>0.80498628683235196</v>
      </c>
      <c r="S381" s="3">
        <f>RADIANS(tweet_datatable[[#This Row],[Theta (deg)]])</f>
        <v>0.17618057250408034</v>
      </c>
      <c r="T381" s="3">
        <f>tweet_datatable[[#This Row],[r1]]*COS(tweet_datatable[[#This Row],[Theta (rad)]])</f>
        <v>0.79252534498781524</v>
      </c>
      <c r="U381" s="3">
        <f>tweet_datatable[[#This Row],[r1]]*SIN(tweet_datatable[[#This Row],[Theta (rad)]])</f>
        <v>0.14109039492496328</v>
      </c>
      <c r="V381" s="3" t="e">
        <f>IF(COUNTA(tweet_datatable[[#This Row],[Flag]])&gt;0,tweet_datatable[[#This Row],[x]],NA())</f>
        <v>#N/A</v>
      </c>
      <c r="W381" s="3" t="e">
        <f>IF(COUNTA(tweet_datatable[[#This Row],[Flag]])&gt;0,tweet_datatable[[#This Row],[y]],NA())</f>
        <v>#N/A</v>
      </c>
      <c r="X381" s="3">
        <f>IF(COUNTA(tweet_datatable[[#This Row],[Flag]])=0,tweet_datatable[[#This Row],[x]],NA())</f>
        <v>0.79252534498781524</v>
      </c>
      <c r="Y381" s="3">
        <f>IF(COUNTA(tweet_datatable[[#This Row],[Flag]])=0,tweet_datatable[[#This Row],[y]],NA())</f>
        <v>0.14109039492496328</v>
      </c>
      <c r="Z381" s="3"/>
      <c r="AA381" s="3"/>
      <c r="AB381" s="3"/>
    </row>
    <row r="382" spans="1:28" x14ac:dyDescent="0.35">
      <c r="A382" s="1">
        <v>44160</v>
      </c>
      <c r="B382">
        <v>20.6</v>
      </c>
      <c r="C382">
        <v>30.5</v>
      </c>
      <c r="D382">
        <v>215.2</v>
      </c>
      <c r="E382" t="s">
        <v>8</v>
      </c>
      <c r="I382" s="2">
        <f>IFERROR(tweet_datatable[[#This Row],[Retweets]]/SUM(tweet_datatable[[#This Row],[Retweets]:[Likes]]),0.5)</f>
        <v>0.12413512413512415</v>
      </c>
      <c r="J382" s="2">
        <f>IFERROR(tweet_datatable[[#This Row],[Retweets]]/SUM(tweet_datatable[[#This Row],[Comments]:[Retweets]]),0.5)</f>
        <v>0.59686888454011744</v>
      </c>
      <c r="K382" s="3">
        <f>tweet_datatable[[#This Row],[R/L]]*60</f>
        <v>7.4481074481074492</v>
      </c>
      <c r="L382" s="3">
        <f>tweet_datatable[[#This Row],[R/C]]*60</f>
        <v>35.812133072407043</v>
      </c>
      <c r="M382" s="3">
        <f>180-tweet_datatable[[#This Row],[Theta (deg)]]-tweet_datatable[[#This Row],[Phi (deg)]]</f>
        <v>136.73975947948551</v>
      </c>
      <c r="N382" s="3">
        <f>RADIANS(tweet_datatable[[#This Row],[Phi (deg)]])</f>
        <v>0.62503963427585574</v>
      </c>
      <c r="O382" s="3">
        <f>RADIANS(tweet_datatable[[#This Row],[Beta (deg)]])</f>
        <v>2.3865590213021499</v>
      </c>
      <c r="P382" s="3">
        <f>SIN(tweet_datatable[[#This Row],[Phi (rad)]])</f>
        <v>0.58512941441688349</v>
      </c>
      <c r="Q382" s="3">
        <f>SIN(tweet_datatable[[#This Row],[Beta (rad)]])</f>
        <v>0.68531316170789758</v>
      </c>
      <c r="R382" s="3">
        <f>tweet_datatable[[#This Row],[SinPhi]]/tweet_datatable[[#This Row],[SinBeta]]</f>
        <v>0.85381318660020777</v>
      </c>
      <c r="S382" s="3">
        <f>RADIANS(tweet_datatable[[#This Row],[Theta (deg)]])</f>
        <v>0.12999399801178768</v>
      </c>
      <c r="T382" s="3">
        <f>tweet_datatable[[#This Row],[r1]]*COS(tweet_datatable[[#This Row],[Theta (rad)]])</f>
        <v>0.84660928448881512</v>
      </c>
      <c r="U382" s="3">
        <f>tweet_datatable[[#This Row],[r1]]*SIN(tweet_datatable[[#This Row],[Theta (rad)]])</f>
        <v>0.1106782590653551</v>
      </c>
      <c r="V382" s="3" t="e">
        <f>IF(COUNTA(tweet_datatable[[#This Row],[Flag]])&gt;0,tweet_datatable[[#This Row],[x]],NA())</f>
        <v>#N/A</v>
      </c>
      <c r="W382" s="3" t="e">
        <f>IF(COUNTA(tweet_datatable[[#This Row],[Flag]])&gt;0,tweet_datatable[[#This Row],[y]],NA())</f>
        <v>#N/A</v>
      </c>
      <c r="X382" s="3">
        <f>IF(COUNTA(tweet_datatable[[#This Row],[Flag]])=0,tweet_datatable[[#This Row],[x]],NA())</f>
        <v>0.84660928448881512</v>
      </c>
      <c r="Y382" s="3">
        <f>IF(COUNTA(tweet_datatable[[#This Row],[Flag]])=0,tweet_datatable[[#This Row],[y]],NA())</f>
        <v>0.1106782590653551</v>
      </c>
      <c r="Z382" s="3"/>
      <c r="AA382" s="3"/>
      <c r="AB382" s="3"/>
    </row>
    <row r="383" spans="1:28" x14ac:dyDescent="0.35">
      <c r="A383" s="1">
        <v>44160</v>
      </c>
      <c r="B383">
        <v>86.1</v>
      </c>
      <c r="C383">
        <v>130.5</v>
      </c>
      <c r="D383">
        <v>470.4</v>
      </c>
      <c r="E383" t="s">
        <v>8</v>
      </c>
      <c r="I383" s="2">
        <f>IFERROR(tweet_datatable[[#This Row],[Retweets]]/SUM(tweet_datatable[[#This Row],[Retweets]:[Likes]]),0.5)</f>
        <v>0.21717423864203694</v>
      </c>
      <c r="J383" s="2">
        <f>IFERROR(tweet_datatable[[#This Row],[Retweets]]/SUM(tweet_datatable[[#This Row],[Comments]:[Retweets]]),0.5)</f>
        <v>0.60249307479224379</v>
      </c>
      <c r="K383" s="3">
        <f>tweet_datatable[[#This Row],[R/L]]*60</f>
        <v>13.030454318522217</v>
      </c>
      <c r="L383" s="3">
        <f>tweet_datatable[[#This Row],[R/C]]*60</f>
        <v>36.149584487534625</v>
      </c>
      <c r="M383" s="3">
        <f>180-tweet_datatable[[#This Row],[Theta (deg)]]-tweet_datatable[[#This Row],[Phi (deg)]]</f>
        <v>130.81996119394313</v>
      </c>
      <c r="N383" s="3">
        <f>RADIANS(tweet_datatable[[#This Row],[Phi (deg)]])</f>
        <v>0.63092927253534625</v>
      </c>
      <c r="O383" s="3">
        <f>RADIANS(tweet_datatable[[#This Row],[Beta (deg)]])</f>
        <v>2.2832390501655198</v>
      </c>
      <c r="P383" s="3">
        <f>SIN(tweet_datatable[[#This Row],[Phi (rad)]])</f>
        <v>0.58989538122827156</v>
      </c>
      <c r="Q383" s="3">
        <f>SIN(tweet_datatable[[#This Row],[Beta (rad)]])</f>
        <v>0.75676736545508416</v>
      </c>
      <c r="R383" s="3">
        <f>tweet_datatable[[#This Row],[SinPhi]]/tweet_datatable[[#This Row],[SinBeta]]</f>
        <v>0.77949368346973624</v>
      </c>
      <c r="S383" s="3">
        <f>RADIANS(tweet_datatable[[#This Row],[Theta (deg)]])</f>
        <v>0.22742433088892663</v>
      </c>
      <c r="T383" s="3">
        <f>tweet_datatable[[#This Row],[r1]]*COS(tweet_datatable[[#This Row],[Theta (rad)]])</f>
        <v>0.75942200122140835</v>
      </c>
      <c r="U383" s="3">
        <f>tweet_datatable[[#This Row],[r1]]*SIN(tweet_datatable[[#This Row],[Theta (rad)]])</f>
        <v>0.1757516049146883</v>
      </c>
      <c r="V383" s="3" t="e">
        <f>IF(COUNTA(tweet_datatable[[#This Row],[Flag]])&gt;0,tweet_datatable[[#This Row],[x]],NA())</f>
        <v>#N/A</v>
      </c>
      <c r="W383" s="3" t="e">
        <f>IF(COUNTA(tweet_datatable[[#This Row],[Flag]])&gt;0,tweet_datatable[[#This Row],[y]],NA())</f>
        <v>#N/A</v>
      </c>
      <c r="X383" s="3">
        <f>IF(COUNTA(tweet_datatable[[#This Row],[Flag]])=0,tweet_datatable[[#This Row],[x]],NA())</f>
        <v>0.75942200122140835</v>
      </c>
      <c r="Y383" s="3">
        <f>IF(COUNTA(tweet_datatable[[#This Row],[Flag]])=0,tweet_datatable[[#This Row],[y]],NA())</f>
        <v>0.1757516049146883</v>
      </c>
      <c r="Z383" s="3"/>
      <c r="AA383" s="3"/>
      <c r="AB383" s="3"/>
    </row>
    <row r="384" spans="1:28" x14ac:dyDescent="0.35">
      <c r="A384" s="1">
        <v>44160</v>
      </c>
      <c r="B384">
        <v>5.2</v>
      </c>
      <c r="C384">
        <v>29.2</v>
      </c>
      <c r="D384">
        <v>127.4</v>
      </c>
      <c r="E384" t="s">
        <v>8</v>
      </c>
      <c r="I384" s="2">
        <f>IFERROR(tweet_datatable[[#This Row],[Retweets]]/SUM(tweet_datatable[[#This Row],[Retweets]:[Likes]]),0.5)</f>
        <v>0.18646232439335889</v>
      </c>
      <c r="J384" s="2">
        <f>IFERROR(tweet_datatable[[#This Row],[Retweets]]/SUM(tweet_datatable[[#This Row],[Comments]:[Retweets]]),0.5)</f>
        <v>0.84883720930232565</v>
      </c>
      <c r="K384" s="3">
        <f>tweet_datatable[[#This Row],[R/L]]*60</f>
        <v>11.187739463601533</v>
      </c>
      <c r="L384" s="3">
        <f>tweet_datatable[[#This Row],[R/C]]*60</f>
        <v>50.930232558139537</v>
      </c>
      <c r="M384" s="3">
        <f>180-tweet_datatable[[#This Row],[Theta (deg)]]-tweet_datatable[[#This Row],[Phi (deg)]]</f>
        <v>117.88202797825893</v>
      </c>
      <c r="N384" s="3">
        <f>RADIANS(tweet_datatable[[#This Row],[Phi (deg)]])</f>
        <v>0.88890024694594927</v>
      </c>
      <c r="O384" s="3">
        <f>RADIANS(tweet_datatable[[#This Row],[Beta (deg)]])</f>
        <v>2.0574295171486927</v>
      </c>
      <c r="P384" s="3">
        <f>SIN(tweet_datatable[[#This Row],[Phi (rad)]])</f>
        <v>0.77637907995057431</v>
      </c>
      <c r="Q384" s="3">
        <f>SIN(tweet_datatable[[#This Row],[Beta (rad)]])</f>
        <v>0.88391236260027173</v>
      </c>
      <c r="R384" s="3">
        <f>tweet_datatable[[#This Row],[SinPhi]]/tweet_datatable[[#This Row],[SinBeta]]</f>
        <v>0.87834395444661661</v>
      </c>
      <c r="S384" s="3">
        <f>RADIANS(tweet_datatable[[#This Row],[Theta (deg)]])</f>
        <v>0.19526288949515105</v>
      </c>
      <c r="T384" s="3">
        <f>tweet_datatable[[#This Row],[r1]]*COS(tweet_datatable[[#This Row],[Theta (rad)]])</f>
        <v>0.86165251767044337</v>
      </c>
      <c r="U384" s="3">
        <f>tweet_datatable[[#This Row],[r1]]*SIN(tweet_datatable[[#This Row],[Theta (rad)]])</f>
        <v>0.17042018984001431</v>
      </c>
      <c r="V384" s="3" t="e">
        <f>IF(COUNTA(tweet_datatable[[#This Row],[Flag]])&gt;0,tweet_datatable[[#This Row],[x]],NA())</f>
        <v>#N/A</v>
      </c>
      <c r="W384" s="3" t="e">
        <f>IF(COUNTA(tweet_datatable[[#This Row],[Flag]])&gt;0,tweet_datatable[[#This Row],[y]],NA())</f>
        <v>#N/A</v>
      </c>
      <c r="X384" s="3">
        <f>IF(COUNTA(tweet_datatable[[#This Row],[Flag]])=0,tweet_datatable[[#This Row],[x]],NA())</f>
        <v>0.86165251767044337</v>
      </c>
      <c r="Y384" s="3">
        <f>IF(COUNTA(tweet_datatable[[#This Row],[Flag]])=0,tweet_datatable[[#This Row],[y]],NA())</f>
        <v>0.17042018984001431</v>
      </c>
      <c r="Z384" s="3"/>
      <c r="AA384" s="3"/>
      <c r="AB384" s="3"/>
    </row>
    <row r="385" spans="1:28" x14ac:dyDescent="0.35">
      <c r="A385" s="1">
        <v>44160</v>
      </c>
      <c r="B385">
        <v>6.1</v>
      </c>
      <c r="C385">
        <v>32</v>
      </c>
      <c r="D385">
        <v>159</v>
      </c>
      <c r="E385" t="s">
        <v>9</v>
      </c>
      <c r="I385" s="2">
        <f>IFERROR(tweet_datatable[[#This Row],[Retweets]]/SUM(tweet_datatable[[#This Row],[Retweets]:[Likes]]),0.5)</f>
        <v>0.16753926701570682</v>
      </c>
      <c r="J385" s="2">
        <f>IFERROR(tweet_datatable[[#This Row],[Retweets]]/SUM(tweet_datatable[[#This Row],[Comments]:[Retweets]]),0.5)</f>
        <v>0.83989501312335957</v>
      </c>
      <c r="K385" s="3">
        <f>tweet_datatable[[#This Row],[R/L]]*60</f>
        <v>10.052356020942408</v>
      </c>
      <c r="L385" s="3">
        <f>tweet_datatable[[#This Row],[R/C]]*60</f>
        <v>50.393700787401571</v>
      </c>
      <c r="M385" s="3">
        <f>180-tweet_datatable[[#This Row],[Theta (deg)]]-tweet_datatable[[#This Row],[Phi (deg)]]</f>
        <v>119.55394319165603</v>
      </c>
      <c r="N385" s="3">
        <f>RADIANS(tweet_datatable[[#This Row],[Phi (deg)]])</f>
        <v>0.87953600100501639</v>
      </c>
      <c r="O385" s="3">
        <f>RADIANS(tweet_datatable[[#This Row],[Beta (deg)]])</f>
        <v>2.086609942436656</v>
      </c>
      <c r="P385" s="3">
        <f>SIN(tweet_datatable[[#This Row],[Phi (rad)]])</f>
        <v>0.77044315845087874</v>
      </c>
      <c r="Q385" s="3">
        <f>SIN(tweet_datatable[[#This Row],[Beta (rad)]])</f>
        <v>0.86989170023099016</v>
      </c>
      <c r="R385" s="3">
        <f>tweet_datatable[[#This Row],[SinPhi]]/tweet_datatable[[#This Row],[SinBeta]]</f>
        <v>0.88567710008762701</v>
      </c>
      <c r="S385" s="3">
        <f>RADIANS(tweet_datatable[[#This Row],[Theta (deg)]])</f>
        <v>0.17544671014812108</v>
      </c>
      <c r="T385" s="3">
        <f>tweet_datatable[[#This Row],[r1]]*COS(tweet_datatable[[#This Row],[Theta (rad)]])</f>
        <v>0.87208077403150697</v>
      </c>
      <c r="U385" s="3">
        <f>tweet_datatable[[#This Row],[r1]]*SIN(tweet_datatable[[#This Row],[Theta (rad)]])</f>
        <v>0.15459317314886864</v>
      </c>
      <c r="V385" s="3" t="e">
        <f>IF(COUNTA(tweet_datatable[[#This Row],[Flag]])&gt;0,tweet_datatable[[#This Row],[x]],NA())</f>
        <v>#N/A</v>
      </c>
      <c r="W385" s="3" t="e">
        <f>IF(COUNTA(tweet_datatable[[#This Row],[Flag]])&gt;0,tweet_datatable[[#This Row],[y]],NA())</f>
        <v>#N/A</v>
      </c>
      <c r="X385" s="3">
        <f>IF(COUNTA(tweet_datatable[[#This Row],[Flag]])=0,tweet_datatable[[#This Row],[x]],NA())</f>
        <v>0.87208077403150697</v>
      </c>
      <c r="Y385" s="3">
        <f>IF(COUNTA(tweet_datatable[[#This Row],[Flag]])=0,tweet_datatable[[#This Row],[y]],NA())</f>
        <v>0.15459317314886864</v>
      </c>
      <c r="Z385" s="3"/>
      <c r="AA385" s="3"/>
      <c r="AB385" s="3"/>
    </row>
    <row r="386" spans="1:28" x14ac:dyDescent="0.35">
      <c r="A386" s="1">
        <v>44160</v>
      </c>
      <c r="B386">
        <v>4.4000000000000004</v>
      </c>
      <c r="C386">
        <v>18.3</v>
      </c>
      <c r="D386">
        <v>100.4</v>
      </c>
      <c r="E386" t="s">
        <v>9</v>
      </c>
      <c r="I386" s="2">
        <f>IFERROR(tweet_datatable[[#This Row],[Retweets]]/SUM(tweet_datatable[[#This Row],[Retweets]:[Likes]]),0.5)</f>
        <v>0.15417017691659646</v>
      </c>
      <c r="J386" s="2">
        <f>IFERROR(tweet_datatable[[#This Row],[Retweets]]/SUM(tweet_datatable[[#This Row],[Comments]:[Retweets]]),0.5)</f>
        <v>0.80616740088105721</v>
      </c>
      <c r="K386" s="3">
        <f>tweet_datatable[[#This Row],[R/L]]*60</f>
        <v>9.2502106149957868</v>
      </c>
      <c r="L386" s="3">
        <f>tweet_datatable[[#This Row],[R/C]]*60</f>
        <v>48.370044052863435</v>
      </c>
      <c r="M386" s="3">
        <f>180-tweet_datatable[[#This Row],[Theta (deg)]]-tweet_datatable[[#This Row],[Phi (deg)]]</f>
        <v>122.37974533214079</v>
      </c>
      <c r="N386" s="3">
        <f>RADIANS(tweet_datatable[[#This Row],[Phi (deg)]])</f>
        <v>0.84421652805716907</v>
      </c>
      <c r="O386" s="3">
        <f>RADIANS(tweet_datatable[[#This Row],[Beta (deg)]])</f>
        <v>2.135929493798018</v>
      </c>
      <c r="P386" s="3">
        <f>SIN(tweet_datatable[[#This Row],[Phi (rad)]])</f>
        <v>0.74745086782789127</v>
      </c>
      <c r="Q386" s="3">
        <f>SIN(tweet_datatable[[#This Row],[Beta (rad)]])</f>
        <v>0.84451729321518687</v>
      </c>
      <c r="R386" s="3">
        <f>tweet_datatable[[#This Row],[SinPhi]]/tweet_datatable[[#This Row],[SinBeta]]</f>
        <v>0.88506283273637754</v>
      </c>
      <c r="S386" s="3">
        <f>RADIANS(tweet_datatable[[#This Row],[Theta (deg)]])</f>
        <v>0.16144663173460605</v>
      </c>
      <c r="T386" s="3">
        <f>tweet_datatable[[#This Row],[r1]]*COS(tweet_datatable[[#This Row],[Theta (rad)]])</f>
        <v>0.87355327711857433</v>
      </c>
      <c r="U386" s="3">
        <f>tweet_datatable[[#This Row],[r1]]*SIN(tweet_datatable[[#This Row],[Theta (rad)]])</f>
        <v>0.14227048157204078</v>
      </c>
      <c r="V386" s="3" t="e">
        <f>IF(COUNTA(tweet_datatable[[#This Row],[Flag]])&gt;0,tweet_datatable[[#This Row],[x]],NA())</f>
        <v>#N/A</v>
      </c>
      <c r="W386" s="3" t="e">
        <f>IF(COUNTA(tweet_datatable[[#This Row],[Flag]])&gt;0,tweet_datatable[[#This Row],[y]],NA())</f>
        <v>#N/A</v>
      </c>
      <c r="X386" s="3">
        <f>IF(COUNTA(tweet_datatable[[#This Row],[Flag]])=0,tweet_datatable[[#This Row],[x]],NA())</f>
        <v>0.87355327711857433</v>
      </c>
      <c r="Y386" s="3">
        <f>IF(COUNTA(tweet_datatable[[#This Row],[Flag]])=0,tweet_datatable[[#This Row],[y]],NA())</f>
        <v>0.14227048157204078</v>
      </c>
      <c r="Z386" s="3"/>
      <c r="AA386" s="3"/>
      <c r="AB386" s="3"/>
    </row>
    <row r="387" spans="1:28" x14ac:dyDescent="0.35">
      <c r="A387" s="1">
        <v>44160</v>
      </c>
      <c r="B387">
        <v>3.4</v>
      </c>
      <c r="C387">
        <v>12.6</v>
      </c>
      <c r="D387">
        <v>83.1</v>
      </c>
      <c r="E387" t="s">
        <v>9</v>
      </c>
      <c r="I387" s="2">
        <f>IFERROR(tweet_datatable[[#This Row],[Retweets]]/SUM(tweet_datatable[[#This Row],[Retweets]:[Likes]]),0.5)</f>
        <v>0.13166144200626961</v>
      </c>
      <c r="J387" s="2">
        <f>IFERROR(tweet_datatable[[#This Row],[Retweets]]/SUM(tweet_datatable[[#This Row],[Comments]:[Retweets]]),0.5)</f>
        <v>0.78749999999999998</v>
      </c>
      <c r="K387" s="3">
        <f>tweet_datatable[[#This Row],[R/L]]*60</f>
        <v>7.8996865203761768</v>
      </c>
      <c r="L387" s="3">
        <f>tweet_datatable[[#This Row],[R/C]]*60</f>
        <v>47.25</v>
      </c>
      <c r="M387" s="3">
        <f>180-tweet_datatable[[#This Row],[Theta (deg)]]-tweet_datatable[[#This Row],[Phi (deg)]]</f>
        <v>124.85031347962382</v>
      </c>
      <c r="N387" s="3">
        <f>RADIANS(tweet_datatable[[#This Row],[Phi (deg)]])</f>
        <v>0.82466807156732069</v>
      </c>
      <c r="O387" s="3">
        <f>RADIANS(tweet_datatable[[#This Row],[Beta (deg)]])</f>
        <v>2.1790490423664939</v>
      </c>
      <c r="P387" s="3">
        <f>SIN(tweet_datatable[[#This Row],[Phi (rad)]])</f>
        <v>0.73432250943568556</v>
      </c>
      <c r="Q387" s="3">
        <f>SIN(tweet_datatable[[#This Row],[Beta (rad)]])</f>
        <v>0.82064772853516965</v>
      </c>
      <c r="R387" s="3">
        <f>tweet_datatable[[#This Row],[SinPhi]]/tweet_datatable[[#This Row],[SinBeta]]</f>
        <v>0.89480843473048799</v>
      </c>
      <c r="S387" s="3">
        <f>RADIANS(tweet_datatable[[#This Row],[Theta (deg)]])</f>
        <v>0.1378755396559784</v>
      </c>
      <c r="T387" s="3">
        <f>tweet_datatable[[#This Row],[r1]]*COS(tweet_datatable[[#This Row],[Theta (rad)]])</f>
        <v>0.88631689526303681</v>
      </c>
      <c r="U387" s="3">
        <f>tweet_datatable[[#This Row],[r1]]*SIN(tweet_datatable[[#This Row],[Theta (rad)]])</f>
        <v>0.12298168984087447</v>
      </c>
      <c r="V387" s="3" t="e">
        <f>IF(COUNTA(tweet_datatable[[#This Row],[Flag]])&gt;0,tweet_datatable[[#This Row],[x]],NA())</f>
        <v>#N/A</v>
      </c>
      <c r="W387" s="3" t="e">
        <f>IF(COUNTA(tweet_datatable[[#This Row],[Flag]])&gt;0,tweet_datatable[[#This Row],[y]],NA())</f>
        <v>#N/A</v>
      </c>
      <c r="X387" s="3">
        <f>IF(COUNTA(tweet_datatable[[#This Row],[Flag]])=0,tweet_datatable[[#This Row],[x]],NA())</f>
        <v>0.88631689526303681</v>
      </c>
      <c r="Y387" s="3">
        <f>IF(COUNTA(tweet_datatable[[#This Row],[Flag]])=0,tweet_datatable[[#This Row],[y]],NA())</f>
        <v>0.12298168984087447</v>
      </c>
      <c r="Z387" s="3"/>
      <c r="AA387" s="3"/>
      <c r="AB387" s="3"/>
    </row>
    <row r="388" spans="1:28" x14ac:dyDescent="0.35">
      <c r="A388" s="1">
        <v>44160</v>
      </c>
      <c r="B388">
        <v>21.9</v>
      </c>
      <c r="C388">
        <v>43.2</v>
      </c>
      <c r="D388">
        <v>228.2</v>
      </c>
      <c r="E388" t="s">
        <v>9</v>
      </c>
      <c r="I388" s="2">
        <f>IFERROR(tweet_datatable[[#This Row],[Retweets]]/SUM(tweet_datatable[[#This Row],[Retweets]:[Likes]]),0.5)</f>
        <v>0.15917464996315403</v>
      </c>
      <c r="J388" s="2">
        <f>IFERROR(tweet_datatable[[#This Row],[Retweets]]/SUM(tweet_datatable[[#This Row],[Comments]:[Retweets]]),0.5)</f>
        <v>0.66359447004608307</v>
      </c>
      <c r="K388" s="3">
        <f>tweet_datatable[[#This Row],[R/L]]*60</f>
        <v>9.5504789977892415</v>
      </c>
      <c r="L388" s="3">
        <f>tweet_datatable[[#This Row],[R/C]]*60</f>
        <v>39.815668202764982</v>
      </c>
      <c r="M388" s="3">
        <f>180-tweet_datatable[[#This Row],[Theta (deg)]]-tweet_datatable[[#This Row],[Phi (deg)]]</f>
        <v>130.63385279944578</v>
      </c>
      <c r="N388" s="3">
        <f>RADIANS(tweet_datatable[[#This Row],[Phi (deg)]])</f>
        <v>0.69491450401986221</v>
      </c>
      <c r="O388" s="3">
        <f>RADIANS(tweet_datatable[[#This Row],[Beta (deg)]])</f>
        <v>2.2799908459159406</v>
      </c>
      <c r="P388" s="3">
        <f>SIN(tweet_datatable[[#This Row],[Phi (rad)]])</f>
        <v>0.64031977168672505</v>
      </c>
      <c r="Q388" s="3">
        <f>SIN(tweet_datatable[[#This Row],[Beta (rad)]])</f>
        <v>0.75888666956018025</v>
      </c>
      <c r="R388" s="3">
        <f>tweet_datatable[[#This Row],[SinPhi]]/tweet_datatable[[#This Row],[SinBeta]]</f>
        <v>0.84376204955323342</v>
      </c>
      <c r="S388" s="3">
        <f>RADIANS(tweet_datatable[[#This Row],[Theta (deg)]])</f>
        <v>0.16668730365399051</v>
      </c>
      <c r="T388" s="3">
        <f>tweet_datatable[[#This Row],[r1]]*COS(tweet_datatable[[#This Row],[Theta (rad)]])</f>
        <v>0.83206734533869475</v>
      </c>
      <c r="U388" s="3">
        <f>tweet_datatable[[#This Row],[r1]]*SIN(tweet_datatable[[#This Row],[Theta (rad)]])</f>
        <v>0.13999403232741886</v>
      </c>
      <c r="V388" s="3" t="e">
        <f>IF(COUNTA(tweet_datatable[[#This Row],[Flag]])&gt;0,tweet_datatable[[#This Row],[x]],NA())</f>
        <v>#N/A</v>
      </c>
      <c r="W388" s="3" t="e">
        <f>IF(COUNTA(tweet_datatable[[#This Row],[Flag]])&gt;0,tweet_datatable[[#This Row],[y]],NA())</f>
        <v>#N/A</v>
      </c>
      <c r="X388" s="3">
        <f>IF(COUNTA(tweet_datatable[[#This Row],[Flag]])=0,tweet_datatable[[#This Row],[x]],NA())</f>
        <v>0.83206734533869475</v>
      </c>
      <c r="Y388" s="3">
        <f>IF(COUNTA(tweet_datatable[[#This Row],[Flag]])=0,tweet_datatable[[#This Row],[y]],NA())</f>
        <v>0.13999403232741886</v>
      </c>
      <c r="Z388" s="3"/>
      <c r="AA388" s="3"/>
      <c r="AB388" s="3"/>
    </row>
    <row r="389" spans="1:28" x14ac:dyDescent="0.35">
      <c r="A389" s="1">
        <v>44161</v>
      </c>
      <c r="B389">
        <v>38.799999999999997</v>
      </c>
      <c r="C389">
        <v>67.099999999999994</v>
      </c>
      <c r="D389">
        <v>271.89999999999998</v>
      </c>
      <c r="E389" t="s">
        <v>8</v>
      </c>
      <c r="G389" t="s">
        <v>23</v>
      </c>
      <c r="I389" s="2">
        <f>IFERROR(tweet_datatable[[#This Row],[Retweets]]/SUM(tweet_datatable[[#This Row],[Retweets]:[Likes]]),0.5)</f>
        <v>0.19793510324483773</v>
      </c>
      <c r="J389" s="2">
        <f>IFERROR(tweet_datatable[[#This Row],[Retweets]]/SUM(tweet_datatable[[#This Row],[Comments]:[Retweets]]),0.5)</f>
        <v>0.63361661945231351</v>
      </c>
      <c r="K389" s="3">
        <f>tweet_datatable[[#This Row],[R/L]]*60</f>
        <v>11.876106194690264</v>
      </c>
      <c r="L389" s="3">
        <f>tweet_datatable[[#This Row],[R/C]]*60</f>
        <v>38.016997167138811</v>
      </c>
      <c r="M389" s="3">
        <f>180-tweet_datatable[[#This Row],[Theta (deg)]]-tweet_datatable[[#This Row],[Phi (deg)]]</f>
        <v>130.10689663817092</v>
      </c>
      <c r="N389" s="3">
        <f>RADIANS(tweet_datatable[[#This Row],[Phi (deg)]])</f>
        <v>0.6635217722879293</v>
      </c>
      <c r="O389" s="3">
        <f>RADIANS(tweet_datatable[[#This Row],[Beta (deg)]])</f>
        <v>2.2707937258880242</v>
      </c>
      <c r="P389" s="3">
        <f>SIN(tweet_datatable[[#This Row],[Phi (rad)]])</f>
        <v>0.61589521676738967</v>
      </c>
      <c r="Q389" s="3">
        <f>SIN(tweet_datatable[[#This Row],[Beta (rad)]])</f>
        <v>0.76484386283211148</v>
      </c>
      <c r="R389" s="3">
        <f>tweet_datatable[[#This Row],[SinPhi]]/tweet_datatable[[#This Row],[SinBeta]]</f>
        <v>0.80525614010526869</v>
      </c>
      <c r="S389" s="3">
        <f>RADIANS(tweet_datatable[[#This Row],[Theta (deg)]])</f>
        <v>0.20727715541383981</v>
      </c>
      <c r="T389" s="3">
        <f>tweet_datatable[[#This Row],[r1]]*COS(tweet_datatable[[#This Row],[Theta (rad)]])</f>
        <v>0.78801954580615852</v>
      </c>
      <c r="U389" s="3">
        <f>tweet_datatable[[#This Row],[r1]]*SIN(tweet_datatable[[#This Row],[Theta (rad)]])</f>
        <v>0.16571857652264471</v>
      </c>
      <c r="V389" s="3">
        <f>IF(COUNTA(tweet_datatable[[#This Row],[Flag]])&gt;0,tweet_datatable[[#This Row],[x]],NA())</f>
        <v>0.78801954580615852</v>
      </c>
      <c r="W389" s="3">
        <f>IF(COUNTA(tweet_datatable[[#This Row],[Flag]])&gt;0,tweet_datatable[[#This Row],[y]],NA())</f>
        <v>0.16571857652264471</v>
      </c>
      <c r="X389" s="3" t="e">
        <f>IF(COUNTA(tweet_datatable[[#This Row],[Flag]])=0,tweet_datatable[[#This Row],[x]],NA())</f>
        <v>#N/A</v>
      </c>
      <c r="Y389" s="3" t="e">
        <f>IF(COUNTA(tweet_datatable[[#This Row],[Flag]])=0,tweet_datatable[[#This Row],[y]],NA())</f>
        <v>#N/A</v>
      </c>
      <c r="Z389" s="3"/>
      <c r="AA389" s="3"/>
      <c r="AB389" s="3"/>
    </row>
    <row r="390" spans="1:28" x14ac:dyDescent="0.35">
      <c r="A390" s="1">
        <v>44161</v>
      </c>
      <c r="B390">
        <v>110.6</v>
      </c>
      <c r="C390">
        <v>126.3</v>
      </c>
      <c r="D390">
        <v>492.7</v>
      </c>
      <c r="E390" t="s">
        <v>8</v>
      </c>
      <c r="G390" t="s">
        <v>17</v>
      </c>
      <c r="I390" s="2">
        <f>IFERROR(tweet_datatable[[#This Row],[Retweets]]/SUM(tweet_datatable[[#This Row],[Retweets]:[Likes]]),0.5)</f>
        <v>0.20403877221324718</v>
      </c>
      <c r="J390" s="2">
        <f>IFERROR(tweet_datatable[[#This Row],[Retweets]]/SUM(tweet_datatable[[#This Row],[Comments]:[Retweets]]),0.5)</f>
        <v>0.53313634444913471</v>
      </c>
      <c r="K390" s="3">
        <f>tweet_datatable[[#This Row],[R/L]]*60</f>
        <v>12.24232633279483</v>
      </c>
      <c r="L390" s="3">
        <f>tweet_datatable[[#This Row],[R/C]]*60</f>
        <v>31.988180666948082</v>
      </c>
      <c r="M390" s="3">
        <f>180-tweet_datatable[[#This Row],[Theta (deg)]]-tweet_datatable[[#This Row],[Phi (deg)]]</f>
        <v>135.76949300025711</v>
      </c>
      <c r="N390" s="3">
        <f>RADIANS(tweet_datatable[[#This Row],[Phi (deg)]])</f>
        <v>0.55829907436103965</v>
      </c>
      <c r="O390" s="3">
        <f>RADIANS(tweet_datatable[[#This Row],[Beta (deg)]])</f>
        <v>2.3696246766178812</v>
      </c>
      <c r="P390" s="3">
        <f>SIN(tweet_datatable[[#This Row],[Phi (rad)]])</f>
        <v>0.52974431227474938</v>
      </c>
      <c r="Q390" s="3">
        <f>SIN(tweet_datatable[[#This Row],[Beta (rad)]])</f>
        <v>0.69754672133881401</v>
      </c>
      <c r="R390" s="3">
        <f>tweet_datatable[[#This Row],[SinPhi]]/tweet_datatable[[#This Row],[SinBeta]]</f>
        <v>0.75943918316754688</v>
      </c>
      <c r="S390" s="3">
        <f>RADIANS(tweet_datatable[[#This Row],[Theta (deg)]])</f>
        <v>0.21366890261087285</v>
      </c>
      <c r="T390" s="3">
        <f>tweet_datatable[[#This Row],[r1]]*COS(tweet_datatable[[#This Row],[Theta (rad)]])</f>
        <v>0.74216916767353736</v>
      </c>
      <c r="U390" s="3">
        <f>tweet_datatable[[#This Row],[r1]]*SIN(tweet_datatable[[#This Row],[Theta (rad)]])</f>
        <v>0.16103664019396172</v>
      </c>
      <c r="V390" s="3">
        <f>IF(COUNTA(tweet_datatable[[#This Row],[Flag]])&gt;0,tweet_datatable[[#This Row],[x]],NA())</f>
        <v>0.74216916767353736</v>
      </c>
      <c r="W390" s="3">
        <f>IF(COUNTA(tweet_datatable[[#This Row],[Flag]])&gt;0,tweet_datatable[[#This Row],[y]],NA())</f>
        <v>0.16103664019396172</v>
      </c>
      <c r="X390" s="3" t="e">
        <f>IF(COUNTA(tweet_datatable[[#This Row],[Flag]])=0,tweet_datatable[[#This Row],[x]],NA())</f>
        <v>#N/A</v>
      </c>
      <c r="Y390" s="3" t="e">
        <f>IF(COUNTA(tweet_datatable[[#This Row],[Flag]])=0,tweet_datatable[[#This Row],[y]],NA())</f>
        <v>#N/A</v>
      </c>
      <c r="Z390" s="3"/>
      <c r="AA390" s="3"/>
      <c r="AB390" s="3"/>
    </row>
    <row r="391" spans="1:28" x14ac:dyDescent="0.35">
      <c r="A391" s="1">
        <v>44161</v>
      </c>
      <c r="B391">
        <v>29</v>
      </c>
      <c r="C391">
        <v>43.4</v>
      </c>
      <c r="D391">
        <v>233.2</v>
      </c>
      <c r="E391" t="s">
        <v>9</v>
      </c>
      <c r="I391" s="2">
        <f>IFERROR(tweet_datatable[[#This Row],[Retweets]]/SUM(tweet_datatable[[#This Row],[Retweets]:[Likes]]),0.5)</f>
        <v>0.15690527838033264</v>
      </c>
      <c r="J391" s="2">
        <f>IFERROR(tweet_datatable[[#This Row],[Retweets]]/SUM(tweet_datatable[[#This Row],[Comments]:[Retweets]]),0.5)</f>
        <v>0.59944751381215466</v>
      </c>
      <c r="K391" s="3">
        <f>tweet_datatable[[#This Row],[R/L]]*60</f>
        <v>9.4143167028199581</v>
      </c>
      <c r="L391" s="3">
        <f>tweet_datatable[[#This Row],[R/C]]*60</f>
        <v>35.966850828729278</v>
      </c>
      <c r="M391" s="3">
        <f>180-tweet_datatable[[#This Row],[Theta (deg)]]-tweet_datatable[[#This Row],[Phi (deg)]]</f>
        <v>134.61883246845076</v>
      </c>
      <c r="N391" s="3">
        <f>RADIANS(tweet_datatable[[#This Row],[Phi (deg)]])</f>
        <v>0.62773996853497704</v>
      </c>
      <c r="O391" s="3">
        <f>RADIANS(tweet_datatable[[#This Row],[Beta (deg)]])</f>
        <v>2.3495418617651112</v>
      </c>
      <c r="P391" s="3">
        <f>SIN(tweet_datatable[[#This Row],[Phi (rad)]])</f>
        <v>0.58731708730434107</v>
      </c>
      <c r="Q391" s="3">
        <f>SIN(tweet_datatable[[#This Row],[Beta (rad)]])</f>
        <v>0.71179521784241062</v>
      </c>
      <c r="R391" s="3">
        <f>tweet_datatable[[#This Row],[SinPhi]]/tweet_datatable[[#This Row],[SinBeta]]</f>
        <v>0.82512086704461585</v>
      </c>
      <c r="S391" s="3">
        <f>RADIANS(tweet_datatable[[#This Row],[Theta (deg)]])</f>
        <v>0.16431082328970481</v>
      </c>
      <c r="T391" s="3">
        <f>tweet_datatable[[#This Row],[r1]]*COS(tweet_datatable[[#This Row],[Theta (rad)]])</f>
        <v>0.81400757809343194</v>
      </c>
      <c r="U391" s="3">
        <f>tweet_datatable[[#This Row],[r1]]*SIN(tweet_datatable[[#This Row],[Theta (rad)]])</f>
        <v>0.13496706279283091</v>
      </c>
      <c r="V391" s="3" t="e">
        <f>IF(COUNTA(tweet_datatable[[#This Row],[Flag]])&gt;0,tweet_datatable[[#This Row],[x]],NA())</f>
        <v>#N/A</v>
      </c>
      <c r="W391" s="3" t="e">
        <f>IF(COUNTA(tweet_datatable[[#This Row],[Flag]])&gt;0,tweet_datatable[[#This Row],[y]],NA())</f>
        <v>#N/A</v>
      </c>
      <c r="X391" s="3">
        <f>IF(COUNTA(tweet_datatable[[#This Row],[Flag]])=0,tweet_datatable[[#This Row],[x]],NA())</f>
        <v>0.81400757809343194</v>
      </c>
      <c r="Y391" s="3">
        <f>IF(COUNTA(tweet_datatable[[#This Row],[Flag]])=0,tweet_datatable[[#This Row],[y]],NA())</f>
        <v>0.13496706279283091</v>
      </c>
      <c r="Z391" s="3"/>
      <c r="AA391" s="3"/>
      <c r="AB391" s="3"/>
    </row>
    <row r="392" spans="1:28" x14ac:dyDescent="0.35">
      <c r="A392" s="1">
        <v>44161</v>
      </c>
      <c r="B392">
        <v>28.5</v>
      </c>
      <c r="C392">
        <v>33.5</v>
      </c>
      <c r="D392">
        <v>179</v>
      </c>
      <c r="E392" t="s">
        <v>9</v>
      </c>
      <c r="I392" s="2">
        <f>IFERROR(tweet_datatable[[#This Row],[Retweets]]/SUM(tweet_datatable[[#This Row],[Retweets]:[Likes]]),0.5)</f>
        <v>0.15764705882352942</v>
      </c>
      <c r="J392" s="2">
        <f>IFERROR(tweet_datatable[[#This Row],[Retweets]]/SUM(tweet_datatable[[#This Row],[Comments]:[Retweets]]),0.5)</f>
        <v>0.54032258064516125</v>
      </c>
      <c r="K392" s="3">
        <f>tweet_datatable[[#This Row],[R/L]]*60</f>
        <v>9.4588235294117649</v>
      </c>
      <c r="L392" s="3">
        <f>tweet_datatable[[#This Row],[R/C]]*60</f>
        <v>32.419354838709673</v>
      </c>
      <c r="M392" s="3">
        <f>180-tweet_datatable[[#This Row],[Theta (deg)]]-tweet_datatable[[#This Row],[Phi (deg)]]</f>
        <v>138.12182163187856</v>
      </c>
      <c r="N392" s="3">
        <f>RADIANS(tweet_datatable[[#This Row],[Phi (deg)]])</f>
        <v>0.56582448330783897</v>
      </c>
      <c r="O392" s="3">
        <f>RADIANS(tweet_datatable[[#This Row],[Beta (deg)]])</f>
        <v>2.4106805563286082</v>
      </c>
      <c r="P392" s="3">
        <f>SIN(tweet_datatable[[#This Row],[Phi (rad)]])</f>
        <v>0.53611198315480646</v>
      </c>
      <c r="Q392" s="3">
        <f>SIN(tweet_datatable[[#This Row],[Beta (rad)]])</f>
        <v>0.66754902904939739</v>
      </c>
      <c r="R392" s="3">
        <f>tweet_datatable[[#This Row],[SinPhi]]/tweet_datatable[[#This Row],[SinBeta]]</f>
        <v>0.80310503023012436</v>
      </c>
      <c r="S392" s="3">
        <f>RADIANS(tweet_datatable[[#This Row],[Theta (deg)]])</f>
        <v>0.16508761395334601</v>
      </c>
      <c r="T392" s="3">
        <f>tweet_datatable[[#This Row],[r1]]*COS(tweet_datatable[[#This Row],[Theta (rad)]])</f>
        <v>0.79218598272874929</v>
      </c>
      <c r="U392" s="3">
        <f>tweet_datatable[[#This Row],[r1]]*SIN(tweet_datatable[[#This Row],[Theta (rad)]])</f>
        <v>0.13198128029767964</v>
      </c>
      <c r="V392" s="3" t="e">
        <f>IF(COUNTA(tweet_datatable[[#This Row],[Flag]])&gt;0,tweet_datatable[[#This Row],[x]],NA())</f>
        <v>#N/A</v>
      </c>
      <c r="W392" s="3" t="e">
        <f>IF(COUNTA(tweet_datatable[[#This Row],[Flag]])&gt;0,tweet_datatable[[#This Row],[y]],NA())</f>
        <v>#N/A</v>
      </c>
      <c r="X392" s="3">
        <f>IF(COUNTA(tweet_datatable[[#This Row],[Flag]])=0,tweet_datatable[[#This Row],[x]],NA())</f>
        <v>0.79218598272874929</v>
      </c>
      <c r="Y392" s="3">
        <f>IF(COUNTA(tweet_datatable[[#This Row],[Flag]])=0,tweet_datatable[[#This Row],[y]],NA())</f>
        <v>0.13198128029767964</v>
      </c>
      <c r="Z392" s="3"/>
      <c r="AA392" s="3"/>
      <c r="AB392" s="3"/>
    </row>
    <row r="393" spans="1:28" x14ac:dyDescent="0.35">
      <c r="A393" s="1">
        <v>44161</v>
      </c>
      <c r="B393">
        <v>11.8</v>
      </c>
      <c r="C393">
        <v>32.799999999999997</v>
      </c>
      <c r="D393">
        <v>143.69999999999999</v>
      </c>
      <c r="E393" t="s">
        <v>9</v>
      </c>
      <c r="I393" s="2">
        <f>IFERROR(tweet_datatable[[#This Row],[Retweets]]/SUM(tweet_datatable[[#This Row],[Retweets]:[Likes]]),0.5)</f>
        <v>0.18583569405099148</v>
      </c>
      <c r="J393" s="2">
        <f>IFERROR(tweet_datatable[[#This Row],[Retweets]]/SUM(tweet_datatable[[#This Row],[Comments]:[Retweets]]),0.5)</f>
        <v>0.73542600896860988</v>
      </c>
      <c r="K393" s="3">
        <f>tweet_datatable[[#This Row],[R/L]]*60</f>
        <v>11.15014164305949</v>
      </c>
      <c r="L393" s="3">
        <f>tweet_datatable[[#This Row],[R/C]]*60</f>
        <v>44.125560538116595</v>
      </c>
      <c r="M393" s="3">
        <f>180-tweet_datatable[[#This Row],[Theta (deg)]]-tweet_datatable[[#This Row],[Phi (deg)]]</f>
        <v>124.72429781882391</v>
      </c>
      <c r="N393" s="3">
        <f>RADIANS(tweet_datatable[[#This Row],[Phi (deg)]])</f>
        <v>0.77013631567821539</v>
      </c>
      <c r="O393" s="3">
        <f>RADIANS(tweet_datatable[[#This Row],[Beta (deg)]])</f>
        <v>2.1768496541764595</v>
      </c>
      <c r="P393" s="3">
        <f>SIN(tweet_datatable[[#This Row],[Phi (rad)]])</f>
        <v>0.69623309463909977</v>
      </c>
      <c r="Q393" s="3">
        <f>SIN(tweet_datatable[[#This Row],[Beta (rad)]])</f>
        <v>0.82190254879223457</v>
      </c>
      <c r="R393" s="3">
        <f>tweet_datatable[[#This Row],[SinPhi]]/tweet_datatable[[#This Row],[SinBeta]]</f>
        <v>0.84709932541540001</v>
      </c>
      <c r="S393" s="3">
        <f>RADIANS(tweet_datatable[[#This Row],[Theta (deg)]])</f>
        <v>0.19460668373511844</v>
      </c>
      <c r="T393" s="3">
        <f>tweet_datatable[[#This Row],[r1]]*COS(tweet_datatable[[#This Row],[Theta (rad)]])</f>
        <v>0.83110931352925344</v>
      </c>
      <c r="U393" s="3">
        <f>tweet_datatable[[#This Row],[r1]]*SIN(tweet_datatable[[#This Row],[Theta (rad)]])</f>
        <v>0.1638126249229864</v>
      </c>
      <c r="V393" s="3" t="e">
        <f>IF(COUNTA(tweet_datatable[[#This Row],[Flag]])&gt;0,tweet_datatable[[#This Row],[x]],NA())</f>
        <v>#N/A</v>
      </c>
      <c r="W393" s="3" t="e">
        <f>IF(COUNTA(tweet_datatable[[#This Row],[Flag]])&gt;0,tweet_datatable[[#This Row],[y]],NA())</f>
        <v>#N/A</v>
      </c>
      <c r="X393" s="3">
        <f>IF(COUNTA(tweet_datatable[[#This Row],[Flag]])=0,tweet_datatable[[#This Row],[x]],NA())</f>
        <v>0.83110931352925344</v>
      </c>
      <c r="Y393" s="3">
        <f>IF(COUNTA(tweet_datatable[[#This Row],[Flag]])=0,tweet_datatable[[#This Row],[y]],NA())</f>
        <v>0.1638126249229864</v>
      </c>
      <c r="Z393" s="3"/>
      <c r="AA393" s="3"/>
      <c r="AB393" s="3"/>
    </row>
    <row r="394" spans="1:28" x14ac:dyDescent="0.35">
      <c r="A394" s="1">
        <v>44161</v>
      </c>
      <c r="B394">
        <v>12.1</v>
      </c>
      <c r="C394">
        <v>22.5</v>
      </c>
      <c r="D394">
        <v>113</v>
      </c>
      <c r="E394" t="s">
        <v>9</v>
      </c>
      <c r="I394" s="2">
        <f>IFERROR(tweet_datatable[[#This Row],[Retweets]]/SUM(tweet_datatable[[#This Row],[Retweets]:[Likes]]),0.5)</f>
        <v>0.16605166051660517</v>
      </c>
      <c r="J394" s="2">
        <f>IFERROR(tweet_datatable[[#This Row],[Retweets]]/SUM(tweet_datatable[[#This Row],[Comments]:[Retweets]]),0.5)</f>
        <v>0.65028901734104039</v>
      </c>
      <c r="K394" s="3">
        <f>tweet_datatable[[#This Row],[R/L]]*60</f>
        <v>9.9630996309963091</v>
      </c>
      <c r="L394" s="3">
        <f>tweet_datatable[[#This Row],[R/C]]*60</f>
        <v>39.017341040462426</v>
      </c>
      <c r="M394" s="3">
        <f>180-tweet_datatable[[#This Row],[Theta (deg)]]-tweet_datatable[[#This Row],[Phi (deg)]]</f>
        <v>131.01955932854128</v>
      </c>
      <c r="N394" s="3">
        <f>RADIANS(tweet_datatable[[#This Row],[Phi (deg)]])</f>
        <v>0.68098106652957946</v>
      </c>
      <c r="O394" s="3">
        <f>RADIANS(tweet_datatable[[#This Row],[Beta (deg)]])</f>
        <v>2.2867226947950963</v>
      </c>
      <c r="P394" s="3">
        <f>SIN(tweet_datatable[[#This Row],[Phi (rad)]])</f>
        <v>0.62955557186081901</v>
      </c>
      <c r="Q394" s="3">
        <f>SIN(tweet_datatable[[#This Row],[Beta (rad)]])</f>
        <v>0.75448557430871133</v>
      </c>
      <c r="R394" s="3">
        <f>tweet_datatable[[#This Row],[SinPhi]]/tweet_datatable[[#This Row],[SinBeta]]</f>
        <v>0.83441697667664749</v>
      </c>
      <c r="S394" s="3">
        <f>RADIANS(tweet_datatable[[#This Row],[Theta (deg)]])</f>
        <v>0.17388889226511769</v>
      </c>
      <c r="T394" s="3">
        <f>tweet_datatable[[#This Row],[r1]]*COS(tweet_datatable[[#This Row],[Theta (rad)]])</f>
        <v>0.82183345459356272</v>
      </c>
      <c r="U394" s="3">
        <f>tweet_datatable[[#This Row],[r1]]*SIN(tweet_datatable[[#This Row],[Theta (rad)]])</f>
        <v>0.14436572957945215</v>
      </c>
      <c r="V394" s="3" t="e">
        <f>IF(COUNTA(tweet_datatable[[#This Row],[Flag]])&gt;0,tweet_datatable[[#This Row],[x]],NA())</f>
        <v>#N/A</v>
      </c>
      <c r="W394" s="3" t="e">
        <f>IF(COUNTA(tweet_datatable[[#This Row],[Flag]])&gt;0,tweet_datatable[[#This Row],[y]],NA())</f>
        <v>#N/A</v>
      </c>
      <c r="X394" s="3">
        <f>IF(COUNTA(tweet_datatable[[#This Row],[Flag]])=0,tweet_datatable[[#This Row],[x]],NA())</f>
        <v>0.82183345459356272</v>
      </c>
      <c r="Y394" s="3">
        <f>IF(COUNTA(tweet_datatable[[#This Row],[Flag]])=0,tweet_datatable[[#This Row],[y]],NA())</f>
        <v>0.14436572957945215</v>
      </c>
      <c r="Z394" s="3"/>
      <c r="AA394" s="3"/>
      <c r="AB394" s="3"/>
    </row>
    <row r="395" spans="1:28" x14ac:dyDescent="0.35">
      <c r="A395" s="1">
        <v>44161</v>
      </c>
      <c r="B395">
        <v>7.8</v>
      </c>
      <c r="C395">
        <v>24</v>
      </c>
      <c r="D395">
        <v>124</v>
      </c>
      <c r="E395" t="s">
        <v>9</v>
      </c>
      <c r="I395" s="2">
        <f>IFERROR(tweet_datatable[[#This Row],[Retweets]]/SUM(tweet_datatable[[#This Row],[Retweets]:[Likes]]),0.5)</f>
        <v>0.16216216216216217</v>
      </c>
      <c r="J395" s="2">
        <f>IFERROR(tweet_datatable[[#This Row],[Retweets]]/SUM(tweet_datatable[[#This Row],[Comments]:[Retweets]]),0.5)</f>
        <v>0.75471698113207542</v>
      </c>
      <c r="K395" s="3">
        <f>tweet_datatable[[#This Row],[R/L]]*60</f>
        <v>9.7297297297297298</v>
      </c>
      <c r="L395" s="3">
        <f>tweet_datatable[[#This Row],[R/C]]*60</f>
        <v>45.283018867924525</v>
      </c>
      <c r="M395" s="3">
        <f>180-tweet_datatable[[#This Row],[Theta (deg)]]-tweet_datatable[[#This Row],[Phi (deg)]]</f>
        <v>124.98725140234573</v>
      </c>
      <c r="N395" s="3">
        <f>RADIANS(tweet_datatable[[#This Row],[Phi (deg)]])</f>
        <v>0.79033777448799825</v>
      </c>
      <c r="O395" s="3">
        <f>RADIANS(tweet_datatable[[#This Row],[Beta (deg)]])</f>
        <v>2.1814390599888331</v>
      </c>
      <c r="P395" s="3">
        <f>SIN(tweet_datatable[[#This Row],[Phi (rad)]])</f>
        <v>0.7105909728815395</v>
      </c>
      <c r="Q395" s="3">
        <f>SIN(tweet_datatable[[#This Row],[Beta (rad)]])</f>
        <v>0.81927964763776362</v>
      </c>
      <c r="R395" s="3">
        <f>tweet_datatable[[#This Row],[SinPhi]]/tweet_datatable[[#This Row],[SinBeta]]</f>
        <v>0.86733629345046326</v>
      </c>
      <c r="S395" s="3">
        <f>RADIANS(tweet_datatable[[#This Row],[Theta (deg)]])</f>
        <v>0.16981581911296179</v>
      </c>
      <c r="T395" s="3">
        <f>tweet_datatable[[#This Row],[r1]]*COS(tweet_datatable[[#This Row],[Theta (rad)]])</f>
        <v>0.8548604504467856</v>
      </c>
      <c r="U395" s="3">
        <f>tweet_datatable[[#This Row],[r1]]*SIN(tweet_datatable[[#This Row],[Theta (rad)]])</f>
        <v>0.1465805450880403</v>
      </c>
      <c r="V395" s="3" t="e">
        <f>IF(COUNTA(tweet_datatable[[#This Row],[Flag]])&gt;0,tweet_datatable[[#This Row],[x]],NA())</f>
        <v>#N/A</v>
      </c>
      <c r="W395" s="3" t="e">
        <f>IF(COUNTA(tweet_datatable[[#This Row],[Flag]])&gt;0,tweet_datatable[[#This Row],[y]],NA())</f>
        <v>#N/A</v>
      </c>
      <c r="X395" s="3">
        <f>IF(COUNTA(tweet_datatable[[#This Row],[Flag]])=0,tweet_datatable[[#This Row],[x]],NA())</f>
        <v>0.8548604504467856</v>
      </c>
      <c r="Y395" s="3">
        <f>IF(COUNTA(tweet_datatable[[#This Row],[Flag]])=0,tweet_datatable[[#This Row],[y]],NA())</f>
        <v>0.1465805450880403</v>
      </c>
      <c r="Z395" s="3"/>
      <c r="AA395" s="3"/>
      <c r="AB395" s="3"/>
    </row>
    <row r="396" spans="1:28" x14ac:dyDescent="0.35">
      <c r="A396" s="1">
        <v>44161</v>
      </c>
      <c r="B396">
        <v>14.5</v>
      </c>
      <c r="C396">
        <v>33.1</v>
      </c>
      <c r="D396">
        <v>175.8</v>
      </c>
      <c r="E396" t="s">
        <v>9</v>
      </c>
      <c r="I396" s="2">
        <f>IFERROR(tweet_datatable[[#This Row],[Retweets]]/SUM(tweet_datatable[[#This Row],[Retweets]:[Likes]]),0.5)</f>
        <v>0.15844901866921973</v>
      </c>
      <c r="J396" s="2">
        <f>IFERROR(tweet_datatable[[#This Row],[Retweets]]/SUM(tweet_datatable[[#This Row],[Comments]:[Retweets]]),0.5)</f>
        <v>0.69537815126050417</v>
      </c>
      <c r="K396" s="3">
        <f>tweet_datatable[[#This Row],[R/L]]*60</f>
        <v>9.5069411201531846</v>
      </c>
      <c r="L396" s="3">
        <f>tweet_datatable[[#This Row],[R/C]]*60</f>
        <v>41.72268907563025</v>
      </c>
      <c r="M396" s="3">
        <f>180-tweet_datatable[[#This Row],[Theta (deg)]]-tweet_datatable[[#This Row],[Phi (deg)]]</f>
        <v>128.77036980421656</v>
      </c>
      <c r="N396" s="3">
        <f>RADIANS(tweet_datatable[[#This Row],[Phi (deg)]])</f>
        <v>0.72819829715561724</v>
      </c>
      <c r="O396" s="3">
        <f>RADIANS(tweet_datatable[[#This Row],[Beta (deg)]])</f>
        <v>2.2474669320942646</v>
      </c>
      <c r="P396" s="3">
        <f>SIN(tweet_datatable[[#This Row],[Phi (rad)]])</f>
        <v>0.66552597051628071</v>
      </c>
      <c r="Q396" s="3">
        <f>SIN(tweet_datatable[[#This Row],[Beta (rad)]])</f>
        <v>0.77966190540328573</v>
      </c>
      <c r="R396" s="3">
        <f>tweet_datatable[[#This Row],[SinPhi]]/tweet_datatable[[#This Row],[SinBeta]]</f>
        <v>0.85360842424644645</v>
      </c>
      <c r="S396" s="3">
        <f>RADIANS(tweet_datatable[[#This Row],[Theta (deg)]])</f>
        <v>0.16592742433991092</v>
      </c>
      <c r="T396" s="3">
        <f>tweet_datatable[[#This Row],[r1]]*COS(tweet_datatable[[#This Row],[Theta (rad)]])</f>
        <v>0.84188462431310407</v>
      </c>
      <c r="U396" s="3">
        <f>tweet_datatable[[#This Row],[r1]]*SIN(tweet_datatable[[#This Row],[Theta (rad)]])</f>
        <v>0.14098801824866164</v>
      </c>
      <c r="V396" s="3" t="e">
        <f>IF(COUNTA(tweet_datatable[[#This Row],[Flag]])&gt;0,tweet_datatable[[#This Row],[x]],NA())</f>
        <v>#N/A</v>
      </c>
      <c r="W396" s="3" t="e">
        <f>IF(COUNTA(tweet_datatable[[#This Row],[Flag]])&gt;0,tweet_datatable[[#This Row],[y]],NA())</f>
        <v>#N/A</v>
      </c>
      <c r="X396" s="3">
        <f>IF(COUNTA(tweet_datatable[[#This Row],[Flag]])=0,tweet_datatable[[#This Row],[x]],NA())</f>
        <v>0.84188462431310407</v>
      </c>
      <c r="Y396" s="3">
        <f>IF(COUNTA(tweet_datatable[[#This Row],[Flag]])=0,tweet_datatable[[#This Row],[y]],NA())</f>
        <v>0.14098801824866164</v>
      </c>
      <c r="Z396" s="3"/>
      <c r="AA396" s="3"/>
      <c r="AB396" s="3"/>
    </row>
    <row r="397" spans="1:28" x14ac:dyDescent="0.35">
      <c r="A397" s="1">
        <v>44161</v>
      </c>
      <c r="B397">
        <v>14</v>
      </c>
      <c r="C397">
        <v>28</v>
      </c>
      <c r="D397">
        <v>159.1</v>
      </c>
      <c r="E397" t="s">
        <v>8</v>
      </c>
      <c r="I397" s="2">
        <f>IFERROR(tweet_datatable[[#This Row],[Retweets]]/SUM(tweet_datatable[[#This Row],[Retweets]:[Likes]]),0.5)</f>
        <v>0.14965259219668628</v>
      </c>
      <c r="J397" s="2">
        <f>IFERROR(tweet_datatable[[#This Row],[Retweets]]/SUM(tweet_datatable[[#This Row],[Comments]:[Retweets]]),0.5)</f>
        <v>0.66666666666666663</v>
      </c>
      <c r="K397" s="3">
        <f>tweet_datatable[[#This Row],[R/L]]*60</f>
        <v>8.979155531801176</v>
      </c>
      <c r="L397" s="3">
        <f>tweet_datatable[[#This Row],[R/C]]*60</f>
        <v>40</v>
      </c>
      <c r="M397" s="3">
        <f>180-tweet_datatable[[#This Row],[Theta (deg)]]-tweet_datatable[[#This Row],[Phi (deg)]]</f>
        <v>131.02084446819882</v>
      </c>
      <c r="N397" s="3">
        <f>RADIANS(tweet_datatable[[#This Row],[Phi (deg)]])</f>
        <v>0.69813170079773179</v>
      </c>
      <c r="O397" s="3">
        <f>RADIANS(tweet_datatable[[#This Row],[Beta (deg)]])</f>
        <v>2.2867451247134682</v>
      </c>
      <c r="P397" s="3">
        <f>SIN(tweet_datatable[[#This Row],[Phi (rad)]])</f>
        <v>0.64278760968653925</v>
      </c>
      <c r="Q397" s="3">
        <f>SIN(tweet_datatable[[#This Row],[Beta (rad)]])</f>
        <v>0.75447085299049532</v>
      </c>
      <c r="R397" s="3">
        <f>tweet_datatable[[#This Row],[SinPhi]]/tweet_datatable[[#This Row],[SinBeta]]</f>
        <v>0.85197142757566136</v>
      </c>
      <c r="S397" s="3">
        <f>RADIANS(tweet_datatable[[#This Row],[Theta (deg)]])</f>
        <v>0.15671582807859294</v>
      </c>
      <c r="T397" s="3">
        <f>tweet_datatable[[#This Row],[r1]]*COS(tweet_datatable[[#This Row],[Theta (rad)]])</f>
        <v>0.84153067688738215</v>
      </c>
      <c r="U397" s="3">
        <f>tweet_datatable[[#This Row],[r1]]*SIN(tweet_datatable[[#This Row],[Theta (rad)]])</f>
        <v>0.13297155057671051</v>
      </c>
      <c r="V397" s="3" t="e">
        <f>IF(COUNTA(tweet_datatable[[#This Row],[Flag]])&gt;0,tweet_datatable[[#This Row],[x]],NA())</f>
        <v>#N/A</v>
      </c>
      <c r="W397" s="3" t="e">
        <f>IF(COUNTA(tweet_datatable[[#This Row],[Flag]])&gt;0,tweet_datatable[[#This Row],[y]],NA())</f>
        <v>#N/A</v>
      </c>
      <c r="X397" s="3">
        <f>IF(COUNTA(tweet_datatable[[#This Row],[Flag]])=0,tweet_datatable[[#This Row],[x]],NA())</f>
        <v>0.84153067688738215</v>
      </c>
      <c r="Y397" s="3">
        <f>IF(COUNTA(tweet_datatable[[#This Row],[Flag]])=0,tweet_datatable[[#This Row],[y]],NA())</f>
        <v>0.13297155057671051</v>
      </c>
      <c r="Z397" s="3"/>
      <c r="AA397" s="3"/>
      <c r="AB397" s="3"/>
    </row>
    <row r="398" spans="1:28" x14ac:dyDescent="0.35">
      <c r="A398" s="1">
        <v>44161</v>
      </c>
      <c r="B398">
        <v>26.3</v>
      </c>
      <c r="C398">
        <v>58.9</v>
      </c>
      <c r="D398">
        <v>189.2</v>
      </c>
      <c r="E398" t="s">
        <v>8</v>
      </c>
      <c r="I398" s="2">
        <f>IFERROR(tweet_datatable[[#This Row],[Retweets]]/SUM(tweet_datatable[[#This Row],[Retweets]:[Likes]]),0.5)</f>
        <v>0.23740427247077792</v>
      </c>
      <c r="J398" s="2">
        <f>IFERROR(tweet_datatable[[#This Row],[Retweets]]/SUM(tweet_datatable[[#This Row],[Comments]:[Retweets]]),0.5)</f>
        <v>0.69131455399061026</v>
      </c>
      <c r="K398" s="3">
        <f>tweet_datatable[[#This Row],[R/L]]*60</f>
        <v>14.244256348246674</v>
      </c>
      <c r="L398" s="3">
        <f>tweet_datatable[[#This Row],[R/C]]*60</f>
        <v>41.478873239436616</v>
      </c>
      <c r="M398" s="3">
        <f>180-tweet_datatable[[#This Row],[Theta (deg)]]-tweet_datatable[[#This Row],[Phi (deg)]]</f>
        <v>124.27687041231673</v>
      </c>
      <c r="N398" s="3">
        <f>RADIANS(tweet_datatable[[#This Row],[Phi (deg)]])</f>
        <v>0.72394290804553518</v>
      </c>
      <c r="O398" s="3">
        <f>RADIANS(tweet_datatable[[#This Row],[Beta (deg)]])</f>
        <v>2.1690405727692497</v>
      </c>
      <c r="P398" s="3">
        <f>SIN(tweet_datatable[[#This Row],[Phi (rad)]])</f>
        <v>0.66234383958569987</v>
      </c>
      <c r="Q398" s="3">
        <f>SIN(tweet_datatable[[#This Row],[Beta (rad)]])</f>
        <v>0.82632571557679602</v>
      </c>
      <c r="R398" s="3">
        <f>tweet_datatable[[#This Row],[SinPhi]]/tweet_datatable[[#This Row],[SinBeta]]</f>
        <v>0.801552979775496</v>
      </c>
      <c r="S398" s="3">
        <f>RADIANS(tweet_datatable[[#This Row],[Theta (deg)]])</f>
        <v>0.24860917277500849</v>
      </c>
      <c r="T398" s="3">
        <f>tweet_datatable[[#This Row],[r1]]*COS(tweet_datatable[[#This Row],[Theta (rad)]])</f>
        <v>0.77690969881775473</v>
      </c>
      <c r="U398" s="3">
        <f>tweet_datatable[[#This Row],[r1]]*SIN(tweet_datatable[[#This Row],[Theta (rad)]])</f>
        <v>0.19722702469459502</v>
      </c>
      <c r="V398" s="3" t="e">
        <f>IF(COUNTA(tweet_datatable[[#This Row],[Flag]])&gt;0,tweet_datatable[[#This Row],[x]],NA())</f>
        <v>#N/A</v>
      </c>
      <c r="W398" s="3" t="e">
        <f>IF(COUNTA(tweet_datatable[[#This Row],[Flag]])&gt;0,tweet_datatable[[#This Row],[y]],NA())</f>
        <v>#N/A</v>
      </c>
      <c r="X398" s="3">
        <f>IF(COUNTA(tweet_datatable[[#This Row],[Flag]])=0,tweet_datatable[[#This Row],[x]],NA())</f>
        <v>0.77690969881775473</v>
      </c>
      <c r="Y398" s="3">
        <f>IF(COUNTA(tweet_datatable[[#This Row],[Flag]])=0,tweet_datatable[[#This Row],[y]],NA())</f>
        <v>0.19722702469459502</v>
      </c>
      <c r="Z398" s="3"/>
      <c r="AA398" s="3"/>
      <c r="AB398" s="3"/>
    </row>
    <row r="399" spans="1:28" x14ac:dyDescent="0.35">
      <c r="A399" s="1">
        <v>44161</v>
      </c>
      <c r="B399">
        <v>51.1</v>
      </c>
      <c r="C399">
        <v>67.7</v>
      </c>
      <c r="D399">
        <v>265.3</v>
      </c>
      <c r="E399" t="s">
        <v>8</v>
      </c>
      <c r="I399" s="2">
        <f>IFERROR(tweet_datatable[[#This Row],[Retweets]]/SUM(tweet_datatable[[#This Row],[Retweets]:[Likes]]),0.5)</f>
        <v>0.20330330330330332</v>
      </c>
      <c r="J399" s="2">
        <f>IFERROR(tweet_datatable[[#This Row],[Retweets]]/SUM(tweet_datatable[[#This Row],[Comments]:[Retweets]]),0.5)</f>
        <v>0.56986531986531985</v>
      </c>
      <c r="K399" s="3">
        <f>tweet_datatable[[#This Row],[R/L]]*60</f>
        <v>12.198198198198199</v>
      </c>
      <c r="L399" s="3">
        <f>tweet_datatable[[#This Row],[R/C]]*60</f>
        <v>34.19191919191919</v>
      </c>
      <c r="M399" s="3">
        <f>180-tweet_datatable[[#This Row],[Theta (deg)]]-tweet_datatable[[#This Row],[Phi (deg)]]</f>
        <v>133.60988260988259</v>
      </c>
      <c r="N399" s="3">
        <f>RADIANS(tweet_datatable[[#This Row],[Phi (deg)]])</f>
        <v>0.59676156747482878</v>
      </c>
      <c r="O399" s="3">
        <f>RADIANS(tweet_datatable[[#This Row],[Beta (deg)]])</f>
        <v>2.3319323647455654</v>
      </c>
      <c r="P399" s="3">
        <f>SIN(tweet_datatable[[#This Row],[Phi (rad)]])</f>
        <v>0.56196672354140675</v>
      </c>
      <c r="Q399" s="3">
        <f>SIN(tweet_datatable[[#This Row],[Beta (rad)]])</f>
        <v>0.72405290227238817</v>
      </c>
      <c r="R399" s="3">
        <f>tweet_datatable[[#This Row],[SinPhi]]/tweet_datatable[[#This Row],[SinBeta]]</f>
        <v>0.77614041981975967</v>
      </c>
      <c r="S399" s="3">
        <f>RADIANS(tweet_datatable[[#This Row],[Theta (deg)]])</f>
        <v>0.21289872136939841</v>
      </c>
      <c r="T399" s="3">
        <f>tweet_datatable[[#This Row],[r1]]*COS(tweet_datatable[[#This Row],[Theta (rad)]])</f>
        <v>0.75861714008105596</v>
      </c>
      <c r="U399" s="3">
        <f>tweet_datatable[[#This Row],[r1]]*SIN(tweet_datatable[[#This Row],[Theta (rad)]])</f>
        <v>0.16399385980344586</v>
      </c>
      <c r="V399" s="3" t="e">
        <f>IF(COUNTA(tweet_datatable[[#This Row],[Flag]])&gt;0,tweet_datatable[[#This Row],[x]],NA())</f>
        <v>#N/A</v>
      </c>
      <c r="W399" s="3" t="e">
        <f>IF(COUNTA(tweet_datatable[[#This Row],[Flag]])&gt;0,tweet_datatable[[#This Row],[y]],NA())</f>
        <v>#N/A</v>
      </c>
      <c r="X399" s="3">
        <f>IF(COUNTA(tweet_datatable[[#This Row],[Flag]])=0,tweet_datatable[[#This Row],[x]],NA())</f>
        <v>0.75861714008105596</v>
      </c>
      <c r="Y399" s="3">
        <f>IF(COUNTA(tweet_datatable[[#This Row],[Flag]])=0,tweet_datatable[[#This Row],[y]],NA())</f>
        <v>0.16399385980344586</v>
      </c>
      <c r="Z399" s="3"/>
      <c r="AA399" s="3"/>
      <c r="AB399" s="3"/>
    </row>
    <row r="400" spans="1:28" x14ac:dyDescent="0.35">
      <c r="A400" s="1">
        <v>44161</v>
      </c>
      <c r="B400">
        <v>49.6</v>
      </c>
      <c r="C400">
        <v>95.2</v>
      </c>
      <c r="D400">
        <v>399.6</v>
      </c>
      <c r="E400" t="s">
        <v>8</v>
      </c>
      <c r="I400" s="2">
        <f>IFERROR(tweet_datatable[[#This Row],[Retweets]]/SUM(tweet_datatable[[#This Row],[Retweets]:[Likes]]),0.5)</f>
        <v>0.19240097008892482</v>
      </c>
      <c r="J400" s="2">
        <f>IFERROR(tweet_datatable[[#This Row],[Retweets]]/SUM(tweet_datatable[[#This Row],[Comments]:[Retweets]]),0.5)</f>
        <v>0.65745856353591159</v>
      </c>
      <c r="K400" s="3">
        <f>tweet_datatable[[#This Row],[R/L]]*60</f>
        <v>11.544058205335489</v>
      </c>
      <c r="L400" s="3">
        <f>tweet_datatable[[#This Row],[R/C]]*60</f>
        <v>39.447513812154696</v>
      </c>
      <c r="M400" s="3">
        <f>180-tweet_datatable[[#This Row],[Theta (deg)]]-tweet_datatable[[#This Row],[Phi (deg)]]</f>
        <v>129.00842798250983</v>
      </c>
      <c r="N400" s="3">
        <f>RADIANS(tweet_datatable[[#This Row],[Phi (deg)]])</f>
        <v>0.6884889977480394</v>
      </c>
      <c r="O400" s="3">
        <f>RADIANS(tweet_datatable[[#This Row],[Beta (deg)]])</f>
        <v>2.2516218311167822</v>
      </c>
      <c r="P400" s="3">
        <f>SIN(tweet_datatable[[#This Row],[Phi (rad)]])</f>
        <v>0.63537110155220211</v>
      </c>
      <c r="Q400" s="3">
        <f>SIN(tweet_datatable[[#This Row],[Beta (rad)]])</f>
        <v>0.77705338250966249</v>
      </c>
      <c r="R400" s="3">
        <f>tweet_datatable[[#This Row],[SinPhi]]/tweet_datatable[[#This Row],[SinBeta]]</f>
        <v>0.81766724893485865</v>
      </c>
      <c r="S400" s="3">
        <f>RADIANS(tweet_datatable[[#This Row],[Theta (deg)]])</f>
        <v>0.20148182472497192</v>
      </c>
      <c r="T400" s="3">
        <f>tweet_datatable[[#This Row],[r1]]*COS(tweet_datatable[[#This Row],[Theta (rad)]])</f>
        <v>0.80112674712276954</v>
      </c>
      <c r="U400" s="3">
        <f>tweet_datatable[[#This Row],[r1]]*SIN(tweet_datatable[[#This Row],[Theta (rad)]])</f>
        <v>0.16363271379889235</v>
      </c>
      <c r="V400" s="3" t="e">
        <f>IF(COUNTA(tweet_datatable[[#This Row],[Flag]])&gt;0,tweet_datatable[[#This Row],[x]],NA())</f>
        <v>#N/A</v>
      </c>
      <c r="W400" s="3" t="e">
        <f>IF(COUNTA(tweet_datatable[[#This Row],[Flag]])&gt;0,tweet_datatable[[#This Row],[y]],NA())</f>
        <v>#N/A</v>
      </c>
      <c r="X400" s="3">
        <f>IF(COUNTA(tweet_datatable[[#This Row],[Flag]])=0,tweet_datatable[[#This Row],[x]],NA())</f>
        <v>0.80112674712276954</v>
      </c>
      <c r="Y400" s="3">
        <f>IF(COUNTA(tweet_datatable[[#This Row],[Flag]])=0,tweet_datatable[[#This Row],[y]],NA())</f>
        <v>0.16363271379889235</v>
      </c>
      <c r="Z400" s="3"/>
      <c r="AA400" s="3"/>
      <c r="AB400" s="3"/>
    </row>
    <row r="401" spans="1:28" x14ac:dyDescent="0.35">
      <c r="A401" s="1">
        <v>44162</v>
      </c>
      <c r="B401">
        <v>12.2</v>
      </c>
      <c r="C401">
        <v>35.9</v>
      </c>
      <c r="D401">
        <v>131.80000000000001</v>
      </c>
      <c r="E401" t="s">
        <v>8</v>
      </c>
      <c r="G401" t="s">
        <v>23</v>
      </c>
      <c r="I401" s="2">
        <f>IFERROR(tweet_datatable[[#This Row],[Retweets]]/SUM(tweet_datatable[[#This Row],[Retweets]:[Likes]]),0.5)</f>
        <v>0.21407274895646985</v>
      </c>
      <c r="J401" s="2">
        <f>IFERROR(tweet_datatable[[#This Row],[Retweets]]/SUM(tweet_datatable[[#This Row],[Comments]:[Retweets]]),0.5)</f>
        <v>0.74636174636174646</v>
      </c>
      <c r="K401" s="3">
        <f>tweet_datatable[[#This Row],[R/L]]*60</f>
        <v>12.844364937388191</v>
      </c>
      <c r="L401" s="3">
        <f>tweet_datatable[[#This Row],[R/C]]*60</f>
        <v>44.781704781704789</v>
      </c>
      <c r="M401" s="3">
        <f>180-tweet_datatable[[#This Row],[Theta (deg)]]-tweet_datatable[[#This Row],[Phi (deg)]]</f>
        <v>122.37393028090703</v>
      </c>
      <c r="N401" s="3">
        <f>RADIANS(tweet_datatable[[#This Row],[Phi (deg)]])</f>
        <v>0.78158819309683714</v>
      </c>
      <c r="O401" s="3">
        <f>RADIANS(tweet_datatable[[#This Row],[Beta (deg)]])</f>
        <v>2.1358280020078171</v>
      </c>
      <c r="P401" s="3">
        <f>SIN(tweet_datatable[[#This Row],[Phi (rad)]])</f>
        <v>0.70440759973847067</v>
      </c>
      <c r="Q401" s="3">
        <f>SIN(tweet_datatable[[#This Row],[Beta (rad)]])</f>
        <v>0.84457164058968703</v>
      </c>
      <c r="R401" s="3">
        <f>tweet_datatable[[#This Row],[SinPhi]]/tweet_datatable[[#This Row],[SinBeta]]</f>
        <v>0.83404126528170819</v>
      </c>
      <c r="S401" s="3">
        <f>RADIANS(tweet_datatable[[#This Row],[Theta (deg)]])</f>
        <v>0.22417645848513926</v>
      </c>
      <c r="T401" s="3">
        <f>tweet_datatable[[#This Row],[r1]]*COS(tweet_datatable[[#This Row],[Theta (rad)]])</f>
        <v>0.8131714792617446</v>
      </c>
      <c r="U401" s="3">
        <f>tweet_datatable[[#This Row],[r1]]*SIN(tweet_datatable[[#This Row],[Theta (rad)]])</f>
        <v>0.18541029504312539</v>
      </c>
      <c r="V401" s="3">
        <f>IF(COUNTA(tweet_datatable[[#This Row],[Flag]])&gt;0,tweet_datatable[[#This Row],[x]],NA())</f>
        <v>0.8131714792617446</v>
      </c>
      <c r="W401" s="3">
        <f>IF(COUNTA(tweet_datatable[[#This Row],[Flag]])&gt;0,tweet_datatable[[#This Row],[y]],NA())</f>
        <v>0.18541029504312539</v>
      </c>
      <c r="X401" s="3" t="e">
        <f>IF(COUNTA(tweet_datatable[[#This Row],[Flag]])=0,tweet_datatable[[#This Row],[x]],NA())</f>
        <v>#N/A</v>
      </c>
      <c r="Y401" s="3" t="e">
        <f>IF(COUNTA(tweet_datatable[[#This Row],[Flag]])=0,tweet_datatable[[#This Row],[y]],NA())</f>
        <v>#N/A</v>
      </c>
      <c r="Z401" s="3"/>
      <c r="AA401" s="3"/>
      <c r="AB401" s="3"/>
    </row>
    <row r="402" spans="1:28" x14ac:dyDescent="0.35">
      <c r="A402" s="1">
        <v>44162</v>
      </c>
      <c r="B402">
        <v>59.6</v>
      </c>
      <c r="C402">
        <v>85.7</v>
      </c>
      <c r="D402">
        <v>261.7</v>
      </c>
      <c r="E402" t="s">
        <v>9</v>
      </c>
      <c r="G402" t="s">
        <v>23</v>
      </c>
      <c r="I402" s="2">
        <f>IFERROR(tweet_datatable[[#This Row],[Retweets]]/SUM(tweet_datatable[[#This Row],[Retweets]:[Likes]]),0.5)</f>
        <v>0.24668969487622339</v>
      </c>
      <c r="J402" s="2">
        <f>IFERROR(tweet_datatable[[#This Row],[Retweets]]/SUM(tweet_datatable[[#This Row],[Comments]:[Retweets]]),0.5)</f>
        <v>0.58981417756366139</v>
      </c>
      <c r="K402" s="3">
        <f>tweet_datatable[[#This Row],[R/L]]*60</f>
        <v>14.801381692573404</v>
      </c>
      <c r="L402" s="3">
        <f>tweet_datatable[[#This Row],[R/C]]*60</f>
        <v>35.388850653819681</v>
      </c>
      <c r="M402" s="3">
        <f>180-tweet_datatable[[#This Row],[Theta (deg)]]-tweet_datatable[[#This Row],[Phi (deg)]]</f>
        <v>129.80976765360691</v>
      </c>
      <c r="N402" s="3">
        <f>RADIANS(tweet_datatable[[#This Row],[Phi (deg)]])</f>
        <v>0.61765196240570142</v>
      </c>
      <c r="O402" s="3">
        <f>RADIANS(tweet_datatable[[#This Row],[Beta (deg)]])</f>
        <v>2.2656078468042748</v>
      </c>
      <c r="P402" s="3">
        <f>SIN(tweet_datatable[[#This Row],[Phi (rad)]])</f>
        <v>0.5791225433756797</v>
      </c>
      <c r="Q402" s="3">
        <f>SIN(tweet_datatable[[#This Row],[Beta (rad)]])</f>
        <v>0.76817438799054982</v>
      </c>
      <c r="R402" s="3">
        <f>tweet_datatable[[#This Row],[SinPhi]]/tweet_datatable[[#This Row],[SinBeta]]</f>
        <v>0.75389462657117923</v>
      </c>
      <c r="S402" s="3">
        <f>RADIANS(tweet_datatable[[#This Row],[Theta (deg)]])</f>
        <v>0.25833284437981702</v>
      </c>
      <c r="T402" s="3">
        <f>tweet_datatable[[#This Row],[r1]]*COS(tweet_datatable[[#This Row],[Theta (rad)]])</f>
        <v>0.72887831323697305</v>
      </c>
      <c r="U402" s="3">
        <f>tweet_datatable[[#This Row],[r1]]*SIN(tweet_datatable[[#This Row],[Theta (rad)]])</f>
        <v>0.19259676130642184</v>
      </c>
      <c r="V402" s="3">
        <f>IF(COUNTA(tweet_datatable[[#This Row],[Flag]])&gt;0,tweet_datatable[[#This Row],[x]],NA())</f>
        <v>0.72887831323697305</v>
      </c>
      <c r="W402" s="3">
        <f>IF(COUNTA(tweet_datatable[[#This Row],[Flag]])&gt;0,tweet_datatable[[#This Row],[y]],NA())</f>
        <v>0.19259676130642184</v>
      </c>
      <c r="X402" s="3" t="e">
        <f>IF(COUNTA(tweet_datatable[[#This Row],[Flag]])=0,tweet_datatable[[#This Row],[x]],NA())</f>
        <v>#N/A</v>
      </c>
      <c r="Y402" s="3" t="e">
        <f>IF(COUNTA(tweet_datatable[[#This Row],[Flag]])=0,tweet_datatable[[#This Row],[y]],NA())</f>
        <v>#N/A</v>
      </c>
      <c r="Z402" s="3"/>
      <c r="AA402" s="3"/>
      <c r="AB402" s="3"/>
    </row>
    <row r="403" spans="1:28" x14ac:dyDescent="0.35">
      <c r="A403" s="1">
        <v>44162</v>
      </c>
      <c r="B403">
        <v>24.5</v>
      </c>
      <c r="C403">
        <v>82.4</v>
      </c>
      <c r="D403">
        <v>250.7</v>
      </c>
      <c r="E403" t="s">
        <v>8</v>
      </c>
      <c r="G403" t="s">
        <v>17</v>
      </c>
      <c r="I403" s="2">
        <f>IFERROR(tweet_datatable[[#This Row],[Retweets]]/SUM(tweet_datatable[[#This Row],[Retweets]:[Likes]]),0.5)</f>
        <v>0.247373161212849</v>
      </c>
      <c r="J403" s="2">
        <f>IFERROR(tweet_datatable[[#This Row],[Retweets]]/SUM(tweet_datatable[[#This Row],[Comments]:[Retweets]]),0.5)</f>
        <v>0.77081384471468661</v>
      </c>
      <c r="K403" s="3">
        <f>tweet_datatable[[#This Row],[R/L]]*60</f>
        <v>14.84238967277094</v>
      </c>
      <c r="L403" s="3">
        <f>tweet_datatable[[#This Row],[R/C]]*60</f>
        <v>46.248830682881199</v>
      </c>
      <c r="M403" s="3">
        <f>180-tweet_datatable[[#This Row],[Theta (deg)]]-tweet_datatable[[#This Row],[Phi (deg)]]</f>
        <v>118.90877964434787</v>
      </c>
      <c r="N403" s="3">
        <f>RADIANS(tweet_datatable[[#This Row],[Phi (deg)]])</f>
        <v>0.8071943706136544</v>
      </c>
      <c r="O403" s="3">
        <f>RADIANS(tweet_datatable[[#This Row],[Beta (deg)]])</f>
        <v>2.0753497143222823</v>
      </c>
      <c r="P403" s="3">
        <f>SIN(tweet_datatable[[#This Row],[Phi (rad)]])</f>
        <v>0.72234984921095524</v>
      </c>
      <c r="Q403" s="3">
        <f>SIN(tweet_datatable[[#This Row],[Beta (rad)]])</f>
        <v>0.87539046157387979</v>
      </c>
      <c r="R403" s="3">
        <f>tweet_datatable[[#This Row],[SinPhi]]/tweet_datatable[[#This Row],[SinBeta]]</f>
        <v>0.82517445747835749</v>
      </c>
      <c r="S403" s="3">
        <f>RADIANS(tweet_datatable[[#This Row],[Theta (deg)]])</f>
        <v>0.25904856865385667</v>
      </c>
      <c r="T403" s="3">
        <f>tweet_datatable[[#This Row],[r1]]*COS(tweet_datatable[[#This Row],[Theta (rad)]])</f>
        <v>0.79764179808930991</v>
      </c>
      <c r="U403" s="3">
        <f>tweet_datatable[[#This Row],[r1]]*SIN(tweet_datatable[[#This Row],[Theta (rad)]])</f>
        <v>0.2113774993123777</v>
      </c>
      <c r="V403" s="3">
        <f>IF(COUNTA(tweet_datatable[[#This Row],[Flag]])&gt;0,tweet_datatable[[#This Row],[x]],NA())</f>
        <v>0.79764179808930991</v>
      </c>
      <c r="W403" s="3">
        <f>IF(COUNTA(tweet_datatable[[#This Row],[Flag]])&gt;0,tweet_datatable[[#This Row],[y]],NA())</f>
        <v>0.2113774993123777</v>
      </c>
      <c r="X403" s="3" t="e">
        <f>IF(COUNTA(tweet_datatable[[#This Row],[Flag]])=0,tweet_datatable[[#This Row],[x]],NA())</f>
        <v>#N/A</v>
      </c>
      <c r="Y403" s="3" t="e">
        <f>IF(COUNTA(tweet_datatable[[#This Row],[Flag]])=0,tweet_datatable[[#This Row],[y]],NA())</f>
        <v>#N/A</v>
      </c>
      <c r="Z403" s="3"/>
      <c r="AA403" s="3"/>
      <c r="AB403" s="3"/>
    </row>
    <row r="404" spans="1:28" x14ac:dyDescent="0.35">
      <c r="A404" s="1">
        <v>44162</v>
      </c>
      <c r="B404">
        <v>20.8</v>
      </c>
      <c r="C404">
        <v>82.3</v>
      </c>
      <c r="D404">
        <v>274.39999999999998</v>
      </c>
      <c r="E404" t="s">
        <v>8</v>
      </c>
      <c r="G404" t="s">
        <v>17</v>
      </c>
      <c r="I404" s="2">
        <f>IFERROR(tweet_datatable[[#This Row],[Retweets]]/SUM(tweet_datatable[[#This Row],[Retweets]:[Likes]]),0.5)</f>
        <v>0.23072610036445193</v>
      </c>
      <c r="J404" s="2">
        <f>IFERROR(tweet_datatable[[#This Row],[Retweets]]/SUM(tweet_datatable[[#This Row],[Comments]:[Retweets]]),0.5)</f>
        <v>0.79825412221144521</v>
      </c>
      <c r="K404" s="3">
        <f>tweet_datatable[[#This Row],[R/L]]*60</f>
        <v>13.843566021867115</v>
      </c>
      <c r="L404" s="3">
        <f>tweet_datatable[[#This Row],[R/C]]*60</f>
        <v>47.895247332686715</v>
      </c>
      <c r="M404" s="3">
        <f>180-tweet_datatable[[#This Row],[Theta (deg)]]-tweet_datatable[[#This Row],[Phi (deg)]]</f>
        <v>118.26118664544617</v>
      </c>
      <c r="N404" s="3">
        <f>RADIANS(tweet_datatable[[#This Row],[Phi (deg)]])</f>
        <v>0.83592976201241509</v>
      </c>
      <c r="O404" s="3">
        <f>RADIANS(tweet_datatable[[#This Row],[Beta (deg)]])</f>
        <v>2.0640470842785836</v>
      </c>
      <c r="P404" s="3">
        <f>SIN(tweet_datatable[[#This Row],[Phi (rad)]])</f>
        <v>0.74192022674090785</v>
      </c>
      <c r="Q404" s="3">
        <f>SIN(tweet_datatable[[#This Row],[Beta (rad)]])</f>
        <v>0.88079830868792774</v>
      </c>
      <c r="R404" s="3">
        <f>tweet_datatable[[#This Row],[SinPhi]]/tweet_datatable[[#This Row],[SinBeta]]</f>
        <v>0.84232703380879759</v>
      </c>
      <c r="S404" s="3">
        <f>RADIANS(tweet_datatable[[#This Row],[Theta (deg)]])</f>
        <v>0.24161580729879448</v>
      </c>
      <c r="T404" s="3">
        <f>tweet_datatable[[#This Row],[r1]]*COS(tweet_datatable[[#This Row],[Theta (rad)]])</f>
        <v>0.81785964490518404</v>
      </c>
      <c r="U404" s="3">
        <f>tweet_datatable[[#This Row],[r1]]*SIN(tweet_datatable[[#This Row],[Theta (rad)]])</f>
        <v>0.20154511435580211</v>
      </c>
      <c r="V404" s="3">
        <f>IF(COUNTA(tweet_datatable[[#This Row],[Flag]])&gt;0,tweet_datatable[[#This Row],[x]],NA())</f>
        <v>0.81785964490518404</v>
      </c>
      <c r="W404" s="3">
        <f>IF(COUNTA(tweet_datatable[[#This Row],[Flag]])&gt;0,tweet_datatable[[#This Row],[y]],NA())</f>
        <v>0.20154511435580211</v>
      </c>
      <c r="X404" s="3" t="e">
        <f>IF(COUNTA(tweet_datatable[[#This Row],[Flag]])=0,tweet_datatable[[#This Row],[x]],NA())</f>
        <v>#N/A</v>
      </c>
      <c r="Y404" s="3" t="e">
        <f>IF(COUNTA(tweet_datatable[[#This Row],[Flag]])=0,tweet_datatable[[#This Row],[y]],NA())</f>
        <v>#N/A</v>
      </c>
      <c r="Z404" s="3"/>
      <c r="AA404" s="3"/>
      <c r="AB404" s="3"/>
    </row>
    <row r="405" spans="1:28" x14ac:dyDescent="0.35">
      <c r="A405" s="1">
        <v>44162</v>
      </c>
      <c r="B405">
        <v>17.7</v>
      </c>
      <c r="C405">
        <v>37.4</v>
      </c>
      <c r="D405">
        <v>138.4</v>
      </c>
      <c r="E405" t="s">
        <v>9</v>
      </c>
      <c r="G405" t="s">
        <v>17</v>
      </c>
      <c r="I405" s="2">
        <f>IFERROR(tweet_datatable[[#This Row],[Retweets]]/SUM(tweet_datatable[[#This Row],[Retweets]:[Likes]]),0.5)</f>
        <v>0.21274175199089873</v>
      </c>
      <c r="J405" s="2">
        <f>IFERROR(tweet_datatable[[#This Row],[Retweets]]/SUM(tweet_datatable[[#This Row],[Comments]:[Retweets]]),0.5)</f>
        <v>0.67876588021778583</v>
      </c>
      <c r="K405" s="3">
        <f>tweet_datatable[[#This Row],[R/L]]*60</f>
        <v>12.764505119453924</v>
      </c>
      <c r="L405" s="3">
        <f>tweet_datatable[[#This Row],[R/C]]*60</f>
        <v>40.725952813067153</v>
      </c>
      <c r="M405" s="3">
        <f>180-tweet_datatable[[#This Row],[Theta (deg)]]-tweet_datatable[[#This Row],[Phi (deg)]]</f>
        <v>126.50954206747892</v>
      </c>
      <c r="N405" s="3">
        <f>RADIANS(tweet_datatable[[#This Row],[Phi (deg)]])</f>
        <v>0.71080196759986858</v>
      </c>
      <c r="O405" s="3">
        <f>RADIANS(tweet_datatable[[#This Row],[Beta (deg)]])</f>
        <v>2.2080080442677814</v>
      </c>
      <c r="P405" s="3">
        <f>SIN(tweet_datatable[[#This Row],[Phi (rad)]])</f>
        <v>0.65244174299576874</v>
      </c>
      <c r="Q405" s="3">
        <f>SIN(tweet_datatable[[#This Row],[Beta (rad)]])</f>
        <v>0.8037577873885785</v>
      </c>
      <c r="R405" s="3">
        <f>tweet_datatable[[#This Row],[SinPhi]]/tweet_datatable[[#This Row],[SinBeta]]</f>
        <v>0.81173924935217368</v>
      </c>
      <c r="S405" s="3">
        <f>RADIANS(tweet_datatable[[#This Row],[Theta (deg)]])</f>
        <v>0.22278264172214307</v>
      </c>
      <c r="T405" s="3">
        <f>tweet_datatable[[#This Row],[r1]]*COS(tweet_datatable[[#This Row],[Theta (rad)]])</f>
        <v>0.79167826406266606</v>
      </c>
      <c r="U405" s="3">
        <f>tweet_datatable[[#This Row],[r1]]*SIN(tweet_datatable[[#This Row],[Theta (rad)]])</f>
        <v>0.17934919890970796</v>
      </c>
      <c r="V405" s="3">
        <f>IF(COUNTA(tweet_datatable[[#This Row],[Flag]])&gt;0,tweet_datatable[[#This Row],[x]],NA())</f>
        <v>0.79167826406266606</v>
      </c>
      <c r="W405" s="3">
        <f>IF(COUNTA(tweet_datatable[[#This Row],[Flag]])&gt;0,tweet_datatable[[#This Row],[y]],NA())</f>
        <v>0.17934919890970796</v>
      </c>
      <c r="X405" s="3" t="e">
        <f>IF(COUNTA(tweet_datatable[[#This Row],[Flag]])=0,tweet_datatable[[#This Row],[x]],NA())</f>
        <v>#N/A</v>
      </c>
      <c r="Y405" s="3" t="e">
        <f>IF(COUNTA(tweet_datatable[[#This Row],[Flag]])=0,tweet_datatable[[#This Row],[y]],NA())</f>
        <v>#N/A</v>
      </c>
      <c r="Z405" s="3"/>
      <c r="AA405" s="3"/>
      <c r="AB405" s="3"/>
    </row>
    <row r="406" spans="1:28" x14ac:dyDescent="0.35">
      <c r="A406" s="1">
        <v>44162</v>
      </c>
      <c r="B406">
        <v>18.100000000000001</v>
      </c>
      <c r="C406">
        <v>49.9</v>
      </c>
      <c r="D406">
        <v>150.19999999999999</v>
      </c>
      <c r="E406" t="s">
        <v>9</v>
      </c>
      <c r="G406" t="s">
        <v>17</v>
      </c>
      <c r="I406" s="2">
        <f>IFERROR(tweet_datatable[[#This Row],[Retweets]]/SUM(tweet_datatable[[#This Row],[Retweets]:[Likes]]),0.5)</f>
        <v>0.24937531234382809</v>
      </c>
      <c r="J406" s="2">
        <f>IFERROR(tweet_datatable[[#This Row],[Retweets]]/SUM(tweet_datatable[[#This Row],[Comments]:[Retweets]]),0.5)</f>
        <v>0.73382352941176465</v>
      </c>
      <c r="K406" s="3">
        <f>tweet_datatable[[#This Row],[R/L]]*60</f>
        <v>14.962518740629685</v>
      </c>
      <c r="L406" s="3">
        <f>tweet_datatable[[#This Row],[R/C]]*60</f>
        <v>44.029411764705877</v>
      </c>
      <c r="M406" s="3">
        <f>180-tweet_datatable[[#This Row],[Theta (deg)]]-tweet_datatable[[#This Row],[Phi (deg)]]</f>
        <v>121.00806949466443</v>
      </c>
      <c r="N406" s="3">
        <f>RADIANS(tweet_datatable[[#This Row],[Phi (deg)]])</f>
        <v>0.76845820301044443</v>
      </c>
      <c r="O406" s="3">
        <f>RADIANS(tweet_datatable[[#This Row],[Beta (deg)]])</f>
        <v>2.111989234164005</v>
      </c>
      <c r="P406" s="3">
        <f>SIN(tweet_datatable[[#This Row],[Phi (rad)]])</f>
        <v>0.69502753915212656</v>
      </c>
      <c r="Q406" s="3">
        <f>SIN(tweet_datatable[[#This Row],[Beta (rad)]])</f>
        <v>0.85709475462445983</v>
      </c>
      <c r="R406" s="3">
        <f>tweet_datatable[[#This Row],[SinPhi]]/tweet_datatable[[#This Row],[SinBeta]]</f>
        <v>0.81091097034732895</v>
      </c>
      <c r="S406" s="3">
        <f>RADIANS(tweet_datatable[[#This Row],[Theta (deg)]])</f>
        <v>0.26114521641534344</v>
      </c>
      <c r="T406" s="3">
        <f>tweet_datatable[[#This Row],[r1]]*COS(tweet_datatable[[#This Row],[Theta (rad)]])</f>
        <v>0.78341697844002411</v>
      </c>
      <c r="U406" s="3">
        <f>tweet_datatable[[#This Row],[r1]]*SIN(tweet_datatable[[#This Row],[Theta (rad)]])</f>
        <v>0.20936675887434811</v>
      </c>
      <c r="V406" s="3">
        <f>IF(COUNTA(tweet_datatable[[#This Row],[Flag]])&gt;0,tweet_datatable[[#This Row],[x]],NA())</f>
        <v>0.78341697844002411</v>
      </c>
      <c r="W406" s="3">
        <f>IF(COUNTA(tweet_datatable[[#This Row],[Flag]])&gt;0,tweet_datatable[[#This Row],[y]],NA())</f>
        <v>0.20936675887434811</v>
      </c>
      <c r="X406" s="3" t="e">
        <f>IF(COUNTA(tweet_datatable[[#This Row],[Flag]])=0,tweet_datatable[[#This Row],[x]],NA())</f>
        <v>#N/A</v>
      </c>
      <c r="Y406" s="3" t="e">
        <f>IF(COUNTA(tweet_datatable[[#This Row],[Flag]])=0,tweet_datatable[[#This Row],[y]],NA())</f>
        <v>#N/A</v>
      </c>
      <c r="Z406" s="3"/>
      <c r="AA406" s="3"/>
      <c r="AB406" s="3"/>
    </row>
    <row r="407" spans="1:28" x14ac:dyDescent="0.35">
      <c r="A407" s="1">
        <v>44162</v>
      </c>
      <c r="B407">
        <v>121.2</v>
      </c>
      <c r="C407">
        <v>118</v>
      </c>
      <c r="D407">
        <v>383.1</v>
      </c>
      <c r="E407" t="s">
        <v>8</v>
      </c>
      <c r="G407" t="s">
        <v>17</v>
      </c>
      <c r="I407" s="2">
        <f>IFERROR(tweet_datatable[[#This Row],[Retweets]]/SUM(tweet_datatable[[#This Row],[Retweets]:[Likes]]),0.5)</f>
        <v>0.2354819397325883</v>
      </c>
      <c r="J407" s="2">
        <f>IFERROR(tweet_datatable[[#This Row],[Retweets]]/SUM(tweet_datatable[[#This Row],[Comments]:[Retweets]]),0.5)</f>
        <v>0.49331103678929766</v>
      </c>
      <c r="K407" s="3">
        <f>tweet_datatable[[#This Row],[R/L]]*60</f>
        <v>14.128916383955298</v>
      </c>
      <c r="L407" s="3">
        <f>tweet_datatable[[#This Row],[R/C]]*60</f>
        <v>29.598662207357862</v>
      </c>
      <c r="M407" s="3">
        <f>180-tweet_datatable[[#This Row],[Theta (deg)]]-tweet_datatable[[#This Row],[Phi (deg)]]</f>
        <v>136.27242140868685</v>
      </c>
      <c r="N407" s="3">
        <f>RADIANS(tweet_datatable[[#This Row],[Phi (deg)]])</f>
        <v>0.51659410970400732</v>
      </c>
      <c r="O407" s="3">
        <f>RADIANS(tweet_datatable[[#This Row],[Beta (deg)]])</f>
        <v>2.3784024332467948</v>
      </c>
      <c r="P407" s="3">
        <f>SIN(tweet_datatable[[#This Row],[Phi (rad)]])</f>
        <v>0.49392156471133175</v>
      </c>
      <c r="Q407" s="3">
        <f>SIN(tweet_datatable[[#This Row],[Beta (rad)]])</f>
        <v>0.6912303220269278</v>
      </c>
      <c r="R407" s="3">
        <f>tweet_datatable[[#This Row],[SinPhi]]/tweet_datatable[[#This Row],[SinBeta]]</f>
        <v>0.71455425054702737</v>
      </c>
      <c r="S407" s="3">
        <f>RADIANS(tweet_datatable[[#This Row],[Theta (deg)]])</f>
        <v>0.24659611063899128</v>
      </c>
      <c r="T407" s="3">
        <f>tweet_datatable[[#This Row],[r1]]*COS(tweet_datatable[[#This Row],[Theta (rad)]])</f>
        <v>0.69293822894172996</v>
      </c>
      <c r="U407" s="3">
        <f>tweet_datatable[[#This Row],[r1]]*SIN(tweet_datatable[[#This Row],[Theta (rad)]])</f>
        <v>0.17442588066546372</v>
      </c>
      <c r="V407" s="3">
        <f>IF(COUNTA(tweet_datatable[[#This Row],[Flag]])&gt;0,tweet_datatable[[#This Row],[x]],NA())</f>
        <v>0.69293822894172996</v>
      </c>
      <c r="W407" s="3">
        <f>IF(COUNTA(tweet_datatable[[#This Row],[Flag]])&gt;0,tweet_datatable[[#This Row],[y]],NA())</f>
        <v>0.17442588066546372</v>
      </c>
      <c r="X407" s="3" t="e">
        <f>IF(COUNTA(tweet_datatable[[#This Row],[Flag]])=0,tweet_datatable[[#This Row],[x]],NA())</f>
        <v>#N/A</v>
      </c>
      <c r="Y407" s="3" t="e">
        <f>IF(COUNTA(tweet_datatable[[#This Row],[Flag]])=0,tweet_datatable[[#This Row],[y]],NA())</f>
        <v>#N/A</v>
      </c>
      <c r="Z407" s="3"/>
      <c r="AA407" s="3"/>
      <c r="AB407" s="3"/>
    </row>
    <row r="408" spans="1:28" x14ac:dyDescent="0.35">
      <c r="A408" s="1">
        <v>44162</v>
      </c>
      <c r="B408">
        <v>55.7</v>
      </c>
      <c r="C408">
        <v>64.2</v>
      </c>
      <c r="D408">
        <v>256.8</v>
      </c>
      <c r="E408" t="s">
        <v>8</v>
      </c>
      <c r="G408" t="s">
        <v>17</v>
      </c>
      <c r="I408" s="2">
        <f>IFERROR(tweet_datatable[[#This Row],[Retweets]]/SUM(tweet_datatable[[#This Row],[Retweets]:[Likes]]),0.5)</f>
        <v>0.2</v>
      </c>
      <c r="J408" s="2">
        <f>IFERROR(tweet_datatable[[#This Row],[Retweets]]/SUM(tweet_datatable[[#This Row],[Comments]:[Retweets]]),0.5)</f>
        <v>0.53544620517097585</v>
      </c>
      <c r="K408" s="3">
        <f>tweet_datatable[[#This Row],[R/L]]*60</f>
        <v>12</v>
      </c>
      <c r="L408" s="3">
        <f>tweet_datatable[[#This Row],[R/C]]*60</f>
        <v>32.126772310258552</v>
      </c>
      <c r="M408" s="3">
        <f>180-tweet_datatable[[#This Row],[Theta (deg)]]-tweet_datatable[[#This Row],[Phi (deg)]]</f>
        <v>135.87322768974144</v>
      </c>
      <c r="N408" s="3">
        <f>RADIANS(tweet_datatable[[#This Row],[Phi (deg)]])</f>
        <v>0.56071795485255693</v>
      </c>
      <c r="O408" s="3">
        <f>RADIANS(tweet_datatable[[#This Row],[Beta (deg)]])</f>
        <v>2.3714351884979163</v>
      </c>
      <c r="P408" s="3">
        <f>SIN(tweet_datatable[[#This Row],[Phi (rad)]])</f>
        <v>0.53179435188453839</v>
      </c>
      <c r="Q408" s="3">
        <f>SIN(tweet_datatable[[#This Row],[Beta (rad)]])</f>
        <v>0.6962482758660139</v>
      </c>
      <c r="R408" s="3">
        <f>tweet_datatable[[#This Row],[SinPhi]]/tweet_datatable[[#This Row],[SinBeta]]</f>
        <v>0.76379988334344828</v>
      </c>
      <c r="S408" s="3">
        <f>RADIANS(tweet_datatable[[#This Row],[Theta (deg)]])</f>
        <v>0.20943951023931956</v>
      </c>
      <c r="T408" s="3">
        <f>tweet_datatable[[#This Row],[r1]]*COS(tweet_datatable[[#This Row],[Theta (rad)]])</f>
        <v>0.74710902333315465</v>
      </c>
      <c r="U408" s="3">
        <f>tweet_datatable[[#This Row],[r1]]*SIN(tweet_datatable[[#This Row],[Theta (rad)]])</f>
        <v>0.15880292519234368</v>
      </c>
      <c r="V408" s="3">
        <f>IF(COUNTA(tweet_datatable[[#This Row],[Flag]])&gt;0,tweet_datatable[[#This Row],[x]],NA())</f>
        <v>0.74710902333315465</v>
      </c>
      <c r="W408" s="3">
        <f>IF(COUNTA(tweet_datatable[[#This Row],[Flag]])&gt;0,tweet_datatable[[#This Row],[y]],NA())</f>
        <v>0.15880292519234368</v>
      </c>
      <c r="X408" s="3" t="e">
        <f>IF(COUNTA(tweet_datatable[[#This Row],[Flag]])=0,tweet_datatable[[#This Row],[x]],NA())</f>
        <v>#N/A</v>
      </c>
      <c r="Y408" s="3" t="e">
        <f>IF(COUNTA(tweet_datatable[[#This Row],[Flag]])=0,tweet_datatable[[#This Row],[y]],NA())</f>
        <v>#N/A</v>
      </c>
      <c r="Z408" s="3"/>
      <c r="AA408" s="3"/>
      <c r="AB408" s="3"/>
    </row>
    <row r="409" spans="1:28" x14ac:dyDescent="0.35">
      <c r="A409" s="1">
        <v>44162</v>
      </c>
      <c r="B409">
        <v>16.100000000000001</v>
      </c>
      <c r="C409">
        <v>39.4</v>
      </c>
      <c r="D409">
        <v>154.6</v>
      </c>
      <c r="E409" t="s">
        <v>8</v>
      </c>
      <c r="G409" t="s">
        <v>17</v>
      </c>
      <c r="I409" s="2">
        <f>IFERROR(tweet_datatable[[#This Row],[Retweets]]/SUM(tweet_datatable[[#This Row],[Retweets]:[Likes]]),0.5)</f>
        <v>0.20309278350515464</v>
      </c>
      <c r="J409" s="2">
        <f>IFERROR(tweet_datatable[[#This Row],[Retweets]]/SUM(tweet_datatable[[#This Row],[Comments]:[Retweets]]),0.5)</f>
        <v>0.70990990990990988</v>
      </c>
      <c r="K409" s="3">
        <f>tweet_datatable[[#This Row],[R/L]]*60</f>
        <v>12.185567010309278</v>
      </c>
      <c r="L409" s="3">
        <f>tweet_datatable[[#This Row],[R/C]]*60</f>
        <v>42.594594594594589</v>
      </c>
      <c r="M409" s="3">
        <f>180-tweet_datatable[[#This Row],[Theta (deg)]]-tweet_datatable[[#This Row],[Phi (deg)]]</f>
        <v>125.21983839509613</v>
      </c>
      <c r="N409" s="3">
        <f>RADIANS(tweet_datatable[[#This Row],[Phi (deg)]])</f>
        <v>0.74341591922785488</v>
      </c>
      <c r="O409" s="3">
        <f>RADIANS(tweet_datatable[[#This Row],[Beta (deg)]])</f>
        <v>2.1854984688096395</v>
      </c>
      <c r="P409" s="3">
        <f>SIN(tweet_datatable[[#This Row],[Phi (rad)]])</f>
        <v>0.67680652170952038</v>
      </c>
      <c r="Q409" s="3">
        <f>SIN(tweet_datatable[[#This Row],[Beta (rad)]])</f>
        <v>0.81694526236949028</v>
      </c>
      <c r="R409" s="3">
        <f>tweet_datatable[[#This Row],[SinPhi]]/tweet_datatable[[#This Row],[SinBeta]]</f>
        <v>0.82846006077138179</v>
      </c>
      <c r="S409" s="3">
        <f>RADIANS(tweet_datatable[[#This Row],[Theta (deg)]])</f>
        <v>0.21267826555229871</v>
      </c>
      <c r="T409" s="3">
        <f>tweet_datatable[[#This Row],[r1]]*COS(tweet_datatable[[#This Row],[Theta (rad)]])</f>
        <v>0.8097941072252588</v>
      </c>
      <c r="U409" s="3">
        <f>tweet_datatable[[#This Row],[r1]]*SIN(tweet_datatable[[#This Row],[Theta (rad)]])</f>
        <v>0.17487016954463011</v>
      </c>
      <c r="V409" s="3">
        <f>IF(COUNTA(tweet_datatable[[#This Row],[Flag]])&gt;0,tweet_datatable[[#This Row],[x]],NA())</f>
        <v>0.8097941072252588</v>
      </c>
      <c r="W409" s="3">
        <f>IF(COUNTA(tweet_datatable[[#This Row],[Flag]])&gt;0,tweet_datatable[[#This Row],[y]],NA())</f>
        <v>0.17487016954463011</v>
      </c>
      <c r="X409" s="3" t="e">
        <f>IF(COUNTA(tweet_datatable[[#This Row],[Flag]])=0,tweet_datatable[[#This Row],[x]],NA())</f>
        <v>#N/A</v>
      </c>
      <c r="Y409" s="3" t="e">
        <f>IF(COUNTA(tweet_datatable[[#This Row],[Flag]])=0,tweet_datatable[[#This Row],[y]],NA())</f>
        <v>#N/A</v>
      </c>
      <c r="Z409" s="3"/>
      <c r="AA409" s="3"/>
      <c r="AB409" s="3"/>
    </row>
    <row r="410" spans="1:28" x14ac:dyDescent="0.35">
      <c r="A410" s="1">
        <v>44162</v>
      </c>
      <c r="B410">
        <v>40.799999999999997</v>
      </c>
      <c r="C410">
        <v>60.7</v>
      </c>
      <c r="D410">
        <v>250.3</v>
      </c>
      <c r="E410" t="s">
        <v>8</v>
      </c>
      <c r="I410" s="2">
        <f>IFERROR(tweet_datatable[[#This Row],[Retweets]]/SUM(tweet_datatable[[#This Row],[Retweets]:[Likes]]),0.5)</f>
        <v>0.19517684887459807</v>
      </c>
      <c r="J410" s="2">
        <f>IFERROR(tweet_datatable[[#This Row],[Retweets]]/SUM(tweet_datatable[[#This Row],[Comments]:[Retweets]]),0.5)</f>
        <v>0.59802955665024637</v>
      </c>
      <c r="K410" s="3">
        <f>tweet_datatable[[#This Row],[R/L]]*60</f>
        <v>11.710610932475884</v>
      </c>
      <c r="L410" s="3">
        <f>tweet_datatable[[#This Row],[R/C]]*60</f>
        <v>35.881773399014783</v>
      </c>
      <c r="M410" s="3">
        <f>180-tweet_datatable[[#This Row],[Theta (deg)]]-tweet_datatable[[#This Row],[Phi (deg)]]</f>
        <v>132.40761566850935</v>
      </c>
      <c r="N410" s="3">
        <f>RADIANS(tweet_datatable[[#This Row],[Phi (deg)]])</f>
        <v>0.62625508726732504</v>
      </c>
      <c r="O410" s="3">
        <f>RADIANS(tweet_datatable[[#This Row],[Beta (deg)]])</f>
        <v>2.310948848130721</v>
      </c>
      <c r="P410" s="3">
        <f>SIN(tweet_datatable[[#This Row],[Phi (rad)]])</f>
        <v>0.58611464132336366</v>
      </c>
      <c r="Q410" s="3">
        <f>SIN(tweet_datatable[[#This Row],[Beta (rad)]])</f>
        <v>0.7383657068475673</v>
      </c>
      <c r="R410" s="3">
        <f>tweet_datatable[[#This Row],[SinPhi]]/tweet_datatable[[#This Row],[SinBeta]]</f>
        <v>0.79379992311095338</v>
      </c>
      <c r="S410" s="3">
        <f>RADIANS(tweet_datatable[[#This Row],[Theta (deg)]])</f>
        <v>0.20438871819174753</v>
      </c>
      <c r="T410" s="3">
        <f>tweet_datatable[[#This Row],[r1]]*COS(tweet_datatable[[#This Row],[Theta (rad)]])</f>
        <v>0.77727716702691541</v>
      </c>
      <c r="U410" s="3">
        <f>tweet_datatable[[#This Row],[r1]]*SIN(tweet_datatable[[#This Row],[Theta (rad)]])</f>
        <v>0.16111649061957659</v>
      </c>
      <c r="V410" s="3" t="e">
        <f>IF(COUNTA(tweet_datatable[[#This Row],[Flag]])&gt;0,tweet_datatable[[#This Row],[x]],NA())</f>
        <v>#N/A</v>
      </c>
      <c r="W410" s="3" t="e">
        <f>IF(COUNTA(tweet_datatable[[#This Row],[Flag]])&gt;0,tweet_datatable[[#This Row],[y]],NA())</f>
        <v>#N/A</v>
      </c>
      <c r="X410" s="3">
        <f>IF(COUNTA(tweet_datatable[[#This Row],[Flag]])=0,tweet_datatable[[#This Row],[x]],NA())</f>
        <v>0.77727716702691541</v>
      </c>
      <c r="Y410" s="3">
        <f>IF(COUNTA(tweet_datatable[[#This Row],[Flag]])=0,tweet_datatable[[#This Row],[y]],NA())</f>
        <v>0.16111649061957659</v>
      </c>
      <c r="Z410" s="3"/>
      <c r="AA410" s="3"/>
      <c r="AB410" s="3"/>
    </row>
    <row r="411" spans="1:28" x14ac:dyDescent="0.35">
      <c r="A411" s="1">
        <v>44162</v>
      </c>
      <c r="B411">
        <v>7.8</v>
      </c>
      <c r="C411">
        <v>29</v>
      </c>
      <c r="D411">
        <v>193.7</v>
      </c>
      <c r="E411" t="s">
        <v>8</v>
      </c>
      <c r="I411" s="2">
        <f>IFERROR(tweet_datatable[[#This Row],[Retweets]]/SUM(tweet_datatable[[#This Row],[Retweets]:[Likes]]),0.5)</f>
        <v>0.13022002694207455</v>
      </c>
      <c r="J411" s="2">
        <f>IFERROR(tweet_datatable[[#This Row],[Retweets]]/SUM(tweet_datatable[[#This Row],[Comments]:[Retweets]]),0.5)</f>
        <v>0.78804347826086962</v>
      </c>
      <c r="K411" s="3">
        <f>tweet_datatable[[#This Row],[R/L]]*60</f>
        <v>7.8132016165244726</v>
      </c>
      <c r="L411" s="3">
        <f>tweet_datatable[[#This Row],[R/C]]*60</f>
        <v>47.282608695652179</v>
      </c>
      <c r="M411" s="3">
        <f>180-tweet_datatable[[#This Row],[Theta (deg)]]-tweet_datatable[[#This Row],[Phi (deg)]]</f>
        <v>124.90418968782333</v>
      </c>
      <c r="N411" s="3">
        <f>RADIANS(tweet_datatable[[#This Row],[Phi (deg)]])</f>
        <v>0.82523720067123196</v>
      </c>
      <c r="O411" s="3">
        <f>RADIANS(tweet_datatable[[#This Row],[Beta (deg)]])</f>
        <v>2.1799893595880655</v>
      </c>
      <c r="P411" s="3">
        <f>SIN(tweet_datatable[[#This Row],[Phi (rad)]])</f>
        <v>0.734708715748428</v>
      </c>
      <c r="Q411" s="3">
        <f>SIN(tweet_datatable[[#This Row],[Beta (rad)]])</f>
        <v>0.82011003617369749</v>
      </c>
      <c r="R411" s="3">
        <f>tweet_datatable[[#This Row],[SinPhi]]/tweet_datatable[[#This Row],[SinBeta]]</f>
        <v>0.89586602204782473</v>
      </c>
      <c r="S411" s="3">
        <f>RADIANS(tweet_datatable[[#This Row],[Theta (deg)]])</f>
        <v>0.13636609333049543</v>
      </c>
      <c r="T411" s="3">
        <f>tweet_datatable[[#This Row],[r1]]*COS(tweet_datatable[[#This Row],[Theta (rad)]])</f>
        <v>0.88754928899957386</v>
      </c>
      <c r="U411" s="3">
        <f>tweet_datatable[[#This Row],[r1]]*SIN(tweet_datatable[[#This Row],[Theta (rad)]])</f>
        <v>0.12178747495594287</v>
      </c>
      <c r="V411" s="3" t="e">
        <f>IF(COUNTA(tweet_datatable[[#This Row],[Flag]])&gt;0,tweet_datatable[[#This Row],[x]],NA())</f>
        <v>#N/A</v>
      </c>
      <c r="W411" s="3" t="e">
        <f>IF(COUNTA(tweet_datatable[[#This Row],[Flag]])&gt;0,tweet_datatable[[#This Row],[y]],NA())</f>
        <v>#N/A</v>
      </c>
      <c r="X411" s="3">
        <f>IF(COUNTA(tweet_datatable[[#This Row],[Flag]])=0,tweet_datatable[[#This Row],[x]],NA())</f>
        <v>0.88754928899957386</v>
      </c>
      <c r="Y411" s="3">
        <f>IF(COUNTA(tweet_datatable[[#This Row],[Flag]])=0,tweet_datatable[[#This Row],[y]],NA())</f>
        <v>0.12178747495594287</v>
      </c>
      <c r="Z411" s="3"/>
      <c r="AA411" s="3"/>
      <c r="AB411" s="3"/>
    </row>
    <row r="412" spans="1:28" x14ac:dyDescent="0.35">
      <c r="A412" s="1">
        <v>44162</v>
      </c>
      <c r="B412">
        <v>7.8</v>
      </c>
      <c r="C412">
        <v>23.9</v>
      </c>
      <c r="D412">
        <v>92.8</v>
      </c>
      <c r="E412" t="s">
        <v>8</v>
      </c>
      <c r="I412" s="2">
        <f>IFERROR(tweet_datatable[[#This Row],[Retweets]]/SUM(tweet_datatable[[#This Row],[Retweets]:[Likes]]),0.5)</f>
        <v>0.2047986289631534</v>
      </c>
      <c r="J412" s="2">
        <f>IFERROR(tweet_datatable[[#This Row],[Retweets]]/SUM(tweet_datatable[[#This Row],[Comments]:[Retweets]]),0.5)</f>
        <v>0.75394321766561512</v>
      </c>
      <c r="K412" s="3">
        <f>tweet_datatable[[#This Row],[R/L]]*60</f>
        <v>12.287917737789204</v>
      </c>
      <c r="L412" s="3">
        <f>tweet_datatable[[#This Row],[R/C]]*60</f>
        <v>45.236593059936908</v>
      </c>
      <c r="M412" s="3">
        <f>180-tweet_datatable[[#This Row],[Theta (deg)]]-tweet_datatable[[#This Row],[Phi (deg)]]</f>
        <v>122.47548920227389</v>
      </c>
      <c r="N412" s="3">
        <f>RADIANS(tweet_datatable[[#This Row],[Phi (deg)]])</f>
        <v>0.78952749128071564</v>
      </c>
      <c r="O412" s="3">
        <f>RADIANS(tweet_datatable[[#This Row],[Beta (deg)]])</f>
        <v>2.1376005395704429</v>
      </c>
      <c r="P412" s="3">
        <f>SIN(tweet_datatable[[#This Row],[Phi (rad)]])</f>
        <v>0.71002062008298095</v>
      </c>
      <c r="Q412" s="3">
        <f>SIN(tweet_datatable[[#This Row],[Beta (rad)]])</f>
        <v>0.84362122224679659</v>
      </c>
      <c r="R412" s="3">
        <f>tweet_datatable[[#This Row],[SinPhi]]/tweet_datatable[[#This Row],[SinBeta]]</f>
        <v>0.84163437495325177</v>
      </c>
      <c r="S412" s="3">
        <f>RADIANS(tweet_datatable[[#This Row],[Theta (deg)]])</f>
        <v>0.21446462273863487</v>
      </c>
      <c r="T412" s="3">
        <f>tweet_datatable[[#This Row],[r1]]*COS(tweet_datatable[[#This Row],[Theta (rad)]])</f>
        <v>0.82235293166103784</v>
      </c>
      <c r="U412" s="3">
        <f>tweet_datatable[[#This Row],[r1]]*SIN(tweet_datatable[[#This Row],[Theta (rad)]])</f>
        <v>0.1791202860969334</v>
      </c>
      <c r="V412" s="3" t="e">
        <f>IF(COUNTA(tweet_datatable[[#This Row],[Flag]])&gt;0,tweet_datatable[[#This Row],[x]],NA())</f>
        <v>#N/A</v>
      </c>
      <c r="W412" s="3" t="e">
        <f>IF(COUNTA(tweet_datatable[[#This Row],[Flag]])&gt;0,tweet_datatable[[#This Row],[y]],NA())</f>
        <v>#N/A</v>
      </c>
      <c r="X412" s="3">
        <f>IF(COUNTA(tweet_datatable[[#This Row],[Flag]])=0,tweet_datatable[[#This Row],[x]],NA())</f>
        <v>0.82235293166103784</v>
      </c>
      <c r="Y412" s="3">
        <f>IF(COUNTA(tweet_datatable[[#This Row],[Flag]])=0,tweet_datatable[[#This Row],[y]],NA())</f>
        <v>0.1791202860969334</v>
      </c>
      <c r="Z412" s="3"/>
      <c r="AA412" s="3"/>
      <c r="AB412" s="3"/>
    </row>
    <row r="413" spans="1:28" x14ac:dyDescent="0.35">
      <c r="A413" s="1">
        <v>44162</v>
      </c>
      <c r="B413">
        <v>15.8</v>
      </c>
      <c r="C413">
        <v>35.299999999999997</v>
      </c>
      <c r="D413">
        <v>208.7</v>
      </c>
      <c r="E413" t="s">
        <v>8</v>
      </c>
      <c r="I413" s="2">
        <f>IFERROR(tweet_datatable[[#This Row],[Retweets]]/SUM(tweet_datatable[[#This Row],[Retweets]:[Likes]]),0.5)</f>
        <v>0.14467213114754096</v>
      </c>
      <c r="J413" s="2">
        <f>IFERROR(tweet_datatable[[#This Row],[Retweets]]/SUM(tweet_datatable[[#This Row],[Comments]:[Retweets]]),0.5)</f>
        <v>0.69080234833659493</v>
      </c>
      <c r="K413" s="3">
        <f>tweet_datatable[[#This Row],[R/L]]*60</f>
        <v>8.6803278688524586</v>
      </c>
      <c r="L413" s="3">
        <f>tweet_datatable[[#This Row],[R/C]]*60</f>
        <v>41.448140900195696</v>
      </c>
      <c r="M413" s="3">
        <f>180-tweet_datatable[[#This Row],[Theta (deg)]]-tweet_datatable[[#This Row],[Phi (deg)]]</f>
        <v>129.87153123095186</v>
      </c>
      <c r="N413" s="3">
        <f>RADIANS(tweet_datatable[[#This Row],[Phi (deg)]])</f>
        <v>0.7234065275389413</v>
      </c>
      <c r="O413" s="3">
        <f>RADIANS(tweet_datatable[[#This Row],[Beta (deg)]])</f>
        <v>2.2666858245867543</v>
      </c>
      <c r="P413" s="3">
        <f>SIN(tweet_datatable[[#This Row],[Phi (rad)]])</f>
        <v>0.66194188805058707</v>
      </c>
      <c r="Q413" s="3">
        <f>SIN(tweet_datatable[[#This Row],[Beta (rad)]])</f>
        <v>0.76748377658833034</v>
      </c>
      <c r="R413" s="3">
        <f>tweet_datatable[[#This Row],[SinPhi]]/tweet_datatable[[#This Row],[SinBeta]]</f>
        <v>0.8624832318841904</v>
      </c>
      <c r="S413" s="3">
        <f>RADIANS(tweet_datatable[[#This Row],[Theta (deg)]])</f>
        <v>0.15150030146409793</v>
      </c>
      <c r="T413" s="3">
        <f>tweet_datatable[[#This Row],[r1]]*COS(tweet_datatable[[#This Row],[Theta (rad)]])</f>
        <v>0.85260414450039712</v>
      </c>
      <c r="U413" s="3">
        <f>tweet_datatable[[#This Row],[r1]]*SIN(tweet_datatable[[#This Row],[Theta (rad)]])</f>
        <v>0.13016719272590993</v>
      </c>
      <c r="V413" s="3" t="e">
        <f>IF(COUNTA(tweet_datatable[[#This Row],[Flag]])&gt;0,tweet_datatable[[#This Row],[x]],NA())</f>
        <v>#N/A</v>
      </c>
      <c r="W413" s="3" t="e">
        <f>IF(COUNTA(tweet_datatable[[#This Row],[Flag]])&gt;0,tweet_datatable[[#This Row],[y]],NA())</f>
        <v>#N/A</v>
      </c>
      <c r="X413" s="3">
        <f>IF(COUNTA(tweet_datatable[[#This Row],[Flag]])=0,tweet_datatable[[#This Row],[x]],NA())</f>
        <v>0.85260414450039712</v>
      </c>
      <c r="Y413" s="3">
        <f>IF(COUNTA(tweet_datatable[[#This Row],[Flag]])=0,tweet_datatable[[#This Row],[y]],NA())</f>
        <v>0.13016719272590993</v>
      </c>
      <c r="Z413" s="3"/>
      <c r="AA413" s="3"/>
      <c r="AB413" s="3"/>
    </row>
    <row r="414" spans="1:28" x14ac:dyDescent="0.35">
      <c r="A414" s="1">
        <v>44162</v>
      </c>
      <c r="B414">
        <v>8.3000000000000007</v>
      </c>
      <c r="C414">
        <v>30</v>
      </c>
      <c r="D414">
        <v>146.5</v>
      </c>
      <c r="E414" t="s">
        <v>9</v>
      </c>
      <c r="I414" s="2">
        <f>IFERROR(tweet_datatable[[#This Row],[Retweets]]/SUM(tweet_datatable[[#This Row],[Retweets]:[Likes]]),0.5)</f>
        <v>0.16997167138810199</v>
      </c>
      <c r="J414" s="2">
        <f>IFERROR(tweet_datatable[[#This Row],[Retweets]]/SUM(tweet_datatable[[#This Row],[Comments]:[Retweets]]),0.5)</f>
        <v>0.78328981723237601</v>
      </c>
      <c r="K414" s="3">
        <f>tweet_datatable[[#This Row],[R/L]]*60</f>
        <v>10.19830028328612</v>
      </c>
      <c r="L414" s="3">
        <f>tweet_datatable[[#This Row],[R/C]]*60</f>
        <v>46.997389033942561</v>
      </c>
      <c r="M414" s="3">
        <f>180-tweet_datatable[[#This Row],[Theta (deg)]]-tweet_datatable[[#This Row],[Phi (deg)]]</f>
        <v>122.8043106827713</v>
      </c>
      <c r="N414" s="3">
        <f>RADIANS(tweet_datatable[[#This Row],[Phi (deg)]])</f>
        <v>0.8202591784829748</v>
      </c>
      <c r="O414" s="3">
        <f>RADIANS(tweet_datatable[[#This Row],[Beta (deg)]])</f>
        <v>2.1433395570564051</v>
      </c>
      <c r="P414" s="3">
        <f>SIN(tweet_datatable[[#This Row],[Phi (rad)]])</f>
        <v>0.73132262222566735</v>
      </c>
      <c r="Q414" s="3">
        <f>SIN(tweet_datatable[[#This Row],[Beta (rad)]])</f>
        <v>0.84052584537053543</v>
      </c>
      <c r="R414" s="3">
        <f>tweet_datatable[[#This Row],[SinPhi]]/tweet_datatable[[#This Row],[SinBeta]]</f>
        <v>0.87007749524141376</v>
      </c>
      <c r="S414" s="3">
        <f>RADIANS(tweet_datatable[[#This Row],[Theta (deg)]])</f>
        <v>0.17799391805041323</v>
      </c>
      <c r="T414" s="3">
        <f>tweet_datatable[[#This Row],[r1]]*COS(tweet_datatable[[#This Row],[Theta (rad)]])</f>
        <v>0.85633101984076043</v>
      </c>
      <c r="U414" s="3">
        <f>tweet_datatable[[#This Row],[r1]]*SIN(tweet_datatable[[#This Row],[Theta (rad)]])</f>
        <v>0.15405204375163487</v>
      </c>
      <c r="V414" s="3" t="e">
        <f>IF(COUNTA(tweet_datatable[[#This Row],[Flag]])&gt;0,tweet_datatable[[#This Row],[x]],NA())</f>
        <v>#N/A</v>
      </c>
      <c r="W414" s="3" t="e">
        <f>IF(COUNTA(tweet_datatable[[#This Row],[Flag]])&gt;0,tweet_datatable[[#This Row],[y]],NA())</f>
        <v>#N/A</v>
      </c>
      <c r="X414" s="3">
        <f>IF(COUNTA(tweet_datatable[[#This Row],[Flag]])=0,tweet_datatable[[#This Row],[x]],NA())</f>
        <v>0.85633101984076043</v>
      </c>
      <c r="Y414" s="3">
        <f>IF(COUNTA(tweet_datatable[[#This Row],[Flag]])=0,tweet_datatable[[#This Row],[y]],NA())</f>
        <v>0.15405204375163487</v>
      </c>
      <c r="Z414" s="3"/>
      <c r="AA414" s="3"/>
      <c r="AB414" s="3"/>
    </row>
    <row r="415" spans="1:28" x14ac:dyDescent="0.35">
      <c r="A415" s="1">
        <v>44162</v>
      </c>
      <c r="B415">
        <v>19</v>
      </c>
      <c r="C415">
        <v>48.1</v>
      </c>
      <c r="D415">
        <v>192.8</v>
      </c>
      <c r="E415" t="s">
        <v>9</v>
      </c>
      <c r="I415" s="2">
        <f>IFERROR(tweet_datatable[[#This Row],[Retweets]]/SUM(tweet_datatable[[#This Row],[Retweets]:[Likes]]),0.5)</f>
        <v>0.19966791199667913</v>
      </c>
      <c r="J415" s="2">
        <f>IFERROR(tweet_datatable[[#This Row],[Retweets]]/SUM(tweet_datatable[[#This Row],[Comments]:[Retweets]]),0.5)</f>
        <v>0.71684053651266777</v>
      </c>
      <c r="K415" s="3">
        <f>tweet_datatable[[#This Row],[R/L]]*60</f>
        <v>11.980074719800747</v>
      </c>
      <c r="L415" s="3">
        <f>tweet_datatable[[#This Row],[R/C]]*60</f>
        <v>43.010432190760064</v>
      </c>
      <c r="M415" s="3">
        <f>180-tweet_datatable[[#This Row],[Theta (deg)]]-tweet_datatable[[#This Row],[Phi (deg)]]</f>
        <v>125.00949308943919</v>
      </c>
      <c r="N415" s="3">
        <f>RADIANS(tweet_datatable[[#This Row],[Phi (deg)]])</f>
        <v>0.75067365443452094</v>
      </c>
      <c r="O415" s="3">
        <f>RADIANS(tweet_datatable[[#This Row],[Beta (deg)]])</f>
        <v>2.1818272506598122</v>
      </c>
      <c r="P415" s="3">
        <f>SIN(tweet_datatable[[#This Row],[Phi (rad)]])</f>
        <v>0.6821315107699214</v>
      </c>
      <c r="Q415" s="3">
        <f>SIN(tweet_datatable[[#This Row],[Beta (rad)]])</f>
        <v>0.81905699965147694</v>
      </c>
      <c r="R415" s="3">
        <f>tweet_datatable[[#This Row],[SinPhi]]/tweet_datatable[[#This Row],[SinBeta]]</f>
        <v>0.83282544567738304</v>
      </c>
      <c r="S415" s="3">
        <f>RADIANS(tweet_datatable[[#This Row],[Theta (deg)]])</f>
        <v>0.20909174849546014</v>
      </c>
      <c r="T415" s="3">
        <f>tweet_datatable[[#This Row],[r1]]*COS(tweet_datatable[[#This Row],[Theta (rad)]])</f>
        <v>0.81468637864642168</v>
      </c>
      <c r="U415" s="3">
        <f>tweet_datatable[[#This Row],[r1]]*SIN(tweet_datatable[[#This Row],[Theta (rad)]])</f>
        <v>0.17287084027015939</v>
      </c>
      <c r="V415" s="3" t="e">
        <f>IF(COUNTA(tweet_datatable[[#This Row],[Flag]])&gt;0,tweet_datatable[[#This Row],[x]],NA())</f>
        <v>#N/A</v>
      </c>
      <c r="W415" s="3" t="e">
        <f>IF(COUNTA(tweet_datatable[[#This Row],[Flag]])&gt;0,tweet_datatable[[#This Row],[y]],NA())</f>
        <v>#N/A</v>
      </c>
      <c r="X415" s="3">
        <f>IF(COUNTA(tweet_datatable[[#This Row],[Flag]])=0,tweet_datatable[[#This Row],[x]],NA())</f>
        <v>0.81468637864642168</v>
      </c>
      <c r="Y415" s="3">
        <f>IF(COUNTA(tweet_datatable[[#This Row],[Flag]])=0,tweet_datatable[[#This Row],[y]],NA())</f>
        <v>0.17287084027015939</v>
      </c>
      <c r="Z415" s="3"/>
      <c r="AA415" s="3"/>
      <c r="AB415" s="3"/>
    </row>
    <row r="416" spans="1:28" x14ac:dyDescent="0.35">
      <c r="A416" s="1">
        <v>44162</v>
      </c>
      <c r="B416">
        <v>32.9</v>
      </c>
      <c r="C416">
        <v>60</v>
      </c>
      <c r="D416">
        <v>335.5</v>
      </c>
      <c r="E416" t="s">
        <v>8</v>
      </c>
      <c r="I416" s="2">
        <f>IFERROR(tweet_datatable[[#This Row],[Retweets]]/SUM(tweet_datatable[[#This Row],[Retweets]:[Likes]]),0.5)</f>
        <v>0.15170670037926676</v>
      </c>
      <c r="J416" s="2">
        <f>IFERROR(tweet_datatable[[#This Row],[Retweets]]/SUM(tweet_datatable[[#This Row],[Comments]:[Retweets]]),0.5)</f>
        <v>0.64585575888051661</v>
      </c>
      <c r="K416" s="3">
        <f>tweet_datatable[[#This Row],[R/L]]*60</f>
        <v>9.1024020227560047</v>
      </c>
      <c r="L416" s="3">
        <f>tweet_datatable[[#This Row],[R/C]]*60</f>
        <v>38.751345532830996</v>
      </c>
      <c r="M416" s="3">
        <f>180-tweet_datatable[[#This Row],[Theta (deg)]]-tweet_datatable[[#This Row],[Phi (deg)]]</f>
        <v>132.14625244441299</v>
      </c>
      <c r="N416" s="3">
        <f>RADIANS(tweet_datatable[[#This Row],[Phi (deg)]])</f>
        <v>0.67633856912589729</v>
      </c>
      <c r="O416" s="3">
        <f>RADIANS(tweet_datatable[[#This Row],[Beta (deg)]])</f>
        <v>2.3063871993266116</v>
      </c>
      <c r="P416" s="3">
        <f>SIN(tweet_datatable[[#This Row],[Phi (rad)]])</f>
        <v>0.62594178680157708</v>
      </c>
      <c r="Q416" s="3">
        <f>SIN(tweet_datatable[[#This Row],[Beta (rad)]])</f>
        <v>0.74143439239718589</v>
      </c>
      <c r="R416" s="3">
        <f>tweet_datatable[[#This Row],[SinPhi]]/tweet_datatable[[#This Row],[SinBeta]]</f>
        <v>0.84423084931061643</v>
      </c>
      <c r="S416" s="3">
        <f>RADIANS(tweet_datatable[[#This Row],[Theta (deg)]])</f>
        <v>0.15886688513728409</v>
      </c>
      <c r="T416" s="3">
        <f>tweet_datatable[[#This Row],[r1]]*COS(tweet_datatable[[#This Row],[Theta (rad)]])</f>
        <v>0.83359959829489128</v>
      </c>
      <c r="U416" s="3">
        <f>tweet_datatable[[#This Row],[r1]]*SIN(tweet_datatable[[#This Row],[Theta (rad)]])</f>
        <v>0.13355686672844896</v>
      </c>
      <c r="V416" s="3" t="e">
        <f>IF(COUNTA(tweet_datatable[[#This Row],[Flag]])&gt;0,tweet_datatable[[#This Row],[x]],NA())</f>
        <v>#N/A</v>
      </c>
      <c r="W416" s="3" t="e">
        <f>IF(COUNTA(tweet_datatable[[#This Row],[Flag]])&gt;0,tweet_datatable[[#This Row],[y]],NA())</f>
        <v>#N/A</v>
      </c>
      <c r="X416" s="3">
        <f>IF(COUNTA(tweet_datatable[[#This Row],[Flag]])=0,tweet_datatable[[#This Row],[x]],NA())</f>
        <v>0.83359959829489128</v>
      </c>
      <c r="Y416" s="3">
        <f>IF(COUNTA(tweet_datatable[[#This Row],[Flag]])=0,tweet_datatable[[#This Row],[y]],NA())</f>
        <v>0.13355686672844896</v>
      </c>
      <c r="Z416" s="3"/>
      <c r="AA416" s="3"/>
      <c r="AB416" s="3"/>
    </row>
    <row r="417" spans="1:28" x14ac:dyDescent="0.35">
      <c r="A417" s="1">
        <v>44162</v>
      </c>
      <c r="B417">
        <v>26.3</v>
      </c>
      <c r="C417">
        <v>25.6</v>
      </c>
      <c r="D417">
        <v>175.8</v>
      </c>
      <c r="E417" t="s">
        <v>8</v>
      </c>
      <c r="I417" s="2">
        <f>IFERROR(tweet_datatable[[#This Row],[Retweets]]/SUM(tweet_datatable[[#This Row],[Retweets]:[Likes]]),0.5)</f>
        <v>0.12711022840119166</v>
      </c>
      <c r="J417" s="2">
        <f>IFERROR(tweet_datatable[[#This Row],[Retweets]]/SUM(tweet_datatable[[#This Row],[Comments]:[Retweets]]),0.5)</f>
        <v>0.4932562620423892</v>
      </c>
      <c r="K417" s="3">
        <f>tweet_datatable[[#This Row],[R/L]]*60</f>
        <v>7.6266137040714996</v>
      </c>
      <c r="L417" s="3">
        <f>tweet_datatable[[#This Row],[R/C]]*60</f>
        <v>29.595375722543352</v>
      </c>
      <c r="M417" s="3">
        <f>180-tweet_datatable[[#This Row],[Theta (deg)]]-tweet_datatable[[#This Row],[Phi (deg)]]</f>
        <v>142.77801057338513</v>
      </c>
      <c r="N417" s="3">
        <f>RADIANS(tweet_datatable[[#This Row],[Phi (deg)]])</f>
        <v>0.51653674972317731</v>
      </c>
      <c r="O417" s="3">
        <f>RADIANS(tweet_datatable[[#This Row],[Beta (deg)]])</f>
        <v>2.4919463839528473</v>
      </c>
      <c r="P417" s="3">
        <f>SIN(tweet_datatable[[#This Row],[Phi (rad)]])</f>
        <v>0.49387168902480993</v>
      </c>
      <c r="Q417" s="3">
        <f>SIN(tweet_datatable[[#This Row],[Beta (rad)]])</f>
        <v>0.6049047688688044</v>
      </c>
      <c r="R417" s="3">
        <f>tweet_datatable[[#This Row],[SinPhi]]/tweet_datatable[[#This Row],[SinBeta]]</f>
        <v>0.8164453554373019</v>
      </c>
      <c r="S417" s="3">
        <f>RADIANS(tweet_datatable[[#This Row],[Theta (deg)]])</f>
        <v>0.13310951991376813</v>
      </c>
      <c r="T417" s="3">
        <f>tweet_datatable[[#This Row],[r1]]*COS(tweet_datatable[[#This Row],[Theta (rad)]])</f>
        <v>0.80922308036010615</v>
      </c>
      <c r="U417" s="3">
        <f>tweet_datatable[[#This Row],[r1]]*SIN(tweet_datatable[[#This Row],[Theta (rad)]])</f>
        <v>0.10835600872883495</v>
      </c>
      <c r="V417" s="3" t="e">
        <f>IF(COUNTA(tweet_datatable[[#This Row],[Flag]])&gt;0,tweet_datatable[[#This Row],[x]],NA())</f>
        <v>#N/A</v>
      </c>
      <c r="W417" s="3" t="e">
        <f>IF(COUNTA(tweet_datatable[[#This Row],[Flag]])&gt;0,tweet_datatable[[#This Row],[y]],NA())</f>
        <v>#N/A</v>
      </c>
      <c r="X417" s="3">
        <f>IF(COUNTA(tweet_datatable[[#This Row],[Flag]])=0,tweet_datatable[[#This Row],[x]],NA())</f>
        <v>0.80922308036010615</v>
      </c>
      <c r="Y417" s="3">
        <f>IF(COUNTA(tweet_datatable[[#This Row],[Flag]])=0,tweet_datatable[[#This Row],[y]],NA())</f>
        <v>0.10835600872883495</v>
      </c>
      <c r="Z417" s="3"/>
      <c r="AA417" s="3"/>
      <c r="AB417" s="3"/>
    </row>
    <row r="418" spans="1:28" x14ac:dyDescent="0.35">
      <c r="A418" s="1">
        <v>44163</v>
      </c>
      <c r="B418">
        <v>27</v>
      </c>
      <c r="C418">
        <v>66.8</v>
      </c>
      <c r="D418">
        <v>273.5</v>
      </c>
      <c r="E418" t="s">
        <v>8</v>
      </c>
      <c r="G418" t="s">
        <v>17</v>
      </c>
      <c r="I418" s="2">
        <f>IFERROR(tweet_datatable[[#This Row],[Retweets]]/SUM(tweet_datatable[[#This Row],[Retweets]:[Likes]]),0.5)</f>
        <v>0.19629738466059357</v>
      </c>
      <c r="J418" s="2">
        <f>IFERROR(tweet_datatable[[#This Row],[Retweets]]/SUM(tweet_datatable[[#This Row],[Comments]:[Retweets]]),0.5)</f>
        <v>0.71215351812366734</v>
      </c>
      <c r="K418" s="3">
        <f>tweet_datatable[[#This Row],[R/L]]*60</f>
        <v>11.777843079635614</v>
      </c>
      <c r="L418" s="3">
        <f>tweet_datatable[[#This Row],[R/C]]*60</f>
        <v>42.72921108742004</v>
      </c>
      <c r="M418" s="3">
        <f>180-tweet_datatable[[#This Row],[Theta (deg)]]-tweet_datatable[[#This Row],[Phi (deg)]]</f>
        <v>125.49294583294436</v>
      </c>
      <c r="N418" s="3">
        <f>RADIANS(tweet_datatable[[#This Row],[Phi (deg)]])</f>
        <v>0.74576542025514636</v>
      </c>
      <c r="O418" s="3">
        <f>RADIANS(tweet_datatable[[#This Row],[Beta (deg)]])</f>
        <v>2.1902650928117771</v>
      </c>
      <c r="P418" s="3">
        <f>SIN(tweet_datatable[[#This Row],[Phi (rad)]])</f>
        <v>0.67853426296952946</v>
      </c>
      <c r="Q418" s="3">
        <f>SIN(tweet_datatable[[#This Row],[Beta (rad)]])</f>
        <v>0.81418700742854888</v>
      </c>
      <c r="R418" s="3">
        <f>tweet_datatable[[#This Row],[SinPhi]]/tweet_datatable[[#This Row],[SinBeta]]</f>
        <v>0.83338871386875579</v>
      </c>
      <c r="S418" s="3">
        <f>RADIANS(tweet_datatable[[#This Row],[Theta (deg)]])</f>
        <v>0.20556214052287017</v>
      </c>
      <c r="T418" s="3">
        <f>tweet_datatable[[#This Row],[r1]]*COS(tweet_datatable[[#This Row],[Theta (rad)]])</f>
        <v>0.81584287831161151</v>
      </c>
      <c r="U418" s="3">
        <f>tweet_datatable[[#This Row],[r1]]*SIN(tweet_datatable[[#This Row],[Theta (rad)]])</f>
        <v>0.17010921877442139</v>
      </c>
      <c r="V418" s="3">
        <f>IF(COUNTA(tweet_datatable[[#This Row],[Flag]])&gt;0,tweet_datatable[[#This Row],[x]],NA())</f>
        <v>0.81584287831161151</v>
      </c>
      <c r="W418" s="3">
        <f>IF(COUNTA(tweet_datatable[[#This Row],[Flag]])&gt;0,tweet_datatable[[#This Row],[y]],NA())</f>
        <v>0.17010921877442139</v>
      </c>
      <c r="X418" s="3" t="e">
        <f>IF(COUNTA(tweet_datatable[[#This Row],[Flag]])=0,tweet_datatable[[#This Row],[x]],NA())</f>
        <v>#N/A</v>
      </c>
      <c r="Y418" s="3" t="e">
        <f>IF(COUNTA(tweet_datatable[[#This Row],[Flag]])=0,tweet_datatable[[#This Row],[y]],NA())</f>
        <v>#N/A</v>
      </c>
      <c r="Z418" s="3"/>
      <c r="AA418" s="3"/>
      <c r="AB418" s="3"/>
    </row>
    <row r="419" spans="1:28" x14ac:dyDescent="0.35">
      <c r="A419" s="1">
        <v>44163</v>
      </c>
      <c r="B419">
        <v>49.2</v>
      </c>
      <c r="C419">
        <v>68.5</v>
      </c>
      <c r="D419">
        <v>289.89999999999998</v>
      </c>
      <c r="E419" t="s">
        <v>8</v>
      </c>
      <c r="G419" t="s">
        <v>17</v>
      </c>
      <c r="I419" s="2">
        <f>IFERROR(tweet_datatable[[#This Row],[Retweets]]/SUM(tweet_datatable[[#This Row],[Retweets]:[Likes]]),0.5)</f>
        <v>0.19112723214285715</v>
      </c>
      <c r="J419" s="2">
        <f>IFERROR(tweet_datatable[[#This Row],[Retweets]]/SUM(tweet_datatable[[#This Row],[Comments]:[Retweets]]),0.5)</f>
        <v>0.58198810535259127</v>
      </c>
      <c r="K419" s="3">
        <f>tweet_datatable[[#This Row],[R/L]]*60</f>
        <v>11.467633928571429</v>
      </c>
      <c r="L419" s="3">
        <f>tweet_datatable[[#This Row],[R/C]]*60</f>
        <v>34.919286321155475</v>
      </c>
      <c r="M419" s="3">
        <f>180-tweet_datatable[[#This Row],[Theta (deg)]]-tweet_datatable[[#This Row],[Phi (deg)]]</f>
        <v>133.6130797502731</v>
      </c>
      <c r="N419" s="3">
        <f>RADIANS(tweet_datatable[[#This Row],[Phi (deg)]])</f>
        <v>0.60945651875078111</v>
      </c>
      <c r="O419" s="3">
        <f>RADIANS(tweet_datatable[[#This Row],[Beta (deg)]])</f>
        <v>2.3319881653720285</v>
      </c>
      <c r="P419" s="3">
        <f>SIN(tweet_datatable[[#This Row],[Phi (rad)]])</f>
        <v>0.57242191218928851</v>
      </c>
      <c r="Q419" s="3">
        <f>SIN(tweet_datatable[[#This Row],[Beta (rad)]])</f>
        <v>0.72401441297322233</v>
      </c>
      <c r="R419" s="3">
        <f>tweet_datatable[[#This Row],[SinPhi]]/tweet_datatable[[#This Row],[SinBeta]]</f>
        <v>0.79062226101078947</v>
      </c>
      <c r="S419" s="3">
        <f>RADIANS(tweet_datatable[[#This Row],[Theta (deg)]])</f>
        <v>0.20014796946698366</v>
      </c>
      <c r="T419" s="3">
        <f>tweet_datatable[[#This Row],[r1]]*COS(tweet_datatable[[#This Row],[Theta (rad)]])</f>
        <v>0.7748392033126007</v>
      </c>
      <c r="U419" s="3">
        <f>tweet_datatable[[#This Row],[r1]]*SIN(tweet_datatable[[#This Row],[Theta (rad)]])</f>
        <v>0.15718704977098791</v>
      </c>
      <c r="V419" s="3">
        <f>IF(COUNTA(tweet_datatable[[#This Row],[Flag]])&gt;0,tweet_datatable[[#This Row],[x]],NA())</f>
        <v>0.7748392033126007</v>
      </c>
      <c r="W419" s="3">
        <f>IF(COUNTA(tweet_datatable[[#This Row],[Flag]])&gt;0,tweet_datatable[[#This Row],[y]],NA())</f>
        <v>0.15718704977098791</v>
      </c>
      <c r="X419" s="3" t="e">
        <f>IF(COUNTA(tweet_datatable[[#This Row],[Flag]])=0,tweet_datatable[[#This Row],[x]],NA())</f>
        <v>#N/A</v>
      </c>
      <c r="Y419" s="3" t="e">
        <f>IF(COUNTA(tweet_datatable[[#This Row],[Flag]])=0,tweet_datatable[[#This Row],[y]],NA())</f>
        <v>#N/A</v>
      </c>
      <c r="Z419" s="3"/>
      <c r="AA419" s="3"/>
      <c r="AB419" s="3"/>
    </row>
    <row r="420" spans="1:28" x14ac:dyDescent="0.35">
      <c r="A420" s="1">
        <v>44163</v>
      </c>
      <c r="B420">
        <v>29.5</v>
      </c>
      <c r="C420">
        <v>71.900000000000006</v>
      </c>
      <c r="D420">
        <v>438.5</v>
      </c>
      <c r="E420" t="s">
        <v>8</v>
      </c>
      <c r="I420" s="2">
        <f>IFERROR(tweet_datatable[[#This Row],[Retweets]]/SUM(tweet_datatable[[#This Row],[Retweets]:[Likes]]),0.5)</f>
        <v>0.14086990595611287</v>
      </c>
      <c r="J420" s="2">
        <f>IFERROR(tweet_datatable[[#This Row],[Retweets]]/SUM(tweet_datatable[[#This Row],[Comments]:[Retweets]]),0.5)</f>
        <v>0.7090729783037476</v>
      </c>
      <c r="K420" s="3">
        <f>tweet_datatable[[#This Row],[R/L]]*60</f>
        <v>8.452194357366773</v>
      </c>
      <c r="L420" s="3">
        <f>tweet_datatable[[#This Row],[R/C]]*60</f>
        <v>42.544378698224854</v>
      </c>
      <c r="M420" s="3">
        <f>180-tweet_datatable[[#This Row],[Theta (deg)]]-tweet_datatable[[#This Row],[Phi (deg)]]</f>
        <v>129.00342694440837</v>
      </c>
      <c r="N420" s="3">
        <f>RADIANS(tweet_datatable[[#This Row],[Phi (deg)]])</f>
        <v>0.74253948649936274</v>
      </c>
      <c r="O420" s="3">
        <f>RADIANS(tweet_datatable[[#This Row],[Beta (deg)]])</f>
        <v>2.2515345465358942</v>
      </c>
      <c r="P420" s="3">
        <f>SIN(tweet_datatable[[#This Row],[Phi (rad)]])</f>
        <v>0.67616106631018014</v>
      </c>
      <c r="Q420" s="3">
        <f>SIN(tweet_datatable[[#This Row],[Beta (rad)]])</f>
        <v>0.77710831949349202</v>
      </c>
      <c r="R420" s="3">
        <f>tweet_datatable[[#This Row],[SinPhi]]/tweet_datatable[[#This Row],[SinBeta]]</f>
        <v>0.87009886440398965</v>
      </c>
      <c r="S420" s="3">
        <f>RADIANS(tweet_datatable[[#This Row],[Theta (deg)]])</f>
        <v>0.14751862055453643</v>
      </c>
      <c r="T420" s="3">
        <f>tweet_datatable[[#This Row],[r1]]*COS(tweet_datatable[[#This Row],[Theta (rad)]])</f>
        <v>0.86064858682953727</v>
      </c>
      <c r="U420" s="3">
        <f>tweet_datatable[[#This Row],[r1]]*SIN(tweet_datatable[[#This Row],[Theta (rad)]])</f>
        <v>0.12789074956943902</v>
      </c>
      <c r="V420" s="3" t="e">
        <f>IF(COUNTA(tweet_datatable[[#This Row],[Flag]])&gt;0,tweet_datatable[[#This Row],[x]],NA())</f>
        <v>#N/A</v>
      </c>
      <c r="W420" s="3" t="e">
        <f>IF(COUNTA(tweet_datatable[[#This Row],[Flag]])&gt;0,tweet_datatable[[#This Row],[y]],NA())</f>
        <v>#N/A</v>
      </c>
      <c r="X420" s="3">
        <f>IF(COUNTA(tweet_datatable[[#This Row],[Flag]])=0,tweet_datatable[[#This Row],[x]],NA())</f>
        <v>0.86064858682953727</v>
      </c>
      <c r="Y420" s="3">
        <f>IF(COUNTA(tweet_datatable[[#This Row],[Flag]])=0,tweet_datatable[[#This Row],[y]],NA())</f>
        <v>0.12789074956943902</v>
      </c>
      <c r="Z420" s="3"/>
      <c r="AA420" s="3"/>
      <c r="AB420" s="3"/>
    </row>
    <row r="421" spans="1:28" x14ac:dyDescent="0.35">
      <c r="A421" s="1">
        <v>44163</v>
      </c>
      <c r="B421">
        <v>14</v>
      </c>
      <c r="C421">
        <v>29.1</v>
      </c>
      <c r="D421">
        <v>142.80000000000001</v>
      </c>
      <c r="E421" t="s">
        <v>8</v>
      </c>
      <c r="I421" s="2">
        <f>IFERROR(tweet_datatable[[#This Row],[Retweets]]/SUM(tweet_datatable[[#This Row],[Retweets]:[Likes]]),0.5)</f>
        <v>0.16928446771378708</v>
      </c>
      <c r="J421" s="2">
        <f>IFERROR(tweet_datatable[[#This Row],[Retweets]]/SUM(tweet_datatable[[#This Row],[Comments]:[Retweets]]),0.5)</f>
        <v>0.67517401392111365</v>
      </c>
      <c r="K421" s="3">
        <f>tweet_datatable[[#This Row],[R/L]]*60</f>
        <v>10.157068062827225</v>
      </c>
      <c r="L421" s="3">
        <f>tweet_datatable[[#This Row],[R/C]]*60</f>
        <v>40.51044083526682</v>
      </c>
      <c r="M421" s="3">
        <f>180-tweet_datatable[[#This Row],[Theta (deg)]]-tweet_datatable[[#This Row],[Phi (deg)]]</f>
        <v>129.33249110190596</v>
      </c>
      <c r="N421" s="3">
        <f>RADIANS(tweet_datatable[[#This Row],[Phi (deg)]])</f>
        <v>0.70704057400976783</v>
      </c>
      <c r="O421" s="3">
        <f>RADIANS(tweet_datatable[[#This Row],[Beta (deg)]])</f>
        <v>2.2572777995345281</v>
      </c>
      <c r="P421" s="3">
        <f>SIN(tweet_datatable[[#This Row],[Phi (rad)]])</f>
        <v>0.64958660400785873</v>
      </c>
      <c r="Q421" s="3">
        <f>SIN(tweet_datatable[[#This Row],[Beta (rad)]])</f>
        <v>0.77348090978273965</v>
      </c>
      <c r="R421" s="3">
        <f>tweet_datatable[[#This Row],[SinPhi]]/tweet_datatable[[#This Row],[SinBeta]]</f>
        <v>0.83982241292848303</v>
      </c>
      <c r="S421" s="3">
        <f>RADIANS(tweet_datatable[[#This Row],[Theta (deg)]])</f>
        <v>0.17727428004549733</v>
      </c>
      <c r="T421" s="3">
        <f>tweet_datatable[[#This Row],[r1]]*COS(tweet_datatable[[#This Row],[Theta (rad)]])</f>
        <v>0.82666073447296506</v>
      </c>
      <c r="U421" s="3">
        <f>tweet_datatable[[#This Row],[r1]]*SIN(tweet_datatable[[#This Row],[Theta (rad)]])</f>
        <v>0.14810035562967874</v>
      </c>
      <c r="V421" s="3" t="e">
        <f>IF(COUNTA(tweet_datatable[[#This Row],[Flag]])&gt;0,tweet_datatable[[#This Row],[x]],NA())</f>
        <v>#N/A</v>
      </c>
      <c r="W421" s="3" t="e">
        <f>IF(COUNTA(tweet_datatable[[#This Row],[Flag]])&gt;0,tweet_datatable[[#This Row],[y]],NA())</f>
        <v>#N/A</v>
      </c>
      <c r="X421" s="3">
        <f>IF(COUNTA(tweet_datatable[[#This Row],[Flag]])=0,tweet_datatable[[#This Row],[x]],NA())</f>
        <v>0.82666073447296506</v>
      </c>
      <c r="Y421" s="3">
        <f>IF(COUNTA(tweet_datatable[[#This Row],[Flag]])=0,tweet_datatable[[#This Row],[y]],NA())</f>
        <v>0.14810035562967874</v>
      </c>
      <c r="Z421" s="3"/>
      <c r="AA421" s="3"/>
      <c r="AB421" s="3"/>
    </row>
    <row r="422" spans="1:28" x14ac:dyDescent="0.35">
      <c r="A422" s="1">
        <v>44163</v>
      </c>
      <c r="B422">
        <v>29.9</v>
      </c>
      <c r="C422">
        <v>53.8</v>
      </c>
      <c r="D422">
        <v>237.5</v>
      </c>
      <c r="E422" t="s">
        <v>8</v>
      </c>
      <c r="I422" s="2">
        <f>IFERROR(tweet_datatable[[#This Row],[Retweets]]/SUM(tweet_datatable[[#This Row],[Retweets]:[Likes]]),0.5)</f>
        <v>0.18468932372124955</v>
      </c>
      <c r="J422" s="2">
        <f>IFERROR(tweet_datatable[[#This Row],[Retweets]]/SUM(tweet_datatable[[#This Row],[Comments]:[Retweets]]),0.5)</f>
        <v>0.64277180406212675</v>
      </c>
      <c r="K422" s="3">
        <f>tweet_datatable[[#This Row],[R/L]]*60</f>
        <v>11.081359423274973</v>
      </c>
      <c r="L422" s="3">
        <f>tweet_datatable[[#This Row],[R/C]]*60</f>
        <v>38.566308243727605</v>
      </c>
      <c r="M422" s="3">
        <f>180-tweet_datatable[[#This Row],[Theta (deg)]]-tweet_datatable[[#This Row],[Phi (deg)]]</f>
        <v>130.35233233299743</v>
      </c>
      <c r="N422" s="3">
        <f>RADIANS(tweet_datatable[[#This Row],[Phi (deg)]])</f>
        <v>0.67310905919207842</v>
      </c>
      <c r="O422" s="3">
        <f>RADIANS(tweet_datatable[[#This Row],[Beta (deg)]])</f>
        <v>2.2750773868646665</v>
      </c>
      <c r="P422" s="3">
        <f>SIN(tweet_datatable[[#This Row],[Phi (rad)]])</f>
        <v>0.62341992976560523</v>
      </c>
      <c r="Q422" s="3">
        <f>SIN(tweet_datatable[[#This Row],[Beta (rad)]])</f>
        <v>0.76207725228928624</v>
      </c>
      <c r="R422" s="3">
        <f>tweet_datatable[[#This Row],[SinPhi]]/tweet_datatable[[#This Row],[SinBeta]]</f>
        <v>0.818053455726236</v>
      </c>
      <c r="S422" s="3">
        <f>RADIANS(tweet_datatable[[#This Row],[Theta (deg)]])</f>
        <v>0.19340620753304824</v>
      </c>
      <c r="T422" s="3">
        <f>tweet_datatable[[#This Row],[r1]]*COS(tweet_datatable[[#This Row],[Theta (rad)]])</f>
        <v>0.80280105114168088</v>
      </c>
      <c r="U422" s="3">
        <f>tweet_datatable[[#This Row],[r1]]*SIN(tweet_datatable[[#This Row],[Theta (rad)]])</f>
        <v>0.15723208550244777</v>
      </c>
      <c r="V422" s="3" t="e">
        <f>IF(COUNTA(tweet_datatable[[#This Row],[Flag]])&gt;0,tweet_datatable[[#This Row],[x]],NA())</f>
        <v>#N/A</v>
      </c>
      <c r="W422" s="3" t="e">
        <f>IF(COUNTA(tweet_datatable[[#This Row],[Flag]])&gt;0,tweet_datatable[[#This Row],[y]],NA())</f>
        <v>#N/A</v>
      </c>
      <c r="X422" s="3">
        <f>IF(COUNTA(tweet_datatable[[#This Row],[Flag]])=0,tweet_datatable[[#This Row],[x]],NA())</f>
        <v>0.80280105114168088</v>
      </c>
      <c r="Y422" s="3">
        <f>IF(COUNTA(tweet_datatable[[#This Row],[Flag]])=0,tweet_datatable[[#This Row],[y]],NA())</f>
        <v>0.15723208550244777</v>
      </c>
      <c r="Z422" s="3"/>
      <c r="AA422" s="3"/>
      <c r="AB422" s="3"/>
    </row>
    <row r="423" spans="1:28" x14ac:dyDescent="0.35">
      <c r="A423" s="1">
        <v>44163</v>
      </c>
      <c r="B423">
        <v>56.5</v>
      </c>
      <c r="C423">
        <v>75.5</v>
      </c>
      <c r="D423">
        <v>347.3</v>
      </c>
      <c r="E423" t="s">
        <v>8</v>
      </c>
      <c r="I423" s="2">
        <f>IFERROR(tweet_datatable[[#This Row],[Retweets]]/SUM(tweet_datatable[[#This Row],[Retweets]:[Likes]]),0.5)</f>
        <v>0.17857142857142858</v>
      </c>
      <c r="J423" s="2">
        <f>IFERROR(tweet_datatable[[#This Row],[Retweets]]/SUM(tweet_datatable[[#This Row],[Comments]:[Retweets]]),0.5)</f>
        <v>0.57196969696969702</v>
      </c>
      <c r="K423" s="3">
        <f>tweet_datatable[[#This Row],[R/L]]*60</f>
        <v>10.714285714285715</v>
      </c>
      <c r="L423" s="3">
        <f>tweet_datatable[[#This Row],[R/C]]*60</f>
        <v>34.31818181818182</v>
      </c>
      <c r="M423" s="3">
        <f>180-tweet_datatable[[#This Row],[Theta (deg)]]-tweet_datatable[[#This Row],[Phi (deg)]]</f>
        <v>134.96753246753246</v>
      </c>
      <c r="N423" s="3">
        <f>RADIANS(tweet_datatable[[#This Row],[Phi (deg)]])</f>
        <v>0.59896526602532674</v>
      </c>
      <c r="O423" s="3">
        <f>RADIANS(tweet_datatable[[#This Row],[Beta (deg)]])</f>
        <v>2.3556278248507883</v>
      </c>
      <c r="P423" s="3">
        <f>SIN(tweet_datatable[[#This Row],[Phi (rad)]])</f>
        <v>0.56378816847208035</v>
      </c>
      <c r="Q423" s="3">
        <f>SIN(tweet_datatable[[#This Row],[Beta (rad)]])</f>
        <v>0.70750736054139318</v>
      </c>
      <c r="R423" s="3">
        <f>tweet_datatable[[#This Row],[SinPhi]]/tweet_datatable[[#This Row],[SinBeta]]</f>
        <v>0.79686544609325738</v>
      </c>
      <c r="S423" s="3">
        <f>RADIANS(tweet_datatable[[#This Row],[Theta (deg)]])</f>
        <v>0.18699956271367818</v>
      </c>
      <c r="T423" s="3">
        <f>tweet_datatable[[#This Row],[r1]]*COS(tweet_datatable[[#This Row],[Theta (rad)]])</f>
        <v>0.7829732710093229</v>
      </c>
      <c r="U423" s="3">
        <f>tweet_datatable[[#This Row],[r1]]*SIN(tweet_datatable[[#This Row],[Theta (rad)]])</f>
        <v>0.14814653577579037</v>
      </c>
      <c r="V423" s="3" t="e">
        <f>IF(COUNTA(tweet_datatable[[#This Row],[Flag]])&gt;0,tweet_datatable[[#This Row],[x]],NA())</f>
        <v>#N/A</v>
      </c>
      <c r="W423" s="3" t="e">
        <f>IF(COUNTA(tweet_datatable[[#This Row],[Flag]])&gt;0,tweet_datatable[[#This Row],[y]],NA())</f>
        <v>#N/A</v>
      </c>
      <c r="X423" s="3">
        <f>IF(COUNTA(tweet_datatable[[#This Row],[Flag]])=0,tweet_datatable[[#This Row],[x]],NA())</f>
        <v>0.7829732710093229</v>
      </c>
      <c r="Y423" s="3">
        <f>IF(COUNTA(tweet_datatable[[#This Row],[Flag]])=0,tweet_datatable[[#This Row],[y]],NA())</f>
        <v>0.14814653577579037</v>
      </c>
      <c r="Z423" s="3"/>
      <c r="AA423" s="3"/>
      <c r="AB423" s="3"/>
    </row>
    <row r="424" spans="1:28" x14ac:dyDescent="0.35">
      <c r="A424" s="1">
        <v>44163</v>
      </c>
      <c r="B424">
        <v>38</v>
      </c>
      <c r="C424">
        <v>50.9</v>
      </c>
      <c r="D424">
        <v>186.1</v>
      </c>
      <c r="E424" t="s">
        <v>8</v>
      </c>
      <c r="I424" s="2">
        <f>IFERROR(tweet_datatable[[#This Row],[Retweets]]/SUM(tweet_datatable[[#This Row],[Retweets]:[Likes]]),0.5)</f>
        <v>0.21476793248945147</v>
      </c>
      <c r="J424" s="2">
        <f>IFERROR(tweet_datatable[[#This Row],[Retweets]]/SUM(tweet_datatable[[#This Row],[Comments]:[Retweets]]),0.5)</f>
        <v>0.57255343082114729</v>
      </c>
      <c r="K424" s="3">
        <f>tweet_datatable[[#This Row],[R/L]]*60</f>
        <v>12.886075949367088</v>
      </c>
      <c r="L424" s="3">
        <f>tweet_datatable[[#This Row],[R/C]]*60</f>
        <v>34.353205849268839</v>
      </c>
      <c r="M424" s="3">
        <f>180-tweet_datatable[[#This Row],[Theta (deg)]]-tweet_datatable[[#This Row],[Phi (deg)]]</f>
        <v>132.76071820136406</v>
      </c>
      <c r="N424" s="3">
        <f>RADIANS(tweet_datatable[[#This Row],[Phi (deg)]])</f>
        <v>0.59957655068511606</v>
      </c>
      <c r="O424" s="3">
        <f>RADIANS(tweet_datatable[[#This Row],[Beta (deg)]])</f>
        <v>2.3171116499261668</v>
      </c>
      <c r="P424" s="3">
        <f>SIN(tweet_datatable[[#This Row],[Phi (rad)]])</f>
        <v>0.56429293498196809</v>
      </c>
      <c r="Q424" s="3">
        <f>SIN(tweet_datatable[[#This Row],[Beta (rad)]])</f>
        <v>0.73419551475534517</v>
      </c>
      <c r="R424" s="3">
        <f>tweet_datatable[[#This Row],[SinPhi]]/tweet_datatable[[#This Row],[SinBeta]]</f>
        <v>0.76858673696747737</v>
      </c>
      <c r="S424" s="3">
        <f>RADIANS(tweet_datatable[[#This Row],[Theta (deg)]])</f>
        <v>0.22490445297850981</v>
      </c>
      <c r="T424" s="3">
        <f>tweet_datatable[[#This Row],[r1]]*COS(tweet_datatable[[#This Row],[Theta (rad)]])</f>
        <v>0.74923020262485873</v>
      </c>
      <c r="U424" s="3">
        <f>tweet_datatable[[#This Row],[r1]]*SIN(tweet_datatable[[#This Row],[Theta (rad)]])</f>
        <v>0.17140500493575836</v>
      </c>
      <c r="V424" s="3" t="e">
        <f>IF(COUNTA(tweet_datatable[[#This Row],[Flag]])&gt;0,tweet_datatable[[#This Row],[x]],NA())</f>
        <v>#N/A</v>
      </c>
      <c r="W424" s="3" t="e">
        <f>IF(COUNTA(tweet_datatable[[#This Row],[Flag]])&gt;0,tweet_datatable[[#This Row],[y]],NA())</f>
        <v>#N/A</v>
      </c>
      <c r="X424" s="3">
        <f>IF(COUNTA(tweet_datatable[[#This Row],[Flag]])=0,tweet_datatable[[#This Row],[x]],NA())</f>
        <v>0.74923020262485873</v>
      </c>
      <c r="Y424" s="3">
        <f>IF(COUNTA(tweet_datatable[[#This Row],[Flag]])=0,tweet_datatable[[#This Row],[y]],NA())</f>
        <v>0.17140500493575836</v>
      </c>
      <c r="Z424" s="3"/>
      <c r="AA424" s="3"/>
      <c r="AB424" s="3"/>
    </row>
    <row r="425" spans="1:28" x14ac:dyDescent="0.35">
      <c r="A425" s="1">
        <v>44164</v>
      </c>
      <c r="B425">
        <v>11.9</v>
      </c>
      <c r="C425">
        <v>27.4</v>
      </c>
      <c r="D425">
        <v>117.2</v>
      </c>
      <c r="E425" t="s">
        <v>8</v>
      </c>
      <c r="G425" t="s">
        <v>23</v>
      </c>
      <c r="I425" s="2">
        <f>IFERROR(tweet_datatable[[#This Row],[Retweets]]/SUM(tweet_datatable[[#This Row],[Retweets]:[Likes]]),0.5)</f>
        <v>0.18948824343015214</v>
      </c>
      <c r="J425" s="2">
        <f>IFERROR(tweet_datatable[[#This Row],[Retweets]]/SUM(tweet_datatable[[#This Row],[Comments]:[Retweets]]),0.5)</f>
        <v>0.69720101781170485</v>
      </c>
      <c r="K425" s="3">
        <f>tweet_datatable[[#This Row],[R/L]]*60</f>
        <v>11.369294605809127</v>
      </c>
      <c r="L425" s="3">
        <f>tweet_datatable[[#This Row],[R/C]]*60</f>
        <v>41.832061068702288</v>
      </c>
      <c r="M425" s="3">
        <f>180-tweet_datatable[[#This Row],[Theta (deg)]]-tweet_datatable[[#This Row],[Phi (deg)]]</f>
        <v>126.79864432548858</v>
      </c>
      <c r="N425" s="3">
        <f>RADIANS(tweet_datatable[[#This Row],[Phi (deg)]])</f>
        <v>0.73010719854419281</v>
      </c>
      <c r="O425" s="3">
        <f>RADIANS(tweet_datatable[[#This Row],[Beta (deg)]])</f>
        <v>2.2130538305450003</v>
      </c>
      <c r="P425" s="3">
        <f>SIN(tweet_datatable[[#This Row],[Phi (rad)]])</f>
        <v>0.66694951278297054</v>
      </c>
      <c r="Q425" s="3">
        <f>SIN(tweet_datatable[[#This Row],[Beta (rad)]])</f>
        <v>0.80074554421225663</v>
      </c>
      <c r="R425" s="3">
        <f>tweet_datatable[[#This Row],[SinPhi]]/tweet_datatable[[#This Row],[SinBeta]]</f>
        <v>0.83291067631115001</v>
      </c>
      <c r="S425" s="3">
        <f>RADIANS(tweet_datatable[[#This Row],[Theta (deg)]])</f>
        <v>0.19843162450060009</v>
      </c>
      <c r="T425" s="3">
        <f>tweet_datatable[[#This Row],[r1]]*COS(tweet_datatable[[#This Row],[Theta (rad)]])</f>
        <v>0.8165664371598903</v>
      </c>
      <c r="U425" s="3">
        <f>tweet_datatable[[#This Row],[r1]]*SIN(tweet_datatable[[#This Row],[Theta (rad)]])</f>
        <v>0.16419332634763256</v>
      </c>
      <c r="V425" s="3">
        <f>IF(COUNTA(tweet_datatable[[#This Row],[Flag]])&gt;0,tweet_datatable[[#This Row],[x]],NA())</f>
        <v>0.8165664371598903</v>
      </c>
      <c r="W425" s="3">
        <f>IF(COUNTA(tweet_datatable[[#This Row],[Flag]])&gt;0,tweet_datatable[[#This Row],[y]],NA())</f>
        <v>0.16419332634763256</v>
      </c>
      <c r="X425" s="3" t="e">
        <f>IF(COUNTA(tweet_datatable[[#This Row],[Flag]])=0,tweet_datatable[[#This Row],[x]],NA())</f>
        <v>#N/A</v>
      </c>
      <c r="Y425" s="3" t="e">
        <f>IF(COUNTA(tweet_datatable[[#This Row],[Flag]])=0,tweet_datatable[[#This Row],[y]],NA())</f>
        <v>#N/A</v>
      </c>
      <c r="Z425" s="3"/>
      <c r="AA425" s="3"/>
      <c r="AB425" s="3"/>
    </row>
    <row r="426" spans="1:28" x14ac:dyDescent="0.35">
      <c r="A426" s="1">
        <v>44164</v>
      </c>
      <c r="B426">
        <v>10.5</v>
      </c>
      <c r="C426">
        <v>28.4</v>
      </c>
      <c r="D426">
        <v>119.7</v>
      </c>
      <c r="E426" t="s">
        <v>8</v>
      </c>
      <c r="G426" t="s">
        <v>17</v>
      </c>
      <c r="I426" s="2">
        <f>IFERROR(tweet_datatable[[#This Row],[Retweets]]/SUM(tweet_datatable[[#This Row],[Retweets]:[Likes]]),0.5)</f>
        <v>0.19176232275489533</v>
      </c>
      <c r="J426" s="2">
        <f>IFERROR(tweet_datatable[[#This Row],[Retweets]]/SUM(tweet_datatable[[#This Row],[Comments]:[Retweets]]),0.5)</f>
        <v>0.73007712082262211</v>
      </c>
      <c r="K426" s="3">
        <f>tweet_datatable[[#This Row],[R/L]]*60</f>
        <v>11.505739365293719</v>
      </c>
      <c r="L426" s="3">
        <f>tweet_datatable[[#This Row],[R/C]]*60</f>
        <v>43.804627249357324</v>
      </c>
      <c r="M426" s="3">
        <f>180-tweet_datatable[[#This Row],[Theta (deg)]]-tweet_datatable[[#This Row],[Phi (deg)]]</f>
        <v>124.68963338534896</v>
      </c>
      <c r="N426" s="3">
        <f>RADIANS(tweet_datatable[[#This Row],[Phi (deg)]])</f>
        <v>0.76453497311011243</v>
      </c>
      <c r="O426" s="3">
        <f>RADIANS(tweet_datatable[[#This Row],[Beta (deg)]])</f>
        <v>2.1762446456789828</v>
      </c>
      <c r="P426" s="3">
        <f>SIN(tweet_datatable[[#This Row],[Phi (rad)]])</f>
        <v>0.69220146150082884</v>
      </c>
      <c r="Q426" s="3">
        <f>SIN(tweet_datatable[[#This Row],[Beta (rad)]])</f>
        <v>0.82224702820430906</v>
      </c>
      <c r="R426" s="3">
        <f>tweet_datatable[[#This Row],[SinPhi]]/tweet_datatable[[#This Row],[SinBeta]]</f>
        <v>0.84184124448891662</v>
      </c>
      <c r="S426" s="3">
        <f>RADIANS(tweet_datatable[[#This Row],[Theta (deg)]])</f>
        <v>0.20081303480069798</v>
      </c>
      <c r="T426" s="3">
        <f>tweet_datatable[[#This Row],[r1]]*COS(tweet_datatable[[#This Row],[Theta (rad)]])</f>
        <v>0.82492421641965252</v>
      </c>
      <c r="U426" s="3">
        <f>tweet_datatable[[#This Row],[r1]]*SIN(tweet_datatable[[#This Row],[Theta (rad)]])</f>
        <v>0.16791878419959491</v>
      </c>
      <c r="V426" s="3">
        <f>IF(COUNTA(tweet_datatable[[#This Row],[Flag]])&gt;0,tweet_datatable[[#This Row],[x]],NA())</f>
        <v>0.82492421641965252</v>
      </c>
      <c r="W426" s="3">
        <f>IF(COUNTA(tweet_datatable[[#This Row],[Flag]])&gt;0,tweet_datatable[[#This Row],[y]],NA())</f>
        <v>0.16791878419959491</v>
      </c>
      <c r="X426" s="3" t="e">
        <f>IF(COUNTA(tweet_datatable[[#This Row],[Flag]])=0,tweet_datatable[[#This Row],[x]],NA())</f>
        <v>#N/A</v>
      </c>
      <c r="Y426" s="3" t="e">
        <f>IF(COUNTA(tweet_datatable[[#This Row],[Flag]])=0,tweet_datatable[[#This Row],[y]],NA())</f>
        <v>#N/A</v>
      </c>
      <c r="Z426" s="3"/>
      <c r="AA426" s="3"/>
      <c r="AB426" s="3"/>
    </row>
    <row r="427" spans="1:28" x14ac:dyDescent="0.35">
      <c r="A427" s="1">
        <v>44164</v>
      </c>
      <c r="B427">
        <v>9.6999999999999993</v>
      </c>
      <c r="C427">
        <v>28.1</v>
      </c>
      <c r="D427">
        <v>115.5</v>
      </c>
      <c r="E427" t="s">
        <v>8</v>
      </c>
      <c r="G427" t="s">
        <v>17</v>
      </c>
      <c r="I427" s="2">
        <f>IFERROR(tweet_datatable[[#This Row],[Retweets]]/SUM(tweet_datatable[[#This Row],[Retweets]:[Likes]]),0.5)</f>
        <v>0.19568245125348191</v>
      </c>
      <c r="J427" s="2">
        <f>IFERROR(tweet_datatable[[#This Row],[Retweets]]/SUM(tweet_datatable[[#This Row],[Comments]:[Retweets]]),0.5)</f>
        <v>0.74338624338624348</v>
      </c>
      <c r="K427" s="3">
        <f>tweet_datatable[[#This Row],[R/L]]*60</f>
        <v>11.740947075208915</v>
      </c>
      <c r="L427" s="3">
        <f>tweet_datatable[[#This Row],[R/C]]*60</f>
        <v>44.603174603174608</v>
      </c>
      <c r="M427" s="3">
        <f>180-tweet_datatable[[#This Row],[Theta (deg)]]-tweet_datatable[[#This Row],[Phi (deg)]]</f>
        <v>123.65587832161648</v>
      </c>
      <c r="N427" s="3">
        <f>RADIANS(tweet_datatable[[#This Row],[Phi (deg)]])</f>
        <v>0.77847225366731221</v>
      </c>
      <c r="O427" s="3">
        <f>RADIANS(tweet_datatable[[#This Row],[Beta (deg)]])</f>
        <v>2.1582022161576875</v>
      </c>
      <c r="P427" s="3">
        <f>SIN(tweet_datatable[[#This Row],[Phi (rad)]])</f>
        <v>0.70219250334230954</v>
      </c>
      <c r="Q427" s="3">
        <f>SIN(tweet_datatable[[#This Row],[Beta (rad)]])</f>
        <v>0.83238114366042459</v>
      </c>
      <c r="R427" s="3">
        <f>tweet_datatable[[#This Row],[SinPhi]]/tweet_datatable[[#This Row],[SinBeta]]</f>
        <v>0.84359491885459337</v>
      </c>
      <c r="S427" s="3">
        <f>RADIANS(tweet_datatable[[#This Row],[Theta (deg)]])</f>
        <v>0.20491818376479387</v>
      </c>
      <c r="T427" s="3">
        <f>tweet_datatable[[#This Row],[r1]]*COS(tweet_datatable[[#This Row],[Theta (rad)]])</f>
        <v>0.82594491918164814</v>
      </c>
      <c r="U427" s="3">
        <f>tweet_datatable[[#This Row],[r1]]*SIN(tweet_datatable[[#This Row],[Theta (rad)]])</f>
        <v>0.17166064661217081</v>
      </c>
      <c r="V427" s="3">
        <f>IF(COUNTA(tweet_datatable[[#This Row],[Flag]])&gt;0,tweet_datatable[[#This Row],[x]],NA())</f>
        <v>0.82594491918164814</v>
      </c>
      <c r="W427" s="3">
        <f>IF(COUNTA(tweet_datatable[[#This Row],[Flag]])&gt;0,tweet_datatable[[#This Row],[y]],NA())</f>
        <v>0.17166064661217081</v>
      </c>
      <c r="X427" s="3" t="e">
        <f>IF(COUNTA(tweet_datatable[[#This Row],[Flag]])=0,tweet_datatable[[#This Row],[x]],NA())</f>
        <v>#N/A</v>
      </c>
      <c r="Y427" s="3" t="e">
        <f>IF(COUNTA(tweet_datatable[[#This Row],[Flag]])=0,tweet_datatable[[#This Row],[y]],NA())</f>
        <v>#N/A</v>
      </c>
      <c r="Z427" s="3"/>
      <c r="AA427" s="3"/>
      <c r="AB427" s="3"/>
    </row>
    <row r="428" spans="1:28" x14ac:dyDescent="0.35">
      <c r="A428" s="1">
        <v>44164</v>
      </c>
      <c r="B428">
        <v>39.700000000000003</v>
      </c>
      <c r="C428">
        <v>68.099999999999994</v>
      </c>
      <c r="D428">
        <v>274.5</v>
      </c>
      <c r="E428" t="s">
        <v>8</v>
      </c>
      <c r="G428" t="s">
        <v>17</v>
      </c>
      <c r="I428" s="2">
        <f>IFERROR(tweet_datatable[[#This Row],[Retweets]]/SUM(tweet_datatable[[#This Row],[Retweets]:[Likes]]),0.5)</f>
        <v>0.19877408056042029</v>
      </c>
      <c r="J428" s="2">
        <f>IFERROR(tweet_datatable[[#This Row],[Retweets]]/SUM(tweet_datatable[[#This Row],[Comments]:[Retweets]]),0.5)</f>
        <v>0.63172541743970312</v>
      </c>
      <c r="K428" s="3">
        <f>tweet_datatable[[#This Row],[R/L]]*60</f>
        <v>11.926444833625217</v>
      </c>
      <c r="L428" s="3">
        <f>tweet_datatable[[#This Row],[R/C]]*60</f>
        <v>37.903525046382185</v>
      </c>
      <c r="M428" s="3">
        <f>180-tweet_datatable[[#This Row],[Theta (deg)]]-tweet_datatable[[#This Row],[Phi (deg)]]</f>
        <v>130.17003011999259</v>
      </c>
      <c r="N428" s="3">
        <f>RADIANS(tweet_datatable[[#This Row],[Phi (deg)]])</f>
        <v>0.66154131017150553</v>
      </c>
      <c r="O428" s="3">
        <f>RADIANS(tweet_datatable[[#This Row],[Beta (deg)]])</f>
        <v>2.2718956130140602</v>
      </c>
      <c r="P428" s="3">
        <f>SIN(tweet_datatable[[#This Row],[Phi (rad)]])</f>
        <v>0.61433374628173698</v>
      </c>
      <c r="Q428" s="3">
        <f>SIN(tweet_datatable[[#This Row],[Beta (rad)]])</f>
        <v>0.76413354567224856</v>
      </c>
      <c r="R428" s="3">
        <f>tweet_datatable[[#This Row],[SinPhi]]/tweet_datatable[[#This Row],[SinBeta]]</f>
        <v>0.80396123133329422</v>
      </c>
      <c r="S428" s="3">
        <f>RADIANS(tweet_datatable[[#This Row],[Theta (deg)]])</f>
        <v>0.20815573040422736</v>
      </c>
      <c r="T428" s="3">
        <f>tweet_datatable[[#This Row],[r1]]*COS(tweet_datatable[[#This Row],[Theta (rad)]])</f>
        <v>0.78660668900193997</v>
      </c>
      <c r="U428" s="3">
        <f>tweet_datatable[[#This Row],[r1]]*SIN(tweet_datatable[[#This Row],[Theta (rad)]])</f>
        <v>0.16614324633987335</v>
      </c>
      <c r="V428" s="3">
        <f>IF(COUNTA(tweet_datatable[[#This Row],[Flag]])&gt;0,tweet_datatable[[#This Row],[x]],NA())</f>
        <v>0.78660668900193997</v>
      </c>
      <c r="W428" s="3">
        <f>IF(COUNTA(tweet_datatable[[#This Row],[Flag]])&gt;0,tweet_datatable[[#This Row],[y]],NA())</f>
        <v>0.16614324633987335</v>
      </c>
      <c r="X428" s="3" t="e">
        <f>IF(COUNTA(tweet_datatable[[#This Row],[Flag]])=0,tweet_datatable[[#This Row],[x]],NA())</f>
        <v>#N/A</v>
      </c>
      <c r="Y428" s="3" t="e">
        <f>IF(COUNTA(tweet_datatable[[#This Row],[Flag]])=0,tweet_datatable[[#This Row],[y]],NA())</f>
        <v>#N/A</v>
      </c>
      <c r="Z428" s="3"/>
      <c r="AA428" s="3"/>
      <c r="AB428" s="3"/>
    </row>
    <row r="429" spans="1:28" x14ac:dyDescent="0.35">
      <c r="A429" s="1">
        <v>44164</v>
      </c>
      <c r="B429">
        <v>27.3</v>
      </c>
      <c r="C429">
        <v>46.7</v>
      </c>
      <c r="D429">
        <v>187.5</v>
      </c>
      <c r="E429" t="s">
        <v>8</v>
      </c>
      <c r="G429" t="s">
        <v>17</v>
      </c>
      <c r="I429" s="2">
        <f>IFERROR(tweet_datatable[[#This Row],[Retweets]]/SUM(tweet_datatable[[#This Row],[Retweets]:[Likes]]),0.5)</f>
        <v>0.19940222032450899</v>
      </c>
      <c r="J429" s="2">
        <f>IFERROR(tweet_datatable[[#This Row],[Retweets]]/SUM(tweet_datatable[[#This Row],[Comments]:[Retweets]]),0.5)</f>
        <v>0.63108108108108107</v>
      </c>
      <c r="K429" s="3">
        <f>tweet_datatable[[#This Row],[R/L]]*60</f>
        <v>11.96413321947054</v>
      </c>
      <c r="L429" s="3">
        <f>tweet_datatable[[#This Row],[R/C]]*60</f>
        <v>37.864864864864863</v>
      </c>
      <c r="M429" s="3">
        <f>180-tweet_datatable[[#This Row],[Theta (deg)]]-tweet_datatable[[#This Row],[Phi (deg)]]</f>
        <v>130.17100191566459</v>
      </c>
      <c r="N429" s="3">
        <f>RADIANS(tweet_datatable[[#This Row],[Phi (deg)]])</f>
        <v>0.66086656271460964</v>
      </c>
      <c r="O429" s="3">
        <f>RADIANS(tweet_datatable[[#This Row],[Beta (deg)]])</f>
        <v>2.2719125740481934</v>
      </c>
      <c r="P429" s="3">
        <f>SIN(tweet_datatable[[#This Row],[Phi (rad)]])</f>
        <v>0.61380119949621015</v>
      </c>
      <c r="Q429" s="3">
        <f>SIN(tweet_datatable[[#This Row],[Beta (rad)]])</f>
        <v>0.76412260471025351</v>
      </c>
      <c r="R429" s="3">
        <f>tweet_datatable[[#This Row],[SinPhi]]/tweet_datatable[[#This Row],[SinBeta]]</f>
        <v>0.80327580379454488</v>
      </c>
      <c r="S429" s="3">
        <f>RADIANS(tweet_datatable[[#This Row],[Theta (deg)]])</f>
        <v>0.20881351682699026</v>
      </c>
      <c r="T429" s="3">
        <f>tweet_datatable[[#This Row],[r1]]*COS(tweet_datatable[[#This Row],[Theta (rad)]])</f>
        <v>0.78582669368203517</v>
      </c>
      <c r="U429" s="3">
        <f>tweet_datatable[[#This Row],[r1]]*SIN(tweet_datatable[[#This Row],[Theta (rad)]])</f>
        <v>0.16651854088519125</v>
      </c>
      <c r="V429" s="3">
        <f>IF(COUNTA(tweet_datatable[[#This Row],[Flag]])&gt;0,tweet_datatable[[#This Row],[x]],NA())</f>
        <v>0.78582669368203517</v>
      </c>
      <c r="W429" s="3">
        <f>IF(COUNTA(tweet_datatable[[#This Row],[Flag]])&gt;0,tweet_datatable[[#This Row],[y]],NA())</f>
        <v>0.16651854088519125</v>
      </c>
      <c r="X429" s="3" t="e">
        <f>IF(COUNTA(tweet_datatable[[#This Row],[Flag]])=0,tweet_datatable[[#This Row],[x]],NA())</f>
        <v>#N/A</v>
      </c>
      <c r="Y429" s="3" t="e">
        <f>IF(COUNTA(tweet_datatable[[#This Row],[Flag]])=0,tweet_datatable[[#This Row],[y]],NA())</f>
        <v>#N/A</v>
      </c>
      <c r="Z429" s="3"/>
      <c r="AA429" s="3"/>
      <c r="AB429" s="3"/>
    </row>
    <row r="430" spans="1:28" x14ac:dyDescent="0.35">
      <c r="A430" s="1">
        <v>44164</v>
      </c>
      <c r="B430">
        <v>36</v>
      </c>
      <c r="C430">
        <v>68.400000000000006</v>
      </c>
      <c r="D430">
        <v>265.60000000000002</v>
      </c>
      <c r="E430" t="s">
        <v>8</v>
      </c>
      <c r="G430" t="s">
        <v>17</v>
      </c>
      <c r="I430" s="2">
        <f>IFERROR(tweet_datatable[[#This Row],[Retweets]]/SUM(tweet_datatable[[#This Row],[Retweets]:[Likes]]),0.5)</f>
        <v>0.20479041916167667</v>
      </c>
      <c r="J430" s="2">
        <f>IFERROR(tweet_datatable[[#This Row],[Retweets]]/SUM(tweet_datatable[[#This Row],[Comments]:[Retweets]]),0.5)</f>
        <v>0.65517241379310343</v>
      </c>
      <c r="K430" s="3">
        <f>tweet_datatable[[#This Row],[R/L]]*60</f>
        <v>12.287425149700601</v>
      </c>
      <c r="L430" s="3">
        <f>tweet_datatable[[#This Row],[R/C]]*60</f>
        <v>39.310344827586206</v>
      </c>
      <c r="M430" s="3">
        <f>180-tweet_datatable[[#This Row],[Theta (deg)]]-tweet_datatable[[#This Row],[Phi (deg)]]</f>
        <v>128.40223002271318</v>
      </c>
      <c r="N430" s="3">
        <f>RADIANS(tweet_datatable[[#This Row],[Phi (deg)]])</f>
        <v>0.68609494733570198</v>
      </c>
      <c r="O430" s="3">
        <f>RADIANS(tweet_datatable[[#This Row],[Beta (deg)]])</f>
        <v>2.2410416807994586</v>
      </c>
      <c r="P430" s="3">
        <f>SIN(tweet_datatable[[#This Row],[Phi (rad)]])</f>
        <v>0.63352058016042379</v>
      </c>
      <c r="Q430" s="3">
        <f>SIN(tweet_datatable[[#This Row],[Beta (rad)]])</f>
        <v>0.78366928089120313</v>
      </c>
      <c r="R430" s="3">
        <f>tweet_datatable[[#This Row],[SinPhi]]/tweet_datatable[[#This Row],[SinBeta]]</f>
        <v>0.80840297764379954</v>
      </c>
      <c r="S430" s="3">
        <f>RADIANS(tweet_datatable[[#This Row],[Theta (deg)]])</f>
        <v>0.21445602545463263</v>
      </c>
      <c r="T430" s="3">
        <f>tweet_datatable[[#This Row],[r1]]*COS(tweet_datatable[[#This Row],[Theta (rad)]])</f>
        <v>0.7898843289757177</v>
      </c>
      <c r="U430" s="3">
        <f>tweet_datatable[[#This Row],[r1]]*SIN(tweet_datatable[[#This Row],[Theta (rad)]])</f>
        <v>0.17204104481762933</v>
      </c>
      <c r="V430" s="3">
        <f>IF(COUNTA(tweet_datatable[[#This Row],[Flag]])&gt;0,tweet_datatable[[#This Row],[x]],NA())</f>
        <v>0.7898843289757177</v>
      </c>
      <c r="W430" s="3">
        <f>IF(COUNTA(tweet_datatable[[#This Row],[Flag]])&gt;0,tweet_datatable[[#This Row],[y]],NA())</f>
        <v>0.17204104481762933</v>
      </c>
      <c r="X430" s="3" t="e">
        <f>IF(COUNTA(tweet_datatable[[#This Row],[Flag]])=0,tweet_datatable[[#This Row],[x]],NA())</f>
        <v>#N/A</v>
      </c>
      <c r="Y430" s="3" t="e">
        <f>IF(COUNTA(tweet_datatable[[#This Row],[Flag]])=0,tweet_datatable[[#This Row],[y]],NA())</f>
        <v>#N/A</v>
      </c>
      <c r="Z430" s="3"/>
      <c r="AA430" s="3"/>
      <c r="AB430" s="3"/>
    </row>
    <row r="431" spans="1:28" x14ac:dyDescent="0.35">
      <c r="A431" s="1">
        <v>44164</v>
      </c>
      <c r="B431">
        <v>10.4</v>
      </c>
      <c r="C431">
        <v>42.2</v>
      </c>
      <c r="D431">
        <v>161.80000000000001</v>
      </c>
      <c r="E431" t="s">
        <v>9</v>
      </c>
      <c r="G431" t="s">
        <v>17</v>
      </c>
      <c r="I431" s="2">
        <f>IFERROR(tweet_datatable[[#This Row],[Retweets]]/SUM(tweet_datatable[[#This Row],[Retweets]:[Likes]]),0.5)</f>
        <v>0.20686274509803923</v>
      </c>
      <c r="J431" s="2">
        <f>IFERROR(tweet_datatable[[#This Row],[Retweets]]/SUM(tweet_datatable[[#This Row],[Comments]:[Retweets]]),0.5)</f>
        <v>0.80228136882129286</v>
      </c>
      <c r="K431" s="3">
        <f>tweet_datatable[[#This Row],[R/L]]*60</f>
        <v>12.411764705882353</v>
      </c>
      <c r="L431" s="3">
        <f>tweet_datatable[[#This Row],[R/C]]*60</f>
        <v>48.136882129277573</v>
      </c>
      <c r="M431" s="3">
        <f>180-tweet_datatable[[#This Row],[Theta (deg)]]-tweet_datatable[[#This Row],[Phi (deg)]]</f>
        <v>119.45135316484007</v>
      </c>
      <c r="N431" s="3">
        <f>RADIANS(tweet_datatable[[#This Row],[Phi (deg)]])</f>
        <v>0.84014708480031242</v>
      </c>
      <c r="O431" s="3">
        <f>RADIANS(tweet_datatable[[#This Row],[Beta (deg)]])</f>
        <v>2.0848194086890079</v>
      </c>
      <c r="P431" s="3">
        <f>SIN(tweet_datatable[[#This Row],[Phi (rad)]])</f>
        <v>0.74474128555217844</v>
      </c>
      <c r="Q431" s="3">
        <f>SIN(tweet_datatable[[#This Row],[Beta (rad)]])</f>
        <v>0.87077347314317666</v>
      </c>
      <c r="R431" s="3">
        <f>tweet_datatable[[#This Row],[SinPhi]]/tweet_datatable[[#This Row],[SinBeta]]</f>
        <v>0.85526409395997371</v>
      </c>
      <c r="S431" s="3">
        <f>RADIANS(tweet_datatable[[#This Row],[Theta (deg)]])</f>
        <v>0.21662616010047267</v>
      </c>
      <c r="T431" s="3">
        <f>tweet_datatable[[#This Row],[r1]]*COS(tweet_datatable[[#This Row],[Theta (rad)]])</f>
        <v>0.83527500312613845</v>
      </c>
      <c r="U431" s="3">
        <f>tweet_datatable[[#This Row],[r1]]*SIN(tweet_datatable[[#This Row],[Theta (rad)]])</f>
        <v>0.18382692830432687</v>
      </c>
      <c r="V431" s="3">
        <f>IF(COUNTA(tweet_datatable[[#This Row],[Flag]])&gt;0,tweet_datatable[[#This Row],[x]],NA())</f>
        <v>0.83527500312613845</v>
      </c>
      <c r="W431" s="3">
        <f>IF(COUNTA(tweet_datatable[[#This Row],[Flag]])&gt;0,tweet_datatable[[#This Row],[y]],NA())</f>
        <v>0.18382692830432687</v>
      </c>
      <c r="X431" s="3" t="e">
        <f>IF(COUNTA(tweet_datatable[[#This Row],[Flag]])=0,tweet_datatable[[#This Row],[x]],NA())</f>
        <v>#N/A</v>
      </c>
      <c r="Y431" s="3" t="e">
        <f>IF(COUNTA(tweet_datatable[[#This Row],[Flag]])=0,tweet_datatable[[#This Row],[y]],NA())</f>
        <v>#N/A</v>
      </c>
      <c r="Z431" s="3"/>
      <c r="AA431" s="3"/>
      <c r="AB431" s="3"/>
    </row>
    <row r="432" spans="1:28" x14ac:dyDescent="0.35">
      <c r="A432" s="1">
        <v>44164</v>
      </c>
      <c r="B432">
        <v>28</v>
      </c>
      <c r="C432">
        <v>26.9</v>
      </c>
      <c r="D432">
        <v>188.9</v>
      </c>
      <c r="E432" t="s">
        <v>8</v>
      </c>
      <c r="I432" s="2">
        <f>IFERROR(tweet_datatable[[#This Row],[Retweets]]/SUM(tweet_datatable[[#This Row],[Retweets]:[Likes]]),0.5)</f>
        <v>0.12465245597775718</v>
      </c>
      <c r="J432" s="2">
        <f>IFERROR(tweet_datatable[[#This Row],[Retweets]]/SUM(tweet_datatable[[#This Row],[Comments]:[Retweets]]),0.5)</f>
        <v>0.48998178506375228</v>
      </c>
      <c r="K432" s="3">
        <f>tweet_datatable[[#This Row],[R/L]]*60</f>
        <v>7.4791473586654309</v>
      </c>
      <c r="L432" s="3">
        <f>tweet_datatable[[#This Row],[R/C]]*60</f>
        <v>29.398907103825138</v>
      </c>
      <c r="M432" s="3">
        <f>180-tweet_datatable[[#This Row],[Theta (deg)]]-tweet_datatable[[#This Row],[Phi (deg)]]</f>
        <v>143.12194553750942</v>
      </c>
      <c r="N432" s="3">
        <f>RADIANS(tweet_datatable[[#This Row],[Phi (deg)]])</f>
        <v>0.51310772544969907</v>
      </c>
      <c r="O432" s="3">
        <f>RADIANS(tweet_datatable[[#This Row],[Beta (deg)]])</f>
        <v>2.4979491814895449</v>
      </c>
      <c r="P432" s="3">
        <f>SIN(tweet_datatable[[#This Row],[Phi (rad)]])</f>
        <v>0.49088713543895873</v>
      </c>
      <c r="Q432" s="3">
        <f>SIN(tweet_datatable[[#This Row],[Beta (rad)]])</f>
        <v>0.60011388456499304</v>
      </c>
      <c r="R432" s="3">
        <f>tweet_datatable[[#This Row],[SinPhi]]/tweet_datatable[[#This Row],[SinBeta]]</f>
        <v>0.8179899650127076</v>
      </c>
      <c r="S432" s="3">
        <f>RADIANS(tweet_datatable[[#This Row],[Theta (deg)]])</f>
        <v>0.13053574665054901</v>
      </c>
      <c r="T432" s="3">
        <f>tweet_datatable[[#This Row],[r1]]*COS(tweet_datatable[[#This Row],[Theta (rad)]])</f>
        <v>0.81103075208114461</v>
      </c>
      <c r="U432" s="3">
        <f>tweet_datatable[[#This Row],[r1]]*SIN(tweet_datatable[[#This Row],[Theta (rad)]])</f>
        <v>0.10647395005438494</v>
      </c>
      <c r="V432" s="3" t="e">
        <f>IF(COUNTA(tweet_datatable[[#This Row],[Flag]])&gt;0,tweet_datatable[[#This Row],[x]],NA())</f>
        <v>#N/A</v>
      </c>
      <c r="W432" s="3" t="e">
        <f>IF(COUNTA(tweet_datatable[[#This Row],[Flag]])&gt;0,tweet_datatable[[#This Row],[y]],NA())</f>
        <v>#N/A</v>
      </c>
      <c r="X432" s="3">
        <f>IF(COUNTA(tweet_datatable[[#This Row],[Flag]])=0,tweet_datatable[[#This Row],[x]],NA())</f>
        <v>0.81103075208114461</v>
      </c>
      <c r="Y432" s="3">
        <f>IF(COUNTA(tweet_datatable[[#This Row],[Flag]])=0,tweet_datatable[[#This Row],[y]],NA())</f>
        <v>0.10647395005438494</v>
      </c>
      <c r="Z432" s="3"/>
      <c r="AA432" s="3"/>
      <c r="AB432" s="3"/>
    </row>
    <row r="433" spans="1:28" x14ac:dyDescent="0.35">
      <c r="A433" s="1">
        <v>44164</v>
      </c>
      <c r="B433">
        <v>29.3</v>
      </c>
      <c r="C433">
        <v>35.200000000000003</v>
      </c>
      <c r="D433">
        <v>164.4</v>
      </c>
      <c r="E433" t="s">
        <v>8</v>
      </c>
      <c r="I433" s="2">
        <f>IFERROR(tweet_datatable[[#This Row],[Retweets]]/SUM(tweet_datatable[[#This Row],[Retweets]:[Likes]]),0.5)</f>
        <v>0.17635270541082163</v>
      </c>
      <c r="J433" s="2">
        <f>IFERROR(tweet_datatable[[#This Row],[Retweets]]/SUM(tweet_datatable[[#This Row],[Comments]:[Retweets]]),0.5)</f>
        <v>0.54573643410852712</v>
      </c>
      <c r="K433" s="3">
        <f>tweet_datatable[[#This Row],[R/L]]*60</f>
        <v>10.581162324649297</v>
      </c>
      <c r="L433" s="3">
        <f>tweet_datatable[[#This Row],[R/C]]*60</f>
        <v>32.744186046511629</v>
      </c>
      <c r="M433" s="3">
        <f>180-tweet_datatable[[#This Row],[Theta (deg)]]-tweet_datatable[[#This Row],[Phi (deg)]]</f>
        <v>136.67465162883909</v>
      </c>
      <c r="N433" s="3">
        <f>RADIANS(tweet_datatable[[#This Row],[Phi (deg)]])</f>
        <v>0.57149385739721303</v>
      </c>
      <c r="O433" s="3">
        <f>RADIANS(tweet_datatable[[#This Row],[Beta (deg)]])</f>
        <v>2.3854226749394729</v>
      </c>
      <c r="P433" s="3">
        <f>SIN(tweet_datatable[[#This Row],[Phi (rad)]])</f>
        <v>0.54088912614165563</v>
      </c>
      <c r="Q433" s="3">
        <f>SIN(tweet_datatable[[#This Row],[Beta (rad)]])</f>
        <v>0.6861402615915656</v>
      </c>
      <c r="R433" s="3">
        <f>tweet_datatable[[#This Row],[SinPhi]]/tweet_datatable[[#This Row],[SinBeta]]</f>
        <v>0.78830693433877996</v>
      </c>
      <c r="S433" s="3">
        <f>RADIANS(tweet_datatable[[#This Row],[Theta (deg)]])</f>
        <v>0.18467612125310739</v>
      </c>
      <c r="T433" s="3">
        <f>tweet_datatable[[#This Row],[r1]]*COS(tweet_datatable[[#This Row],[Theta (rad)]])</f>
        <v>0.77490238621155427</v>
      </c>
      <c r="U433" s="3">
        <f>tweet_datatable[[#This Row],[r1]]*SIN(tweet_datatable[[#This Row],[Theta (rad)]])</f>
        <v>0.14475536111054677</v>
      </c>
      <c r="V433" s="3" t="e">
        <f>IF(COUNTA(tweet_datatable[[#This Row],[Flag]])&gt;0,tweet_datatable[[#This Row],[x]],NA())</f>
        <v>#N/A</v>
      </c>
      <c r="W433" s="3" t="e">
        <f>IF(COUNTA(tweet_datatable[[#This Row],[Flag]])&gt;0,tweet_datatable[[#This Row],[y]],NA())</f>
        <v>#N/A</v>
      </c>
      <c r="X433" s="3">
        <f>IF(COUNTA(tweet_datatable[[#This Row],[Flag]])=0,tweet_datatable[[#This Row],[x]],NA())</f>
        <v>0.77490238621155427</v>
      </c>
      <c r="Y433" s="3">
        <f>IF(COUNTA(tweet_datatable[[#This Row],[Flag]])=0,tweet_datatable[[#This Row],[y]],NA())</f>
        <v>0.14475536111054677</v>
      </c>
      <c r="Z433" s="3"/>
      <c r="AA433" s="3"/>
      <c r="AB433" s="3"/>
    </row>
    <row r="434" spans="1:28" x14ac:dyDescent="0.35">
      <c r="A434" s="1">
        <v>44164</v>
      </c>
      <c r="B434">
        <v>18.100000000000001</v>
      </c>
      <c r="C434">
        <v>30.8</v>
      </c>
      <c r="D434">
        <v>182.7</v>
      </c>
      <c r="E434" t="s">
        <v>9</v>
      </c>
      <c r="I434" s="2">
        <f>IFERROR(tweet_datatable[[#This Row],[Retweets]]/SUM(tweet_datatable[[#This Row],[Retweets]:[Likes]]),0.5)</f>
        <v>0.14426229508196722</v>
      </c>
      <c r="J434" s="2">
        <f>IFERROR(tweet_datatable[[#This Row],[Retweets]]/SUM(tweet_datatable[[#This Row],[Comments]:[Retweets]]),0.5)</f>
        <v>0.62985685071574637</v>
      </c>
      <c r="K434" s="3">
        <f>tweet_datatable[[#This Row],[R/L]]*60</f>
        <v>8.6557377049180335</v>
      </c>
      <c r="L434" s="3">
        <f>tweet_datatable[[#This Row],[R/C]]*60</f>
        <v>37.79141104294478</v>
      </c>
      <c r="M434" s="3">
        <f>180-tweet_datatable[[#This Row],[Theta (deg)]]-tweet_datatable[[#This Row],[Phi (deg)]]</f>
        <v>133.55285125213717</v>
      </c>
      <c r="N434" s="3">
        <f>RADIANS(tweet_datatable[[#This Row],[Phi (deg)]])</f>
        <v>0.6595845516739306</v>
      </c>
      <c r="O434" s="3">
        <f>RADIANS(tweet_datatable[[#This Row],[Beta (deg)]])</f>
        <v>2.3309369797760251</v>
      </c>
      <c r="P434" s="3">
        <f>SIN(tweet_datatable[[#This Row],[Phi (rad)]])</f>
        <v>0.61278859812153208</v>
      </c>
      <c r="Q434" s="3">
        <f>SIN(tweet_datatable[[#This Row],[Beta (rad)]])</f>
        <v>0.72473910471639647</v>
      </c>
      <c r="R434" s="3">
        <f>tweet_datatable[[#This Row],[SinPhi]]/tweet_datatable[[#This Row],[SinBeta]]</f>
        <v>0.84552992122776005</v>
      </c>
      <c r="S434" s="3">
        <f>RADIANS(tweet_datatable[[#This Row],[Theta (deg)]])</f>
        <v>0.15107112213983706</v>
      </c>
      <c r="T434" s="3">
        <f>tweet_datatable[[#This Row],[r1]]*COS(tweet_datatable[[#This Row],[Theta (rad)]])</f>
        <v>0.83589971106402383</v>
      </c>
      <c r="U434" s="3">
        <f>tweet_datatable[[#This Row],[r1]]*SIN(tweet_datatable[[#This Row],[Theta (rad)]])</f>
        <v>0.1272498358918529</v>
      </c>
      <c r="V434" s="3" t="e">
        <f>IF(COUNTA(tweet_datatable[[#This Row],[Flag]])&gt;0,tweet_datatable[[#This Row],[x]],NA())</f>
        <v>#N/A</v>
      </c>
      <c r="W434" s="3" t="e">
        <f>IF(COUNTA(tweet_datatable[[#This Row],[Flag]])&gt;0,tweet_datatable[[#This Row],[y]],NA())</f>
        <v>#N/A</v>
      </c>
      <c r="X434" s="3">
        <f>IF(COUNTA(tweet_datatable[[#This Row],[Flag]])=0,tweet_datatable[[#This Row],[x]],NA())</f>
        <v>0.83589971106402383</v>
      </c>
      <c r="Y434" s="3">
        <f>IF(COUNTA(tweet_datatable[[#This Row],[Flag]])=0,tweet_datatable[[#This Row],[y]],NA())</f>
        <v>0.1272498358918529</v>
      </c>
      <c r="Z434" s="3"/>
      <c r="AA434" s="3"/>
      <c r="AB434" s="3"/>
    </row>
    <row r="435" spans="1:28" x14ac:dyDescent="0.35">
      <c r="A435" s="1">
        <v>44164</v>
      </c>
      <c r="B435">
        <v>12.4</v>
      </c>
      <c r="C435">
        <v>27</v>
      </c>
      <c r="D435">
        <v>123.3</v>
      </c>
      <c r="E435" t="s">
        <v>9</v>
      </c>
      <c r="I435" s="2">
        <f>IFERROR(tweet_datatable[[#This Row],[Retweets]]/SUM(tweet_datatable[[#This Row],[Retweets]:[Likes]]),0.5)</f>
        <v>0.17964071856287422</v>
      </c>
      <c r="J435" s="2">
        <f>IFERROR(tweet_datatable[[#This Row],[Retweets]]/SUM(tweet_datatable[[#This Row],[Comments]:[Retweets]]),0.5)</f>
        <v>0.68527918781725894</v>
      </c>
      <c r="K435" s="3">
        <f>tweet_datatable[[#This Row],[R/L]]*60</f>
        <v>10.778443113772454</v>
      </c>
      <c r="L435" s="3">
        <f>tweet_datatable[[#This Row],[R/C]]*60</f>
        <v>41.116751269035539</v>
      </c>
      <c r="M435" s="3">
        <f>180-tweet_datatable[[#This Row],[Theta (deg)]]-tweet_datatable[[#This Row],[Phi (deg)]]</f>
        <v>128.104805617192</v>
      </c>
      <c r="N435" s="3">
        <f>RADIANS(tweet_datatable[[#This Row],[Phi (deg)]])</f>
        <v>0.71762268736822699</v>
      </c>
      <c r="O435" s="3">
        <f>RADIANS(tweet_datatable[[#This Row],[Beta (deg)]])</f>
        <v>2.2358506456473268</v>
      </c>
      <c r="P435" s="3">
        <f>SIN(tweet_datatable[[#This Row],[Phi (rad)]])</f>
        <v>0.65759553310505825</v>
      </c>
      <c r="Q435" s="3">
        <f>SIN(tweet_datatable[[#This Row],[Beta (rad)]])</f>
        <v>0.78688326602355996</v>
      </c>
      <c r="R435" s="3">
        <f>tweet_datatable[[#This Row],[SinPhi]]/tweet_datatable[[#This Row],[SinBeta]]</f>
        <v>0.83569642601266003</v>
      </c>
      <c r="S435" s="3">
        <f>RADIANS(tweet_datatable[[#This Row],[Theta (deg)]])</f>
        <v>0.18811932057423908</v>
      </c>
      <c r="T435" s="3">
        <f>tweet_datatable[[#This Row],[r1]]*COS(tweet_datatable[[#This Row],[Theta (rad)]])</f>
        <v>0.82095280332357456</v>
      </c>
      <c r="U435" s="3">
        <f>tweet_datatable[[#This Row],[r1]]*SIN(tweet_datatable[[#This Row],[Theta (rad)]])</f>
        <v>0.15628503180246556</v>
      </c>
      <c r="V435" s="3" t="e">
        <f>IF(COUNTA(tweet_datatable[[#This Row],[Flag]])&gt;0,tweet_datatable[[#This Row],[x]],NA())</f>
        <v>#N/A</v>
      </c>
      <c r="W435" s="3" t="e">
        <f>IF(COUNTA(tweet_datatable[[#This Row],[Flag]])&gt;0,tweet_datatable[[#This Row],[y]],NA())</f>
        <v>#N/A</v>
      </c>
      <c r="X435" s="3">
        <f>IF(COUNTA(tweet_datatable[[#This Row],[Flag]])=0,tweet_datatable[[#This Row],[x]],NA())</f>
        <v>0.82095280332357456</v>
      </c>
      <c r="Y435" s="3">
        <f>IF(COUNTA(tweet_datatable[[#This Row],[Flag]])=0,tweet_datatable[[#This Row],[y]],NA())</f>
        <v>0.15628503180246556</v>
      </c>
      <c r="Z435" s="3"/>
      <c r="AA435" s="3"/>
      <c r="AB435" s="3"/>
    </row>
    <row r="436" spans="1:28" x14ac:dyDescent="0.35">
      <c r="A436" s="1">
        <v>44164</v>
      </c>
      <c r="B436">
        <v>82.4</v>
      </c>
      <c r="C436">
        <v>76.599999999999994</v>
      </c>
      <c r="D436">
        <v>299.89999999999998</v>
      </c>
      <c r="E436" t="s">
        <v>9</v>
      </c>
      <c r="I436" s="2">
        <f>IFERROR(tweet_datatable[[#This Row],[Retweets]]/SUM(tweet_datatable[[#This Row],[Retweets]:[Likes]]),0.5)</f>
        <v>0.20345285524568391</v>
      </c>
      <c r="J436" s="2">
        <f>IFERROR(tweet_datatable[[#This Row],[Retweets]]/SUM(tweet_datatable[[#This Row],[Comments]:[Retweets]]),0.5)</f>
        <v>0.48176100628930812</v>
      </c>
      <c r="K436" s="3">
        <f>tweet_datatable[[#This Row],[R/L]]*60</f>
        <v>12.207171314741034</v>
      </c>
      <c r="L436" s="3">
        <f>tweet_datatable[[#This Row],[R/C]]*60</f>
        <v>28.905660377358487</v>
      </c>
      <c r="M436" s="3">
        <f>180-tweet_datatable[[#This Row],[Theta (deg)]]-tweet_datatable[[#This Row],[Phi (deg)]]</f>
        <v>138.88716830790048</v>
      </c>
      <c r="N436" s="3">
        <f>RADIANS(tweet_datatable[[#This Row],[Phi (deg)]])</f>
        <v>0.50449894604817214</v>
      </c>
      <c r="O436" s="3">
        <f>RADIANS(tweet_datatable[[#This Row],[Beta (deg)]])</f>
        <v>2.4240383757443849</v>
      </c>
      <c r="P436" s="3">
        <f>SIN(tweet_datatable[[#This Row],[Phi (rad)]])</f>
        <v>0.48336886998220602</v>
      </c>
      <c r="Q436" s="3">
        <f>SIN(tweet_datatable[[#This Row],[Beta (rad)]])</f>
        <v>0.65754399380434969</v>
      </c>
      <c r="R436" s="3">
        <f>tweet_datatable[[#This Row],[SinPhi]]/tweet_datatable[[#This Row],[SinBeta]]</f>
        <v>0.73511259252111882</v>
      </c>
      <c r="S436" s="3">
        <f>RADIANS(tweet_datatable[[#This Row],[Theta (deg)]])</f>
        <v>0.21305533179723604</v>
      </c>
      <c r="T436" s="3">
        <f>tweet_datatable[[#This Row],[r1]]*COS(tweet_datatable[[#This Row],[Theta (rad)]])</f>
        <v>0.71849128262213491</v>
      </c>
      <c r="U436" s="3">
        <f>tweet_datatable[[#This Row],[r1]]*SIN(tweet_datatable[[#This Row],[Theta (rad)]])</f>
        <v>0.15543744876676241</v>
      </c>
      <c r="V436" s="3" t="e">
        <f>IF(COUNTA(tweet_datatable[[#This Row],[Flag]])&gt;0,tweet_datatable[[#This Row],[x]],NA())</f>
        <v>#N/A</v>
      </c>
      <c r="W436" s="3" t="e">
        <f>IF(COUNTA(tweet_datatable[[#This Row],[Flag]])&gt;0,tweet_datatable[[#This Row],[y]],NA())</f>
        <v>#N/A</v>
      </c>
      <c r="X436" s="3">
        <f>IF(COUNTA(tweet_datatable[[#This Row],[Flag]])=0,tweet_datatable[[#This Row],[x]],NA())</f>
        <v>0.71849128262213491</v>
      </c>
      <c r="Y436" s="3">
        <f>IF(COUNTA(tweet_datatable[[#This Row],[Flag]])=0,tweet_datatable[[#This Row],[y]],NA())</f>
        <v>0.15543744876676241</v>
      </c>
      <c r="Z436" s="3"/>
      <c r="AA436" s="3"/>
      <c r="AB436" s="3"/>
    </row>
    <row r="437" spans="1:28" x14ac:dyDescent="0.35">
      <c r="A437" s="1">
        <v>44165</v>
      </c>
      <c r="B437">
        <v>25.8</v>
      </c>
      <c r="C437">
        <v>52.4</v>
      </c>
      <c r="D437">
        <v>191.9</v>
      </c>
      <c r="E437" t="s">
        <v>8</v>
      </c>
      <c r="G437" t="s">
        <v>17</v>
      </c>
      <c r="I437" s="2">
        <f>IFERROR(tweet_datatable[[#This Row],[Retweets]]/SUM(tweet_datatable[[#This Row],[Retweets]:[Likes]]),0.5)</f>
        <v>0.21449038067949242</v>
      </c>
      <c r="J437" s="2">
        <f>IFERROR(tweet_datatable[[#This Row],[Retweets]]/SUM(tweet_datatable[[#This Row],[Comments]:[Retweets]]),0.5)</f>
        <v>0.67007672634271098</v>
      </c>
      <c r="K437" s="3">
        <f>tweet_datatable[[#This Row],[R/L]]*60</f>
        <v>12.869422840769545</v>
      </c>
      <c r="L437" s="3">
        <f>tweet_datatable[[#This Row],[R/C]]*60</f>
        <v>40.204603580562662</v>
      </c>
      <c r="M437" s="3">
        <f>180-tweet_datatable[[#This Row],[Theta (deg)]]-tweet_datatable[[#This Row],[Phi (deg)]]</f>
        <v>126.92597357866779</v>
      </c>
      <c r="N437" s="3">
        <f>RADIANS(tweet_datatable[[#This Row],[Phi (deg)]])</f>
        <v>0.70170270693991976</v>
      </c>
      <c r="O437" s="3">
        <f>RADIANS(tweet_datatable[[#This Row],[Beta (deg)]])</f>
        <v>2.2152761452470831</v>
      </c>
      <c r="P437" s="3">
        <f>SIN(tweet_datatable[[#This Row],[Phi (rad)]])</f>
        <v>0.6455190548473968</v>
      </c>
      <c r="Q437" s="3">
        <f>SIN(tweet_datatable[[#This Row],[Beta (rad)]])</f>
        <v>0.79941239114939866</v>
      </c>
      <c r="R437" s="3">
        <f>tweet_datatable[[#This Row],[SinPhi]]/tweet_datatable[[#This Row],[SinBeta]]</f>
        <v>0.80749193031554922</v>
      </c>
      <c r="S437" s="3">
        <f>RADIANS(tweet_datatable[[#This Row],[Theta (deg)]])</f>
        <v>0.2246138014027905</v>
      </c>
      <c r="T437" s="3">
        <f>tweet_datatable[[#This Row],[r1]]*COS(tweet_datatable[[#This Row],[Theta (rad)]])</f>
        <v>0.78720789269618985</v>
      </c>
      <c r="U437" s="3">
        <f>tweet_datatable[[#This Row],[r1]]*SIN(tweet_datatable[[#This Row],[Theta (rad)]])</f>
        <v>0.17985258185957717</v>
      </c>
      <c r="V437" s="3">
        <f>IF(COUNTA(tweet_datatable[[#This Row],[Flag]])&gt;0,tweet_datatable[[#This Row],[x]],NA())</f>
        <v>0.78720789269618985</v>
      </c>
      <c r="W437" s="3">
        <f>IF(COUNTA(tweet_datatable[[#This Row],[Flag]])&gt;0,tweet_datatable[[#This Row],[y]],NA())</f>
        <v>0.17985258185957717</v>
      </c>
      <c r="X437" s="3" t="e">
        <f>IF(COUNTA(tweet_datatable[[#This Row],[Flag]])=0,tweet_datatable[[#This Row],[x]],NA())</f>
        <v>#N/A</v>
      </c>
      <c r="Y437" s="3" t="e">
        <f>IF(COUNTA(tweet_datatable[[#This Row],[Flag]])=0,tweet_datatable[[#This Row],[y]],NA())</f>
        <v>#N/A</v>
      </c>
      <c r="Z437" s="3"/>
      <c r="AA437" s="3"/>
      <c r="AB437" s="3"/>
    </row>
    <row r="438" spans="1:28" x14ac:dyDescent="0.35">
      <c r="A438" s="1">
        <v>44165</v>
      </c>
      <c r="B438">
        <v>12.6</v>
      </c>
      <c r="C438">
        <v>29.1</v>
      </c>
      <c r="D438">
        <v>121.3</v>
      </c>
      <c r="E438" t="s">
        <v>8</v>
      </c>
      <c r="G438" t="s">
        <v>17</v>
      </c>
      <c r="I438" s="2">
        <f>IFERROR(tweet_datatable[[#This Row],[Retweets]]/SUM(tweet_datatable[[#This Row],[Retweets]:[Likes]]),0.5)</f>
        <v>0.19348404255319149</v>
      </c>
      <c r="J438" s="2">
        <f>IFERROR(tweet_datatable[[#This Row],[Retweets]]/SUM(tweet_datatable[[#This Row],[Comments]:[Retweets]]),0.5)</f>
        <v>0.69784172661870503</v>
      </c>
      <c r="K438" s="3">
        <f>tweet_datatable[[#This Row],[R/L]]*60</f>
        <v>11.60904255319149</v>
      </c>
      <c r="L438" s="3">
        <f>tweet_datatable[[#This Row],[R/C]]*60</f>
        <v>41.870503597122301</v>
      </c>
      <c r="M438" s="3">
        <f>180-tweet_datatable[[#This Row],[Theta (deg)]]-tweet_datatable[[#This Row],[Phi (deg)]]</f>
        <v>126.52045384968619</v>
      </c>
      <c r="N438" s="3">
        <f>RADIANS(tweet_datatable[[#This Row],[Phi (deg)]])</f>
        <v>0.73077814723791346</v>
      </c>
      <c r="O438" s="3">
        <f>RADIANS(tweet_datatable[[#This Row],[Beta (deg)]])</f>
        <v>2.2081984907945591</v>
      </c>
      <c r="P438" s="3">
        <f>SIN(tweet_datatable[[#This Row],[Phi (rad)]])</f>
        <v>0.66744928844898022</v>
      </c>
      <c r="Q438" s="3">
        <f>SIN(tweet_datatable[[#This Row],[Beta (rad)]])</f>
        <v>0.80364446538497514</v>
      </c>
      <c r="R438" s="3">
        <f>tweet_datatable[[#This Row],[SinPhi]]/tweet_datatable[[#This Row],[SinBeta]]</f>
        <v>0.83052807204893464</v>
      </c>
      <c r="S438" s="3">
        <f>RADIANS(tweet_datatable[[#This Row],[Theta (deg)]])</f>
        <v>0.20261601555732045</v>
      </c>
      <c r="T438" s="3">
        <f>tweet_datatable[[#This Row],[r1]]*COS(tweet_datatable[[#This Row],[Theta (rad)]])</f>
        <v>0.81353837688073893</v>
      </c>
      <c r="U438" s="3">
        <f>tweet_datatable[[#This Row],[r1]]*SIN(tweet_datatable[[#This Row],[Theta (rad)]])</f>
        <v>0.16712925478076285</v>
      </c>
      <c r="V438" s="3">
        <f>IF(COUNTA(tweet_datatable[[#This Row],[Flag]])&gt;0,tweet_datatable[[#This Row],[x]],NA())</f>
        <v>0.81353837688073893</v>
      </c>
      <c r="W438" s="3">
        <f>IF(COUNTA(tweet_datatable[[#This Row],[Flag]])&gt;0,tweet_datatable[[#This Row],[y]],NA())</f>
        <v>0.16712925478076285</v>
      </c>
      <c r="X438" s="3" t="e">
        <f>IF(COUNTA(tweet_datatable[[#This Row],[Flag]])=0,tweet_datatable[[#This Row],[x]],NA())</f>
        <v>#N/A</v>
      </c>
      <c r="Y438" s="3" t="e">
        <f>IF(COUNTA(tweet_datatable[[#This Row],[Flag]])=0,tweet_datatable[[#This Row],[y]],NA())</f>
        <v>#N/A</v>
      </c>
      <c r="Z438" s="3"/>
      <c r="AA438" s="3"/>
      <c r="AB438" s="3"/>
    </row>
    <row r="439" spans="1:28" x14ac:dyDescent="0.35">
      <c r="A439" s="1">
        <v>44165</v>
      </c>
      <c r="B439">
        <v>43.3</v>
      </c>
      <c r="C439">
        <v>62.2</v>
      </c>
      <c r="D439">
        <v>246.9</v>
      </c>
      <c r="E439" t="s">
        <v>8</v>
      </c>
      <c r="G439" t="s">
        <v>17</v>
      </c>
      <c r="I439" s="2">
        <f>IFERROR(tweet_datatable[[#This Row],[Retweets]]/SUM(tweet_datatable[[#This Row],[Retweets]:[Likes]]),0.5)</f>
        <v>0.20122937560659981</v>
      </c>
      <c r="J439" s="2">
        <f>IFERROR(tweet_datatable[[#This Row],[Retweets]]/SUM(tweet_datatable[[#This Row],[Comments]:[Retweets]]),0.5)</f>
        <v>0.58957345971563979</v>
      </c>
      <c r="K439" s="3">
        <f>tweet_datatable[[#This Row],[R/L]]*60</f>
        <v>12.073762536395989</v>
      </c>
      <c r="L439" s="3">
        <f>tweet_datatable[[#This Row],[R/C]]*60</f>
        <v>35.374407582938389</v>
      </c>
      <c r="M439" s="3">
        <f>180-tweet_datatable[[#This Row],[Theta (deg)]]-tweet_datatable[[#This Row],[Phi (deg)]]</f>
        <v>132.55182988066565</v>
      </c>
      <c r="N439" s="3">
        <f>RADIANS(tweet_datatable[[#This Row],[Phi (deg)]])</f>
        <v>0.61739988326472395</v>
      </c>
      <c r="O439" s="3">
        <f>RADIANS(tweet_datatable[[#This Row],[Beta (deg)]])</f>
        <v>2.3134658609610179</v>
      </c>
      <c r="P439" s="3">
        <f>SIN(tweet_datatable[[#This Row],[Phi (rad)]])</f>
        <v>0.57891701985200683</v>
      </c>
      <c r="Q439" s="3">
        <f>SIN(tweet_datatable[[#This Row],[Beta (rad)]])</f>
        <v>0.73666589493537638</v>
      </c>
      <c r="R439" s="3">
        <f>tweet_datatable[[#This Row],[SinPhi]]/tweet_datatable[[#This Row],[SinBeta]]</f>
        <v>0.78586103121115991</v>
      </c>
      <c r="S439" s="3">
        <f>RADIANS(tweet_datatable[[#This Row],[Theta (deg)]])</f>
        <v>0.21072690936405172</v>
      </c>
      <c r="T439" s="3">
        <f>tweet_datatable[[#This Row],[r1]]*COS(tweet_datatable[[#This Row],[Theta (rad)]])</f>
        <v>0.76847709748581761</v>
      </c>
      <c r="U439" s="3">
        <f>tweet_datatable[[#This Row],[r1]]*SIN(tweet_datatable[[#This Row],[Theta (rad)]])</f>
        <v>0.1643791684370039</v>
      </c>
      <c r="V439" s="3">
        <f>IF(COUNTA(tweet_datatable[[#This Row],[Flag]])&gt;0,tweet_datatable[[#This Row],[x]],NA())</f>
        <v>0.76847709748581761</v>
      </c>
      <c r="W439" s="3">
        <f>IF(COUNTA(tweet_datatable[[#This Row],[Flag]])&gt;0,tweet_datatable[[#This Row],[y]],NA())</f>
        <v>0.1643791684370039</v>
      </c>
      <c r="X439" s="3" t="e">
        <f>IF(COUNTA(tweet_datatable[[#This Row],[Flag]])=0,tweet_datatable[[#This Row],[x]],NA())</f>
        <v>#N/A</v>
      </c>
      <c r="Y439" s="3" t="e">
        <f>IF(COUNTA(tweet_datatable[[#This Row],[Flag]])=0,tweet_datatable[[#This Row],[y]],NA())</f>
        <v>#N/A</v>
      </c>
      <c r="Z439" s="3"/>
      <c r="AA439" s="3"/>
      <c r="AB439" s="3"/>
    </row>
    <row r="440" spans="1:28" x14ac:dyDescent="0.35">
      <c r="A440" s="1">
        <v>44165</v>
      </c>
      <c r="B440">
        <v>8.9</v>
      </c>
      <c r="C440">
        <v>23.1</v>
      </c>
      <c r="D440">
        <v>90.9</v>
      </c>
      <c r="E440" t="s">
        <v>9</v>
      </c>
      <c r="G440" t="s">
        <v>17</v>
      </c>
      <c r="I440" s="2">
        <f>IFERROR(tweet_datatable[[#This Row],[Retweets]]/SUM(tweet_datatable[[#This Row],[Retweets]:[Likes]]),0.5)</f>
        <v>0.20263157894736844</v>
      </c>
      <c r="J440" s="2">
        <f>IFERROR(tweet_datatable[[#This Row],[Retweets]]/SUM(tweet_datatable[[#This Row],[Comments]:[Retweets]]),0.5)</f>
        <v>0.72187500000000004</v>
      </c>
      <c r="K440" s="3">
        <f>tweet_datatable[[#This Row],[R/L]]*60</f>
        <v>12.157894736842106</v>
      </c>
      <c r="L440" s="3">
        <f>tweet_datatable[[#This Row],[R/C]]*60</f>
        <v>43.3125</v>
      </c>
      <c r="M440" s="3">
        <f>180-tweet_datatable[[#This Row],[Theta (deg)]]-tweet_datatable[[#This Row],[Phi (deg)]]</f>
        <v>124.52960526315789</v>
      </c>
      <c r="N440" s="3">
        <f>RADIANS(tweet_datatable[[#This Row],[Phi (deg)]])</f>
        <v>0.75594573227004402</v>
      </c>
      <c r="O440" s="3">
        <f>RADIANS(tweet_datatable[[#This Row],[Beta (deg)]])</f>
        <v>2.173451628050965</v>
      </c>
      <c r="P440" s="3">
        <f>SIN(tweet_datatable[[#This Row],[Phi (rad)]])</f>
        <v>0.68597711199019284</v>
      </c>
      <c r="Q440" s="3">
        <f>SIN(tweet_datatable[[#This Row],[Beta (rad)]])</f>
        <v>0.8238334112385195</v>
      </c>
      <c r="R440" s="3">
        <f>tweet_datatable[[#This Row],[SinPhi]]/tweet_datatable[[#This Row],[SinBeta]]</f>
        <v>0.83266483567220373</v>
      </c>
      <c r="S440" s="3">
        <f>RADIANS(tweet_datatable[[#This Row],[Theta (deg)]])</f>
        <v>0.21219529326878428</v>
      </c>
      <c r="T440" s="3">
        <f>tweet_datatable[[#This Row],[r1]]*COS(tweet_datatable[[#This Row],[Theta (rad)]])</f>
        <v>0.81398893592070831</v>
      </c>
      <c r="U440" s="3">
        <f>tweet_datatable[[#This Row],[r1]]*SIN(tweet_datatable[[#This Row],[Theta (rad)]])</f>
        <v>0.1753645938144042</v>
      </c>
      <c r="V440" s="3">
        <f>IF(COUNTA(tweet_datatable[[#This Row],[Flag]])&gt;0,tweet_datatable[[#This Row],[x]],NA())</f>
        <v>0.81398893592070831</v>
      </c>
      <c r="W440" s="3">
        <f>IF(COUNTA(tweet_datatable[[#This Row],[Flag]])&gt;0,tweet_datatable[[#This Row],[y]],NA())</f>
        <v>0.1753645938144042</v>
      </c>
      <c r="X440" s="3" t="e">
        <f>IF(COUNTA(tweet_datatable[[#This Row],[Flag]])=0,tweet_datatable[[#This Row],[x]],NA())</f>
        <v>#N/A</v>
      </c>
      <c r="Y440" s="3" t="e">
        <f>IF(COUNTA(tweet_datatable[[#This Row],[Flag]])=0,tweet_datatable[[#This Row],[y]],NA())</f>
        <v>#N/A</v>
      </c>
      <c r="Z440" s="3"/>
      <c r="AA440" s="3"/>
      <c r="AB440" s="3"/>
    </row>
    <row r="441" spans="1:28" x14ac:dyDescent="0.35">
      <c r="A441" s="1">
        <v>44165</v>
      </c>
      <c r="B441">
        <v>32.1</v>
      </c>
      <c r="C441">
        <v>42.7</v>
      </c>
      <c r="D441">
        <v>223.9</v>
      </c>
      <c r="E441" t="s">
        <v>8</v>
      </c>
      <c r="G441" t="s">
        <v>17</v>
      </c>
      <c r="I441" s="2">
        <f>IFERROR(tweet_datatable[[#This Row],[Retweets]]/SUM(tweet_datatable[[#This Row],[Retweets]:[Likes]]),0.5)</f>
        <v>0.16016504126031508</v>
      </c>
      <c r="J441" s="2">
        <f>IFERROR(tweet_datatable[[#This Row],[Retweets]]/SUM(tweet_datatable[[#This Row],[Comments]:[Retweets]]),0.5)</f>
        <v>0.57085561497326198</v>
      </c>
      <c r="K441" s="3">
        <f>tweet_datatable[[#This Row],[R/L]]*60</f>
        <v>9.6099024756189042</v>
      </c>
      <c r="L441" s="3">
        <f>tweet_datatable[[#This Row],[R/C]]*60</f>
        <v>34.251336898395721</v>
      </c>
      <c r="M441" s="3">
        <f>180-tweet_datatable[[#This Row],[Theta (deg)]]-tweet_datatable[[#This Row],[Phi (deg)]]</f>
        <v>136.13876062598538</v>
      </c>
      <c r="N441" s="3">
        <f>RADIANS(tweet_datatable[[#This Row],[Phi (deg)]])</f>
        <v>0.59779860208682778</v>
      </c>
      <c r="O441" s="3">
        <f>RADIANS(tweet_datatable[[#This Row],[Beta (deg)]])</f>
        <v>2.3760696125078615</v>
      </c>
      <c r="P441" s="3">
        <f>SIN(tweet_datatable[[#This Row],[Phi (rad)]])</f>
        <v>0.56282421459090426</v>
      </c>
      <c r="Q441" s="3">
        <f>SIN(tweet_datatable[[#This Row],[Beta (rad)]])</f>
        <v>0.69291421642556317</v>
      </c>
      <c r="R441" s="3">
        <f>tweet_datatable[[#This Row],[SinPhi]]/tweet_datatable[[#This Row],[SinBeta]]</f>
        <v>0.81225669967382763</v>
      </c>
      <c r="S441" s="3">
        <f>RADIANS(tweet_datatable[[#This Row],[Theta (deg)]])</f>
        <v>0.16772443899510397</v>
      </c>
      <c r="T441" s="3">
        <f>tweet_datatable[[#This Row],[r1]]*COS(tweet_datatable[[#This Row],[Theta (rad)]])</f>
        <v>0.80085846350778178</v>
      </c>
      <c r="U441" s="3">
        <f>tweet_datatable[[#This Row],[r1]]*SIN(tweet_datatable[[#This Row],[Theta (rad)]])</f>
        <v>0.13559744685271011</v>
      </c>
      <c r="V441" s="3">
        <f>IF(COUNTA(tweet_datatable[[#This Row],[Flag]])&gt;0,tweet_datatable[[#This Row],[x]],NA())</f>
        <v>0.80085846350778178</v>
      </c>
      <c r="W441" s="3">
        <f>IF(COUNTA(tweet_datatable[[#This Row],[Flag]])&gt;0,tweet_datatable[[#This Row],[y]],NA())</f>
        <v>0.13559744685271011</v>
      </c>
      <c r="X441" s="3" t="e">
        <f>IF(COUNTA(tweet_datatable[[#This Row],[Flag]])=0,tweet_datatable[[#This Row],[x]],NA())</f>
        <v>#N/A</v>
      </c>
      <c r="Y441" s="3" t="e">
        <f>IF(COUNTA(tweet_datatable[[#This Row],[Flag]])=0,tweet_datatable[[#This Row],[y]],NA())</f>
        <v>#N/A</v>
      </c>
      <c r="Z441" s="3"/>
      <c r="AA441" s="3"/>
      <c r="AB441" s="3"/>
    </row>
    <row r="442" spans="1:28" x14ac:dyDescent="0.35">
      <c r="A442" s="1">
        <v>44165</v>
      </c>
      <c r="B442">
        <v>9.4</v>
      </c>
      <c r="C442">
        <v>25.7</v>
      </c>
      <c r="D442">
        <v>111.4</v>
      </c>
      <c r="E442" t="s">
        <v>9</v>
      </c>
      <c r="G442" t="s">
        <v>17</v>
      </c>
      <c r="I442" s="2">
        <f>IFERROR(tweet_datatable[[#This Row],[Retweets]]/SUM(tweet_datatable[[#This Row],[Retweets]:[Likes]]),0.5)</f>
        <v>0.18745441283734501</v>
      </c>
      <c r="J442" s="2">
        <f>IFERROR(tweet_datatable[[#This Row],[Retweets]]/SUM(tweet_datatable[[#This Row],[Comments]:[Retweets]]),0.5)</f>
        <v>0.73219373219373218</v>
      </c>
      <c r="K442" s="3">
        <f>tweet_datatable[[#This Row],[R/L]]*60</f>
        <v>11.247264770240701</v>
      </c>
      <c r="L442" s="3">
        <f>tweet_datatable[[#This Row],[R/C]]*60</f>
        <v>43.931623931623932</v>
      </c>
      <c r="M442" s="3">
        <f>180-tweet_datatable[[#This Row],[Theta (deg)]]-tweet_datatable[[#This Row],[Phi (deg)]]</f>
        <v>124.82111129813538</v>
      </c>
      <c r="N442" s="3">
        <f>RADIANS(tweet_datatable[[#This Row],[Phi (deg)]])</f>
        <v>0.76675148335477383</v>
      </c>
      <c r="O442" s="3">
        <f>RADIANS(tweet_datatable[[#This Row],[Beta (deg)]])</f>
        <v>2.1785393681507559</v>
      </c>
      <c r="P442" s="3">
        <f>SIN(tweet_datatable[[#This Row],[Phi (rad)]])</f>
        <v>0.69379942486337343</v>
      </c>
      <c r="Q442" s="3">
        <f>SIN(tweet_datatable[[#This Row],[Beta (rad)]])</f>
        <v>0.82093886732763444</v>
      </c>
      <c r="R442" s="3">
        <f>tweet_datatable[[#This Row],[SinPhi]]/tweet_datatable[[#This Row],[SinBeta]]</f>
        <v>0.84512922030585258</v>
      </c>
      <c r="S442" s="3">
        <f>RADIANS(tweet_datatable[[#This Row],[Theta (deg)]])</f>
        <v>0.19630180208426376</v>
      </c>
      <c r="T442" s="3">
        <f>tweet_datatable[[#This Row],[r1]]*COS(tweet_datatable[[#This Row],[Theta (rad)]])</f>
        <v>0.82889816937213856</v>
      </c>
      <c r="U442" s="3">
        <f>tweet_datatable[[#This Row],[r1]]*SIN(tweet_datatable[[#This Row],[Theta (rad)]])</f>
        <v>0.16483696134755602</v>
      </c>
      <c r="V442" s="3">
        <f>IF(COUNTA(tweet_datatable[[#This Row],[Flag]])&gt;0,tweet_datatable[[#This Row],[x]],NA())</f>
        <v>0.82889816937213856</v>
      </c>
      <c r="W442" s="3">
        <f>IF(COUNTA(tweet_datatable[[#This Row],[Flag]])&gt;0,tweet_datatable[[#This Row],[y]],NA())</f>
        <v>0.16483696134755602</v>
      </c>
      <c r="X442" s="3" t="e">
        <f>IF(COUNTA(tweet_datatable[[#This Row],[Flag]])=0,tweet_datatable[[#This Row],[x]],NA())</f>
        <v>#N/A</v>
      </c>
      <c r="Y442" s="3" t="e">
        <f>IF(COUNTA(tweet_datatable[[#This Row],[Flag]])=0,tweet_datatable[[#This Row],[y]],NA())</f>
        <v>#N/A</v>
      </c>
      <c r="Z442" s="3"/>
      <c r="AA442" s="3"/>
      <c r="AB442" s="3"/>
    </row>
    <row r="443" spans="1:28" x14ac:dyDescent="0.35">
      <c r="A443" s="1">
        <v>44165</v>
      </c>
      <c r="B443">
        <v>9.6</v>
      </c>
      <c r="C443">
        <v>24.7</v>
      </c>
      <c r="D443">
        <v>114.6</v>
      </c>
      <c r="E443" t="s">
        <v>9</v>
      </c>
      <c r="G443" t="s">
        <v>17</v>
      </c>
      <c r="I443" s="2">
        <f>IFERROR(tweet_datatable[[#This Row],[Retweets]]/SUM(tweet_datatable[[#This Row],[Retweets]:[Likes]]),0.5)</f>
        <v>0.17731514716439342</v>
      </c>
      <c r="J443" s="2">
        <f>IFERROR(tweet_datatable[[#This Row],[Retweets]]/SUM(tweet_datatable[[#This Row],[Comments]:[Retweets]]),0.5)</f>
        <v>0.72011661807580174</v>
      </c>
      <c r="K443" s="3">
        <f>tweet_datatable[[#This Row],[R/L]]*60</f>
        <v>10.638908829863606</v>
      </c>
      <c r="L443" s="3">
        <f>tweet_datatable[[#This Row],[R/C]]*60</f>
        <v>43.206997084548107</v>
      </c>
      <c r="M443" s="3">
        <f>180-tweet_datatable[[#This Row],[Theta (deg)]]-tweet_datatable[[#This Row],[Phi (deg)]]</f>
        <v>126.1540940855883</v>
      </c>
      <c r="N443" s="3">
        <f>RADIANS(tweet_datatable[[#This Row],[Phi (deg)]])</f>
        <v>0.75410435902495521</v>
      </c>
      <c r="O443" s="3">
        <f>RADIANS(tweet_datatable[[#This Row],[Beta (deg)]])</f>
        <v>2.2018043066642208</v>
      </c>
      <c r="P443" s="3">
        <f>SIN(tweet_datatable[[#This Row],[Phi (rad)]])</f>
        <v>0.6846361240496952</v>
      </c>
      <c r="Q443" s="3">
        <f>SIN(tweet_datatable[[#This Row],[Beta (rad)]])</f>
        <v>0.80743325186918824</v>
      </c>
      <c r="R443" s="3">
        <f>tweet_datatable[[#This Row],[SinPhi]]/tweet_datatable[[#This Row],[SinBeta]]</f>
        <v>0.84791668223321159</v>
      </c>
      <c r="S443" s="3">
        <f>RADIANS(tweet_datatable[[#This Row],[Theta (deg)]])</f>
        <v>0.18568398790061716</v>
      </c>
      <c r="T443" s="3">
        <f>tweet_datatable[[#This Row],[r1]]*COS(tweet_datatable[[#This Row],[Theta (rad)]])</f>
        <v>0.83334116702394312</v>
      </c>
      <c r="U443" s="3">
        <f>tweet_datatable[[#This Row],[r1]]*SIN(tweet_datatable[[#This Row],[Theta (rad)]])</f>
        <v>0.15654136626639487</v>
      </c>
      <c r="V443" s="3">
        <f>IF(COUNTA(tweet_datatable[[#This Row],[Flag]])&gt;0,tweet_datatable[[#This Row],[x]],NA())</f>
        <v>0.83334116702394312</v>
      </c>
      <c r="W443" s="3">
        <f>IF(COUNTA(tweet_datatable[[#This Row],[Flag]])&gt;0,tweet_datatable[[#This Row],[y]],NA())</f>
        <v>0.15654136626639487</v>
      </c>
      <c r="X443" s="3" t="e">
        <f>IF(COUNTA(tweet_datatable[[#This Row],[Flag]])=0,tweet_datatable[[#This Row],[x]],NA())</f>
        <v>#N/A</v>
      </c>
      <c r="Y443" s="3" t="e">
        <f>IF(COUNTA(tweet_datatable[[#This Row],[Flag]])=0,tweet_datatable[[#This Row],[y]],NA())</f>
        <v>#N/A</v>
      </c>
      <c r="Z443" s="3"/>
      <c r="AA443" s="3"/>
      <c r="AB443" s="3"/>
    </row>
    <row r="444" spans="1:28" x14ac:dyDescent="0.35">
      <c r="A444" s="1">
        <v>44165</v>
      </c>
      <c r="B444">
        <v>72.7</v>
      </c>
      <c r="C444">
        <v>98.2</v>
      </c>
      <c r="D444">
        <v>491.3</v>
      </c>
      <c r="E444" t="s">
        <v>8</v>
      </c>
      <c r="I444" s="2">
        <f>IFERROR(tweet_datatable[[#This Row],[Retweets]]/SUM(tweet_datatable[[#This Row],[Retweets]:[Likes]]),0.5)</f>
        <v>0.16658184902459713</v>
      </c>
      <c r="J444" s="2">
        <f>IFERROR(tweet_datatable[[#This Row],[Retweets]]/SUM(tweet_datatable[[#This Row],[Comments]:[Retweets]]),0.5)</f>
        <v>0.57460503218256287</v>
      </c>
      <c r="K444" s="3">
        <f>tweet_datatable[[#This Row],[R/L]]*60</f>
        <v>9.9949109414758279</v>
      </c>
      <c r="L444" s="3">
        <f>tweet_datatable[[#This Row],[R/C]]*60</f>
        <v>34.476301930953774</v>
      </c>
      <c r="M444" s="3">
        <f>180-tweet_datatable[[#This Row],[Theta (deg)]]-tweet_datatable[[#This Row],[Phi (deg)]]</f>
        <v>135.52878712757038</v>
      </c>
      <c r="N444" s="3">
        <f>RADIANS(tweet_datatable[[#This Row],[Phi (deg)]])</f>
        <v>0.60172498260682206</v>
      </c>
      <c r="O444" s="3">
        <f>RADIANS(tweet_datatable[[#This Row],[Beta (deg)]])</f>
        <v>2.3654235666106112</v>
      </c>
      <c r="P444" s="3">
        <f>SIN(tweet_datatable[[#This Row],[Phi (rad)]])</f>
        <v>0.566065322204518</v>
      </c>
      <c r="Q444" s="3">
        <f>SIN(tweet_datatable[[#This Row],[Beta (rad)]])</f>
        <v>0.70055081731146973</v>
      </c>
      <c r="R444" s="3">
        <f>tweet_datatable[[#This Row],[SinPhi]]/tweet_datatable[[#This Row],[SinBeta]]</f>
        <v>0.80802892269389992</v>
      </c>
      <c r="S444" s="3">
        <f>RADIANS(tweet_datatable[[#This Row],[Theta (deg)]])</f>
        <v>0.17444410437235947</v>
      </c>
      <c r="T444" s="3">
        <f>tweet_datatable[[#This Row],[r1]]*COS(tweet_datatable[[#This Row],[Theta (rad)]])</f>
        <v>0.79576560728263213</v>
      </c>
      <c r="U444" s="3">
        <f>tweet_datatable[[#This Row],[r1]]*SIN(tweet_datatable[[#This Row],[Theta (rad)]])</f>
        <v>0.14024206992186072</v>
      </c>
      <c r="V444" s="3" t="e">
        <f>IF(COUNTA(tweet_datatable[[#This Row],[Flag]])&gt;0,tweet_datatable[[#This Row],[x]],NA())</f>
        <v>#N/A</v>
      </c>
      <c r="W444" s="3" t="e">
        <f>IF(COUNTA(tweet_datatable[[#This Row],[Flag]])&gt;0,tweet_datatable[[#This Row],[y]],NA())</f>
        <v>#N/A</v>
      </c>
      <c r="X444" s="3">
        <f>IF(COUNTA(tweet_datatable[[#This Row],[Flag]])=0,tweet_datatable[[#This Row],[x]],NA())</f>
        <v>0.79576560728263213</v>
      </c>
      <c r="Y444" s="3">
        <f>IF(COUNTA(tweet_datatable[[#This Row],[Flag]])=0,tweet_datatable[[#This Row],[y]],NA())</f>
        <v>0.14024206992186072</v>
      </c>
      <c r="Z444" s="3"/>
      <c r="AA444" s="3"/>
      <c r="AB444" s="3"/>
    </row>
    <row r="445" spans="1:28" x14ac:dyDescent="0.35">
      <c r="A445" s="1">
        <v>44165</v>
      </c>
      <c r="B445">
        <v>15.7</v>
      </c>
      <c r="C445">
        <v>27.7</v>
      </c>
      <c r="D445">
        <v>162.6</v>
      </c>
      <c r="E445" t="s">
        <v>8</v>
      </c>
      <c r="I445" s="2">
        <f>IFERROR(tweet_datatable[[#This Row],[Retweets]]/SUM(tweet_datatable[[#This Row],[Retweets]:[Likes]]),0.5)</f>
        <v>0.14555964266946927</v>
      </c>
      <c r="J445" s="2">
        <f>IFERROR(tweet_datatable[[#This Row],[Retweets]]/SUM(tweet_datatable[[#This Row],[Comments]:[Retweets]]),0.5)</f>
        <v>0.63824884792626724</v>
      </c>
      <c r="K445" s="3">
        <f>tweet_datatable[[#This Row],[R/L]]*60</f>
        <v>8.7335785601681568</v>
      </c>
      <c r="L445" s="3">
        <f>tweet_datatable[[#This Row],[R/C]]*60</f>
        <v>38.294930875576036</v>
      </c>
      <c r="M445" s="3">
        <f>180-tweet_datatable[[#This Row],[Theta (deg)]]-tweet_datatable[[#This Row],[Phi (deg)]]</f>
        <v>132.97149056425582</v>
      </c>
      <c r="N445" s="3">
        <f>RADIANS(tweet_datatable[[#This Row],[Phi (deg)]])</f>
        <v>0.66837263060243679</v>
      </c>
      <c r="O445" s="3">
        <f>RADIANS(tweet_datatable[[#This Row],[Beta (deg)]])</f>
        <v>2.3207903216308363</v>
      </c>
      <c r="P445" s="3">
        <f>SIN(tweet_datatable[[#This Row],[Phi (rad)]])</f>
        <v>0.61970959791929192</v>
      </c>
      <c r="Q445" s="3">
        <f>SIN(tweet_datatable[[#This Row],[Beta (rad)]])</f>
        <v>0.73169296221321156</v>
      </c>
      <c r="R445" s="3">
        <f>tweet_datatable[[#This Row],[SinPhi]]/tweet_datatable[[#This Row],[SinBeta]]</f>
        <v>0.84695306627633204</v>
      </c>
      <c r="S445" s="3">
        <f>RADIANS(tweet_datatable[[#This Row],[Theta (deg)]])</f>
        <v>0.15242970135652004</v>
      </c>
      <c r="T445" s="3">
        <f>tweet_datatable[[#This Row],[r1]]*COS(tweet_datatable[[#This Row],[Theta (rad)]])</f>
        <v>0.83713270449013988</v>
      </c>
      <c r="U445" s="3">
        <f>tweet_datatable[[#This Row],[r1]]*SIN(tweet_datatable[[#This Row],[Theta (rad)]])</f>
        <v>0.12860144457938677</v>
      </c>
      <c r="V445" s="3" t="e">
        <f>IF(COUNTA(tweet_datatable[[#This Row],[Flag]])&gt;0,tweet_datatable[[#This Row],[x]],NA())</f>
        <v>#N/A</v>
      </c>
      <c r="W445" s="3" t="e">
        <f>IF(COUNTA(tweet_datatable[[#This Row],[Flag]])&gt;0,tweet_datatable[[#This Row],[y]],NA())</f>
        <v>#N/A</v>
      </c>
      <c r="X445" s="3">
        <f>IF(COUNTA(tweet_datatable[[#This Row],[Flag]])=0,tweet_datatable[[#This Row],[x]],NA())</f>
        <v>0.83713270449013988</v>
      </c>
      <c r="Y445" s="3">
        <f>IF(COUNTA(tweet_datatable[[#This Row],[Flag]])=0,tweet_datatable[[#This Row],[y]],NA())</f>
        <v>0.12860144457938677</v>
      </c>
      <c r="Z445" s="3"/>
      <c r="AA445" s="3"/>
      <c r="AB445" s="3"/>
    </row>
    <row r="446" spans="1:28" x14ac:dyDescent="0.35">
      <c r="A446" s="1">
        <v>44165</v>
      </c>
      <c r="B446">
        <v>21.9</v>
      </c>
      <c r="C446">
        <v>38.1</v>
      </c>
      <c r="D446">
        <v>221.7</v>
      </c>
      <c r="E446" t="s">
        <v>8</v>
      </c>
      <c r="I446" s="2">
        <f>IFERROR(tweet_datatable[[#This Row],[Retweets]]/SUM(tweet_datatable[[#This Row],[Retweets]:[Likes]]),0.5)</f>
        <v>0.14665127020785218</v>
      </c>
      <c r="J446" s="2">
        <f>IFERROR(tweet_datatable[[#This Row],[Retweets]]/SUM(tweet_datatable[[#This Row],[Comments]:[Retweets]]),0.5)</f>
        <v>0.63500000000000001</v>
      </c>
      <c r="K446" s="3">
        <f>tweet_datatable[[#This Row],[R/L]]*60</f>
        <v>8.7990762124711317</v>
      </c>
      <c r="L446" s="3">
        <f>tweet_datatable[[#This Row],[R/C]]*60</f>
        <v>38.1</v>
      </c>
      <c r="M446" s="3">
        <f>180-tweet_datatable[[#This Row],[Theta (deg)]]-tweet_datatable[[#This Row],[Phi (deg)]]</f>
        <v>133.10092378752887</v>
      </c>
      <c r="N446" s="3">
        <f>RADIANS(tweet_datatable[[#This Row],[Phi (deg)]])</f>
        <v>0.66497044500983959</v>
      </c>
      <c r="O446" s="3">
        <f>RADIANS(tweet_datatable[[#This Row],[Beta (deg)]])</f>
        <v>2.3230493575384203</v>
      </c>
      <c r="P446" s="3">
        <f>SIN(tweet_datatable[[#This Row],[Phi (rad)]])</f>
        <v>0.61703587514074865</v>
      </c>
      <c r="Q446" s="3">
        <f>SIN(tweet_datatable[[#This Row],[Beta (rad)]])</f>
        <v>0.7301512600112583</v>
      </c>
      <c r="R446" s="3">
        <f>tweet_datatable[[#This Row],[SinPhi]]/tweet_datatable[[#This Row],[SinBeta]]</f>
        <v>0.84507951836066753</v>
      </c>
      <c r="S446" s="3">
        <f>RADIANS(tweet_datatable[[#This Row],[Theta (deg)]])</f>
        <v>0.1535728510415334</v>
      </c>
      <c r="T446" s="3">
        <f>tweet_datatable[[#This Row],[r1]]*COS(tweet_datatable[[#This Row],[Theta (rad)]])</f>
        <v>0.835133648997195</v>
      </c>
      <c r="U446" s="3">
        <f>tweet_datatable[[#This Row],[r1]]*SIN(tweet_datatable[[#This Row],[Theta (rad)]])</f>
        <v>0.12927173188801822</v>
      </c>
      <c r="V446" s="3" t="e">
        <f>IF(COUNTA(tweet_datatable[[#This Row],[Flag]])&gt;0,tweet_datatable[[#This Row],[x]],NA())</f>
        <v>#N/A</v>
      </c>
      <c r="W446" s="3" t="e">
        <f>IF(COUNTA(tweet_datatable[[#This Row],[Flag]])&gt;0,tweet_datatable[[#This Row],[y]],NA())</f>
        <v>#N/A</v>
      </c>
      <c r="X446" s="3">
        <f>IF(COUNTA(tweet_datatable[[#This Row],[Flag]])=0,tweet_datatable[[#This Row],[x]],NA())</f>
        <v>0.835133648997195</v>
      </c>
      <c r="Y446" s="3">
        <f>IF(COUNTA(tweet_datatable[[#This Row],[Flag]])=0,tweet_datatable[[#This Row],[y]],NA())</f>
        <v>0.12927173188801822</v>
      </c>
      <c r="Z446" s="3"/>
      <c r="AA446" s="3"/>
      <c r="AB446" s="3"/>
    </row>
    <row r="447" spans="1:28" x14ac:dyDescent="0.35">
      <c r="A447" s="1">
        <v>44165</v>
      </c>
      <c r="B447">
        <v>17.7</v>
      </c>
      <c r="C447">
        <v>29</v>
      </c>
      <c r="D447">
        <v>92.5</v>
      </c>
      <c r="E447" t="s">
        <v>9</v>
      </c>
      <c r="I447" s="2">
        <f>IFERROR(tweet_datatable[[#This Row],[Retweets]]/SUM(tweet_datatable[[#This Row],[Retweets]:[Likes]]),0.5)</f>
        <v>0.23868312757201646</v>
      </c>
      <c r="J447" s="2">
        <f>IFERROR(tweet_datatable[[#This Row],[Retweets]]/SUM(tweet_datatable[[#This Row],[Comments]:[Retweets]]),0.5)</f>
        <v>0.62098501070663803</v>
      </c>
      <c r="K447" s="3">
        <f>tweet_datatable[[#This Row],[R/L]]*60</f>
        <v>14.320987654320987</v>
      </c>
      <c r="L447" s="3">
        <f>tweet_datatable[[#This Row],[R/C]]*60</f>
        <v>37.25910064239828</v>
      </c>
      <c r="M447" s="3">
        <f>180-tweet_datatable[[#This Row],[Theta (deg)]]-tweet_datatable[[#This Row],[Phi (deg)]]</f>
        <v>128.41991170328072</v>
      </c>
      <c r="N447" s="3">
        <f>RADIANS(tweet_datatable[[#This Row],[Phi (deg)]])</f>
        <v>0.65029398254178439</v>
      </c>
      <c r="O447" s="3">
        <f>RADIANS(tweet_datatable[[#This Row],[Beta (deg)]])</f>
        <v>2.2413502843426478</v>
      </c>
      <c r="P447" s="3">
        <f>SIN(tweet_datatable[[#This Row],[Phi (rad)]])</f>
        <v>0.60542041431939952</v>
      </c>
      <c r="Q447" s="3">
        <f>SIN(tweet_datatable[[#This Row],[Beta (rad)]])</f>
        <v>0.78347754575860795</v>
      </c>
      <c r="R447" s="3">
        <f>tweet_datatable[[#This Row],[SinPhi]]/tweet_datatable[[#This Row],[SinBeta]]</f>
        <v>0.77273486342636244</v>
      </c>
      <c r="S447" s="3">
        <f>RADIANS(tweet_datatable[[#This Row],[Theta (deg)]])</f>
        <v>0.24994838670536076</v>
      </c>
      <c r="T447" s="3">
        <f>tweet_datatable[[#This Row],[r1]]*COS(tweet_datatable[[#This Row],[Theta (rad)]])</f>
        <v>0.74872227417455206</v>
      </c>
      <c r="U447" s="3">
        <f>tweet_datatable[[#This Row],[r1]]*SIN(tweet_datatable[[#This Row],[Theta (rad)]])</f>
        <v>0.19113902089695303</v>
      </c>
      <c r="V447" s="3" t="e">
        <f>IF(COUNTA(tweet_datatable[[#This Row],[Flag]])&gt;0,tweet_datatable[[#This Row],[x]],NA())</f>
        <v>#N/A</v>
      </c>
      <c r="W447" s="3" t="e">
        <f>IF(COUNTA(tweet_datatable[[#This Row],[Flag]])&gt;0,tweet_datatable[[#This Row],[y]],NA())</f>
        <v>#N/A</v>
      </c>
      <c r="X447" s="3">
        <f>IF(COUNTA(tweet_datatable[[#This Row],[Flag]])=0,tweet_datatable[[#This Row],[x]],NA())</f>
        <v>0.74872227417455206</v>
      </c>
      <c r="Y447" s="3">
        <f>IF(COUNTA(tweet_datatable[[#This Row],[Flag]])=0,tweet_datatable[[#This Row],[y]],NA())</f>
        <v>0.19113902089695303</v>
      </c>
      <c r="Z447" s="3"/>
      <c r="AA447" s="3"/>
      <c r="AB447" s="3"/>
    </row>
    <row r="448" spans="1:28" x14ac:dyDescent="0.35">
      <c r="A448" s="1">
        <v>44165</v>
      </c>
      <c r="B448">
        <v>10.199999999999999</v>
      </c>
      <c r="C448">
        <v>29.2</v>
      </c>
      <c r="D448">
        <v>134.9</v>
      </c>
      <c r="E448" t="s">
        <v>9</v>
      </c>
      <c r="I448" s="2">
        <f>IFERROR(tweet_datatable[[#This Row],[Retweets]]/SUM(tweet_datatable[[#This Row],[Retweets]:[Likes]]),0.5)</f>
        <v>0.17794028031687995</v>
      </c>
      <c r="J448" s="2">
        <f>IFERROR(tweet_datatable[[#This Row],[Retweets]]/SUM(tweet_datatable[[#This Row],[Comments]:[Retweets]]),0.5)</f>
        <v>0.74111675126903553</v>
      </c>
      <c r="K448" s="3">
        <f>tweet_datatable[[#This Row],[R/L]]*60</f>
        <v>10.676416819012797</v>
      </c>
      <c r="L448" s="3">
        <f>tweet_datatable[[#This Row],[R/C]]*60</f>
        <v>44.467005076142129</v>
      </c>
      <c r="M448" s="3">
        <f>180-tweet_datatable[[#This Row],[Theta (deg)]]-tweet_datatable[[#This Row],[Phi (deg)]]</f>
        <v>124.85657810484508</v>
      </c>
      <c r="N448" s="3">
        <f>RADIANS(tweet_datatable[[#This Row],[Phi (deg)]])</f>
        <v>0.77609564707971201</v>
      </c>
      <c r="O448" s="3">
        <f>RADIANS(tweet_datatable[[#This Row],[Beta (deg)]])</f>
        <v>2.1791583807030084</v>
      </c>
      <c r="P448" s="3">
        <f>SIN(tweet_datatable[[#This Row],[Phi (rad)]])</f>
        <v>0.70049840852521983</v>
      </c>
      <c r="Q448" s="3">
        <f>SIN(tweet_datatable[[#This Row],[Beta (rad)]])</f>
        <v>0.82058524394012633</v>
      </c>
      <c r="R448" s="3">
        <f>tweet_datatable[[#This Row],[SinPhi]]/tweet_datatable[[#This Row],[SinBeta]]</f>
        <v>0.85365708644930427</v>
      </c>
      <c r="S448" s="3">
        <f>RADIANS(tweet_datatable[[#This Row],[Theta (deg)]])</f>
        <v>0.18633862580707283</v>
      </c>
      <c r="T448" s="3">
        <f>tweet_datatable[[#This Row],[r1]]*COS(tweet_datatable[[#This Row],[Theta (rad)]])</f>
        <v>0.83887954340501469</v>
      </c>
      <c r="U448" s="3">
        <f>tweet_datatable[[#This Row],[r1]]*SIN(tweet_datatable[[#This Row],[Theta (rad)]])</f>
        <v>0.1581503490407436</v>
      </c>
      <c r="V448" s="3" t="e">
        <f>IF(COUNTA(tweet_datatable[[#This Row],[Flag]])&gt;0,tweet_datatable[[#This Row],[x]],NA())</f>
        <v>#N/A</v>
      </c>
      <c r="W448" s="3" t="e">
        <f>IF(COUNTA(tweet_datatable[[#This Row],[Flag]])&gt;0,tweet_datatable[[#This Row],[y]],NA())</f>
        <v>#N/A</v>
      </c>
      <c r="X448" s="3">
        <f>IF(COUNTA(tweet_datatable[[#This Row],[Flag]])=0,tweet_datatable[[#This Row],[x]],NA())</f>
        <v>0.83887954340501469</v>
      </c>
      <c r="Y448" s="3">
        <f>IF(COUNTA(tweet_datatable[[#This Row],[Flag]])=0,tweet_datatable[[#This Row],[y]],NA())</f>
        <v>0.1581503490407436</v>
      </c>
      <c r="Z448" s="3"/>
      <c r="AA448" s="3"/>
      <c r="AB448" s="3"/>
    </row>
    <row r="449" spans="1:28" x14ac:dyDescent="0.35">
      <c r="A449" s="1">
        <v>44165</v>
      </c>
      <c r="B449">
        <v>10.4</v>
      </c>
      <c r="C449">
        <v>25.4</v>
      </c>
      <c r="D449">
        <v>117</v>
      </c>
      <c r="E449" t="s">
        <v>8</v>
      </c>
      <c r="I449" s="2">
        <f>IFERROR(tweet_datatable[[#This Row],[Retweets]]/SUM(tweet_datatable[[#This Row],[Retweets]:[Likes]]),0.5)</f>
        <v>0.17837078651685392</v>
      </c>
      <c r="J449" s="2">
        <f>IFERROR(tweet_datatable[[#This Row],[Retweets]]/SUM(tweet_datatable[[#This Row],[Comments]:[Retweets]]),0.5)</f>
        <v>0.70949720670391059</v>
      </c>
      <c r="K449" s="3">
        <f>tweet_datatable[[#This Row],[R/L]]*60</f>
        <v>10.702247191011235</v>
      </c>
      <c r="L449" s="3">
        <f>tweet_datatable[[#This Row],[R/C]]*60</f>
        <v>42.569832402234638</v>
      </c>
      <c r="M449" s="3">
        <f>180-tweet_datatable[[#This Row],[Theta (deg)]]-tweet_datatable[[#This Row],[Phi (deg)]]</f>
        <v>126.72792040675414</v>
      </c>
      <c r="N449" s="3">
        <f>RADIANS(tweet_datatable[[#This Row],[Phi (deg)]])</f>
        <v>0.74298373744116153</v>
      </c>
      <c r="O449" s="3">
        <f>RADIANS(tweet_datatable[[#This Row],[Beta (deg)]])</f>
        <v>2.2118194653031713</v>
      </c>
      <c r="P449" s="3">
        <f>SIN(tweet_datatable[[#This Row],[Phi (rad)]])</f>
        <v>0.67648830316099007</v>
      </c>
      <c r="Q449" s="3">
        <f>SIN(tweet_datatable[[#This Row],[Beta (rad)]])</f>
        <v>0.80148432451601248</v>
      </c>
      <c r="R449" s="3">
        <f>tweet_datatable[[#This Row],[SinPhi]]/tweet_datatable[[#This Row],[SinBeta]]</f>
        <v>0.84404433432868076</v>
      </c>
      <c r="S449" s="3">
        <f>RADIANS(tweet_datatable[[#This Row],[Theta (deg)]])</f>
        <v>0.18678945084546053</v>
      </c>
      <c r="T449" s="3">
        <f>tweet_datatable[[#This Row],[r1]]*COS(tweet_datatable[[#This Row],[Theta (rad)]])</f>
        <v>0.8293626167856466</v>
      </c>
      <c r="U449" s="3">
        <f>tweet_datatable[[#This Row],[r1]]*SIN(tweet_datatable[[#This Row],[Theta (rad)]])</f>
        <v>0.15674338324411174</v>
      </c>
      <c r="V449" s="3" t="e">
        <f>IF(COUNTA(tweet_datatable[[#This Row],[Flag]])&gt;0,tweet_datatable[[#This Row],[x]],NA())</f>
        <v>#N/A</v>
      </c>
      <c r="W449" s="3" t="e">
        <f>IF(COUNTA(tweet_datatable[[#This Row],[Flag]])&gt;0,tweet_datatable[[#This Row],[y]],NA())</f>
        <v>#N/A</v>
      </c>
      <c r="X449" s="3">
        <f>IF(COUNTA(tweet_datatable[[#This Row],[Flag]])=0,tweet_datatable[[#This Row],[x]],NA())</f>
        <v>0.8293626167856466</v>
      </c>
      <c r="Y449" s="3">
        <f>IF(COUNTA(tweet_datatable[[#This Row],[Flag]])=0,tweet_datatable[[#This Row],[y]],NA())</f>
        <v>0.15674338324411174</v>
      </c>
      <c r="Z449" s="3"/>
      <c r="AA449" s="3"/>
      <c r="AB449" s="3"/>
    </row>
    <row r="450" spans="1:28" x14ac:dyDescent="0.35">
      <c r="A450" s="1">
        <v>44165</v>
      </c>
      <c r="B450">
        <v>14.7</v>
      </c>
      <c r="C450">
        <v>39.200000000000003</v>
      </c>
      <c r="D450">
        <v>196.2</v>
      </c>
      <c r="E450" t="s">
        <v>9</v>
      </c>
      <c r="I450" s="2">
        <f>IFERROR(tweet_datatable[[#This Row],[Retweets]]/SUM(tweet_datatable[[#This Row],[Retweets]:[Likes]]),0.5)</f>
        <v>0.16652506372132544</v>
      </c>
      <c r="J450" s="2">
        <f>IFERROR(tweet_datatable[[#This Row],[Retweets]]/SUM(tweet_datatable[[#This Row],[Comments]:[Retweets]]),0.5)</f>
        <v>0.72727272727272729</v>
      </c>
      <c r="K450" s="3">
        <f>tweet_datatable[[#This Row],[R/L]]*60</f>
        <v>9.9915038232795261</v>
      </c>
      <c r="L450" s="3">
        <f>tweet_datatable[[#This Row],[R/C]]*60</f>
        <v>43.63636363636364</v>
      </c>
      <c r="M450" s="3">
        <f>180-tweet_datatable[[#This Row],[Theta (deg)]]-tweet_datatable[[#This Row],[Phi (deg)]]</f>
        <v>126.37213254035684</v>
      </c>
      <c r="N450" s="3">
        <f>RADIANS(tweet_datatable[[#This Row],[Phi (deg)]])</f>
        <v>0.76159821905207115</v>
      </c>
      <c r="O450" s="3">
        <f>RADIANS(tweet_datatable[[#This Row],[Beta (deg)]])</f>
        <v>2.2056097955958927</v>
      </c>
      <c r="P450" s="3">
        <f>SIN(tweet_datatable[[#This Row],[Phi (rad)]])</f>
        <v>0.69007901148211204</v>
      </c>
      <c r="Q450" s="3">
        <f>SIN(tweet_datatable[[#This Row],[Beta (rad)]])</f>
        <v>0.80518232858000882</v>
      </c>
      <c r="R450" s="3">
        <f>tweet_datatable[[#This Row],[SinPhi]]/tweet_datatable[[#This Row],[SinBeta]]</f>
        <v>0.85704689110491417</v>
      </c>
      <c r="S450" s="3">
        <f>RADIANS(tweet_datatable[[#This Row],[Theta (deg)]])</f>
        <v>0.1743846389418294</v>
      </c>
      <c r="T450" s="3">
        <f>tweet_datatable[[#This Row],[r1]]*COS(tweet_datatable[[#This Row],[Theta (rad)]])</f>
        <v>0.844048482423021</v>
      </c>
      <c r="U450" s="3">
        <f>tweet_datatable[[#This Row],[r1]]*SIN(tweet_datatable[[#This Row],[Theta (rad)]])</f>
        <v>0.14869947166010319</v>
      </c>
      <c r="V450" s="3" t="e">
        <f>IF(COUNTA(tweet_datatable[[#This Row],[Flag]])&gt;0,tweet_datatable[[#This Row],[x]],NA())</f>
        <v>#N/A</v>
      </c>
      <c r="W450" s="3" t="e">
        <f>IF(COUNTA(tweet_datatable[[#This Row],[Flag]])&gt;0,tweet_datatable[[#This Row],[y]],NA())</f>
        <v>#N/A</v>
      </c>
      <c r="X450" s="3">
        <f>IF(COUNTA(tweet_datatable[[#This Row],[Flag]])=0,tweet_datatable[[#This Row],[x]],NA())</f>
        <v>0.844048482423021</v>
      </c>
      <c r="Y450" s="3">
        <f>IF(COUNTA(tweet_datatable[[#This Row],[Flag]])=0,tweet_datatable[[#This Row],[y]],NA())</f>
        <v>0.14869947166010319</v>
      </c>
      <c r="Z450" s="3"/>
      <c r="AA450" s="3"/>
      <c r="AB450" s="3"/>
    </row>
    <row r="451" spans="1:28" x14ac:dyDescent="0.35">
      <c r="A451" s="1">
        <v>44165</v>
      </c>
      <c r="B451">
        <v>25</v>
      </c>
      <c r="C451">
        <v>57.4</v>
      </c>
      <c r="D451">
        <v>242.2</v>
      </c>
      <c r="E451" t="s">
        <v>8</v>
      </c>
      <c r="I451" s="2">
        <f>IFERROR(tweet_datatable[[#This Row],[Retweets]]/SUM(tweet_datatable[[#This Row],[Retweets]:[Likes]]),0.5)</f>
        <v>0.19158878504672899</v>
      </c>
      <c r="J451" s="2">
        <f>IFERROR(tweet_datatable[[#This Row],[Retweets]]/SUM(tweet_datatable[[#This Row],[Comments]:[Retweets]]),0.5)</f>
        <v>0.69660194174757273</v>
      </c>
      <c r="K451" s="3">
        <f>tweet_datatable[[#This Row],[R/L]]*60</f>
        <v>11.49532710280374</v>
      </c>
      <c r="L451" s="3">
        <f>tweet_datatable[[#This Row],[R/C]]*60</f>
        <v>41.796116504854361</v>
      </c>
      <c r="M451" s="3">
        <f>180-tweet_datatable[[#This Row],[Theta (deg)]]-tweet_datatable[[#This Row],[Phi (deg)]]</f>
        <v>126.7085563923419</v>
      </c>
      <c r="N451" s="3">
        <f>RADIANS(tweet_datatable[[#This Row],[Phi (deg)]])</f>
        <v>0.72947984755685313</v>
      </c>
      <c r="O451" s="3">
        <f>RADIANS(tweet_datatable[[#This Row],[Beta (deg)]])</f>
        <v>2.2114814994952741</v>
      </c>
      <c r="P451" s="3">
        <f>SIN(tweet_datatable[[#This Row],[Phi (rad)]])</f>
        <v>0.66648194052158249</v>
      </c>
      <c r="Q451" s="3">
        <f>SIN(tweet_datatable[[#This Row],[Beta (rad)]])</f>
        <v>0.80168638762651379</v>
      </c>
      <c r="R451" s="3">
        <f>tweet_datatable[[#This Row],[SinPhi]]/tweet_datatable[[#This Row],[SinBeta]]</f>
        <v>0.83134995280982649</v>
      </c>
      <c r="S451" s="3">
        <f>RADIANS(tweet_datatable[[#This Row],[Theta (deg)]])</f>
        <v>0.20063130653766595</v>
      </c>
      <c r="T451" s="3">
        <f>tweet_datatable[[#This Row],[r1]]*COS(tweet_datatable[[#This Row],[Theta (rad)]])</f>
        <v>0.8146738719335489</v>
      </c>
      <c r="U451" s="3">
        <f>tweet_datatable[[#This Row],[r1]]*SIN(tweet_datatable[[#This Row],[Theta (rad)]])</f>
        <v>0.16567808070381659</v>
      </c>
      <c r="V451" s="3" t="e">
        <f>IF(COUNTA(tweet_datatable[[#This Row],[Flag]])&gt;0,tweet_datatable[[#This Row],[x]],NA())</f>
        <v>#N/A</v>
      </c>
      <c r="W451" s="3" t="e">
        <f>IF(COUNTA(tweet_datatable[[#This Row],[Flag]])&gt;0,tweet_datatable[[#This Row],[y]],NA())</f>
        <v>#N/A</v>
      </c>
      <c r="X451" s="3">
        <f>IF(COUNTA(tweet_datatable[[#This Row],[Flag]])=0,tweet_datatable[[#This Row],[x]],NA())</f>
        <v>0.8146738719335489</v>
      </c>
      <c r="Y451" s="3">
        <f>IF(COUNTA(tweet_datatable[[#This Row],[Flag]])=0,tweet_datatable[[#This Row],[y]],NA())</f>
        <v>0.16567808070381659</v>
      </c>
      <c r="Z451" s="3"/>
      <c r="AA451" s="3"/>
      <c r="AB451" s="3"/>
    </row>
    <row r="452" spans="1:28" x14ac:dyDescent="0.35">
      <c r="A452" s="1">
        <v>44166</v>
      </c>
      <c r="B452">
        <v>20.8</v>
      </c>
      <c r="C452">
        <v>42.6</v>
      </c>
      <c r="D452">
        <v>172.9</v>
      </c>
      <c r="E452" t="s">
        <v>9</v>
      </c>
      <c r="G452" t="s">
        <v>23</v>
      </c>
      <c r="H452" t="s">
        <v>20</v>
      </c>
      <c r="I452" s="2">
        <f>IFERROR(tweet_datatable[[#This Row],[Retweets]]/SUM(tweet_datatable[[#This Row],[Retweets]:[Likes]]),0.5)</f>
        <v>0.19767981438515081</v>
      </c>
      <c r="J452" s="2">
        <f>IFERROR(tweet_datatable[[#This Row],[Retweets]]/SUM(tweet_datatable[[#This Row],[Comments]:[Retweets]]),0.5)</f>
        <v>0.67192429022082012</v>
      </c>
      <c r="K452" s="3">
        <f>tweet_datatable[[#This Row],[R/L]]*60</f>
        <v>11.860788863109049</v>
      </c>
      <c r="L452" s="3">
        <f>tweet_datatable[[#This Row],[R/C]]*60</f>
        <v>40.315457413249206</v>
      </c>
      <c r="M452" s="3">
        <f>180-tweet_datatable[[#This Row],[Theta (deg)]]-tweet_datatable[[#This Row],[Phi (deg)]]</f>
        <v>127.82375372364176</v>
      </c>
      <c r="N452" s="3">
        <f>RADIANS(tweet_datatable[[#This Row],[Phi (deg)]])</f>
        <v>0.70363747130875487</v>
      </c>
      <c r="O452" s="3">
        <f>RADIANS(tweet_datatable[[#This Row],[Beta (deg)]])</f>
        <v>2.2309453647359105</v>
      </c>
      <c r="P452" s="3">
        <f>SIN(tweet_datatable[[#This Row],[Phi (rad)]])</f>
        <v>0.64699551073356631</v>
      </c>
      <c r="Q452" s="3">
        <f>SIN(tweet_datatable[[#This Row],[Beta (rad)]])</f>
        <v>0.78990084505070901</v>
      </c>
      <c r="R452" s="3">
        <f>tweet_datatable[[#This Row],[SinPhi]]/tweet_datatable[[#This Row],[SinBeta]]</f>
        <v>0.81908446457229878</v>
      </c>
      <c r="S452" s="3">
        <f>RADIANS(tweet_datatable[[#This Row],[Theta (deg)]])</f>
        <v>0.2070098175451279</v>
      </c>
      <c r="T452" s="3">
        <f>tweet_datatable[[#This Row],[r1]]*COS(tweet_datatable[[#This Row],[Theta (rad)]])</f>
        <v>0.801596908501925</v>
      </c>
      <c r="U452" s="3">
        <f>tweet_datatable[[#This Row],[r1]]*SIN(tweet_datatable[[#This Row],[Theta (rad)]])</f>
        <v>0.16835010063509295</v>
      </c>
      <c r="V452" s="3">
        <f>IF(COUNTA(tweet_datatable[[#This Row],[Flag]])&gt;0,tweet_datatable[[#This Row],[x]],NA())</f>
        <v>0.801596908501925</v>
      </c>
      <c r="W452" s="3">
        <f>IF(COUNTA(tweet_datatable[[#This Row],[Flag]])&gt;0,tweet_datatable[[#This Row],[y]],NA())</f>
        <v>0.16835010063509295</v>
      </c>
      <c r="X452" s="3" t="e">
        <f>IF(COUNTA(tweet_datatable[[#This Row],[Flag]])=0,tweet_datatable[[#This Row],[x]],NA())</f>
        <v>#N/A</v>
      </c>
      <c r="Y452" s="3" t="e">
        <f>IF(COUNTA(tweet_datatable[[#This Row],[Flag]])=0,tweet_datatable[[#This Row],[y]],NA())</f>
        <v>#N/A</v>
      </c>
      <c r="Z452" s="3"/>
      <c r="AA452" s="3"/>
      <c r="AB452" s="3"/>
    </row>
    <row r="453" spans="1:28" x14ac:dyDescent="0.35">
      <c r="A453" s="1">
        <v>44166</v>
      </c>
      <c r="B453">
        <v>17.899999999999999</v>
      </c>
      <c r="C453">
        <v>32.200000000000003</v>
      </c>
      <c r="D453">
        <v>104.6</v>
      </c>
      <c r="E453" t="s">
        <v>9</v>
      </c>
      <c r="G453" t="s">
        <v>23</v>
      </c>
      <c r="H453" t="s">
        <v>20</v>
      </c>
      <c r="I453" s="2">
        <f>IFERROR(tweet_datatable[[#This Row],[Retweets]]/SUM(tweet_datatable[[#This Row],[Retweets]:[Likes]]),0.5)</f>
        <v>0.23538011695906433</v>
      </c>
      <c r="J453" s="2">
        <f>IFERROR(tweet_datatable[[#This Row],[Retweets]]/SUM(tweet_datatable[[#This Row],[Comments]:[Retweets]]),0.5)</f>
        <v>0.64271457085828343</v>
      </c>
      <c r="K453" s="3">
        <f>tweet_datatable[[#This Row],[R/L]]*60</f>
        <v>14.12280701754386</v>
      </c>
      <c r="L453" s="3">
        <f>tweet_datatable[[#This Row],[R/C]]*60</f>
        <v>38.562874251497007</v>
      </c>
      <c r="M453" s="3">
        <f>180-tweet_datatable[[#This Row],[Theta (deg)]]-tweet_datatable[[#This Row],[Phi (deg)]]</f>
        <v>127.31431873095913</v>
      </c>
      <c r="N453" s="3">
        <f>RADIANS(tweet_datatable[[#This Row],[Phi (deg)]])</f>
        <v>0.67304912472116663</v>
      </c>
      <c r="O453" s="3">
        <f>RADIANS(tweet_datatable[[#This Row],[Beta (deg)]])</f>
        <v>2.2220540467887258</v>
      </c>
      <c r="P453" s="3">
        <f>SIN(tweet_datatable[[#This Row],[Phi (rad)]])</f>
        <v>0.62337306665037273</v>
      </c>
      <c r="Q453" s="3">
        <f>SIN(tweet_datatable[[#This Row],[Beta (rad)]])</f>
        <v>0.79532201406093161</v>
      </c>
      <c r="R453" s="3">
        <f>tweet_datatable[[#This Row],[SinPhi]]/tweet_datatable[[#This Row],[SinBeta]]</f>
        <v>0.78379958762541502</v>
      </c>
      <c r="S453" s="3">
        <f>RADIANS(tweet_datatable[[#This Row],[Theta (deg)]])</f>
        <v>0.24648948207990093</v>
      </c>
      <c r="T453" s="3">
        <f>tweet_datatable[[#This Row],[r1]]*COS(tweet_datatable[[#This Row],[Theta (rad)]])</f>
        <v>0.76010921816973909</v>
      </c>
      <c r="U453" s="3">
        <f>tweet_datatable[[#This Row],[r1]]*SIN(tweet_datatable[[#This Row],[Theta (rad)]])</f>
        <v>0.191247928132983</v>
      </c>
      <c r="V453" s="3">
        <f>IF(COUNTA(tweet_datatable[[#This Row],[Flag]])&gt;0,tweet_datatable[[#This Row],[x]],NA())</f>
        <v>0.76010921816973909</v>
      </c>
      <c r="W453" s="3">
        <f>IF(COUNTA(tweet_datatable[[#This Row],[Flag]])&gt;0,tweet_datatable[[#This Row],[y]],NA())</f>
        <v>0.191247928132983</v>
      </c>
      <c r="X453" s="3" t="e">
        <f>IF(COUNTA(tweet_datatable[[#This Row],[Flag]])=0,tweet_datatable[[#This Row],[x]],NA())</f>
        <v>#N/A</v>
      </c>
      <c r="Y453" s="3" t="e">
        <f>IF(COUNTA(tweet_datatable[[#This Row],[Flag]])=0,tweet_datatable[[#This Row],[y]],NA())</f>
        <v>#N/A</v>
      </c>
      <c r="Z453" s="3"/>
      <c r="AA453" s="3"/>
      <c r="AB453" s="3"/>
    </row>
    <row r="454" spans="1:28" x14ac:dyDescent="0.35">
      <c r="A454" s="1">
        <v>44166</v>
      </c>
      <c r="B454">
        <v>7.8</v>
      </c>
      <c r="C454">
        <v>33.5</v>
      </c>
      <c r="D454">
        <v>115</v>
      </c>
      <c r="E454" t="s">
        <v>9</v>
      </c>
      <c r="G454" t="s">
        <v>17</v>
      </c>
      <c r="H454" t="s">
        <v>20</v>
      </c>
      <c r="I454" s="2">
        <f>IFERROR(tweet_datatable[[#This Row],[Retweets]]/SUM(tweet_datatable[[#This Row],[Retweets]:[Likes]]),0.5)</f>
        <v>0.22558922558922559</v>
      </c>
      <c r="J454" s="2">
        <f>IFERROR(tweet_datatable[[#This Row],[Retweets]]/SUM(tweet_datatable[[#This Row],[Comments]:[Retweets]]),0.5)</f>
        <v>0.81113801452784506</v>
      </c>
      <c r="K454" s="3">
        <f>tweet_datatable[[#This Row],[R/L]]*60</f>
        <v>13.535353535353535</v>
      </c>
      <c r="L454" s="3">
        <f>tweet_datatable[[#This Row],[R/C]]*60</f>
        <v>48.668280871670703</v>
      </c>
      <c r="M454" s="3">
        <f>180-tweet_datatable[[#This Row],[Theta (deg)]]-tweet_datatable[[#This Row],[Phi (deg)]]</f>
        <v>117.79636559297577</v>
      </c>
      <c r="N454" s="3">
        <f>RADIANS(tweet_datatable[[#This Row],[Phi (deg)]])</f>
        <v>0.84942174249602964</v>
      </c>
      <c r="O454" s="3">
        <f>RADIANS(tweet_datatable[[#This Row],[Beta (deg)]])</f>
        <v>2.0559344264803898</v>
      </c>
      <c r="P454" s="3">
        <f>SIN(tweet_datatable[[#This Row],[Phi (rad)]])</f>
        <v>0.75089863934773826</v>
      </c>
      <c r="Q454" s="3">
        <f>SIN(tweet_datatable[[#This Row],[Beta (rad)]])</f>
        <v>0.88461055744486938</v>
      </c>
      <c r="R454" s="3">
        <f>tweet_datatable[[#This Row],[SinPhi]]/tweet_datatable[[#This Row],[SinBeta]]</f>
        <v>0.84884657211943315</v>
      </c>
      <c r="S454" s="3">
        <f>RADIANS(tweet_datatable[[#This Row],[Theta (deg)]])</f>
        <v>0.23623648461337388</v>
      </c>
      <c r="T454" s="3">
        <f>tweet_datatable[[#This Row],[r1]]*COS(tweet_datatable[[#This Row],[Theta (rad)]])</f>
        <v>0.82527044530276783</v>
      </c>
      <c r="U454" s="3">
        <f>tweet_datatable[[#This Row],[r1]]*SIN(tweet_datatable[[#This Row],[Theta (rad)]])</f>
        <v>0.19866855591331825</v>
      </c>
      <c r="V454" s="3">
        <f>IF(COUNTA(tweet_datatable[[#This Row],[Flag]])&gt;0,tweet_datatable[[#This Row],[x]],NA())</f>
        <v>0.82527044530276783</v>
      </c>
      <c r="W454" s="3">
        <f>IF(COUNTA(tweet_datatable[[#This Row],[Flag]])&gt;0,tweet_datatable[[#This Row],[y]],NA())</f>
        <v>0.19866855591331825</v>
      </c>
      <c r="X454" s="3" t="e">
        <f>IF(COUNTA(tweet_datatable[[#This Row],[Flag]])=0,tweet_datatable[[#This Row],[x]],NA())</f>
        <v>#N/A</v>
      </c>
      <c r="Y454" s="3" t="e">
        <f>IF(COUNTA(tweet_datatable[[#This Row],[Flag]])=0,tweet_datatable[[#This Row],[y]],NA())</f>
        <v>#N/A</v>
      </c>
      <c r="Z454" s="3"/>
      <c r="AA454" s="3"/>
      <c r="AB454" s="3"/>
    </row>
    <row r="455" spans="1:28" x14ac:dyDescent="0.35">
      <c r="A455" s="1">
        <v>44166</v>
      </c>
      <c r="B455">
        <v>28.2</v>
      </c>
      <c r="C455">
        <v>56.1</v>
      </c>
      <c r="D455">
        <v>206</v>
      </c>
      <c r="E455" t="s">
        <v>8</v>
      </c>
      <c r="G455" t="s">
        <v>17</v>
      </c>
      <c r="I455" s="2">
        <f>IFERROR(tweet_datatable[[#This Row],[Retweets]]/SUM(tweet_datatable[[#This Row],[Retweets]:[Likes]]),0.5)</f>
        <v>0.21404044257916824</v>
      </c>
      <c r="J455" s="2">
        <f>IFERROR(tweet_datatable[[#This Row],[Retweets]]/SUM(tweet_datatable[[#This Row],[Comments]:[Retweets]]),0.5)</f>
        <v>0.66548042704626342</v>
      </c>
      <c r="K455" s="3">
        <f>tweet_datatable[[#This Row],[R/L]]*60</f>
        <v>12.842426554750094</v>
      </c>
      <c r="L455" s="3">
        <f>tweet_datatable[[#This Row],[R/C]]*60</f>
        <v>39.928825622775804</v>
      </c>
      <c r="M455" s="3">
        <f>180-tweet_datatable[[#This Row],[Theta (deg)]]-tweet_datatable[[#This Row],[Phi (deg)]]</f>
        <v>127.22874782247411</v>
      </c>
      <c r="N455" s="3">
        <f>RADIANS(tweet_datatable[[#This Row],[Phi (deg)]])</f>
        <v>0.69688947357211317</v>
      </c>
      <c r="O455" s="3">
        <f>RADIANS(tweet_datatable[[#This Row],[Beta (deg)]])</f>
        <v>2.2205605526917394</v>
      </c>
      <c r="P455" s="3">
        <f>SIN(tweet_datatable[[#This Row],[Phi (rad)]])</f>
        <v>0.6418355127161337</v>
      </c>
      <c r="Q455" s="3">
        <f>SIN(tweet_datatable[[#This Row],[Beta (rad)]])</f>
        <v>0.79622646370286798</v>
      </c>
      <c r="R455" s="3">
        <f>tweet_datatable[[#This Row],[SinPhi]]/tweet_datatable[[#This Row],[SinBeta]]</f>
        <v>0.80609668476888363</v>
      </c>
      <c r="S455" s="3">
        <f>RADIANS(tweet_datatable[[#This Row],[Theta (deg)]])</f>
        <v>0.22414262732594098</v>
      </c>
      <c r="T455" s="3">
        <f>tweet_datatable[[#This Row],[r1]]*COS(tweet_datatable[[#This Row],[Theta (rad)]])</f>
        <v>0.78593220365839067</v>
      </c>
      <c r="U455" s="3">
        <f>tweet_datatable[[#This Row],[r1]]*SIN(tweet_datatable[[#This Row],[Theta (rad)]])</f>
        <v>0.17917152800612848</v>
      </c>
      <c r="V455" s="3">
        <f>IF(COUNTA(tweet_datatable[[#This Row],[Flag]])&gt;0,tweet_datatable[[#This Row],[x]],NA())</f>
        <v>0.78593220365839067</v>
      </c>
      <c r="W455" s="3">
        <f>IF(COUNTA(tweet_datatable[[#This Row],[Flag]])&gt;0,tweet_datatable[[#This Row],[y]],NA())</f>
        <v>0.17917152800612848</v>
      </c>
      <c r="X455" s="3" t="e">
        <f>IF(COUNTA(tweet_datatable[[#This Row],[Flag]])=0,tweet_datatable[[#This Row],[x]],NA())</f>
        <v>#N/A</v>
      </c>
      <c r="Y455" s="3" t="e">
        <f>IF(COUNTA(tweet_datatable[[#This Row],[Flag]])=0,tweet_datatable[[#This Row],[y]],NA())</f>
        <v>#N/A</v>
      </c>
      <c r="Z455" s="3"/>
      <c r="AA455" s="3"/>
      <c r="AB455" s="3"/>
    </row>
    <row r="456" spans="1:28" x14ac:dyDescent="0.35">
      <c r="A456" s="1">
        <v>44166</v>
      </c>
      <c r="B456">
        <v>16.7</v>
      </c>
      <c r="C456">
        <v>40.1</v>
      </c>
      <c r="D456">
        <v>121.6</v>
      </c>
      <c r="E456" t="s">
        <v>8</v>
      </c>
      <c r="G456" t="s">
        <v>17</v>
      </c>
      <c r="I456" s="2">
        <f>IFERROR(tweet_datatable[[#This Row],[Retweets]]/SUM(tweet_datatable[[#This Row],[Retweets]:[Likes]]),0.5)</f>
        <v>0.2479901051329623</v>
      </c>
      <c r="J456" s="2">
        <f>IFERROR(tweet_datatable[[#This Row],[Retweets]]/SUM(tweet_datatable[[#This Row],[Comments]:[Retweets]]),0.5)</f>
        <v>0.70598591549295786</v>
      </c>
      <c r="K456" s="3">
        <f>tweet_datatable[[#This Row],[R/L]]*60</f>
        <v>14.879406307977737</v>
      </c>
      <c r="L456" s="3">
        <f>tweet_datatable[[#This Row],[R/C]]*60</f>
        <v>42.359154929577471</v>
      </c>
      <c r="M456" s="3">
        <f>180-tweet_datatable[[#This Row],[Theta (deg)]]-tweet_datatable[[#This Row],[Phi (deg)]]</f>
        <v>122.76143876244478</v>
      </c>
      <c r="N456" s="3">
        <f>RADIANS(tweet_datatable[[#This Row],[Phi (deg)]])</f>
        <v>0.73930672188351365</v>
      </c>
      <c r="O456" s="3">
        <f>RADIANS(tweet_datatable[[#This Row],[Beta (deg)]])</f>
        <v>2.1425913008900546</v>
      </c>
      <c r="P456" s="3">
        <f>SIN(tweet_datatable[[#This Row],[Phi (rad)]])</f>
        <v>0.67377578553465001</v>
      </c>
      <c r="Q456" s="3">
        <f>SIN(tweet_datatable[[#This Row],[Beta (rad)]])</f>
        <v>0.84093099386053194</v>
      </c>
      <c r="R456" s="3">
        <f>tweet_datatable[[#This Row],[SinPhi]]/tweet_datatable[[#This Row],[SinBeta]]</f>
        <v>0.80122601075920796</v>
      </c>
      <c r="S456" s="3">
        <f>RADIANS(tweet_datatable[[#This Row],[Theta (deg)]])</f>
        <v>0.2596946308162249</v>
      </c>
      <c r="T456" s="3">
        <f>tweet_datatable[[#This Row],[r1]]*COS(tweet_datatable[[#This Row],[Theta (rad)]])</f>
        <v>0.77435965074566993</v>
      </c>
      <c r="U456" s="3">
        <f>tweet_datatable[[#This Row],[r1]]*SIN(tweet_datatable[[#This Row],[Theta (rad)]])</f>
        <v>0.20574316905831547</v>
      </c>
      <c r="V456" s="3">
        <f>IF(COUNTA(tweet_datatable[[#This Row],[Flag]])&gt;0,tweet_datatable[[#This Row],[x]],NA())</f>
        <v>0.77435965074566993</v>
      </c>
      <c r="W456" s="3">
        <f>IF(COUNTA(tweet_datatable[[#This Row],[Flag]])&gt;0,tweet_datatable[[#This Row],[y]],NA())</f>
        <v>0.20574316905831547</v>
      </c>
      <c r="X456" s="3" t="e">
        <f>IF(COUNTA(tweet_datatable[[#This Row],[Flag]])=0,tweet_datatable[[#This Row],[x]],NA())</f>
        <v>#N/A</v>
      </c>
      <c r="Y456" s="3" t="e">
        <f>IF(COUNTA(tweet_datatable[[#This Row],[Flag]])=0,tweet_datatable[[#This Row],[y]],NA())</f>
        <v>#N/A</v>
      </c>
      <c r="Z456" s="3"/>
      <c r="AA456" s="3"/>
      <c r="AB456" s="3"/>
    </row>
    <row r="457" spans="1:28" x14ac:dyDescent="0.35">
      <c r="A457" s="1">
        <v>44166</v>
      </c>
      <c r="B457">
        <v>22</v>
      </c>
      <c r="C457">
        <v>30.2</v>
      </c>
      <c r="D457">
        <v>103.9</v>
      </c>
      <c r="E457" t="s">
        <v>9</v>
      </c>
      <c r="G457" t="s">
        <v>17</v>
      </c>
      <c r="I457" s="2">
        <f>IFERROR(tweet_datatable[[#This Row],[Retweets]]/SUM(tweet_datatable[[#This Row],[Retweets]:[Likes]]),0.5)</f>
        <v>0.22520507084265473</v>
      </c>
      <c r="J457" s="2">
        <f>IFERROR(tweet_datatable[[#This Row],[Retweets]]/SUM(tweet_datatable[[#This Row],[Comments]:[Retweets]]),0.5)</f>
        <v>0.57854406130268199</v>
      </c>
      <c r="K457" s="3">
        <f>tweet_datatable[[#This Row],[R/L]]*60</f>
        <v>13.512304250559284</v>
      </c>
      <c r="L457" s="3">
        <f>tweet_datatable[[#This Row],[R/C]]*60</f>
        <v>34.712643678160916</v>
      </c>
      <c r="M457" s="3">
        <f>180-tweet_datatable[[#This Row],[Theta (deg)]]-tweet_datatable[[#This Row],[Phi (deg)]]</f>
        <v>131.77505207127979</v>
      </c>
      <c r="N457" s="3">
        <f>RADIANS(tweet_datatable[[#This Row],[Phi (deg)]])</f>
        <v>0.60584992425550288</v>
      </c>
      <c r="O457" s="3">
        <f>RADIANS(tweet_datatable[[#This Row],[Beta (deg)]])</f>
        <v>2.2999085306308058</v>
      </c>
      <c r="P457" s="3">
        <f>SIN(tweet_datatable[[#This Row],[Phi (rad)]])</f>
        <v>0.56946093522904495</v>
      </c>
      <c r="Q457" s="3">
        <f>SIN(tweet_datatable[[#This Row],[Beta (rad)]])</f>
        <v>0.74576615290448534</v>
      </c>
      <c r="R457" s="3">
        <f>tweet_datatable[[#This Row],[SinPhi]]/tweet_datatable[[#This Row],[SinBeta]]</f>
        <v>0.76359182166045447</v>
      </c>
      <c r="S457" s="3">
        <f>RADIANS(tweet_datatable[[#This Row],[Theta (deg)]])</f>
        <v>0.23583419870348435</v>
      </c>
      <c r="T457" s="3">
        <f>tweet_datatable[[#This Row],[r1]]*COS(tweet_datatable[[#This Row],[Theta (rad)]])</f>
        <v>0.74245542109547602</v>
      </c>
      <c r="U457" s="3">
        <f>tweet_datatable[[#This Row],[r1]]*SIN(tweet_datatable[[#This Row],[Theta (rad)]])</f>
        <v>0.17841641682499576</v>
      </c>
      <c r="V457" s="3">
        <f>IF(COUNTA(tweet_datatable[[#This Row],[Flag]])&gt;0,tweet_datatable[[#This Row],[x]],NA())</f>
        <v>0.74245542109547602</v>
      </c>
      <c r="W457" s="3">
        <f>IF(COUNTA(tweet_datatable[[#This Row],[Flag]])&gt;0,tweet_datatable[[#This Row],[y]],NA())</f>
        <v>0.17841641682499576</v>
      </c>
      <c r="X457" s="3" t="e">
        <f>IF(COUNTA(tweet_datatable[[#This Row],[Flag]])=0,tweet_datatable[[#This Row],[x]],NA())</f>
        <v>#N/A</v>
      </c>
      <c r="Y457" s="3" t="e">
        <f>IF(COUNTA(tweet_datatable[[#This Row],[Flag]])=0,tweet_datatable[[#This Row],[y]],NA())</f>
        <v>#N/A</v>
      </c>
      <c r="Z457" s="3"/>
      <c r="AA457" s="3"/>
      <c r="AB457" s="3"/>
    </row>
    <row r="458" spans="1:28" x14ac:dyDescent="0.35">
      <c r="A458" s="1">
        <v>44166</v>
      </c>
      <c r="B458">
        <v>11.2</v>
      </c>
      <c r="C458">
        <v>41.3</v>
      </c>
      <c r="D458">
        <v>139.69999999999999</v>
      </c>
      <c r="E458" t="s">
        <v>8</v>
      </c>
      <c r="G458" t="s">
        <v>17</v>
      </c>
      <c r="I458" s="2">
        <f>IFERROR(tweet_datatable[[#This Row],[Retweets]]/SUM(tweet_datatable[[#This Row],[Retweets]:[Likes]]),0.5)</f>
        <v>0.22817679558011048</v>
      </c>
      <c r="J458" s="2">
        <f>IFERROR(tweet_datatable[[#This Row],[Retweets]]/SUM(tweet_datatable[[#This Row],[Comments]:[Retweets]]),0.5)</f>
        <v>0.78666666666666663</v>
      </c>
      <c r="K458" s="3">
        <f>tweet_datatable[[#This Row],[R/L]]*60</f>
        <v>13.690607734806628</v>
      </c>
      <c r="L458" s="3">
        <f>tweet_datatable[[#This Row],[R/C]]*60</f>
        <v>47.199999999999996</v>
      </c>
      <c r="M458" s="3">
        <f>180-tweet_datatable[[#This Row],[Theta (deg)]]-tweet_datatable[[#This Row],[Phi (deg)]]</f>
        <v>119.10939226519338</v>
      </c>
      <c r="N458" s="3">
        <f>RADIANS(tweet_datatable[[#This Row],[Phi (deg)]])</f>
        <v>0.82379540694132347</v>
      </c>
      <c r="O458" s="3">
        <f>RADIANS(tweet_datatable[[#This Row],[Beta (deg)]])</f>
        <v>2.0788510650770915</v>
      </c>
      <c r="P458" s="3">
        <f>SIN(tweet_datatable[[#This Row],[Phi (rad)]])</f>
        <v>0.73372986450287636</v>
      </c>
      <c r="Q458" s="3">
        <f>SIN(tweet_datatable[[#This Row],[Beta (rad)]])</f>
        <v>0.87369248830579027</v>
      </c>
      <c r="R458" s="3">
        <f>tweet_datatable[[#This Row],[SinPhi]]/tweet_datatable[[#This Row],[SinBeta]]</f>
        <v>0.83980333392321971</v>
      </c>
      <c r="S458" s="3">
        <f>RADIANS(tweet_datatable[[#This Row],[Theta (deg)]])</f>
        <v>0.23894618157137834</v>
      </c>
      <c r="T458" s="3">
        <f>tweet_datatable[[#This Row],[r1]]*COS(tweet_datatable[[#This Row],[Theta (rad)]])</f>
        <v>0.81594278353780825</v>
      </c>
      <c r="U458" s="3">
        <f>tweet_datatable[[#This Row],[r1]]*SIN(tweet_datatable[[#This Row],[Theta (rad)]])</f>
        <v>0.19876371313981894</v>
      </c>
      <c r="V458" s="3">
        <f>IF(COUNTA(tweet_datatable[[#This Row],[Flag]])&gt;0,tweet_datatable[[#This Row],[x]],NA())</f>
        <v>0.81594278353780825</v>
      </c>
      <c r="W458" s="3">
        <f>IF(COUNTA(tweet_datatable[[#This Row],[Flag]])&gt;0,tweet_datatable[[#This Row],[y]],NA())</f>
        <v>0.19876371313981894</v>
      </c>
      <c r="X458" s="3" t="e">
        <f>IF(COUNTA(tweet_datatable[[#This Row],[Flag]])=0,tweet_datatable[[#This Row],[x]],NA())</f>
        <v>#N/A</v>
      </c>
      <c r="Y458" s="3" t="e">
        <f>IF(COUNTA(tweet_datatable[[#This Row],[Flag]])=0,tweet_datatable[[#This Row],[y]],NA())</f>
        <v>#N/A</v>
      </c>
      <c r="Z458" s="3"/>
      <c r="AA458" s="3"/>
      <c r="AB458" s="3"/>
    </row>
    <row r="459" spans="1:28" x14ac:dyDescent="0.35">
      <c r="A459" s="1">
        <v>44166</v>
      </c>
      <c r="B459">
        <v>10.1</v>
      </c>
      <c r="C459">
        <v>36.9</v>
      </c>
      <c r="D459">
        <v>119.8</v>
      </c>
      <c r="E459" t="s">
        <v>8</v>
      </c>
      <c r="G459" t="s">
        <v>17</v>
      </c>
      <c r="I459" s="2">
        <f>IFERROR(tweet_datatable[[#This Row],[Retweets]]/SUM(tweet_datatable[[#This Row],[Retweets]:[Likes]]),0.5)</f>
        <v>0.2354818123803446</v>
      </c>
      <c r="J459" s="2">
        <f>IFERROR(tweet_datatable[[#This Row],[Retweets]]/SUM(tweet_datatable[[#This Row],[Comments]:[Retweets]]),0.5)</f>
        <v>0.78510638297872337</v>
      </c>
      <c r="K459" s="3">
        <f>tweet_datatable[[#This Row],[R/L]]*60</f>
        <v>14.128908742820677</v>
      </c>
      <c r="L459" s="3">
        <f>tweet_datatable[[#This Row],[R/C]]*60</f>
        <v>47.106382978723403</v>
      </c>
      <c r="M459" s="3">
        <f>180-tweet_datatable[[#This Row],[Theta (deg)]]-tweet_datatable[[#This Row],[Phi (deg)]]</f>
        <v>118.76470827845593</v>
      </c>
      <c r="N459" s="3">
        <f>RADIANS(tweet_datatable[[#This Row],[Phi (deg)]])</f>
        <v>0.82216148168413739</v>
      </c>
      <c r="O459" s="3">
        <f>RADIANS(tweet_datatable[[#This Row],[Beta (deg)]])</f>
        <v>2.0728351946296226</v>
      </c>
      <c r="P459" s="3">
        <f>SIN(tweet_datatable[[#This Row],[Phi (rad)]])</f>
        <v>0.73261872926563321</v>
      </c>
      <c r="Q459" s="3">
        <f>SIN(tweet_datatable[[#This Row],[Beta (rad)]])</f>
        <v>0.87660325321095212</v>
      </c>
      <c r="R459" s="3">
        <f>tweet_datatable[[#This Row],[SinPhi]]/tweet_datatable[[#This Row],[SinBeta]]</f>
        <v>0.83574721697882015</v>
      </c>
      <c r="S459" s="3">
        <f>RADIANS(tweet_datatable[[#This Row],[Theta (deg)]])</f>
        <v>0.24659597727603355</v>
      </c>
      <c r="T459" s="3">
        <f>tweet_datatable[[#This Row],[r1]]*COS(tweet_datatable[[#This Row],[Theta (rad)]])</f>
        <v>0.81046500720420145</v>
      </c>
      <c r="U459" s="3">
        <f>tweet_datatable[[#This Row],[r1]]*SIN(tweet_datatable[[#This Row],[Theta (rad)]])</f>
        <v>0.20400951640876164</v>
      </c>
      <c r="V459" s="3">
        <f>IF(COUNTA(tweet_datatable[[#This Row],[Flag]])&gt;0,tweet_datatable[[#This Row],[x]],NA())</f>
        <v>0.81046500720420145</v>
      </c>
      <c r="W459" s="3">
        <f>IF(COUNTA(tweet_datatable[[#This Row],[Flag]])&gt;0,tweet_datatable[[#This Row],[y]],NA())</f>
        <v>0.20400951640876164</v>
      </c>
      <c r="X459" s="3" t="e">
        <f>IF(COUNTA(tweet_datatable[[#This Row],[Flag]])=0,tweet_datatable[[#This Row],[x]],NA())</f>
        <v>#N/A</v>
      </c>
      <c r="Y459" s="3" t="e">
        <f>IF(COUNTA(tweet_datatable[[#This Row],[Flag]])=0,tweet_datatable[[#This Row],[y]],NA())</f>
        <v>#N/A</v>
      </c>
      <c r="Z459" s="3"/>
      <c r="AA459" s="3"/>
      <c r="AB459" s="3"/>
    </row>
    <row r="460" spans="1:28" x14ac:dyDescent="0.35">
      <c r="A460" s="1">
        <v>44166</v>
      </c>
      <c r="B460">
        <v>7.2</v>
      </c>
      <c r="C460">
        <v>24.3</v>
      </c>
      <c r="D460">
        <v>92.3</v>
      </c>
      <c r="E460" t="s">
        <v>8</v>
      </c>
      <c r="I460" s="2">
        <f>IFERROR(tweet_datatable[[#This Row],[Retweets]]/SUM(tweet_datatable[[#This Row],[Retweets]:[Likes]]),0.5)</f>
        <v>0.20840480274442541</v>
      </c>
      <c r="J460" s="2">
        <f>IFERROR(tweet_datatable[[#This Row],[Retweets]]/SUM(tweet_datatable[[#This Row],[Comments]:[Retweets]]),0.5)</f>
        <v>0.77142857142857146</v>
      </c>
      <c r="K460" s="3">
        <f>tweet_datatable[[#This Row],[R/L]]*60</f>
        <v>12.504288164665525</v>
      </c>
      <c r="L460" s="3">
        <f>tweet_datatable[[#This Row],[R/C]]*60</f>
        <v>46.285714285714285</v>
      </c>
      <c r="M460" s="3">
        <f>180-tweet_datatable[[#This Row],[Theta (deg)]]-tweet_datatable[[#This Row],[Phi (deg)]]</f>
        <v>121.2099975496202</v>
      </c>
      <c r="N460" s="3">
        <f>RADIANS(tweet_datatable[[#This Row],[Phi (deg)]])</f>
        <v>0.80783811092308966</v>
      </c>
      <c r="O460" s="3">
        <f>RADIANS(tweet_datatable[[#This Row],[Beta (deg)]])</f>
        <v>2.1155135435751315</v>
      </c>
      <c r="P460" s="3">
        <f>SIN(tweet_datatable[[#This Row],[Phi (rad)]])</f>
        <v>0.72279486382739155</v>
      </c>
      <c r="Q460" s="3">
        <f>SIN(tweet_datatable[[#This Row],[Beta (rad)]])</f>
        <v>0.85527385652469068</v>
      </c>
      <c r="R460" s="3">
        <f>tweet_datatable[[#This Row],[SinPhi]]/tweet_datatable[[#This Row],[SinBeta]]</f>
        <v>0.84510342308881903</v>
      </c>
      <c r="S460" s="3">
        <f>RADIANS(tweet_datatable[[#This Row],[Theta (deg)]])</f>
        <v>0.21824099909157227</v>
      </c>
      <c r="T460" s="3">
        <f>tweet_datatable[[#This Row],[r1]]*COS(tweet_datatable[[#This Row],[Theta (rad)]])</f>
        <v>0.82505740550688822</v>
      </c>
      <c r="U460" s="3">
        <f>tweet_datatable[[#This Row],[r1]]*SIN(tweet_datatable[[#This Row],[Theta (rad)]])</f>
        <v>0.18297560857852543</v>
      </c>
      <c r="V460" s="3" t="e">
        <f>IF(COUNTA(tweet_datatable[[#This Row],[Flag]])&gt;0,tweet_datatable[[#This Row],[x]],NA())</f>
        <v>#N/A</v>
      </c>
      <c r="W460" s="3" t="e">
        <f>IF(COUNTA(tweet_datatable[[#This Row],[Flag]])&gt;0,tweet_datatable[[#This Row],[y]],NA())</f>
        <v>#N/A</v>
      </c>
      <c r="X460" s="3">
        <f>IF(COUNTA(tweet_datatable[[#This Row],[Flag]])=0,tweet_datatable[[#This Row],[x]],NA())</f>
        <v>0.82505740550688822</v>
      </c>
      <c r="Y460" s="3">
        <f>IF(COUNTA(tweet_datatable[[#This Row],[Flag]])=0,tweet_datatable[[#This Row],[y]],NA())</f>
        <v>0.18297560857852543</v>
      </c>
      <c r="Z460" s="3"/>
      <c r="AA460" s="3"/>
      <c r="AB460" s="3"/>
    </row>
    <row r="461" spans="1:28" x14ac:dyDescent="0.35">
      <c r="A461" s="1">
        <v>44166</v>
      </c>
      <c r="B461">
        <v>5.0999999999999996</v>
      </c>
      <c r="C461">
        <v>18.399999999999999</v>
      </c>
      <c r="D461">
        <v>80.400000000000006</v>
      </c>
      <c r="E461" t="s">
        <v>8</v>
      </c>
      <c r="I461" s="2">
        <f>IFERROR(tweet_datatable[[#This Row],[Retweets]]/SUM(tweet_datatable[[#This Row],[Retweets]:[Likes]]),0.5)</f>
        <v>0.18623481781376514</v>
      </c>
      <c r="J461" s="2">
        <f>IFERROR(tweet_datatable[[#This Row],[Retweets]]/SUM(tweet_datatable[[#This Row],[Comments]:[Retweets]]),0.5)</f>
        <v>0.78297872340425523</v>
      </c>
      <c r="K461" s="3">
        <f>tweet_datatable[[#This Row],[R/L]]*60</f>
        <v>11.174089068825909</v>
      </c>
      <c r="L461" s="3">
        <f>tweet_datatable[[#This Row],[R/C]]*60</f>
        <v>46.978723404255312</v>
      </c>
      <c r="M461" s="3">
        <f>180-tweet_datatable[[#This Row],[Theta (deg)]]-tweet_datatable[[#This Row],[Phi (deg)]]</f>
        <v>121.84718752691879</v>
      </c>
      <c r="N461" s="3">
        <f>RADIANS(tweet_datatable[[#This Row],[Phi (deg)]])</f>
        <v>0.81993340178797425</v>
      </c>
      <c r="O461" s="3">
        <f>RADIANS(tweet_datatable[[#This Row],[Beta (deg)]])</f>
        <v>2.1266346066396995</v>
      </c>
      <c r="P461" s="3">
        <f>SIN(tweet_datatable[[#This Row],[Phi (rad)]])</f>
        <v>0.73110039339288457</v>
      </c>
      <c r="Q461" s="3">
        <f>SIN(tweet_datatable[[#This Row],[Beta (rad)]])</f>
        <v>0.84945841575558334</v>
      </c>
      <c r="R461" s="3">
        <f>tweet_datatable[[#This Row],[SinPhi]]/tweet_datatable[[#This Row],[SinBeta]]</f>
        <v>0.86066649035736409</v>
      </c>
      <c r="S461" s="3">
        <f>RADIANS(tweet_datatable[[#This Row],[Theta (deg)]])</f>
        <v>0.19502464516211937</v>
      </c>
      <c r="T461" s="3">
        <f>tweet_datatable[[#This Row],[r1]]*COS(tweet_datatable[[#This Row],[Theta (rad)]])</f>
        <v>0.84435074433472512</v>
      </c>
      <c r="U461" s="3">
        <f>tweet_datatable[[#This Row],[r1]]*SIN(tweet_datatable[[#This Row],[Theta (rad)]])</f>
        <v>0.16678917280644534</v>
      </c>
      <c r="V461" s="3" t="e">
        <f>IF(COUNTA(tweet_datatable[[#This Row],[Flag]])&gt;0,tweet_datatable[[#This Row],[x]],NA())</f>
        <v>#N/A</v>
      </c>
      <c r="W461" s="3" t="e">
        <f>IF(COUNTA(tweet_datatable[[#This Row],[Flag]])&gt;0,tweet_datatable[[#This Row],[y]],NA())</f>
        <v>#N/A</v>
      </c>
      <c r="X461" s="3">
        <f>IF(COUNTA(tweet_datatable[[#This Row],[Flag]])=0,tweet_datatable[[#This Row],[x]],NA())</f>
        <v>0.84435074433472512</v>
      </c>
      <c r="Y461" s="3">
        <f>IF(COUNTA(tweet_datatable[[#This Row],[Flag]])=0,tweet_datatable[[#This Row],[y]],NA())</f>
        <v>0.16678917280644534</v>
      </c>
      <c r="Z461" s="3"/>
      <c r="AA461" s="3"/>
      <c r="AB461" s="3"/>
    </row>
    <row r="462" spans="1:28" x14ac:dyDescent="0.35">
      <c r="A462" s="1">
        <v>44166</v>
      </c>
      <c r="B462">
        <v>6.8</v>
      </c>
      <c r="C462">
        <v>19.3</v>
      </c>
      <c r="D462">
        <v>76.400000000000006</v>
      </c>
      <c r="E462" t="s">
        <v>8</v>
      </c>
      <c r="I462" s="2">
        <f>IFERROR(tweet_datatable[[#This Row],[Retweets]]/SUM(tweet_datatable[[#This Row],[Retweets]:[Likes]]),0.5)</f>
        <v>0.20167189132706373</v>
      </c>
      <c r="J462" s="2">
        <f>IFERROR(tweet_datatable[[#This Row],[Retweets]]/SUM(tweet_datatable[[#This Row],[Comments]:[Retweets]]),0.5)</f>
        <v>0.73946360153256707</v>
      </c>
      <c r="K462" s="3">
        <f>tweet_datatable[[#This Row],[R/L]]*60</f>
        <v>12.100313479623823</v>
      </c>
      <c r="L462" s="3">
        <f>tweet_datatable[[#This Row],[R/C]]*60</f>
        <v>44.367816091954026</v>
      </c>
      <c r="M462" s="3">
        <f>180-tweet_datatable[[#This Row],[Theta (deg)]]-tweet_datatable[[#This Row],[Phi (deg)]]</f>
        <v>123.53187042842215</v>
      </c>
      <c r="N462" s="3">
        <f>RADIANS(tweet_datatable[[#This Row],[Phi (deg)]])</f>
        <v>0.77436447272392095</v>
      </c>
      <c r="O462" s="3">
        <f>RADIANS(tweet_datatable[[#This Row],[Beta (deg)]])</f>
        <v>2.1560378701229848</v>
      </c>
      <c r="P462" s="3">
        <f>SIN(tweet_datatable[[#This Row],[Phi (rad)]])</f>
        <v>0.69926190001754118</v>
      </c>
      <c r="Q462" s="3">
        <f>SIN(tweet_datatable[[#This Row],[Beta (rad)]])</f>
        <v>0.83357868149105152</v>
      </c>
      <c r="R462" s="3">
        <f>tweet_datatable[[#This Row],[SinPhi]]/tweet_datatable[[#This Row],[SinBeta]]</f>
        <v>0.83886730256434439</v>
      </c>
      <c r="S462" s="3">
        <f>RADIANS(tweet_datatable[[#This Row],[Theta (deg)]])</f>
        <v>0.21119031074288749</v>
      </c>
      <c r="T462" s="3">
        <f>tweet_datatable[[#This Row],[r1]]*COS(tweet_datatable[[#This Row],[Theta (rad)]])</f>
        <v>0.82022942422336298</v>
      </c>
      <c r="U462" s="3">
        <f>tweet_datatable[[#This Row],[r1]]*SIN(tweet_datatable[[#This Row],[Theta (rad)]])</f>
        <v>0.17584664611470327</v>
      </c>
      <c r="V462" s="3" t="e">
        <f>IF(COUNTA(tweet_datatable[[#This Row],[Flag]])&gt;0,tweet_datatable[[#This Row],[x]],NA())</f>
        <v>#N/A</v>
      </c>
      <c r="W462" s="3" t="e">
        <f>IF(COUNTA(tweet_datatable[[#This Row],[Flag]])&gt;0,tweet_datatable[[#This Row],[y]],NA())</f>
        <v>#N/A</v>
      </c>
      <c r="X462" s="3">
        <f>IF(COUNTA(tweet_datatable[[#This Row],[Flag]])=0,tweet_datatable[[#This Row],[x]],NA())</f>
        <v>0.82022942422336298</v>
      </c>
      <c r="Y462" s="3">
        <f>IF(COUNTA(tweet_datatable[[#This Row],[Flag]])=0,tweet_datatable[[#This Row],[y]],NA())</f>
        <v>0.17584664611470327</v>
      </c>
      <c r="Z462" s="3"/>
      <c r="AA462" s="3"/>
      <c r="AB462" s="3"/>
    </row>
    <row r="463" spans="1:28" x14ac:dyDescent="0.35">
      <c r="A463" s="1">
        <v>44166</v>
      </c>
      <c r="B463">
        <v>9.9</v>
      </c>
      <c r="C463">
        <v>26.9</v>
      </c>
      <c r="D463">
        <v>91.3</v>
      </c>
      <c r="E463" t="s">
        <v>8</v>
      </c>
      <c r="I463" s="2">
        <f>IFERROR(tweet_datatable[[#This Row],[Retweets]]/SUM(tweet_datatable[[#This Row],[Retweets]:[Likes]]),0.5)</f>
        <v>0.22758037225042302</v>
      </c>
      <c r="J463" s="2">
        <f>IFERROR(tweet_datatable[[#This Row],[Retweets]]/SUM(tweet_datatable[[#This Row],[Comments]:[Retweets]]),0.5)</f>
        <v>0.73097826086956519</v>
      </c>
      <c r="K463" s="3">
        <f>tweet_datatable[[#This Row],[R/L]]*60</f>
        <v>13.654822335025381</v>
      </c>
      <c r="L463" s="3">
        <f>tweet_datatable[[#This Row],[R/C]]*60</f>
        <v>43.858695652173914</v>
      </c>
      <c r="M463" s="3">
        <f>180-tweet_datatable[[#This Row],[Theta (deg)]]-tweet_datatable[[#This Row],[Phi (deg)]]</f>
        <v>122.48648201280071</v>
      </c>
      <c r="N463" s="3">
        <f>RADIANS(tweet_datatable[[#This Row],[Phi (deg)]])</f>
        <v>0.76547864476055649</v>
      </c>
      <c r="O463" s="3">
        <f>RADIANS(tweet_datatable[[#This Row],[Beta (deg)]])</f>
        <v>2.1377924003081836</v>
      </c>
      <c r="P463" s="3">
        <f>SIN(tweet_datatable[[#This Row],[Phi (rad)]])</f>
        <v>0.69288220510557097</v>
      </c>
      <c r="Q463" s="3">
        <f>SIN(tweet_datatable[[#This Row],[Beta (rad)]])</f>
        <v>0.84351818925348865</v>
      </c>
      <c r="R463" s="3">
        <f>tweet_datatable[[#This Row],[SinPhi]]/tweet_datatable[[#This Row],[SinBeta]]</f>
        <v>0.82141940023696447</v>
      </c>
      <c r="S463" s="3">
        <f>RADIANS(tweet_datatable[[#This Row],[Theta (deg)]])</f>
        <v>0.23832160852105314</v>
      </c>
      <c r="T463" s="3">
        <f>tweet_datatable[[#This Row],[r1]]*COS(tweet_datatable[[#This Row],[Theta (rad)]])</f>
        <v>0.79820244466201395</v>
      </c>
      <c r="U463" s="3">
        <f>tweet_datatable[[#This Row],[r1]]*SIN(tweet_datatable[[#This Row],[Theta (rad)]])</f>
        <v>0.19391412640970446</v>
      </c>
      <c r="V463" s="3" t="e">
        <f>IF(COUNTA(tweet_datatable[[#This Row],[Flag]])&gt;0,tweet_datatable[[#This Row],[x]],NA())</f>
        <v>#N/A</v>
      </c>
      <c r="W463" s="3" t="e">
        <f>IF(COUNTA(tweet_datatable[[#This Row],[Flag]])&gt;0,tweet_datatable[[#This Row],[y]],NA())</f>
        <v>#N/A</v>
      </c>
      <c r="X463" s="3">
        <f>IF(COUNTA(tweet_datatable[[#This Row],[Flag]])=0,tweet_datatable[[#This Row],[x]],NA())</f>
        <v>0.79820244466201395</v>
      </c>
      <c r="Y463" s="3">
        <f>IF(COUNTA(tweet_datatable[[#This Row],[Flag]])=0,tweet_datatable[[#This Row],[y]],NA())</f>
        <v>0.19391412640970446</v>
      </c>
      <c r="Z463" s="3"/>
      <c r="AA463" s="3"/>
      <c r="AB463" s="3"/>
    </row>
    <row r="464" spans="1:28" x14ac:dyDescent="0.35">
      <c r="A464" s="1">
        <v>44166</v>
      </c>
      <c r="B464">
        <v>2.9</v>
      </c>
      <c r="C464">
        <v>21.4</v>
      </c>
      <c r="D464">
        <v>79.599999999999994</v>
      </c>
      <c r="E464" t="s">
        <v>8</v>
      </c>
      <c r="I464" s="2">
        <f>IFERROR(tweet_datatable[[#This Row],[Retweets]]/SUM(tweet_datatable[[#This Row],[Retweets]:[Likes]]),0.5)</f>
        <v>0.21188118811881188</v>
      </c>
      <c r="J464" s="2">
        <f>IFERROR(tweet_datatable[[#This Row],[Retweets]]/SUM(tweet_datatable[[#This Row],[Comments]:[Retweets]]),0.5)</f>
        <v>0.88065843621399187</v>
      </c>
      <c r="K464" s="3">
        <f>tweet_datatable[[#This Row],[R/L]]*60</f>
        <v>12.712871287128712</v>
      </c>
      <c r="L464" s="3">
        <f>tweet_datatable[[#This Row],[R/C]]*60</f>
        <v>52.839506172839513</v>
      </c>
      <c r="M464" s="3">
        <f>180-tweet_datatable[[#This Row],[Theta (deg)]]-tweet_datatable[[#This Row],[Phi (deg)]]</f>
        <v>114.44762254003177</v>
      </c>
      <c r="N464" s="3">
        <f>RADIANS(tweet_datatable[[#This Row],[Phi (deg)]])</f>
        <v>0.92222335784391751</v>
      </c>
      <c r="O464" s="3">
        <f>RADIANS(tweet_datatable[[#This Row],[Beta (deg)]])</f>
        <v>1.9974878344032303</v>
      </c>
      <c r="P464" s="3">
        <f>SIN(tweet_datatable[[#This Row],[Phi (rad)]])</f>
        <v>0.79694660746797386</v>
      </c>
      <c r="Q464" s="3">
        <f>SIN(tweet_datatable[[#This Row],[Beta (rad)]])</f>
        <v>0.91033998621644341</v>
      </c>
      <c r="R464" s="3">
        <f>tweet_datatable[[#This Row],[SinPhi]]/tweet_datatable[[#This Row],[SinBeta]]</f>
        <v>0.87543842908652703</v>
      </c>
      <c r="S464" s="3">
        <f>RADIANS(tweet_datatable[[#This Row],[Theta (deg)]])</f>
        <v>0.22188146134264544</v>
      </c>
      <c r="T464" s="3">
        <f>tweet_datatable[[#This Row],[r1]]*COS(tweet_datatable[[#This Row],[Theta (rad)]])</f>
        <v>0.85397717128009554</v>
      </c>
      <c r="U464" s="3">
        <f>tweet_datatable[[#This Row],[r1]]*SIN(tweet_datatable[[#This Row],[Theta (rad)]])</f>
        <v>0.19265366348432769</v>
      </c>
      <c r="V464" s="3" t="e">
        <f>IF(COUNTA(tweet_datatable[[#This Row],[Flag]])&gt;0,tweet_datatable[[#This Row],[x]],NA())</f>
        <v>#N/A</v>
      </c>
      <c r="W464" s="3" t="e">
        <f>IF(COUNTA(tweet_datatable[[#This Row],[Flag]])&gt;0,tweet_datatable[[#This Row],[y]],NA())</f>
        <v>#N/A</v>
      </c>
      <c r="X464" s="3">
        <f>IF(COUNTA(tweet_datatable[[#This Row],[Flag]])=0,tweet_datatable[[#This Row],[x]],NA())</f>
        <v>0.85397717128009554</v>
      </c>
      <c r="Y464" s="3">
        <f>IF(COUNTA(tweet_datatable[[#This Row],[Flag]])=0,tweet_datatable[[#This Row],[y]],NA())</f>
        <v>0.19265366348432769</v>
      </c>
      <c r="Z464" s="3"/>
      <c r="AA464" s="3"/>
      <c r="AB464" s="3"/>
    </row>
    <row r="465" spans="1:28" x14ac:dyDescent="0.35">
      <c r="A465" s="1">
        <v>44166</v>
      </c>
      <c r="B465">
        <v>2.4</v>
      </c>
      <c r="C465">
        <v>18.3</v>
      </c>
      <c r="D465">
        <v>68.2</v>
      </c>
      <c r="E465" t="s">
        <v>8</v>
      </c>
      <c r="I465" s="2">
        <f>IFERROR(tweet_datatable[[#This Row],[Retweets]]/SUM(tweet_datatable[[#This Row],[Retweets]:[Likes]]),0.5)</f>
        <v>0.2115606936416185</v>
      </c>
      <c r="J465" s="2">
        <f>IFERROR(tweet_datatable[[#This Row],[Retweets]]/SUM(tweet_datatable[[#This Row],[Comments]:[Retweets]]),0.5)</f>
        <v>0.88405797101449279</v>
      </c>
      <c r="K465" s="3">
        <f>tweet_datatable[[#This Row],[R/L]]*60</f>
        <v>12.693641618497111</v>
      </c>
      <c r="L465" s="3">
        <f>tweet_datatable[[#This Row],[R/C]]*60</f>
        <v>53.04347826086957</v>
      </c>
      <c r="M465" s="3">
        <f>180-tweet_datatable[[#This Row],[Theta (deg)]]-tweet_datatable[[#This Row],[Phi (deg)]]</f>
        <v>114.26288012063333</v>
      </c>
      <c r="N465" s="3">
        <f>RADIANS(tweet_datatable[[#This Row],[Phi (deg)]])</f>
        <v>0.92578334236220972</v>
      </c>
      <c r="O465" s="3">
        <f>RADIANS(tweet_datatable[[#This Row],[Beta (deg)]])</f>
        <v>1.9942634709166271</v>
      </c>
      <c r="P465" s="3">
        <f>SIN(tweet_datatable[[#This Row],[Phi (rad)]])</f>
        <v>0.79909196065493271</v>
      </c>
      <c r="Q465" s="3">
        <f>SIN(tweet_datatable[[#This Row],[Beta (rad)]])</f>
        <v>0.9116696907309858</v>
      </c>
      <c r="R465" s="3">
        <f>tweet_datatable[[#This Row],[SinPhi]]/tweet_datatable[[#This Row],[SinBeta]]</f>
        <v>0.87651478246930947</v>
      </c>
      <c r="S465" s="3">
        <f>RADIANS(tweet_datatable[[#This Row],[Theta (deg)]])</f>
        <v>0.22154584031095653</v>
      </c>
      <c r="T465" s="3">
        <f>tweet_datatable[[#This Row],[r1]]*COS(tweet_datatable[[#This Row],[Theta (rad)]])</f>
        <v>0.85509182796367222</v>
      </c>
      <c r="U465" s="3">
        <f>tweet_datatable[[#This Row],[r1]]*SIN(tweet_datatable[[#This Row],[Theta (rad)]])</f>
        <v>0.19260355561870227</v>
      </c>
      <c r="V465" s="3" t="e">
        <f>IF(COUNTA(tweet_datatable[[#This Row],[Flag]])&gt;0,tweet_datatable[[#This Row],[x]],NA())</f>
        <v>#N/A</v>
      </c>
      <c r="W465" s="3" t="e">
        <f>IF(COUNTA(tweet_datatable[[#This Row],[Flag]])&gt;0,tweet_datatable[[#This Row],[y]],NA())</f>
        <v>#N/A</v>
      </c>
      <c r="X465" s="3">
        <f>IF(COUNTA(tweet_datatable[[#This Row],[Flag]])=0,tweet_datatable[[#This Row],[x]],NA())</f>
        <v>0.85509182796367222</v>
      </c>
      <c r="Y465" s="3">
        <f>IF(COUNTA(tweet_datatable[[#This Row],[Flag]])=0,tweet_datatable[[#This Row],[y]],NA())</f>
        <v>0.19260355561870227</v>
      </c>
      <c r="Z465" s="3"/>
      <c r="AA465" s="3"/>
      <c r="AB465" s="3"/>
    </row>
    <row r="466" spans="1:28" x14ac:dyDescent="0.35">
      <c r="A466" s="1">
        <v>44166</v>
      </c>
      <c r="B466">
        <v>2.7</v>
      </c>
      <c r="C466">
        <v>23.2</v>
      </c>
      <c r="D466">
        <v>78.2</v>
      </c>
      <c r="E466" t="s">
        <v>8</v>
      </c>
      <c r="I466" s="2">
        <f>IFERROR(tweet_datatable[[#This Row],[Retweets]]/SUM(tweet_datatable[[#This Row],[Retweets]:[Likes]]),0.5)</f>
        <v>0.22879684418145954</v>
      </c>
      <c r="J466" s="2">
        <f>IFERROR(tweet_datatable[[#This Row],[Retweets]]/SUM(tweet_datatable[[#This Row],[Comments]:[Retweets]]),0.5)</f>
        <v>0.89575289575289574</v>
      </c>
      <c r="K466" s="3">
        <f>tweet_datatable[[#This Row],[R/L]]*60</f>
        <v>13.727810650887573</v>
      </c>
      <c r="L466" s="3">
        <f>tweet_datatable[[#This Row],[R/C]]*60</f>
        <v>53.745173745173744</v>
      </c>
      <c r="M466" s="3">
        <f>180-tweet_datatable[[#This Row],[Theta (deg)]]-tweet_datatable[[#This Row],[Phi (deg)]]</f>
        <v>112.52701560393869</v>
      </c>
      <c r="N466" s="3">
        <f>RADIANS(tweet_datatable[[#This Row],[Phi (deg)]])</f>
        <v>0.93803023890969373</v>
      </c>
      <c r="O466" s="3">
        <f>RADIANS(tweet_datatable[[#This Row],[Beta (deg)]])</f>
        <v>1.9639669197317657</v>
      </c>
      <c r="P466" s="3">
        <f>SIN(tweet_datatable[[#This Row],[Phi (rad)]])</f>
        <v>0.80639479300757733</v>
      </c>
      <c r="Q466" s="3">
        <f>SIN(tweet_datatable[[#This Row],[Beta (rad)]])</f>
        <v>0.92369899027919833</v>
      </c>
      <c r="R466" s="3">
        <f>tweet_datatable[[#This Row],[SinPhi]]/tweet_datatable[[#This Row],[SinBeta]]</f>
        <v>0.87300603496798834</v>
      </c>
      <c r="S466" s="3">
        <f>RADIANS(tweet_datatable[[#This Row],[Theta (deg)]])</f>
        <v>0.23959549494833399</v>
      </c>
      <c r="T466" s="3">
        <f>tweet_datatable[[#This Row],[r1]]*COS(tweet_datatable[[#This Row],[Theta (rad)]])</f>
        <v>0.84806778586219844</v>
      </c>
      <c r="U466" s="3">
        <f>tweet_datatable[[#This Row],[r1]]*SIN(tweet_datatable[[#This Row],[Theta (rad)]])</f>
        <v>0.20717279665370392</v>
      </c>
      <c r="V466" s="3" t="e">
        <f>IF(COUNTA(tweet_datatable[[#This Row],[Flag]])&gt;0,tweet_datatable[[#This Row],[x]],NA())</f>
        <v>#N/A</v>
      </c>
      <c r="W466" s="3" t="e">
        <f>IF(COUNTA(tweet_datatable[[#This Row],[Flag]])&gt;0,tweet_datatable[[#This Row],[y]],NA())</f>
        <v>#N/A</v>
      </c>
      <c r="X466" s="3">
        <f>IF(COUNTA(tweet_datatable[[#This Row],[Flag]])=0,tweet_datatable[[#This Row],[x]],NA())</f>
        <v>0.84806778586219844</v>
      </c>
      <c r="Y466" s="3">
        <f>IF(COUNTA(tweet_datatable[[#This Row],[Flag]])=0,tweet_datatable[[#This Row],[y]],NA())</f>
        <v>0.20717279665370392</v>
      </c>
      <c r="Z466" s="3"/>
      <c r="AA466" s="3"/>
      <c r="AB466" s="3"/>
    </row>
    <row r="467" spans="1:28" x14ac:dyDescent="0.35">
      <c r="A467" s="1">
        <v>44166</v>
      </c>
      <c r="B467">
        <v>2.6</v>
      </c>
      <c r="C467">
        <v>18</v>
      </c>
      <c r="D467">
        <v>69.400000000000006</v>
      </c>
      <c r="E467" t="s">
        <v>8</v>
      </c>
      <c r="I467" s="2">
        <f>IFERROR(tweet_datatable[[#This Row],[Retweets]]/SUM(tweet_datatable[[#This Row],[Retweets]:[Likes]]),0.5)</f>
        <v>0.20594965675057206</v>
      </c>
      <c r="J467" s="2">
        <f>IFERROR(tweet_datatable[[#This Row],[Retweets]]/SUM(tweet_datatable[[#This Row],[Comments]:[Retweets]]),0.5)</f>
        <v>0.87378640776699024</v>
      </c>
      <c r="K467" s="3">
        <f>tweet_datatable[[#This Row],[R/L]]*60</f>
        <v>12.356979405034323</v>
      </c>
      <c r="L467" s="3">
        <f>tweet_datatable[[#This Row],[R/C]]*60</f>
        <v>52.427184466019412</v>
      </c>
      <c r="M467" s="3">
        <f>180-tweet_datatable[[#This Row],[Theta (deg)]]-tweet_datatable[[#This Row],[Phi (deg)]]</f>
        <v>115.21583612894625</v>
      </c>
      <c r="N467" s="3">
        <f>RADIANS(tweet_datatable[[#This Row],[Phi (deg)]])</f>
        <v>0.91502698648246394</v>
      </c>
      <c r="O467" s="3">
        <f>RADIANS(tweet_datatable[[#This Row],[Beta (deg)]])</f>
        <v>2.0108956908883502</v>
      </c>
      <c r="P467" s="3">
        <f>SIN(tweet_datatable[[#This Row],[Phi (rad)]])</f>
        <v>0.79257904268892321</v>
      </c>
      <c r="Q467" s="3">
        <f>SIN(tweet_datatable[[#This Row],[Beta (rad)]])</f>
        <v>0.90470933566481315</v>
      </c>
      <c r="R467" s="3">
        <f>tweet_datatable[[#This Row],[SinPhi]]/tweet_datatable[[#This Row],[SinBeta]]</f>
        <v>0.87605931700318695</v>
      </c>
      <c r="S467" s="3">
        <f>RADIANS(tweet_datatable[[#This Row],[Theta (deg)]])</f>
        <v>0.2156699762189789</v>
      </c>
      <c r="T467" s="3">
        <f>tweet_datatable[[#This Row],[r1]]*COS(tweet_datatable[[#This Row],[Theta (rad)]])</f>
        <v>0.8557638586490014</v>
      </c>
      <c r="U467" s="3">
        <f>tweet_datatable[[#This Row],[r1]]*SIN(tweet_datatable[[#This Row],[Theta (rad)]])</f>
        <v>0.18747838578956877</v>
      </c>
      <c r="V467" s="3" t="e">
        <f>IF(COUNTA(tweet_datatable[[#This Row],[Flag]])&gt;0,tweet_datatable[[#This Row],[x]],NA())</f>
        <v>#N/A</v>
      </c>
      <c r="W467" s="3" t="e">
        <f>IF(COUNTA(tweet_datatable[[#This Row],[Flag]])&gt;0,tweet_datatable[[#This Row],[y]],NA())</f>
        <v>#N/A</v>
      </c>
      <c r="X467" s="3">
        <f>IF(COUNTA(tweet_datatable[[#This Row],[Flag]])=0,tweet_datatable[[#This Row],[x]],NA())</f>
        <v>0.8557638586490014</v>
      </c>
      <c r="Y467" s="3">
        <f>IF(COUNTA(tweet_datatable[[#This Row],[Flag]])=0,tweet_datatable[[#This Row],[y]],NA())</f>
        <v>0.18747838578956877</v>
      </c>
      <c r="Z467" s="3"/>
      <c r="AA467" s="3"/>
      <c r="AB467" s="3"/>
    </row>
    <row r="468" spans="1:28" x14ac:dyDescent="0.35">
      <c r="A468" s="1">
        <v>44166</v>
      </c>
      <c r="B468">
        <v>2.7</v>
      </c>
      <c r="C468">
        <v>18.5</v>
      </c>
      <c r="D468">
        <v>68.7</v>
      </c>
      <c r="E468" t="s">
        <v>8</v>
      </c>
      <c r="I468" s="2">
        <f>IFERROR(tweet_datatable[[#This Row],[Retweets]]/SUM(tweet_datatable[[#This Row],[Retweets]:[Likes]]),0.5)</f>
        <v>0.2121559633027523</v>
      </c>
      <c r="J468" s="2">
        <f>IFERROR(tweet_datatable[[#This Row],[Retweets]]/SUM(tweet_datatable[[#This Row],[Comments]:[Retweets]]),0.5)</f>
        <v>0.87264150943396235</v>
      </c>
      <c r="K468" s="3">
        <f>tweet_datatable[[#This Row],[R/L]]*60</f>
        <v>12.729357798165138</v>
      </c>
      <c r="L468" s="3">
        <f>tweet_datatable[[#This Row],[R/C]]*60</f>
        <v>52.358490566037744</v>
      </c>
      <c r="M468" s="3">
        <f>180-tweet_datatable[[#This Row],[Theta (deg)]]-tweet_datatable[[#This Row],[Phi (deg)]]</f>
        <v>114.91215163579713</v>
      </c>
      <c r="N468" s="3">
        <f>RADIANS(tweet_datatable[[#This Row],[Phi (deg)]])</f>
        <v>0.91382805175174819</v>
      </c>
      <c r="O468" s="3">
        <f>RADIANS(tweet_datatable[[#This Row],[Beta (deg)]])</f>
        <v>2.0055953965956479</v>
      </c>
      <c r="P468" s="3">
        <f>SIN(tweet_datatable[[#This Row],[Phi (rad)]])</f>
        <v>0.79184739976425367</v>
      </c>
      <c r="Q468" s="3">
        <f>SIN(tweet_datatable[[#This Row],[Beta (rad)]])</f>
        <v>0.90695469806817186</v>
      </c>
      <c r="R468" s="3">
        <f>tweet_datatable[[#This Row],[SinPhi]]/tweet_datatable[[#This Row],[SinBeta]]</f>
        <v>0.87308373996066335</v>
      </c>
      <c r="S468" s="3">
        <f>RADIANS(tweet_datatable[[#This Row],[Theta (deg)]])</f>
        <v>0.22216920524239744</v>
      </c>
      <c r="T468" s="3">
        <f>tweet_datatable[[#This Row],[r1]]*COS(tweet_datatable[[#This Row],[Theta (rad)]])</f>
        <v>0.85162488597902442</v>
      </c>
      <c r="U468" s="3">
        <f>tweet_datatable[[#This Row],[r1]]*SIN(tweet_datatable[[#This Row],[Theta (rad)]])</f>
        <v>0.19238053582655659</v>
      </c>
      <c r="V468" s="3" t="e">
        <f>IF(COUNTA(tweet_datatable[[#This Row],[Flag]])&gt;0,tweet_datatable[[#This Row],[x]],NA())</f>
        <v>#N/A</v>
      </c>
      <c r="W468" s="3" t="e">
        <f>IF(COUNTA(tweet_datatable[[#This Row],[Flag]])&gt;0,tweet_datatable[[#This Row],[y]],NA())</f>
        <v>#N/A</v>
      </c>
      <c r="X468" s="3">
        <f>IF(COUNTA(tweet_datatable[[#This Row],[Flag]])=0,tweet_datatable[[#This Row],[x]],NA())</f>
        <v>0.85162488597902442</v>
      </c>
      <c r="Y468" s="3">
        <f>IF(COUNTA(tweet_datatable[[#This Row],[Flag]])=0,tweet_datatable[[#This Row],[y]],NA())</f>
        <v>0.19238053582655659</v>
      </c>
      <c r="Z468" s="3"/>
      <c r="AA468" s="3"/>
      <c r="AB468" s="3"/>
    </row>
    <row r="469" spans="1:28" x14ac:dyDescent="0.35">
      <c r="A469" s="1">
        <v>44166</v>
      </c>
      <c r="B469">
        <v>3.1</v>
      </c>
      <c r="C469">
        <v>23.5</v>
      </c>
      <c r="D469">
        <v>81.599999999999994</v>
      </c>
      <c r="E469" t="s">
        <v>8</v>
      </c>
      <c r="I469" s="2">
        <f>IFERROR(tweet_datatable[[#This Row],[Retweets]]/SUM(tweet_datatable[[#This Row],[Retweets]:[Likes]]),0.5)</f>
        <v>0.22359657469077071</v>
      </c>
      <c r="J469" s="2">
        <f>IFERROR(tweet_datatable[[#This Row],[Retweets]]/SUM(tweet_datatable[[#This Row],[Comments]:[Retweets]]),0.5)</f>
        <v>0.88345864661654128</v>
      </c>
      <c r="K469" s="3">
        <f>tweet_datatable[[#This Row],[R/L]]*60</f>
        <v>13.415794481446243</v>
      </c>
      <c r="L469" s="3">
        <f>tweet_datatable[[#This Row],[R/C]]*60</f>
        <v>53.007518796992478</v>
      </c>
      <c r="M469" s="3">
        <f>180-tweet_datatable[[#This Row],[Theta (deg)]]-tweet_datatable[[#This Row],[Phi (deg)]]</f>
        <v>113.57668672156126</v>
      </c>
      <c r="N469" s="3">
        <f>RADIANS(tweet_datatable[[#This Row],[Phi (deg)]])</f>
        <v>0.92515573132030249</v>
      </c>
      <c r="O469" s="3">
        <f>RADIANS(tweet_datatable[[#This Row],[Beta (deg)]])</f>
        <v>1.9822871367973682</v>
      </c>
      <c r="P469" s="3">
        <f>SIN(tweet_datatable[[#This Row],[Phi (rad)]])</f>
        <v>0.79871447800993789</v>
      </c>
      <c r="Q469" s="3">
        <f>SIN(tweet_datatable[[#This Row],[Beta (rad)]])</f>
        <v>0.91652555310653128</v>
      </c>
      <c r="R469" s="3">
        <f>tweet_datatable[[#This Row],[SinPhi]]/tweet_datatable[[#This Row],[SinBeta]]</f>
        <v>0.87145903930634894</v>
      </c>
      <c r="S469" s="3">
        <f>RADIANS(tweet_datatable[[#This Row],[Theta (deg)]])</f>
        <v>0.23414978547212226</v>
      </c>
      <c r="T469" s="3">
        <f>tweet_datatable[[#This Row],[r1]]*COS(tweet_datatable[[#This Row],[Theta (rad)]])</f>
        <v>0.84767862695868867</v>
      </c>
      <c r="U469" s="3">
        <f>tweet_datatable[[#This Row],[r1]]*SIN(tweet_datatable[[#This Row],[Theta (rad)]])</f>
        <v>0.2021924889459967</v>
      </c>
      <c r="V469" s="3" t="e">
        <f>IF(COUNTA(tweet_datatable[[#This Row],[Flag]])&gt;0,tweet_datatable[[#This Row],[x]],NA())</f>
        <v>#N/A</v>
      </c>
      <c r="W469" s="3" t="e">
        <f>IF(COUNTA(tweet_datatable[[#This Row],[Flag]])&gt;0,tweet_datatable[[#This Row],[y]],NA())</f>
        <v>#N/A</v>
      </c>
      <c r="X469" s="3">
        <f>IF(COUNTA(tweet_datatable[[#This Row],[Flag]])=0,tweet_datatable[[#This Row],[x]],NA())</f>
        <v>0.84767862695868867</v>
      </c>
      <c r="Y469" s="3">
        <f>IF(COUNTA(tweet_datatable[[#This Row],[Flag]])=0,tweet_datatable[[#This Row],[y]],NA())</f>
        <v>0.2021924889459967</v>
      </c>
      <c r="Z469" s="3"/>
      <c r="AA469" s="3"/>
      <c r="AB469" s="3"/>
    </row>
    <row r="470" spans="1:28" x14ac:dyDescent="0.35">
      <c r="A470" s="1">
        <v>44166</v>
      </c>
      <c r="B470">
        <v>3.3</v>
      </c>
      <c r="C470">
        <v>21.8</v>
      </c>
      <c r="D470">
        <v>76.5</v>
      </c>
      <c r="E470" t="s">
        <v>8</v>
      </c>
      <c r="I470" s="2">
        <f>IFERROR(tweet_datatable[[#This Row],[Retweets]]/SUM(tweet_datatable[[#This Row],[Retweets]:[Likes]]),0.5)</f>
        <v>0.22177009155645983</v>
      </c>
      <c r="J470" s="2">
        <f>IFERROR(tweet_datatable[[#This Row],[Retweets]]/SUM(tweet_datatable[[#This Row],[Comments]:[Retweets]]),0.5)</f>
        <v>0.86852589641434264</v>
      </c>
      <c r="K470" s="3">
        <f>tweet_datatable[[#This Row],[R/L]]*60</f>
        <v>13.306205493387589</v>
      </c>
      <c r="L470" s="3">
        <f>tweet_datatable[[#This Row],[R/C]]*60</f>
        <v>52.111553784860561</v>
      </c>
      <c r="M470" s="3">
        <f>180-tweet_datatable[[#This Row],[Theta (deg)]]-tweet_datatable[[#This Row],[Phi (deg)]]</f>
        <v>114.58224072175186</v>
      </c>
      <c r="N470" s="3">
        <f>RADIANS(tweet_datatable[[#This Row],[Phi (deg)]])</f>
        <v>0.90951819187592953</v>
      </c>
      <c r="O470" s="3">
        <f>RADIANS(tweet_datatable[[#This Row],[Beta (deg)]])</f>
        <v>1.9998373649072938</v>
      </c>
      <c r="P470" s="3">
        <f>SIN(tweet_datatable[[#This Row],[Phi (rad)]])</f>
        <v>0.7892079403758443</v>
      </c>
      <c r="Q470" s="3">
        <f>SIN(tweet_datatable[[#This Row],[Beta (rad)]])</f>
        <v>0.90936509487918726</v>
      </c>
      <c r="R470" s="3">
        <f>tweet_datatable[[#This Row],[SinPhi]]/tweet_datatable[[#This Row],[SinBeta]]</f>
        <v>0.86786698194160805</v>
      </c>
      <c r="S470" s="3">
        <f>RADIANS(tweet_datatable[[#This Row],[Theta (deg)]])</f>
        <v>0.23223709680656998</v>
      </c>
      <c r="T470" s="3">
        <f>tweet_datatable[[#This Row],[r1]]*COS(tweet_datatable[[#This Row],[Theta (rad)]])</f>
        <v>0.84456818262327382</v>
      </c>
      <c r="U470" s="3">
        <f>tweet_datatable[[#This Row],[r1]]*SIN(tweet_datatable[[#This Row],[Theta (rad)]])</f>
        <v>0.19974404432887582</v>
      </c>
      <c r="V470" s="3" t="e">
        <f>IF(COUNTA(tweet_datatable[[#This Row],[Flag]])&gt;0,tweet_datatable[[#This Row],[x]],NA())</f>
        <v>#N/A</v>
      </c>
      <c r="W470" s="3" t="e">
        <f>IF(COUNTA(tweet_datatable[[#This Row],[Flag]])&gt;0,tweet_datatable[[#This Row],[y]],NA())</f>
        <v>#N/A</v>
      </c>
      <c r="X470" s="3">
        <f>IF(COUNTA(tweet_datatable[[#This Row],[Flag]])=0,tweet_datatable[[#This Row],[x]],NA())</f>
        <v>0.84456818262327382</v>
      </c>
      <c r="Y470" s="3">
        <f>IF(COUNTA(tweet_datatable[[#This Row],[Flag]])=0,tweet_datatable[[#This Row],[y]],NA())</f>
        <v>0.19974404432887582</v>
      </c>
      <c r="Z470" s="3"/>
      <c r="AA470" s="3"/>
      <c r="AB470" s="3"/>
    </row>
    <row r="471" spans="1:28" x14ac:dyDescent="0.35">
      <c r="A471" s="1">
        <v>44166</v>
      </c>
      <c r="B471">
        <v>3.7</v>
      </c>
      <c r="C471">
        <v>21</v>
      </c>
      <c r="D471">
        <v>74.7</v>
      </c>
      <c r="E471" t="s">
        <v>8</v>
      </c>
      <c r="I471" s="2">
        <f>IFERROR(tweet_datatable[[#This Row],[Retweets]]/SUM(tweet_datatable[[#This Row],[Retweets]:[Likes]]),0.5)</f>
        <v>0.21943573667711599</v>
      </c>
      <c r="J471" s="2">
        <f>IFERROR(tweet_datatable[[#This Row],[Retweets]]/SUM(tweet_datatable[[#This Row],[Comments]:[Retweets]]),0.5)</f>
        <v>0.8502024291497976</v>
      </c>
      <c r="K471" s="3">
        <f>tweet_datatable[[#This Row],[R/L]]*60</f>
        <v>13.16614420062696</v>
      </c>
      <c r="L471" s="3">
        <f>tweet_datatable[[#This Row],[R/C]]*60</f>
        <v>51.012145748987855</v>
      </c>
      <c r="M471" s="3">
        <f>180-tweet_datatable[[#This Row],[Theta (deg)]]-tweet_datatable[[#This Row],[Phi (deg)]]</f>
        <v>115.82171005038521</v>
      </c>
      <c r="N471" s="3">
        <f>RADIANS(tweet_datatable[[#This Row],[Phi (deg)]])</f>
        <v>0.89032990182706695</v>
      </c>
      <c r="O471" s="3">
        <f>RADIANS(tweet_datatable[[#This Row],[Beta (deg)]])</f>
        <v>2.0214701856694295</v>
      </c>
      <c r="P471" s="3">
        <f>SIN(tweet_datatable[[#This Row],[Phi (rad)]])</f>
        <v>0.77727934941421672</v>
      </c>
      <c r="Q471" s="3">
        <f>SIN(tweet_datatable[[#This Row],[Beta (rad)]])</f>
        <v>0.90015379254947669</v>
      </c>
      <c r="R471" s="3">
        <f>tweet_datatable[[#This Row],[SinPhi]]/tweet_datatable[[#This Row],[SinBeta]]</f>
        <v>0.86349616681917585</v>
      </c>
      <c r="S471" s="3">
        <f>RADIANS(tweet_datatable[[#This Row],[Theta (deg)]])</f>
        <v>0.22979256609329732</v>
      </c>
      <c r="T471" s="3">
        <f>tweet_datatable[[#This Row],[r1]]*COS(tweet_datatable[[#This Row],[Theta (rad)]])</f>
        <v>0.84079801672454224</v>
      </c>
      <c r="U471" s="3">
        <f>tweet_datatable[[#This Row],[r1]]*SIN(tweet_datatable[[#This Row],[Theta (rad)]])</f>
        <v>0.19668331190898333</v>
      </c>
      <c r="V471" s="3" t="e">
        <f>IF(COUNTA(tweet_datatable[[#This Row],[Flag]])&gt;0,tweet_datatable[[#This Row],[x]],NA())</f>
        <v>#N/A</v>
      </c>
      <c r="W471" s="3" t="e">
        <f>IF(COUNTA(tweet_datatable[[#This Row],[Flag]])&gt;0,tweet_datatable[[#This Row],[y]],NA())</f>
        <v>#N/A</v>
      </c>
      <c r="X471" s="3">
        <f>IF(COUNTA(tweet_datatable[[#This Row],[Flag]])=0,tweet_datatable[[#This Row],[x]],NA())</f>
        <v>0.84079801672454224</v>
      </c>
      <c r="Y471" s="3">
        <f>IF(COUNTA(tweet_datatable[[#This Row],[Flag]])=0,tweet_datatable[[#This Row],[y]],NA())</f>
        <v>0.19668331190898333</v>
      </c>
      <c r="Z471" s="3"/>
      <c r="AA471" s="3"/>
      <c r="AB471" s="3"/>
    </row>
    <row r="472" spans="1:28" x14ac:dyDescent="0.35">
      <c r="A472" s="1">
        <v>44166</v>
      </c>
      <c r="B472">
        <v>9.4</v>
      </c>
      <c r="C472">
        <v>32.200000000000003</v>
      </c>
      <c r="D472">
        <v>112.3</v>
      </c>
      <c r="E472" t="s">
        <v>8</v>
      </c>
      <c r="I472" s="2">
        <f>IFERROR(tweet_datatable[[#This Row],[Retweets]]/SUM(tweet_datatable[[#This Row],[Retweets]:[Likes]]),0.5)</f>
        <v>0.22283737024221456</v>
      </c>
      <c r="J472" s="2">
        <f>IFERROR(tweet_datatable[[#This Row],[Retweets]]/SUM(tweet_datatable[[#This Row],[Comments]:[Retweets]]),0.5)</f>
        <v>0.77403846153846156</v>
      </c>
      <c r="K472" s="3">
        <f>tweet_datatable[[#This Row],[R/L]]*60</f>
        <v>13.370242214532874</v>
      </c>
      <c r="L472" s="3">
        <f>tweet_datatable[[#This Row],[R/C]]*60</f>
        <v>46.442307692307693</v>
      </c>
      <c r="M472" s="3">
        <f>180-tweet_datatable[[#This Row],[Theta (deg)]]-tweet_datatable[[#This Row],[Phi (deg)]]</f>
        <v>120.18745009315943</v>
      </c>
      <c r="N472" s="3">
        <f>RADIANS(tweet_datatable[[#This Row],[Phi (deg)]])</f>
        <v>0.8105711814550588</v>
      </c>
      <c r="O472" s="3">
        <f>RADIANS(tweet_datatable[[#This Row],[Beta (deg)]])</f>
        <v>2.0976667237019977</v>
      </c>
      <c r="P472" s="3">
        <f>SIN(tweet_datatable[[#This Row],[Phi (rad)]])</f>
        <v>0.72468088491821225</v>
      </c>
      <c r="Q472" s="3">
        <f>SIN(tweet_datatable[[#This Row],[Beta (rad)]])</f>
        <v>0.8643849612982738</v>
      </c>
      <c r="R472" s="3">
        <f>tweet_datatable[[#This Row],[SinPhi]]/tweet_datatable[[#This Row],[SinBeta]]</f>
        <v>0.83837747920760763</v>
      </c>
      <c r="S472" s="3">
        <f>RADIANS(tweet_datatable[[#This Row],[Theta (deg)]])</f>
        <v>0.23335474843273671</v>
      </c>
      <c r="T472" s="3">
        <f>tweet_datatable[[#This Row],[r1]]*COS(tweet_datatable[[#This Row],[Theta (rad)]])</f>
        <v>0.81565418841747395</v>
      </c>
      <c r="U472" s="3">
        <f>tweet_datatable[[#This Row],[r1]]*SIN(tweet_datatable[[#This Row],[Theta (rad)]])</f>
        <v>0.19386862190549176</v>
      </c>
      <c r="V472" s="3" t="e">
        <f>IF(COUNTA(tweet_datatable[[#This Row],[Flag]])&gt;0,tweet_datatable[[#This Row],[x]],NA())</f>
        <v>#N/A</v>
      </c>
      <c r="W472" s="3" t="e">
        <f>IF(COUNTA(tweet_datatable[[#This Row],[Flag]])&gt;0,tweet_datatable[[#This Row],[y]],NA())</f>
        <v>#N/A</v>
      </c>
      <c r="X472" s="3">
        <f>IF(COUNTA(tweet_datatable[[#This Row],[Flag]])=0,tweet_datatable[[#This Row],[x]],NA())</f>
        <v>0.81565418841747395</v>
      </c>
      <c r="Y472" s="3">
        <f>IF(COUNTA(tweet_datatable[[#This Row],[Flag]])=0,tweet_datatable[[#This Row],[y]],NA())</f>
        <v>0.19386862190549176</v>
      </c>
      <c r="Z472" s="3"/>
      <c r="AA472" s="3"/>
      <c r="AB472" s="3"/>
    </row>
    <row r="473" spans="1:28" x14ac:dyDescent="0.35">
      <c r="A473" s="1">
        <v>44166</v>
      </c>
      <c r="B473">
        <v>32.1</v>
      </c>
      <c r="C473">
        <v>41.2</v>
      </c>
      <c r="D473">
        <v>281.2</v>
      </c>
      <c r="E473" t="s">
        <v>8</v>
      </c>
      <c r="I473" s="2">
        <f>IFERROR(tweet_datatable[[#This Row],[Retweets]]/SUM(tweet_datatable[[#This Row],[Retweets]:[Likes]]),0.5)</f>
        <v>0.12779156327543426</v>
      </c>
      <c r="J473" s="2">
        <f>IFERROR(tweet_datatable[[#This Row],[Retweets]]/SUM(tweet_datatable[[#This Row],[Comments]:[Retweets]]),0.5)</f>
        <v>0.56207366984993179</v>
      </c>
      <c r="K473" s="3">
        <f>tweet_datatable[[#This Row],[R/L]]*60</f>
        <v>7.6674937965260552</v>
      </c>
      <c r="L473" s="3">
        <f>tweet_datatable[[#This Row],[R/C]]*60</f>
        <v>33.724420190995907</v>
      </c>
      <c r="M473" s="3">
        <f>180-tweet_datatable[[#This Row],[Theta (deg)]]-tweet_datatable[[#This Row],[Phi (deg)]]</f>
        <v>138.60808601247803</v>
      </c>
      <c r="N473" s="3">
        <f>RADIANS(tweet_datatable[[#This Row],[Phi (deg)]])</f>
        <v>0.5886021706589335</v>
      </c>
      <c r="O473" s="3">
        <f>RADIANS(tweet_datatable[[#This Row],[Beta (deg)]])</f>
        <v>2.4191674708052395</v>
      </c>
      <c r="P473" s="3">
        <f>SIN(tweet_datatable[[#This Row],[Phi (rad)]])</f>
        <v>0.55519896648481715</v>
      </c>
      <c r="Q473" s="3">
        <f>SIN(tweet_datatable[[#This Row],[Beta (rad)]])</f>
        <v>0.66120599740752684</v>
      </c>
      <c r="R473" s="3">
        <f>tweet_datatable[[#This Row],[SinPhi]]/tweet_datatable[[#This Row],[SinBeta]]</f>
        <v>0.83967624108319538</v>
      </c>
      <c r="S473" s="3">
        <f>RADIANS(tweet_datatable[[#This Row],[Theta (deg)]])</f>
        <v>0.13382301212561981</v>
      </c>
      <c r="T473" s="3">
        <f>tweet_datatable[[#This Row],[r1]]*COS(tweet_datatable[[#This Row],[Theta (rad)]])</f>
        <v>0.83216874282017594</v>
      </c>
      <c r="U473" s="3">
        <f>tweet_datatable[[#This Row],[r1]]*SIN(tweet_datatable[[#This Row],[Theta (rad)]])</f>
        <v>0.11203291173888313</v>
      </c>
      <c r="V473" s="3" t="e">
        <f>IF(COUNTA(tweet_datatable[[#This Row],[Flag]])&gt;0,tweet_datatable[[#This Row],[x]],NA())</f>
        <v>#N/A</v>
      </c>
      <c r="W473" s="3" t="e">
        <f>IF(COUNTA(tweet_datatable[[#This Row],[Flag]])&gt;0,tweet_datatable[[#This Row],[y]],NA())</f>
        <v>#N/A</v>
      </c>
      <c r="X473" s="3">
        <f>IF(COUNTA(tweet_datatable[[#This Row],[Flag]])=0,tweet_datatable[[#This Row],[x]],NA())</f>
        <v>0.83216874282017594</v>
      </c>
      <c r="Y473" s="3">
        <f>IF(COUNTA(tweet_datatable[[#This Row],[Flag]])=0,tweet_datatable[[#This Row],[y]],NA())</f>
        <v>0.11203291173888313</v>
      </c>
      <c r="Z473" s="3"/>
      <c r="AA473" s="3"/>
      <c r="AB473" s="3"/>
    </row>
    <row r="474" spans="1:28" x14ac:dyDescent="0.35">
      <c r="A474" s="1">
        <v>44166</v>
      </c>
      <c r="B474">
        <v>14.5</v>
      </c>
      <c r="C474">
        <v>28.3</v>
      </c>
      <c r="D474">
        <v>110.2</v>
      </c>
      <c r="E474" t="s">
        <v>8</v>
      </c>
      <c r="I474" s="2">
        <f>IFERROR(tweet_datatable[[#This Row],[Retweets]]/SUM(tweet_datatable[[#This Row],[Retweets]:[Likes]]),0.5)</f>
        <v>0.20433212996389893</v>
      </c>
      <c r="J474" s="2">
        <f>IFERROR(tweet_datatable[[#This Row],[Retweets]]/SUM(tweet_datatable[[#This Row],[Comments]:[Retweets]]),0.5)</f>
        <v>0.66121495327102808</v>
      </c>
      <c r="K474" s="3">
        <f>tweet_datatable[[#This Row],[R/L]]*60</f>
        <v>12.259927797833935</v>
      </c>
      <c r="L474" s="3">
        <f>tweet_datatable[[#This Row],[R/C]]*60</f>
        <v>39.672897196261687</v>
      </c>
      <c r="M474" s="3">
        <f>180-tweet_datatable[[#This Row],[Theta (deg)]]-tweet_datatable[[#This Row],[Phi (deg)]]</f>
        <v>128.06717500590437</v>
      </c>
      <c r="N474" s="3">
        <f>RADIANS(tweet_datatable[[#This Row],[Phi (deg)]])</f>
        <v>0.6924226798799934</v>
      </c>
      <c r="O474" s="3">
        <f>RADIANS(tweet_datatable[[#This Row],[Beta (deg)]])</f>
        <v>2.2351938675808198</v>
      </c>
      <c r="P474" s="3">
        <f>SIN(tweet_datatable[[#This Row],[Phi (rad)]])</f>
        <v>0.63840379455953267</v>
      </c>
      <c r="Q474" s="3">
        <f>SIN(tweet_datatable[[#This Row],[Beta (rad)]])</f>
        <v>0.78728839525756789</v>
      </c>
      <c r="R474" s="3">
        <f>tweet_datatable[[#This Row],[SinPhi]]/tweet_datatable[[#This Row],[SinBeta]]</f>
        <v>0.81088937472611111</v>
      </c>
      <c r="S474" s="3">
        <f>RADIANS(tweet_datatable[[#This Row],[Theta (deg)]])</f>
        <v>0.21397610612897991</v>
      </c>
      <c r="T474" s="3">
        <f>tweet_datatable[[#This Row],[r1]]*COS(tweet_datatable[[#This Row],[Theta (rad)]])</f>
        <v>0.79239649695463055</v>
      </c>
      <c r="U474" s="3">
        <f>tweet_datatable[[#This Row],[r1]]*SIN(tweet_datatable[[#This Row],[Theta (rad)]])</f>
        <v>0.17218992321774693</v>
      </c>
      <c r="V474" s="3" t="e">
        <f>IF(COUNTA(tweet_datatable[[#This Row],[Flag]])&gt;0,tweet_datatable[[#This Row],[x]],NA())</f>
        <v>#N/A</v>
      </c>
      <c r="W474" s="3" t="e">
        <f>IF(COUNTA(tweet_datatable[[#This Row],[Flag]])&gt;0,tweet_datatable[[#This Row],[y]],NA())</f>
        <v>#N/A</v>
      </c>
      <c r="X474" s="3">
        <f>IF(COUNTA(tweet_datatable[[#This Row],[Flag]])=0,tweet_datatable[[#This Row],[x]],NA())</f>
        <v>0.79239649695463055</v>
      </c>
      <c r="Y474" s="3">
        <f>IF(COUNTA(tweet_datatable[[#This Row],[Flag]])=0,tweet_datatable[[#This Row],[y]],NA())</f>
        <v>0.17218992321774693</v>
      </c>
      <c r="Z474" s="3"/>
      <c r="AA474" s="3"/>
      <c r="AB474" s="3"/>
    </row>
    <row r="475" spans="1:28" x14ac:dyDescent="0.35">
      <c r="A475" s="1">
        <v>44166</v>
      </c>
      <c r="B475">
        <v>5.3</v>
      </c>
      <c r="C475">
        <v>28.2</v>
      </c>
      <c r="D475">
        <v>92</v>
      </c>
      <c r="E475" t="s">
        <v>8</v>
      </c>
      <c r="I475" s="2">
        <f>IFERROR(tweet_datatable[[#This Row],[Retweets]]/SUM(tweet_datatable[[#This Row],[Retweets]:[Likes]]),0.5)</f>
        <v>0.23460898502495839</v>
      </c>
      <c r="J475" s="2">
        <f>IFERROR(tweet_datatable[[#This Row],[Retweets]]/SUM(tweet_datatable[[#This Row],[Comments]:[Retweets]]),0.5)</f>
        <v>0.84179104477611943</v>
      </c>
      <c r="K475" s="3">
        <f>tweet_datatable[[#This Row],[R/L]]*60</f>
        <v>14.076539101497504</v>
      </c>
      <c r="L475" s="3">
        <f>tweet_datatable[[#This Row],[R/C]]*60</f>
        <v>50.507462686567166</v>
      </c>
      <c r="M475" s="3">
        <f>180-tweet_datatable[[#This Row],[Theta (deg)]]-tweet_datatable[[#This Row],[Phi (deg)]]</f>
        <v>115.41599821193533</v>
      </c>
      <c r="N475" s="3">
        <f>RADIANS(tweet_datatable[[#This Row],[Phi (deg)]])</f>
        <v>0.88152152070877787</v>
      </c>
      <c r="O475" s="3">
        <f>RADIANS(tweet_datatable[[#This Row],[Beta (deg)]])</f>
        <v>2.0143891782741599</v>
      </c>
      <c r="P475" s="3">
        <f>SIN(tweet_datatable[[#This Row],[Phi (rad)]])</f>
        <v>0.77170742504562573</v>
      </c>
      <c r="Q475" s="3">
        <f>SIN(tweet_datatable[[#This Row],[Beta (rad)]])</f>
        <v>0.90321548975111288</v>
      </c>
      <c r="R475" s="3">
        <f>tweet_datatable[[#This Row],[SinPhi]]/tweet_datatable[[#This Row],[SinBeta]]</f>
        <v>0.85440012245391728</v>
      </c>
      <c r="S475" s="3">
        <f>RADIANS(tweet_datatable[[#This Row],[Theta (deg)]])</f>
        <v>0.24568195460685571</v>
      </c>
      <c r="T475" s="3">
        <f>tweet_datatable[[#This Row],[r1]]*COS(tweet_datatable[[#This Row],[Theta (rad)]])</f>
        <v>0.82874392814562536</v>
      </c>
      <c r="U475" s="3">
        <f>tweet_datatable[[#This Row],[r1]]*SIN(tweet_datatable[[#This Row],[Theta (rad)]])</f>
        <v>0.20780536761842147</v>
      </c>
      <c r="V475" s="3" t="e">
        <f>IF(COUNTA(tweet_datatable[[#This Row],[Flag]])&gt;0,tweet_datatable[[#This Row],[x]],NA())</f>
        <v>#N/A</v>
      </c>
      <c r="W475" s="3" t="e">
        <f>IF(COUNTA(tweet_datatable[[#This Row],[Flag]])&gt;0,tweet_datatable[[#This Row],[y]],NA())</f>
        <v>#N/A</v>
      </c>
      <c r="X475" s="3">
        <f>IF(COUNTA(tweet_datatable[[#This Row],[Flag]])=0,tweet_datatable[[#This Row],[x]],NA())</f>
        <v>0.82874392814562536</v>
      </c>
      <c r="Y475" s="3">
        <f>IF(COUNTA(tweet_datatable[[#This Row],[Flag]])=0,tweet_datatable[[#This Row],[y]],NA())</f>
        <v>0.20780536761842147</v>
      </c>
      <c r="Z475" s="3"/>
      <c r="AA475" s="3"/>
      <c r="AB475" s="3"/>
    </row>
    <row r="476" spans="1:28" x14ac:dyDescent="0.35">
      <c r="A476" s="1">
        <v>44166</v>
      </c>
      <c r="B476">
        <v>9</v>
      </c>
      <c r="C476">
        <v>37.299999999999997</v>
      </c>
      <c r="D476">
        <v>123.3</v>
      </c>
      <c r="E476" t="s">
        <v>8</v>
      </c>
      <c r="I476" s="2">
        <f>IFERROR(tweet_datatable[[#This Row],[Retweets]]/SUM(tweet_datatable[[#This Row],[Retweets]:[Likes]]),0.5)</f>
        <v>0.23225404732254046</v>
      </c>
      <c r="J476" s="2">
        <f>IFERROR(tweet_datatable[[#This Row],[Retweets]]/SUM(tweet_datatable[[#This Row],[Comments]:[Retweets]]),0.5)</f>
        <v>0.80561555075593949</v>
      </c>
      <c r="K476" s="3">
        <f>tweet_datatable[[#This Row],[R/L]]*60</f>
        <v>13.935242839352428</v>
      </c>
      <c r="L476" s="3">
        <f>tweet_datatable[[#This Row],[R/C]]*60</f>
        <v>48.336933045356368</v>
      </c>
      <c r="M476" s="3">
        <f>180-tweet_datatable[[#This Row],[Theta (deg)]]-tweet_datatable[[#This Row],[Phi (deg)]]</f>
        <v>117.72782411529118</v>
      </c>
      <c r="N476" s="3">
        <f>RADIANS(tweet_datatable[[#This Row],[Phi (deg)]])</f>
        <v>0.8436386319575182</v>
      </c>
      <c r="O476" s="3">
        <f>RADIANS(tweet_datatable[[#This Row],[Beta (deg)]])</f>
        <v>2.0547381520206116</v>
      </c>
      <c r="P476" s="3">
        <f>SIN(tweet_datatable[[#This Row],[Phi (rad)]])</f>
        <v>0.74706683678142582</v>
      </c>
      <c r="Q476" s="3">
        <f>SIN(tweet_datatable[[#This Row],[Beta (rad)]])</f>
        <v>0.88516778364179283</v>
      </c>
      <c r="R476" s="3">
        <f>tweet_datatable[[#This Row],[SinPhi]]/tweet_datatable[[#This Row],[SinBeta]]</f>
        <v>0.84398331094678281</v>
      </c>
      <c r="S476" s="3">
        <f>RADIANS(tweet_datatable[[#This Row],[Theta (deg)]])</f>
        <v>0.24321586961166311</v>
      </c>
      <c r="T476" s="3">
        <f>tweet_datatable[[#This Row],[r1]]*COS(tweet_datatable[[#This Row],[Theta (rad)]])</f>
        <v>0.81914364383105931</v>
      </c>
      <c r="U476" s="3">
        <f>tweet_datatable[[#This Row],[r1]]*SIN(tweet_datatable[[#This Row],[Theta (rad)]])</f>
        <v>0.20325235528246274</v>
      </c>
      <c r="V476" s="3" t="e">
        <f>IF(COUNTA(tweet_datatable[[#This Row],[Flag]])&gt;0,tweet_datatable[[#This Row],[x]],NA())</f>
        <v>#N/A</v>
      </c>
      <c r="W476" s="3" t="e">
        <f>IF(COUNTA(tweet_datatable[[#This Row],[Flag]])&gt;0,tweet_datatable[[#This Row],[y]],NA())</f>
        <v>#N/A</v>
      </c>
      <c r="X476" s="3">
        <f>IF(COUNTA(tweet_datatable[[#This Row],[Flag]])=0,tweet_datatable[[#This Row],[x]],NA())</f>
        <v>0.81914364383105931</v>
      </c>
      <c r="Y476" s="3">
        <f>IF(COUNTA(tweet_datatable[[#This Row],[Flag]])=0,tweet_datatable[[#This Row],[y]],NA())</f>
        <v>0.20325235528246274</v>
      </c>
      <c r="Z476" s="3"/>
      <c r="AA476" s="3"/>
      <c r="AB476" s="3"/>
    </row>
    <row r="477" spans="1:28" x14ac:dyDescent="0.35">
      <c r="A477" s="1">
        <v>44166</v>
      </c>
      <c r="B477">
        <v>19.399999999999999</v>
      </c>
      <c r="C477">
        <v>52</v>
      </c>
      <c r="D477">
        <v>147.5</v>
      </c>
      <c r="E477" t="s">
        <v>8</v>
      </c>
      <c r="I477" s="2">
        <f>IFERROR(tweet_datatable[[#This Row],[Retweets]]/SUM(tweet_datatable[[#This Row],[Retweets]:[Likes]]),0.5)</f>
        <v>0.26065162907268169</v>
      </c>
      <c r="J477" s="2">
        <f>IFERROR(tweet_datatable[[#This Row],[Retweets]]/SUM(tweet_datatable[[#This Row],[Comments]:[Retweets]]),0.5)</f>
        <v>0.72829131652661061</v>
      </c>
      <c r="K477" s="3">
        <f>tweet_datatable[[#This Row],[R/L]]*60</f>
        <v>15.639097744360901</v>
      </c>
      <c r="L477" s="3">
        <f>tweet_datatable[[#This Row],[R/C]]*60</f>
        <v>43.69747899159664</v>
      </c>
      <c r="M477" s="3">
        <f>180-tweet_datatable[[#This Row],[Theta (deg)]]-tweet_datatable[[#This Row],[Phi (deg)]]</f>
        <v>120.66342326404246</v>
      </c>
      <c r="N477" s="3">
        <f>RADIANS(tweet_datatable[[#This Row],[Phi (deg)]])</f>
        <v>0.76266488322441295</v>
      </c>
      <c r="O477" s="3">
        <f>RADIANS(tweet_datatable[[#This Row],[Beta (deg)]])</f>
        <v>2.1059740226850643</v>
      </c>
      <c r="P477" s="3">
        <f>SIN(tweet_datatable[[#This Row],[Phi (rad)]])</f>
        <v>0.6908505999280643</v>
      </c>
      <c r="Q477" s="3">
        <f>SIN(tweet_datatable[[#This Row],[Beta (rad)]])</f>
        <v>0.86017801903603952</v>
      </c>
      <c r="R477" s="3">
        <f>tweet_datatable[[#This Row],[SinPhi]]/tweet_datatable[[#This Row],[SinBeta]]</f>
        <v>0.80314840026052703</v>
      </c>
      <c r="S477" s="3">
        <f>RADIANS(tweet_datatable[[#This Row],[Theta (deg)]])</f>
        <v>0.27295374768031616</v>
      </c>
      <c r="T477" s="3">
        <f>tweet_datatable[[#This Row],[r1]]*COS(tweet_datatable[[#This Row],[Theta (rad)]])</f>
        <v>0.7734149115235216</v>
      </c>
      <c r="U477" s="3">
        <f>tweet_datatable[[#This Row],[r1]]*SIN(tweet_datatable[[#This Row],[Theta (rad)]])</f>
        <v>0.21651034033991784</v>
      </c>
      <c r="V477" s="3" t="e">
        <f>IF(COUNTA(tweet_datatable[[#This Row],[Flag]])&gt;0,tweet_datatable[[#This Row],[x]],NA())</f>
        <v>#N/A</v>
      </c>
      <c r="W477" s="3" t="e">
        <f>IF(COUNTA(tweet_datatable[[#This Row],[Flag]])&gt;0,tweet_datatable[[#This Row],[y]],NA())</f>
        <v>#N/A</v>
      </c>
      <c r="X477" s="3">
        <f>IF(COUNTA(tweet_datatable[[#This Row],[Flag]])=0,tweet_datatable[[#This Row],[x]],NA())</f>
        <v>0.7734149115235216</v>
      </c>
      <c r="Y477" s="3">
        <f>IF(COUNTA(tweet_datatable[[#This Row],[Flag]])=0,tweet_datatable[[#This Row],[y]],NA())</f>
        <v>0.21651034033991784</v>
      </c>
      <c r="Z477" s="3"/>
      <c r="AA477" s="3"/>
      <c r="AB477" s="3"/>
    </row>
    <row r="478" spans="1:28" x14ac:dyDescent="0.35">
      <c r="A478" s="1">
        <v>44166</v>
      </c>
      <c r="B478">
        <v>8.6999999999999993</v>
      </c>
      <c r="C478">
        <v>30.6</v>
      </c>
      <c r="D478">
        <v>98.9</v>
      </c>
      <c r="E478" t="s">
        <v>8</v>
      </c>
      <c r="I478" s="2">
        <f>IFERROR(tweet_datatable[[#This Row],[Retweets]]/SUM(tweet_datatable[[#This Row],[Retweets]:[Likes]]),0.5)</f>
        <v>0.2362934362934363</v>
      </c>
      <c r="J478" s="2">
        <f>IFERROR(tweet_datatable[[#This Row],[Retweets]]/SUM(tweet_datatable[[#This Row],[Comments]:[Retweets]]),0.5)</f>
        <v>0.77862595419847336</v>
      </c>
      <c r="K478" s="3">
        <f>tweet_datatable[[#This Row],[R/L]]*60</f>
        <v>14.177606177606178</v>
      </c>
      <c r="L478" s="3">
        <f>tweet_datatable[[#This Row],[R/C]]*60</f>
        <v>46.717557251908403</v>
      </c>
      <c r="M478" s="3">
        <f>180-tweet_datatable[[#This Row],[Theta (deg)]]-tweet_datatable[[#This Row],[Phi (deg)]]</f>
        <v>119.10483657048542</v>
      </c>
      <c r="N478" s="3">
        <f>RADIANS(tweet_datatable[[#This Row],[Phi (deg)]])</f>
        <v>0.81537519253475554</v>
      </c>
      <c r="O478" s="3">
        <f>RADIANS(tweet_datatable[[#This Row],[Beta (deg)]])</f>
        <v>2.0787715532047217</v>
      </c>
      <c r="P478" s="3">
        <f>SIN(tweet_datatable[[#This Row],[Phi (rad)]])</f>
        <v>0.72798288007380163</v>
      </c>
      <c r="Q478" s="3">
        <f>SIN(tweet_datatable[[#This Row],[Beta (rad)]])</f>
        <v>0.87373116636892389</v>
      </c>
      <c r="R478" s="3">
        <f>tweet_datatable[[#This Row],[SinPhi]]/tweet_datatable[[#This Row],[SinBeta]]</f>
        <v>0.83318863752929062</v>
      </c>
      <c r="S478" s="3">
        <f>RADIANS(tweet_datatable[[#This Row],[Theta (deg)]])</f>
        <v>0.24744590785031575</v>
      </c>
      <c r="T478" s="3">
        <f>tweet_datatable[[#This Row],[r1]]*COS(tweet_datatable[[#This Row],[Theta (rad)]])</f>
        <v>0.80781067249684235</v>
      </c>
      <c r="U478" s="3">
        <f>tweet_datatable[[#This Row],[r1]]*SIN(tweet_datatable[[#This Row],[Theta (rad)]])</f>
        <v>0.20407161269543331</v>
      </c>
      <c r="V478" s="3" t="e">
        <f>IF(COUNTA(tweet_datatable[[#This Row],[Flag]])&gt;0,tweet_datatable[[#This Row],[x]],NA())</f>
        <v>#N/A</v>
      </c>
      <c r="W478" s="3" t="e">
        <f>IF(COUNTA(tweet_datatable[[#This Row],[Flag]])&gt;0,tweet_datatable[[#This Row],[y]],NA())</f>
        <v>#N/A</v>
      </c>
      <c r="X478" s="3">
        <f>IF(COUNTA(tweet_datatable[[#This Row],[Flag]])=0,tweet_datatable[[#This Row],[x]],NA())</f>
        <v>0.80781067249684235</v>
      </c>
      <c r="Y478" s="3">
        <f>IF(COUNTA(tweet_datatable[[#This Row],[Flag]])=0,tweet_datatable[[#This Row],[y]],NA())</f>
        <v>0.20407161269543331</v>
      </c>
      <c r="Z478" s="3"/>
      <c r="AA478" s="3"/>
      <c r="AB478" s="3"/>
    </row>
    <row r="479" spans="1:28" x14ac:dyDescent="0.35">
      <c r="A479" s="1">
        <v>44166</v>
      </c>
      <c r="B479">
        <v>8.4</v>
      </c>
      <c r="C479">
        <v>14.6</v>
      </c>
      <c r="D479">
        <v>73.3</v>
      </c>
      <c r="E479" t="s">
        <v>8</v>
      </c>
      <c r="I479" s="2">
        <f>IFERROR(tweet_datatable[[#This Row],[Retweets]]/SUM(tweet_datatable[[#This Row],[Retweets]:[Likes]]),0.5)</f>
        <v>0.16609783845278728</v>
      </c>
      <c r="J479" s="2">
        <f>IFERROR(tweet_datatable[[#This Row],[Retweets]]/SUM(tweet_datatable[[#This Row],[Comments]:[Retweets]]),0.5)</f>
        <v>0.63478260869565217</v>
      </c>
      <c r="K479" s="3">
        <f>tweet_datatable[[#This Row],[R/L]]*60</f>
        <v>9.9658703071672363</v>
      </c>
      <c r="L479" s="3">
        <f>tweet_datatable[[#This Row],[R/C]]*60</f>
        <v>38.086956521739133</v>
      </c>
      <c r="M479" s="3">
        <f>180-tweet_datatable[[#This Row],[Theta (deg)]]-tweet_datatable[[#This Row],[Phi (deg)]]</f>
        <v>131.94717317109365</v>
      </c>
      <c r="N479" s="3">
        <f>RADIANS(tweet_datatable[[#This Row],[Phi (deg)]])</f>
        <v>0.66474279336827513</v>
      </c>
      <c r="O479" s="3">
        <f>RADIANS(tweet_datatable[[#This Row],[Beta (deg)]])</f>
        <v>2.3029126105347113</v>
      </c>
      <c r="P479" s="3">
        <f>SIN(tweet_datatable[[#This Row],[Phi (rad)]])</f>
        <v>0.61685671210371673</v>
      </c>
      <c r="Q479" s="3">
        <f>SIN(tweet_datatable[[#This Row],[Beta (rad)]])</f>
        <v>0.74376144934357502</v>
      </c>
      <c r="R479" s="3">
        <f>tweet_datatable[[#This Row],[SinPhi]]/tweet_datatable[[#This Row],[SinBeta]]</f>
        <v>0.82937440848559552</v>
      </c>
      <c r="S479" s="3">
        <f>RADIANS(tweet_datatable[[#This Row],[Theta (deg)]])</f>
        <v>0.17393724968680691</v>
      </c>
      <c r="T479" s="3">
        <f>tweet_datatable[[#This Row],[r1]]*COS(tweet_datatable[[#This Row],[Theta (rad)]])</f>
        <v>0.81685999151661925</v>
      </c>
      <c r="U479" s="3">
        <f>tweet_datatable[[#This Row],[r1]]*SIN(tweet_datatable[[#This Row],[Theta (rad)]])</f>
        <v>0.14353279663651855</v>
      </c>
      <c r="V479" s="3" t="e">
        <f>IF(COUNTA(tweet_datatable[[#This Row],[Flag]])&gt;0,tweet_datatable[[#This Row],[x]],NA())</f>
        <v>#N/A</v>
      </c>
      <c r="W479" s="3" t="e">
        <f>IF(COUNTA(tweet_datatable[[#This Row],[Flag]])&gt;0,tweet_datatable[[#This Row],[y]],NA())</f>
        <v>#N/A</v>
      </c>
      <c r="X479" s="3">
        <f>IF(COUNTA(tweet_datatable[[#This Row],[Flag]])=0,tweet_datatable[[#This Row],[x]],NA())</f>
        <v>0.81685999151661925</v>
      </c>
      <c r="Y479" s="3">
        <f>IF(COUNTA(tweet_datatable[[#This Row],[Flag]])=0,tweet_datatable[[#This Row],[y]],NA())</f>
        <v>0.14353279663651855</v>
      </c>
      <c r="Z479" s="3"/>
      <c r="AA479" s="3"/>
      <c r="AB479" s="3"/>
    </row>
    <row r="480" spans="1:28" x14ac:dyDescent="0.35">
      <c r="A480" s="1">
        <v>44166</v>
      </c>
      <c r="B480">
        <v>28.3</v>
      </c>
      <c r="C480">
        <v>64.900000000000006</v>
      </c>
      <c r="D480">
        <v>244.9</v>
      </c>
      <c r="E480" t="s">
        <v>8</v>
      </c>
      <c r="I480" s="2">
        <f>IFERROR(tweet_datatable[[#This Row],[Retweets]]/SUM(tweet_datatable[[#This Row],[Retweets]:[Likes]]),0.5)</f>
        <v>0.2094899935442221</v>
      </c>
      <c r="J480" s="2">
        <f>IFERROR(tweet_datatable[[#This Row],[Retweets]]/SUM(tweet_datatable[[#This Row],[Comments]:[Retweets]]),0.5)</f>
        <v>0.69635193133047213</v>
      </c>
      <c r="K480" s="3">
        <f>tweet_datatable[[#This Row],[R/L]]*60</f>
        <v>12.569399612653326</v>
      </c>
      <c r="L480" s="3">
        <f>tweet_datatable[[#This Row],[R/C]]*60</f>
        <v>41.781115879828327</v>
      </c>
      <c r="M480" s="3">
        <f>180-tweet_datatable[[#This Row],[Theta (deg)]]-tweet_datatable[[#This Row],[Phi (deg)]]</f>
        <v>125.64948450751837</v>
      </c>
      <c r="N480" s="3">
        <f>RADIANS(tweet_datatable[[#This Row],[Phi (deg)]])</f>
        <v>0.72921803726029177</v>
      </c>
      <c r="O480" s="3">
        <f>RADIANS(tweet_datatable[[#This Row],[Beta (deg)]])</f>
        <v>2.1929972080898015</v>
      </c>
      <c r="P480" s="3">
        <f>SIN(tweet_datatable[[#This Row],[Phi (rad)]])</f>
        <v>0.66628673256191073</v>
      </c>
      <c r="Q480" s="3">
        <f>SIN(tweet_datatable[[#This Row],[Beta (rad)]])</f>
        <v>0.81259769711503571</v>
      </c>
      <c r="R480" s="3">
        <f>tweet_datatable[[#This Row],[SinPhi]]/tweet_datatable[[#This Row],[SinBeta]]</f>
        <v>0.81994661679134395</v>
      </c>
      <c r="S480" s="3">
        <f>RADIANS(tweet_datatable[[#This Row],[Theta (deg)]])</f>
        <v>0.21937740823970045</v>
      </c>
      <c r="T480" s="3">
        <f>tweet_datatable[[#This Row],[r1]]*COS(tweet_datatable[[#This Row],[Theta (rad)]])</f>
        <v>0.80029506130129768</v>
      </c>
      <c r="U480" s="3">
        <f>tweet_datatable[[#This Row],[r1]]*SIN(tweet_datatable[[#This Row],[Theta (rad)]])</f>
        <v>0.17843841863321688</v>
      </c>
      <c r="V480" s="3" t="e">
        <f>IF(COUNTA(tweet_datatable[[#This Row],[Flag]])&gt;0,tweet_datatable[[#This Row],[x]],NA())</f>
        <v>#N/A</v>
      </c>
      <c r="W480" s="3" t="e">
        <f>IF(COUNTA(tweet_datatable[[#This Row],[Flag]])&gt;0,tweet_datatable[[#This Row],[y]],NA())</f>
        <v>#N/A</v>
      </c>
      <c r="X480" s="3">
        <f>IF(COUNTA(tweet_datatable[[#This Row],[Flag]])=0,tweet_datatable[[#This Row],[x]],NA())</f>
        <v>0.80029506130129768</v>
      </c>
      <c r="Y480" s="3">
        <f>IF(COUNTA(tweet_datatable[[#This Row],[Flag]])=0,tweet_datatable[[#This Row],[y]],NA())</f>
        <v>0.17843841863321688</v>
      </c>
      <c r="Z480" s="3"/>
      <c r="AA480" s="3"/>
      <c r="AB480" s="3"/>
    </row>
    <row r="481" spans="1:28" x14ac:dyDescent="0.35">
      <c r="A481" s="1">
        <v>44166</v>
      </c>
      <c r="B481">
        <v>21</v>
      </c>
      <c r="C481">
        <v>45.7</v>
      </c>
      <c r="D481">
        <v>193.1</v>
      </c>
      <c r="E481" t="s">
        <v>8</v>
      </c>
      <c r="I481" s="2">
        <f>IFERROR(tweet_datatable[[#This Row],[Retweets]]/SUM(tweet_datatable[[#This Row],[Retweets]:[Likes]]),0.5)</f>
        <v>0.19137353433835846</v>
      </c>
      <c r="J481" s="2">
        <f>IFERROR(tweet_datatable[[#This Row],[Retweets]]/SUM(tweet_datatable[[#This Row],[Comments]:[Retweets]]),0.5)</f>
        <v>0.68515742128935531</v>
      </c>
      <c r="K481" s="3">
        <f>tweet_datatable[[#This Row],[R/L]]*60</f>
        <v>11.482412060301508</v>
      </c>
      <c r="L481" s="3">
        <f>tweet_datatable[[#This Row],[R/C]]*60</f>
        <v>41.109445277361317</v>
      </c>
      <c r="M481" s="3">
        <f>180-tweet_datatable[[#This Row],[Theta (deg)]]-tweet_datatable[[#This Row],[Phi (deg)]]</f>
        <v>127.40814266233718</v>
      </c>
      <c r="N481" s="3">
        <f>RADIANS(tweet_datatable[[#This Row],[Phi (deg)]])</f>
        <v>0.71749517375838856</v>
      </c>
      <c r="O481" s="3">
        <f>RADIANS(tweet_datatable[[#This Row],[Beta (deg)]])</f>
        <v>2.2236915833084376</v>
      </c>
      <c r="P481" s="3">
        <f>SIN(tweet_datatable[[#This Row],[Phi (rad)]])</f>
        <v>0.65749946268214254</v>
      </c>
      <c r="Q481" s="3">
        <f>SIN(tweet_datatable[[#This Row],[Beta (rad)]])</f>
        <v>0.79432829452588993</v>
      </c>
      <c r="R481" s="3">
        <f>tweet_datatable[[#This Row],[SinPhi]]/tweet_datatable[[#This Row],[SinBeta]]</f>
        <v>0.82774271949431655</v>
      </c>
      <c r="S481" s="3">
        <f>RADIANS(tweet_datatable[[#This Row],[Theta (deg)]])</f>
        <v>0.200405896522967</v>
      </c>
      <c r="T481" s="3">
        <f>tweet_datatable[[#This Row],[r1]]*COS(tweet_datatable[[#This Row],[Theta (rad)]])</f>
        <v>0.81117615909976859</v>
      </c>
      <c r="U481" s="3">
        <f>tweet_datatable[[#This Row],[r1]]*SIN(tweet_datatable[[#This Row],[Theta (rad)]])</f>
        <v>0.16477635929948753</v>
      </c>
      <c r="V481" s="3" t="e">
        <f>IF(COUNTA(tweet_datatable[[#This Row],[Flag]])&gt;0,tweet_datatable[[#This Row],[x]],NA())</f>
        <v>#N/A</v>
      </c>
      <c r="W481" s="3" t="e">
        <f>IF(COUNTA(tweet_datatable[[#This Row],[Flag]])&gt;0,tweet_datatable[[#This Row],[y]],NA())</f>
        <v>#N/A</v>
      </c>
      <c r="X481" s="3">
        <f>IF(COUNTA(tweet_datatable[[#This Row],[Flag]])=0,tweet_datatable[[#This Row],[x]],NA())</f>
        <v>0.81117615909976859</v>
      </c>
      <c r="Y481" s="3">
        <f>IF(COUNTA(tweet_datatable[[#This Row],[Flag]])=0,tweet_datatable[[#This Row],[y]],NA())</f>
        <v>0.16477635929948753</v>
      </c>
      <c r="Z481" s="3"/>
      <c r="AA481" s="3"/>
      <c r="AB481" s="3"/>
    </row>
    <row r="482" spans="1:28" x14ac:dyDescent="0.35">
      <c r="A482" s="1">
        <v>44166</v>
      </c>
      <c r="B482">
        <v>8.9</v>
      </c>
      <c r="C482">
        <v>35</v>
      </c>
      <c r="D482">
        <v>118.8</v>
      </c>
      <c r="E482" t="s">
        <v>9</v>
      </c>
      <c r="I482" s="2">
        <f>IFERROR(tweet_datatable[[#This Row],[Retweets]]/SUM(tweet_datatable[[#This Row],[Retweets]:[Likes]]),0.5)</f>
        <v>0.22756827048114434</v>
      </c>
      <c r="J482" s="2">
        <f>IFERROR(tweet_datatable[[#This Row],[Retweets]]/SUM(tweet_datatable[[#This Row],[Comments]:[Retweets]]),0.5)</f>
        <v>0.79726651480637811</v>
      </c>
      <c r="K482" s="3">
        <f>tweet_datatable[[#This Row],[R/L]]*60</f>
        <v>13.65409622886866</v>
      </c>
      <c r="L482" s="3">
        <f>tweet_datatable[[#This Row],[R/C]]*60</f>
        <v>47.835990888382689</v>
      </c>
      <c r="M482" s="3">
        <f>180-tweet_datatable[[#This Row],[Theta (deg)]]-tweet_datatable[[#This Row],[Phi (deg)]]</f>
        <v>118.50991288274864</v>
      </c>
      <c r="N482" s="3">
        <f>RADIANS(tweet_datatable[[#This Row],[Phi (deg)]])</f>
        <v>0.83489554195628524</v>
      </c>
      <c r="O482" s="3">
        <f>RADIANS(tweet_datatable[[#This Row],[Beta (deg)]])</f>
        <v>2.0683881760556084</v>
      </c>
      <c r="P482" s="3">
        <f>SIN(tweet_datatable[[#This Row],[Phi (rad)]])</f>
        <v>0.74122639777559274</v>
      </c>
      <c r="Q482" s="3">
        <f>SIN(tweet_datatable[[#This Row],[Beta (rad)]])</f>
        <v>0.87873454510693616</v>
      </c>
      <c r="R482" s="3">
        <f>tweet_datatable[[#This Row],[SinPhi]]/tweet_datatable[[#This Row],[SinBeta]]</f>
        <v>0.84351571461821884</v>
      </c>
      <c r="S482" s="3">
        <f>RADIANS(tweet_datatable[[#This Row],[Theta (deg)]])</f>
        <v>0.23830893557789934</v>
      </c>
      <c r="T482" s="3">
        <f>tweet_datatable[[#This Row],[r1]]*COS(tweet_datatable[[#This Row],[Theta (rad)]])</f>
        <v>0.81967674269586643</v>
      </c>
      <c r="U482" s="3">
        <f>tweet_datatable[[#This Row],[r1]]*SIN(tweet_datatable[[#This Row],[Theta (rad)]])</f>
        <v>0.19912005999240448</v>
      </c>
      <c r="V482" s="3" t="e">
        <f>IF(COUNTA(tweet_datatable[[#This Row],[Flag]])&gt;0,tweet_datatable[[#This Row],[x]],NA())</f>
        <v>#N/A</v>
      </c>
      <c r="W482" s="3" t="e">
        <f>IF(COUNTA(tweet_datatable[[#This Row],[Flag]])&gt;0,tweet_datatable[[#This Row],[y]],NA())</f>
        <v>#N/A</v>
      </c>
      <c r="X482" s="3">
        <f>IF(COUNTA(tweet_datatable[[#This Row],[Flag]])=0,tweet_datatable[[#This Row],[x]],NA())</f>
        <v>0.81967674269586643</v>
      </c>
      <c r="Y482" s="3">
        <f>IF(COUNTA(tweet_datatable[[#This Row],[Flag]])=0,tweet_datatable[[#This Row],[y]],NA())</f>
        <v>0.19912005999240448</v>
      </c>
      <c r="Z482" s="3"/>
      <c r="AA482" s="3"/>
      <c r="AB482" s="3"/>
    </row>
    <row r="483" spans="1:28" x14ac:dyDescent="0.35">
      <c r="A483" s="1">
        <v>44166</v>
      </c>
      <c r="B483">
        <v>45.1</v>
      </c>
      <c r="C483">
        <v>50.5</v>
      </c>
      <c r="D483">
        <v>285.39999999999998</v>
      </c>
      <c r="E483" t="s">
        <v>8</v>
      </c>
      <c r="I483" s="2">
        <f>IFERROR(tweet_datatable[[#This Row],[Retweets]]/SUM(tweet_datatable[[#This Row],[Retweets]:[Likes]]),0.5)</f>
        <v>0.15034236379874963</v>
      </c>
      <c r="J483" s="2">
        <f>IFERROR(tweet_datatable[[#This Row],[Retweets]]/SUM(tweet_datatable[[#This Row],[Comments]:[Retweets]]),0.5)</f>
        <v>0.52824267782426781</v>
      </c>
      <c r="K483" s="3">
        <f>tweet_datatable[[#This Row],[R/L]]*60</f>
        <v>9.0205418279249781</v>
      </c>
      <c r="L483" s="3">
        <f>tweet_datatable[[#This Row],[R/C]]*60</f>
        <v>31.69456066945607</v>
      </c>
      <c r="M483" s="3">
        <f>180-tweet_datatable[[#This Row],[Theta (deg)]]-tweet_datatable[[#This Row],[Phi (deg)]]</f>
        <v>139.28489750261895</v>
      </c>
      <c r="N483" s="3">
        <f>RADIANS(tweet_datatable[[#This Row],[Phi (deg)]])</f>
        <v>0.55317443865510663</v>
      </c>
      <c r="O483" s="3">
        <f>RADIANS(tweet_datatable[[#This Row],[Beta (deg)]])</f>
        <v>2.4309800597235278</v>
      </c>
      <c r="P483" s="3">
        <f>SIN(tweet_datatable[[#This Row],[Phi (rad)]])</f>
        <v>0.52539087760940284</v>
      </c>
      <c r="Q483" s="3">
        <f>SIN(tweet_datatable[[#This Row],[Beta (rad)]])</f>
        <v>0.65229821651888997</v>
      </c>
      <c r="R483" s="3">
        <f>tweet_datatable[[#This Row],[SinPhi]]/tweet_datatable[[#This Row],[SinBeta]]</f>
        <v>0.80544582877023396</v>
      </c>
      <c r="S483" s="3">
        <f>RADIANS(tweet_datatable[[#This Row],[Theta (deg)]])</f>
        <v>0.15743815521115864</v>
      </c>
      <c r="T483" s="3">
        <f>tweet_datatable[[#This Row],[r1]]*COS(tweet_datatable[[#This Row],[Theta (rad)]])</f>
        <v>0.79548422927508122</v>
      </c>
      <c r="U483" s="3">
        <f>tweet_datatable[[#This Row],[r1]]*SIN(tweet_datatable[[#This Row],[Theta (rad)]])</f>
        <v>0.12628469447244611</v>
      </c>
      <c r="V483" s="3" t="e">
        <f>IF(COUNTA(tweet_datatable[[#This Row],[Flag]])&gt;0,tweet_datatable[[#This Row],[x]],NA())</f>
        <v>#N/A</v>
      </c>
      <c r="W483" s="3" t="e">
        <f>IF(COUNTA(tweet_datatable[[#This Row],[Flag]])&gt;0,tweet_datatable[[#This Row],[y]],NA())</f>
        <v>#N/A</v>
      </c>
      <c r="X483" s="3">
        <f>IF(COUNTA(tweet_datatable[[#This Row],[Flag]])=0,tweet_datatable[[#This Row],[x]],NA())</f>
        <v>0.79548422927508122</v>
      </c>
      <c r="Y483" s="3">
        <f>IF(COUNTA(tweet_datatable[[#This Row],[Flag]])=0,tweet_datatable[[#This Row],[y]],NA())</f>
        <v>0.12628469447244611</v>
      </c>
      <c r="Z483" s="3"/>
      <c r="AA483" s="3"/>
      <c r="AB483" s="3"/>
    </row>
    <row r="484" spans="1:28" x14ac:dyDescent="0.35">
      <c r="A484" s="1">
        <v>44166</v>
      </c>
      <c r="B484">
        <v>9.8000000000000007</v>
      </c>
      <c r="C484">
        <v>31.5</v>
      </c>
      <c r="D484">
        <v>108.7</v>
      </c>
      <c r="E484" t="s">
        <v>9</v>
      </c>
      <c r="I484" s="2">
        <f>IFERROR(tweet_datatable[[#This Row],[Retweets]]/SUM(tweet_datatable[[#This Row],[Retweets]:[Likes]]),0.5)</f>
        <v>0.22467902995720401</v>
      </c>
      <c r="J484" s="2">
        <f>IFERROR(tweet_datatable[[#This Row],[Retweets]]/SUM(tweet_datatable[[#This Row],[Comments]:[Retweets]]),0.5)</f>
        <v>0.76271186440677974</v>
      </c>
      <c r="K484" s="3">
        <f>tweet_datatable[[#This Row],[R/L]]*60</f>
        <v>13.480741797432241</v>
      </c>
      <c r="L484" s="3">
        <f>tweet_datatable[[#This Row],[R/C]]*60</f>
        <v>45.762711864406782</v>
      </c>
      <c r="M484" s="3">
        <f>180-tweet_datatable[[#This Row],[Theta (deg)]]-tweet_datatable[[#This Row],[Phi (deg)]]</f>
        <v>120.75654633816097</v>
      </c>
      <c r="N484" s="3">
        <f>RADIANS(tweet_datatable[[#This Row],[Phi (deg)]])</f>
        <v>0.79870999667537124</v>
      </c>
      <c r="O484" s="3">
        <f>RADIANS(tweet_datatable[[#This Row],[Beta (deg)]])</f>
        <v>2.1075993269380109</v>
      </c>
      <c r="P484" s="3">
        <f>SIN(tweet_datatable[[#This Row],[Phi (rad)]])</f>
        <v>0.71645674029831519</v>
      </c>
      <c r="Q484" s="3">
        <f>SIN(tweet_datatable[[#This Row],[Beta (rad)]])</f>
        <v>0.85934798802140333</v>
      </c>
      <c r="R484" s="3">
        <f>tweet_datatable[[#This Row],[SinPhi]]/tweet_datatable[[#This Row],[SinBeta]]</f>
        <v>0.83372132161257906</v>
      </c>
      <c r="S484" s="3">
        <f>RADIANS(tweet_datatable[[#This Row],[Theta (deg)]])</f>
        <v>0.23528332997641108</v>
      </c>
      <c r="T484" s="3">
        <f>tweet_datatable[[#This Row],[r1]]*COS(tweet_datatable[[#This Row],[Theta (rad)]])</f>
        <v>0.810750907638906</v>
      </c>
      <c r="U484" s="3">
        <f>tweet_datatable[[#This Row],[r1]]*SIN(tweet_datatable[[#This Row],[Theta (rad)]])</f>
        <v>0.19435587944313809</v>
      </c>
      <c r="V484" s="3" t="e">
        <f>IF(COUNTA(tweet_datatable[[#This Row],[Flag]])&gt;0,tweet_datatable[[#This Row],[x]],NA())</f>
        <v>#N/A</v>
      </c>
      <c r="W484" s="3" t="e">
        <f>IF(COUNTA(tweet_datatable[[#This Row],[Flag]])&gt;0,tweet_datatable[[#This Row],[y]],NA())</f>
        <v>#N/A</v>
      </c>
      <c r="X484" s="3">
        <f>IF(COUNTA(tweet_datatable[[#This Row],[Flag]])=0,tweet_datatable[[#This Row],[x]],NA())</f>
        <v>0.810750907638906</v>
      </c>
      <c r="Y484" s="3">
        <f>IF(COUNTA(tweet_datatable[[#This Row],[Flag]])=0,tweet_datatable[[#This Row],[y]],NA())</f>
        <v>0.19435587944313809</v>
      </c>
      <c r="Z484" s="3"/>
      <c r="AA484" s="3"/>
      <c r="AB484" s="3"/>
    </row>
    <row r="485" spans="1:28" x14ac:dyDescent="0.35">
      <c r="A485" s="1">
        <v>44166</v>
      </c>
      <c r="B485">
        <v>8.1999999999999993</v>
      </c>
      <c r="C485">
        <v>37.5</v>
      </c>
      <c r="D485">
        <v>92.6</v>
      </c>
      <c r="E485" t="s">
        <v>9</v>
      </c>
      <c r="I485" s="2">
        <f>IFERROR(tweet_datatable[[#This Row],[Retweets]]/SUM(tweet_datatable[[#This Row],[Retweets]:[Likes]]),0.5)</f>
        <v>0.28823981552651806</v>
      </c>
      <c r="J485" s="2">
        <f>IFERROR(tweet_datatable[[#This Row],[Retweets]]/SUM(tweet_datatable[[#This Row],[Comments]:[Retweets]]),0.5)</f>
        <v>0.82056892778993429</v>
      </c>
      <c r="K485" s="3">
        <f>tweet_datatable[[#This Row],[R/L]]*60</f>
        <v>17.294388931591083</v>
      </c>
      <c r="L485" s="3">
        <f>tweet_datatable[[#This Row],[R/C]]*60</f>
        <v>49.23413566739606</v>
      </c>
      <c r="M485" s="3">
        <f>180-tweet_datatable[[#This Row],[Theta (deg)]]-tweet_datatable[[#This Row],[Phi (deg)]]</f>
        <v>113.47147540101287</v>
      </c>
      <c r="N485" s="3">
        <f>RADIANS(tweet_datatable[[#This Row],[Phi (deg)]])</f>
        <v>0.85929777176963706</v>
      </c>
      <c r="O485" s="3">
        <f>RADIANS(tweet_datatable[[#This Row],[Beta (deg)]])</f>
        <v>1.9804508528434275</v>
      </c>
      <c r="P485" s="3">
        <f>SIN(tweet_datatable[[#This Row],[Phi (rad)]])</f>
        <v>0.75738421606888562</v>
      </c>
      <c r="Q485" s="3">
        <f>SIN(tweet_datatable[[#This Row],[Beta (rad)]])</f>
        <v>0.91725847722328013</v>
      </c>
      <c r="R485" s="3">
        <f>tweet_datatable[[#This Row],[SinPhi]]/tweet_datatable[[#This Row],[SinBeta]]</f>
        <v>0.82570424245261265</v>
      </c>
      <c r="S485" s="3">
        <f>RADIANS(tweet_datatable[[#This Row],[Theta (deg)]])</f>
        <v>0.3018440289767288</v>
      </c>
      <c r="T485" s="3">
        <f>tweet_datatable[[#This Row],[r1]]*COS(tweet_datatable[[#This Row],[Theta (rad)]])</f>
        <v>0.78837408538791853</v>
      </c>
      <c r="U485" s="3">
        <f>tweet_datatable[[#This Row],[r1]]*SIN(tweet_datatable[[#This Row],[Theta (rad)]])</f>
        <v>0.24546648955204831</v>
      </c>
      <c r="V485" s="3" t="e">
        <f>IF(COUNTA(tweet_datatable[[#This Row],[Flag]])&gt;0,tweet_datatable[[#This Row],[x]],NA())</f>
        <v>#N/A</v>
      </c>
      <c r="W485" s="3" t="e">
        <f>IF(COUNTA(tweet_datatable[[#This Row],[Flag]])&gt;0,tweet_datatable[[#This Row],[y]],NA())</f>
        <v>#N/A</v>
      </c>
      <c r="X485" s="3">
        <f>IF(COUNTA(tweet_datatable[[#This Row],[Flag]])=0,tweet_datatable[[#This Row],[x]],NA())</f>
        <v>0.78837408538791853</v>
      </c>
      <c r="Y485" s="3">
        <f>IF(COUNTA(tweet_datatable[[#This Row],[Flag]])=0,tweet_datatable[[#This Row],[y]],NA())</f>
        <v>0.24546648955204831</v>
      </c>
      <c r="Z485" s="3"/>
      <c r="AA485" s="3"/>
      <c r="AB485" s="3"/>
    </row>
    <row r="486" spans="1:28" x14ac:dyDescent="0.35">
      <c r="A486" s="1">
        <v>44166</v>
      </c>
      <c r="B486">
        <v>9.1</v>
      </c>
      <c r="C486">
        <v>25.2</v>
      </c>
      <c r="D486">
        <v>92.7</v>
      </c>
      <c r="E486" t="s">
        <v>8</v>
      </c>
      <c r="I486" s="2">
        <f>IFERROR(tweet_datatable[[#This Row],[Retweets]]/SUM(tweet_datatable[[#This Row],[Retweets]:[Likes]]),0.5)</f>
        <v>0.21374045801526717</v>
      </c>
      <c r="J486" s="2">
        <f>IFERROR(tweet_datatable[[#This Row],[Retweets]]/SUM(tweet_datatable[[#This Row],[Comments]:[Retweets]]),0.5)</f>
        <v>0.73469387755102045</v>
      </c>
      <c r="K486" s="3">
        <f>tweet_datatable[[#This Row],[R/L]]*60</f>
        <v>12.824427480916031</v>
      </c>
      <c r="L486" s="3">
        <f>tweet_datatable[[#This Row],[R/C]]*60</f>
        <v>44.081632653061227</v>
      </c>
      <c r="M486" s="3">
        <f>180-tweet_datatable[[#This Row],[Theta (deg)]]-tweet_datatable[[#This Row],[Phi (deg)]]</f>
        <v>123.09393986602274</v>
      </c>
      <c r="N486" s="3">
        <f>RADIANS(tweet_datatable[[#This Row],[Phi (deg)]])</f>
        <v>0.76936962945056164</v>
      </c>
      <c r="O486" s="3">
        <f>RADIANS(tweet_datatable[[#This Row],[Beta (deg)]])</f>
        <v>2.1483945399140043</v>
      </c>
      <c r="P486" s="3">
        <f>SIN(tweet_datatable[[#This Row],[Phi (rad)]])</f>
        <v>0.69568255060348638</v>
      </c>
      <c r="Q486" s="3">
        <f>SIN(tweet_datatable[[#This Row],[Beta (rad)]])</f>
        <v>0.83777647275173017</v>
      </c>
      <c r="R486" s="3">
        <f>tweet_datatable[[#This Row],[SinPhi]]/tweet_datatable[[#This Row],[SinBeta]]</f>
        <v>0.83039160591186423</v>
      </c>
      <c r="S486" s="3">
        <f>RADIANS(tweet_datatable[[#This Row],[Theta (deg)]])</f>
        <v>0.223828484225227</v>
      </c>
      <c r="T486" s="3">
        <f>tweet_datatable[[#This Row],[r1]]*COS(tweet_datatable[[#This Row],[Theta (rad)]])</f>
        <v>0.8096773301127671</v>
      </c>
      <c r="U486" s="3">
        <f>tweet_datatable[[#This Row],[r1]]*SIN(tweet_datatable[[#This Row],[Theta (rad)]])</f>
        <v>0.18431722727500563</v>
      </c>
      <c r="V486" s="3" t="e">
        <f>IF(COUNTA(tweet_datatable[[#This Row],[Flag]])&gt;0,tweet_datatable[[#This Row],[x]],NA())</f>
        <v>#N/A</v>
      </c>
      <c r="W486" s="3" t="e">
        <f>IF(COUNTA(tweet_datatable[[#This Row],[Flag]])&gt;0,tweet_datatable[[#This Row],[y]],NA())</f>
        <v>#N/A</v>
      </c>
      <c r="X486" s="3">
        <f>IF(COUNTA(tweet_datatable[[#This Row],[Flag]])=0,tweet_datatable[[#This Row],[x]],NA())</f>
        <v>0.8096773301127671</v>
      </c>
      <c r="Y486" s="3">
        <f>IF(COUNTA(tweet_datatable[[#This Row],[Flag]])=0,tweet_datatable[[#This Row],[y]],NA())</f>
        <v>0.18431722727500563</v>
      </c>
      <c r="Z486" s="3"/>
      <c r="AA486" s="3"/>
      <c r="AB486" s="3"/>
    </row>
    <row r="487" spans="1:28" x14ac:dyDescent="0.35">
      <c r="A487" s="1">
        <v>44166</v>
      </c>
      <c r="B487">
        <v>12.9</v>
      </c>
      <c r="C487">
        <v>39.6</v>
      </c>
      <c r="D487">
        <v>130.6</v>
      </c>
      <c r="E487" t="s">
        <v>8</v>
      </c>
      <c r="I487" s="2">
        <f>IFERROR(tweet_datatable[[#This Row],[Retweets]]/SUM(tweet_datatable[[#This Row],[Retweets]:[Likes]]),0.5)</f>
        <v>0.23266745005875444</v>
      </c>
      <c r="J487" s="2">
        <f>IFERROR(tweet_datatable[[#This Row],[Retweets]]/SUM(tweet_datatable[[#This Row],[Comments]:[Retweets]]),0.5)</f>
        <v>0.75428571428571434</v>
      </c>
      <c r="K487" s="3">
        <f>tweet_datatable[[#This Row],[R/L]]*60</f>
        <v>13.960047003525267</v>
      </c>
      <c r="L487" s="3">
        <f>tweet_datatable[[#This Row],[R/C]]*60</f>
        <v>45.25714285714286</v>
      </c>
      <c r="M487" s="3">
        <f>180-tweet_datatable[[#This Row],[Theta (deg)]]-tweet_datatable[[#This Row],[Phi (deg)]]</f>
        <v>120.78281013933187</v>
      </c>
      <c r="N487" s="3">
        <f>RADIANS(tweet_datatable[[#This Row],[Phi (deg)]])</f>
        <v>0.78988615290257658</v>
      </c>
      <c r="O487" s="3">
        <f>RADIANS(tweet_datatable[[#This Row],[Beta (deg)]])</f>
        <v>2.1080577167425321</v>
      </c>
      <c r="P487" s="3">
        <f>SIN(tweet_datatable[[#This Row],[Phi (rad)]])</f>
        <v>0.71027313706805706</v>
      </c>
      <c r="Q487" s="3">
        <f>SIN(tweet_datatable[[#This Row],[Beta (rad)]])</f>
        <v>0.85911348119970932</v>
      </c>
      <c r="R487" s="3">
        <f>tweet_datatable[[#This Row],[SinPhi]]/tweet_datatable[[#This Row],[SinBeta]]</f>
        <v>0.82675124137988831</v>
      </c>
      <c r="S487" s="3">
        <f>RADIANS(tweet_datatable[[#This Row],[Theta (deg)]])</f>
        <v>0.24364878394468434</v>
      </c>
      <c r="T487" s="3">
        <f>tweet_datatable[[#This Row],[r1]]*COS(tweet_datatable[[#This Row],[Theta (rad)]])</f>
        <v>0.80233246986388107</v>
      </c>
      <c r="U487" s="3">
        <f>tweet_datatable[[#This Row],[r1]]*SIN(tweet_datatable[[#This Row],[Theta (rad)]])</f>
        <v>0.19944980051459266</v>
      </c>
      <c r="V487" s="3" t="e">
        <f>IF(COUNTA(tweet_datatable[[#This Row],[Flag]])&gt;0,tweet_datatable[[#This Row],[x]],NA())</f>
        <v>#N/A</v>
      </c>
      <c r="W487" s="3" t="e">
        <f>IF(COUNTA(tweet_datatable[[#This Row],[Flag]])&gt;0,tweet_datatable[[#This Row],[y]],NA())</f>
        <v>#N/A</v>
      </c>
      <c r="X487" s="3">
        <f>IF(COUNTA(tweet_datatable[[#This Row],[Flag]])=0,tweet_datatable[[#This Row],[x]],NA())</f>
        <v>0.80233246986388107</v>
      </c>
      <c r="Y487" s="3">
        <f>IF(COUNTA(tweet_datatable[[#This Row],[Flag]])=0,tweet_datatable[[#This Row],[y]],NA())</f>
        <v>0.19944980051459266</v>
      </c>
      <c r="Z487" s="3"/>
      <c r="AA487" s="3"/>
      <c r="AB487" s="3"/>
    </row>
    <row r="488" spans="1:28" x14ac:dyDescent="0.35">
      <c r="A488" s="1">
        <v>44167</v>
      </c>
      <c r="B488">
        <v>22.4</v>
      </c>
      <c r="C488">
        <v>55</v>
      </c>
      <c r="D488">
        <v>227.9</v>
      </c>
      <c r="E488" t="s">
        <v>8</v>
      </c>
      <c r="G488" t="s">
        <v>17</v>
      </c>
      <c r="I488" s="2">
        <f>IFERROR(tweet_datatable[[#This Row],[Retweets]]/SUM(tweet_datatable[[#This Row],[Retweets]:[Likes]]),0.5)</f>
        <v>0.19441498762813716</v>
      </c>
      <c r="J488" s="2">
        <f>IFERROR(tweet_datatable[[#This Row],[Retweets]]/SUM(tweet_datatable[[#This Row],[Comments]:[Retweets]]),0.5)</f>
        <v>0.710594315245478</v>
      </c>
      <c r="K488" s="3">
        <f>tweet_datatable[[#This Row],[R/L]]*60</f>
        <v>11.66489925768823</v>
      </c>
      <c r="L488" s="3">
        <f>tweet_datatable[[#This Row],[R/C]]*60</f>
        <v>42.63565891472868</v>
      </c>
      <c r="M488" s="3">
        <f>180-tweet_datatable[[#This Row],[Theta (deg)]]-tweet_datatable[[#This Row],[Phi (deg)]]</f>
        <v>125.69944182758309</v>
      </c>
      <c r="N488" s="3">
        <f>RADIANS(tweet_datatable[[#This Row],[Phi (deg)]])</f>
        <v>0.74413262681928771</v>
      </c>
      <c r="O488" s="3">
        <f>RADIANS(tweet_datatable[[#This Row],[Beta (deg)]])</f>
        <v>2.1938691278104034</v>
      </c>
      <c r="P488" s="3">
        <f>SIN(tweet_datatable[[#This Row],[Phi (rad)]])</f>
        <v>0.67733395997230739</v>
      </c>
      <c r="Q488" s="3">
        <f>SIN(tweet_datatable[[#This Row],[Beta (rad)]])</f>
        <v>0.81208921168051396</v>
      </c>
      <c r="R488" s="3">
        <f>tweet_datatable[[#This Row],[SinPhi]]/tweet_datatable[[#This Row],[SinBeta]]</f>
        <v>0.83406348739771097</v>
      </c>
      <c r="S488" s="3">
        <f>RADIANS(tweet_datatable[[#This Row],[Theta (deg)]])</f>
        <v>0.20359089896010207</v>
      </c>
      <c r="T488" s="3">
        <f>tweet_datatable[[#This Row],[r1]]*COS(tweet_datatable[[#This Row],[Theta (rad)]])</f>
        <v>0.81683745669502406</v>
      </c>
      <c r="U488" s="3">
        <f>tweet_datatable[[#This Row],[r1]]*SIN(tweet_datatable[[#This Row],[Theta (rad)]])</f>
        <v>0.16863709660106296</v>
      </c>
      <c r="V488" s="3">
        <f>IF(COUNTA(tweet_datatable[[#This Row],[Flag]])&gt;0,tweet_datatable[[#This Row],[x]],NA())</f>
        <v>0.81683745669502406</v>
      </c>
      <c r="W488" s="3">
        <f>IF(COUNTA(tweet_datatable[[#This Row],[Flag]])&gt;0,tweet_datatable[[#This Row],[y]],NA())</f>
        <v>0.16863709660106296</v>
      </c>
      <c r="X488" s="3" t="e">
        <f>IF(COUNTA(tweet_datatable[[#This Row],[Flag]])=0,tweet_datatable[[#This Row],[x]],NA())</f>
        <v>#N/A</v>
      </c>
      <c r="Y488" s="3" t="e">
        <f>IF(COUNTA(tweet_datatable[[#This Row],[Flag]])=0,tweet_datatable[[#This Row],[y]],NA())</f>
        <v>#N/A</v>
      </c>
      <c r="Z488" s="3"/>
      <c r="AA488" s="3"/>
      <c r="AB488" s="3"/>
    </row>
    <row r="489" spans="1:28" x14ac:dyDescent="0.35">
      <c r="A489" s="1">
        <v>44167</v>
      </c>
      <c r="B489">
        <v>7.3</v>
      </c>
      <c r="C489">
        <v>35.9</v>
      </c>
      <c r="D489">
        <v>114.6</v>
      </c>
      <c r="E489" t="s">
        <v>8</v>
      </c>
      <c r="G489" t="s">
        <v>17</v>
      </c>
      <c r="I489" s="2">
        <f>IFERROR(tweet_datatable[[#This Row],[Retweets]]/SUM(tweet_datatable[[#This Row],[Retweets]:[Likes]]),0.5)</f>
        <v>0.23853820598006645</v>
      </c>
      <c r="J489" s="2">
        <f>IFERROR(tweet_datatable[[#This Row],[Retweets]]/SUM(tweet_datatable[[#This Row],[Comments]:[Retweets]]),0.5)</f>
        <v>0.8310185185185186</v>
      </c>
      <c r="K489" s="3">
        <f>tweet_datatable[[#This Row],[R/L]]*60</f>
        <v>14.312292358803987</v>
      </c>
      <c r="L489" s="3">
        <f>tweet_datatable[[#This Row],[R/C]]*60</f>
        <v>49.861111111111114</v>
      </c>
      <c r="M489" s="3">
        <f>180-tweet_datatable[[#This Row],[Theta (deg)]]-tweet_datatable[[#This Row],[Phi (deg)]]</f>
        <v>115.82659653008491</v>
      </c>
      <c r="N489" s="3">
        <f>RADIANS(tweet_datatable[[#This Row],[Phi (deg)]])</f>
        <v>0.87024055759161711</v>
      </c>
      <c r="O489" s="3">
        <f>RADIANS(tweet_datatable[[#This Row],[Beta (deg)]])</f>
        <v>2.0215554708290209</v>
      </c>
      <c r="P489" s="3">
        <f>SIN(tweet_datatable[[#This Row],[Phi (rad)]])</f>
        <v>0.76448403283014776</v>
      </c>
      <c r="Q489" s="3">
        <f>SIN(tweet_datatable[[#This Row],[Beta (rad)]])</f>
        <v>0.90011664143045345</v>
      </c>
      <c r="R489" s="3">
        <f>tweet_datatable[[#This Row],[SinPhi]]/tweet_datatable[[#This Row],[SinBeta]]</f>
        <v>0.8493166303594164</v>
      </c>
      <c r="S489" s="3">
        <f>RADIANS(tweet_datatable[[#This Row],[Theta (deg)]])</f>
        <v>0.24979662516915521</v>
      </c>
      <c r="T489" s="3">
        <f>tweet_datatable[[#This Row],[r1]]*COS(tweet_datatable[[#This Row],[Theta (rad)]])</f>
        <v>0.82295615009533962</v>
      </c>
      <c r="U489" s="3">
        <f>tweet_datatable[[#This Row],[r1]]*SIN(tweet_datatable[[#This Row],[Theta (rad)]])</f>
        <v>0.20995693278701333</v>
      </c>
      <c r="V489" s="3">
        <f>IF(COUNTA(tweet_datatable[[#This Row],[Flag]])&gt;0,tweet_datatable[[#This Row],[x]],NA())</f>
        <v>0.82295615009533962</v>
      </c>
      <c r="W489" s="3">
        <f>IF(COUNTA(tweet_datatable[[#This Row],[Flag]])&gt;0,tweet_datatable[[#This Row],[y]],NA())</f>
        <v>0.20995693278701333</v>
      </c>
      <c r="X489" s="3" t="e">
        <f>IF(COUNTA(tweet_datatable[[#This Row],[Flag]])=0,tweet_datatable[[#This Row],[x]],NA())</f>
        <v>#N/A</v>
      </c>
      <c r="Y489" s="3" t="e">
        <f>IF(COUNTA(tweet_datatable[[#This Row],[Flag]])=0,tweet_datatable[[#This Row],[y]],NA())</f>
        <v>#N/A</v>
      </c>
      <c r="Z489" s="3"/>
      <c r="AA489" s="3"/>
      <c r="AB489" s="3"/>
    </row>
    <row r="490" spans="1:28" x14ac:dyDescent="0.35">
      <c r="A490" s="1">
        <v>44167</v>
      </c>
      <c r="B490">
        <v>8.8000000000000007</v>
      </c>
      <c r="C490">
        <v>30.7</v>
      </c>
      <c r="D490">
        <v>102.7</v>
      </c>
      <c r="E490" t="s">
        <v>8</v>
      </c>
      <c r="G490" t="s">
        <v>17</v>
      </c>
      <c r="I490" s="2">
        <f>IFERROR(tweet_datatable[[#This Row],[Retweets]]/SUM(tweet_datatable[[#This Row],[Retweets]:[Likes]]),0.5)</f>
        <v>0.23013493253373313</v>
      </c>
      <c r="J490" s="2">
        <f>IFERROR(tweet_datatable[[#This Row],[Retweets]]/SUM(tweet_datatable[[#This Row],[Comments]:[Retweets]]),0.5)</f>
        <v>0.77721518987341776</v>
      </c>
      <c r="K490" s="3">
        <f>tweet_datatable[[#This Row],[R/L]]*60</f>
        <v>13.808095952023988</v>
      </c>
      <c r="L490" s="3">
        <f>tweet_datatable[[#This Row],[R/C]]*60</f>
        <v>46.632911392405063</v>
      </c>
      <c r="M490" s="3">
        <f>180-tweet_datatable[[#This Row],[Theta (deg)]]-tweet_datatable[[#This Row],[Phi (deg)]]</f>
        <v>119.55899265557095</v>
      </c>
      <c r="N490" s="3">
        <f>RADIANS(tweet_datatable[[#This Row],[Phi (deg)]])</f>
        <v>0.8138978435882418</v>
      </c>
      <c r="O490" s="3">
        <f>RADIANS(tweet_datatable[[#This Row],[Beta (deg)]])</f>
        <v>2.0866980722074318</v>
      </c>
      <c r="P490" s="3">
        <f>SIN(tweet_datatable[[#This Row],[Phi (rad)]])</f>
        <v>0.72696922250328688</v>
      </c>
      <c r="Q490" s="3">
        <f>SIN(tweet_datatable[[#This Row],[Beta (rad)]])</f>
        <v>0.86984822748065327</v>
      </c>
      <c r="R490" s="3">
        <f>tweet_datatable[[#This Row],[SinPhi]]/tweet_datatable[[#This Row],[SinBeta]]</f>
        <v>0.83574260375147547</v>
      </c>
      <c r="S490" s="3">
        <f>RADIANS(tweet_datatable[[#This Row],[Theta (deg)]])</f>
        <v>0.24099673779411956</v>
      </c>
      <c r="T490" s="3">
        <f>tweet_datatable[[#This Row],[r1]]*COS(tweet_datatable[[#This Row],[Theta (rad)]])</f>
        <v>0.81159011486003652</v>
      </c>
      <c r="U490" s="3">
        <f>tweet_datatable[[#This Row],[r1]]*SIN(tweet_datatable[[#This Row],[Theta (rad)]])</f>
        <v>0.19946725341962365</v>
      </c>
      <c r="V490" s="3">
        <f>IF(COUNTA(tweet_datatable[[#This Row],[Flag]])&gt;0,tweet_datatable[[#This Row],[x]],NA())</f>
        <v>0.81159011486003652</v>
      </c>
      <c r="W490" s="3">
        <f>IF(COUNTA(tweet_datatable[[#This Row],[Flag]])&gt;0,tweet_datatable[[#This Row],[y]],NA())</f>
        <v>0.19946725341962365</v>
      </c>
      <c r="X490" s="3" t="e">
        <f>IF(COUNTA(tweet_datatable[[#This Row],[Flag]])=0,tweet_datatable[[#This Row],[x]],NA())</f>
        <v>#N/A</v>
      </c>
      <c r="Y490" s="3" t="e">
        <f>IF(COUNTA(tweet_datatable[[#This Row],[Flag]])=0,tweet_datatable[[#This Row],[y]],NA())</f>
        <v>#N/A</v>
      </c>
      <c r="Z490" s="3"/>
      <c r="AA490" s="3"/>
      <c r="AB490" s="3"/>
    </row>
    <row r="491" spans="1:28" x14ac:dyDescent="0.35">
      <c r="A491" s="1">
        <v>44167</v>
      </c>
      <c r="B491">
        <v>97.7</v>
      </c>
      <c r="C491">
        <v>120.6</v>
      </c>
      <c r="D491">
        <v>309</v>
      </c>
      <c r="E491" t="s">
        <v>8</v>
      </c>
      <c r="G491" t="s">
        <v>17</v>
      </c>
      <c r="I491" s="2">
        <f>IFERROR(tweet_datatable[[#This Row],[Retweets]]/SUM(tweet_datatable[[#This Row],[Retweets]:[Likes]]),0.5)</f>
        <v>0.28072625698324022</v>
      </c>
      <c r="J491" s="2">
        <f>IFERROR(tweet_datatable[[#This Row],[Retweets]]/SUM(tweet_datatable[[#This Row],[Comments]:[Retweets]]),0.5)</f>
        <v>0.55245075584058634</v>
      </c>
      <c r="K491" s="3">
        <f>tweet_datatable[[#This Row],[R/L]]*60</f>
        <v>16.843575418994412</v>
      </c>
      <c r="L491" s="3">
        <f>tweet_datatable[[#This Row],[R/C]]*60</f>
        <v>33.147045350435178</v>
      </c>
      <c r="M491" s="3">
        <f>180-tweet_datatable[[#This Row],[Theta (deg)]]-tweet_datatable[[#This Row],[Phi (deg)]]</f>
        <v>130.0093792305704</v>
      </c>
      <c r="N491" s="3">
        <f>RADIANS(tweet_datatable[[#This Row],[Phi (deg)]])</f>
        <v>0.57852507867297154</v>
      </c>
      <c r="O491" s="3">
        <f>RADIANS(tweet_datatable[[#This Row],[Beta (deg)]])</f>
        <v>2.2690917260473857</v>
      </c>
      <c r="P491" s="3">
        <f>SIN(tweet_datatable[[#This Row],[Phi (rad)]])</f>
        <v>0.54678962455396563</v>
      </c>
      <c r="Q491" s="3">
        <f>SIN(tweet_datatable[[#This Row],[Beta (rad)]])</f>
        <v>0.76593920951708816</v>
      </c>
      <c r="R491" s="3">
        <f>tweet_datatable[[#This Row],[SinPhi]]/tweet_datatable[[#This Row],[SinBeta]]</f>
        <v>0.71388122942381727</v>
      </c>
      <c r="S491" s="3">
        <f>RADIANS(tweet_datatable[[#This Row],[Theta (deg)]])</f>
        <v>0.29397584886943595</v>
      </c>
      <c r="T491" s="3">
        <f>tweet_datatable[[#This Row],[r1]]*COS(tweet_datatable[[#This Row],[Theta (rad)]])</f>
        <v>0.68325529780000926</v>
      </c>
      <c r="U491" s="3">
        <f>tweet_datatable[[#This Row],[r1]]*SIN(tweet_datatable[[#This Row],[Theta (rad)]])</f>
        <v>0.20685407356849783</v>
      </c>
      <c r="V491" s="3">
        <f>IF(COUNTA(tweet_datatable[[#This Row],[Flag]])&gt;0,tweet_datatable[[#This Row],[x]],NA())</f>
        <v>0.68325529780000926</v>
      </c>
      <c r="W491" s="3">
        <f>IF(COUNTA(tweet_datatable[[#This Row],[Flag]])&gt;0,tweet_datatable[[#This Row],[y]],NA())</f>
        <v>0.20685407356849783</v>
      </c>
      <c r="X491" s="3" t="e">
        <f>IF(COUNTA(tweet_datatable[[#This Row],[Flag]])=0,tweet_datatable[[#This Row],[x]],NA())</f>
        <v>#N/A</v>
      </c>
      <c r="Y491" s="3" t="e">
        <f>IF(COUNTA(tweet_datatable[[#This Row],[Flag]])=0,tweet_datatable[[#This Row],[y]],NA())</f>
        <v>#N/A</v>
      </c>
      <c r="Z491" s="3"/>
      <c r="AA491" s="3"/>
      <c r="AB491" s="3"/>
    </row>
    <row r="492" spans="1:28" x14ac:dyDescent="0.35">
      <c r="A492" s="1">
        <v>44167</v>
      </c>
      <c r="B492">
        <v>29.6</v>
      </c>
      <c r="C492">
        <v>66.2</v>
      </c>
      <c r="D492">
        <v>259.5</v>
      </c>
      <c r="E492" t="s">
        <v>8</v>
      </c>
      <c r="G492" t="s">
        <v>17</v>
      </c>
      <c r="I492" s="2">
        <f>IFERROR(tweet_datatable[[#This Row],[Retweets]]/SUM(tweet_datatable[[#This Row],[Retweets]:[Likes]]),0.5)</f>
        <v>0.20325452870739946</v>
      </c>
      <c r="J492" s="2">
        <f>IFERROR(tweet_datatable[[#This Row],[Retweets]]/SUM(tweet_datatable[[#This Row],[Comments]:[Retweets]]),0.5)</f>
        <v>0.69102296450939449</v>
      </c>
      <c r="K492" s="3">
        <f>tweet_datatable[[#This Row],[R/L]]*60</f>
        <v>12.195271722443968</v>
      </c>
      <c r="L492" s="3">
        <f>tweet_datatable[[#This Row],[R/C]]*60</f>
        <v>41.461377870563666</v>
      </c>
      <c r="M492" s="3">
        <f>180-tweet_datatable[[#This Row],[Theta (deg)]]-tweet_datatable[[#This Row],[Phi (deg)]]</f>
        <v>126.34335040699236</v>
      </c>
      <c r="N492" s="3">
        <f>RADIANS(tweet_datatable[[#This Row],[Phi (deg)]])</f>
        <v>0.72363755625485127</v>
      </c>
      <c r="O492" s="3">
        <f>RADIANS(tweet_datatable[[#This Row],[Beta (deg)]])</f>
        <v>2.2051074526029346</v>
      </c>
      <c r="P492" s="3">
        <f>SIN(tweet_datatable[[#This Row],[Phi (rad)]])</f>
        <v>0.6621150391496734</v>
      </c>
      <c r="Q492" s="3">
        <f>SIN(tweet_datatable[[#This Row],[Beta (rad)]])</f>
        <v>0.80548013009960184</v>
      </c>
      <c r="R492" s="3">
        <f>tweet_datatable[[#This Row],[SinPhi]]/tweet_datatable[[#This Row],[SinBeta]]</f>
        <v>0.82201287704986514</v>
      </c>
      <c r="S492" s="3">
        <f>RADIANS(tweet_datatable[[#This Row],[Theta (deg)]])</f>
        <v>0.21284764473200729</v>
      </c>
      <c r="T492" s="3">
        <f>tweet_datatable[[#This Row],[r1]]*COS(tweet_datatable[[#This Row],[Theta (rad)]])</f>
        <v>0.80346278398715487</v>
      </c>
      <c r="U492" s="3">
        <f>tweet_datatable[[#This Row],[r1]]*SIN(tweet_datatable[[#This Row],[Theta (rad)]])</f>
        <v>0.17364539954576183</v>
      </c>
      <c r="V492" s="3">
        <f>IF(COUNTA(tweet_datatable[[#This Row],[Flag]])&gt;0,tweet_datatable[[#This Row],[x]],NA())</f>
        <v>0.80346278398715487</v>
      </c>
      <c r="W492" s="3">
        <f>IF(COUNTA(tweet_datatable[[#This Row],[Flag]])&gt;0,tweet_datatable[[#This Row],[y]],NA())</f>
        <v>0.17364539954576183</v>
      </c>
      <c r="X492" s="3" t="e">
        <f>IF(COUNTA(tweet_datatable[[#This Row],[Flag]])=0,tweet_datatable[[#This Row],[x]],NA())</f>
        <v>#N/A</v>
      </c>
      <c r="Y492" s="3" t="e">
        <f>IF(COUNTA(tweet_datatable[[#This Row],[Flag]])=0,tweet_datatable[[#This Row],[y]],NA())</f>
        <v>#N/A</v>
      </c>
      <c r="Z492" s="3"/>
      <c r="AA492" s="3"/>
      <c r="AB492" s="3"/>
    </row>
    <row r="493" spans="1:28" x14ac:dyDescent="0.35">
      <c r="A493" s="1">
        <v>44167</v>
      </c>
      <c r="B493">
        <v>22.6</v>
      </c>
      <c r="C493">
        <v>48</v>
      </c>
      <c r="D493">
        <v>177.5</v>
      </c>
      <c r="E493" t="s">
        <v>8</v>
      </c>
      <c r="G493" t="s">
        <v>17</v>
      </c>
      <c r="I493" s="2">
        <f>IFERROR(tweet_datatable[[#This Row],[Retweets]]/SUM(tweet_datatable[[#This Row],[Retweets]:[Likes]]),0.5)</f>
        <v>0.21286031042128603</v>
      </c>
      <c r="J493" s="2">
        <f>IFERROR(tweet_datatable[[#This Row],[Retweets]]/SUM(tweet_datatable[[#This Row],[Comments]:[Retweets]]),0.5)</f>
        <v>0.67988668555240794</v>
      </c>
      <c r="K493" s="3">
        <f>tweet_datatable[[#This Row],[R/L]]*60</f>
        <v>12.771618625277162</v>
      </c>
      <c r="L493" s="3">
        <f>tweet_datatable[[#This Row],[R/C]]*60</f>
        <v>40.793201133144478</v>
      </c>
      <c r="M493" s="3">
        <f>180-tweet_datatable[[#This Row],[Theta (deg)]]-tweet_datatable[[#This Row],[Phi (deg)]]</f>
        <v>126.43518024157835</v>
      </c>
      <c r="N493" s="3">
        <f>RADIANS(tweet_datatable[[#This Row],[Phi (deg)]])</f>
        <v>0.71197567220165292</v>
      </c>
      <c r="O493" s="3">
        <f>RADIANS(tweet_datatable[[#This Row],[Beta (deg)]])</f>
        <v>2.2067101855680216</v>
      </c>
      <c r="P493" s="3">
        <f>SIN(tweet_datatable[[#This Row],[Phi (rad)]])</f>
        <v>0.65333077237936865</v>
      </c>
      <c r="Q493" s="3">
        <f>SIN(tweet_datatable[[#This Row],[Beta (rad)]])</f>
        <v>0.80452927990049794</v>
      </c>
      <c r="R493" s="3">
        <f>tweet_datatable[[#This Row],[SinPhi]]/tweet_datatable[[#This Row],[SinBeta]]</f>
        <v>0.81206587342622372</v>
      </c>
      <c r="S493" s="3">
        <f>RADIANS(tweet_datatable[[#This Row],[Theta (deg)]])</f>
        <v>0.22290679582011835</v>
      </c>
      <c r="T493" s="3">
        <f>tweet_datatable[[#This Row],[r1]]*COS(tweet_datatable[[#This Row],[Theta (rad)]])</f>
        <v>0.7919745340839186</v>
      </c>
      <c r="U493" s="3">
        <f>tweet_datatable[[#This Row],[r1]]*SIN(tweet_datatable[[#This Row],[Theta (rad)]])</f>
        <v>0.17951969291990144</v>
      </c>
      <c r="V493" s="3">
        <f>IF(COUNTA(tweet_datatable[[#This Row],[Flag]])&gt;0,tweet_datatable[[#This Row],[x]],NA())</f>
        <v>0.7919745340839186</v>
      </c>
      <c r="W493" s="3">
        <f>IF(COUNTA(tweet_datatable[[#This Row],[Flag]])&gt;0,tweet_datatable[[#This Row],[y]],NA())</f>
        <v>0.17951969291990144</v>
      </c>
      <c r="X493" s="3" t="e">
        <f>IF(COUNTA(tweet_datatable[[#This Row],[Flag]])=0,tweet_datatable[[#This Row],[x]],NA())</f>
        <v>#N/A</v>
      </c>
      <c r="Y493" s="3" t="e">
        <f>IF(COUNTA(tweet_datatable[[#This Row],[Flag]])=0,tweet_datatable[[#This Row],[y]],NA())</f>
        <v>#N/A</v>
      </c>
      <c r="Z493" s="3"/>
      <c r="AA493" s="3"/>
      <c r="AB493" s="3"/>
    </row>
    <row r="494" spans="1:28" x14ac:dyDescent="0.35">
      <c r="A494" s="1">
        <v>44167</v>
      </c>
      <c r="B494">
        <v>4.5999999999999996</v>
      </c>
      <c r="C494">
        <v>20.7</v>
      </c>
      <c r="D494">
        <v>78.900000000000006</v>
      </c>
      <c r="E494" t="s">
        <v>8</v>
      </c>
      <c r="G494" t="s">
        <v>17</v>
      </c>
      <c r="I494" s="2">
        <f>IFERROR(tweet_datatable[[#This Row],[Retweets]]/SUM(tweet_datatable[[#This Row],[Retweets]:[Likes]]),0.5)</f>
        <v>0.20783132530120479</v>
      </c>
      <c r="J494" s="2">
        <f>IFERROR(tweet_datatable[[#This Row],[Retweets]]/SUM(tweet_datatable[[#This Row],[Comments]:[Retweets]]),0.5)</f>
        <v>0.81818181818181823</v>
      </c>
      <c r="K494" s="3">
        <f>tweet_datatable[[#This Row],[R/L]]*60</f>
        <v>12.469879518072288</v>
      </c>
      <c r="L494" s="3">
        <f>tweet_datatable[[#This Row],[R/C]]*60</f>
        <v>49.090909090909093</v>
      </c>
      <c r="M494" s="3">
        <f>180-tweet_datatable[[#This Row],[Theta (deg)]]-tweet_datatable[[#This Row],[Phi (deg)]]</f>
        <v>118.43921139101863</v>
      </c>
      <c r="N494" s="3">
        <f>RADIANS(tweet_datatable[[#This Row],[Phi (deg)]])</f>
        <v>0.85679799643358001</v>
      </c>
      <c r="O494" s="3">
        <f>RADIANS(tweet_datatable[[#This Row],[Beta (deg)]])</f>
        <v>2.0671542022388483</v>
      </c>
      <c r="P494" s="3">
        <f>SIN(tweet_datatable[[#This Row],[Phi (rad)]])</f>
        <v>0.75574957435425827</v>
      </c>
      <c r="Q494" s="3">
        <f>SIN(tweet_datatable[[#This Row],[Beta (rad)]])</f>
        <v>0.87932286496571932</v>
      </c>
      <c r="R494" s="3">
        <f>tweet_datatable[[#This Row],[SinPhi]]/tweet_datatable[[#This Row],[SinBeta]]</f>
        <v>0.85946767048269734</v>
      </c>
      <c r="S494" s="3">
        <f>RADIANS(tweet_datatable[[#This Row],[Theta (deg)]])</f>
        <v>0.21764045491736517</v>
      </c>
      <c r="T494" s="3">
        <f>tweet_datatable[[#This Row],[r1]]*COS(tweet_datatable[[#This Row],[Theta (rad)]])</f>
        <v>0.83919253149633144</v>
      </c>
      <c r="U494" s="3">
        <f>tweet_datatable[[#This Row],[r1]]*SIN(tweet_datatable[[#This Row],[Theta (rad)]])</f>
        <v>0.18558171161440784</v>
      </c>
      <c r="V494" s="3">
        <f>IF(COUNTA(tweet_datatable[[#This Row],[Flag]])&gt;0,tweet_datatable[[#This Row],[x]],NA())</f>
        <v>0.83919253149633144</v>
      </c>
      <c r="W494" s="3">
        <f>IF(COUNTA(tweet_datatable[[#This Row],[Flag]])&gt;0,tweet_datatable[[#This Row],[y]],NA())</f>
        <v>0.18558171161440784</v>
      </c>
      <c r="X494" s="3" t="e">
        <f>IF(COUNTA(tweet_datatable[[#This Row],[Flag]])=0,tweet_datatable[[#This Row],[x]],NA())</f>
        <v>#N/A</v>
      </c>
      <c r="Y494" s="3" t="e">
        <f>IF(COUNTA(tweet_datatable[[#This Row],[Flag]])=0,tweet_datatable[[#This Row],[y]],NA())</f>
        <v>#N/A</v>
      </c>
      <c r="Z494" s="3"/>
      <c r="AA494" s="3"/>
      <c r="AB494" s="3"/>
    </row>
    <row r="495" spans="1:28" x14ac:dyDescent="0.35">
      <c r="A495" s="1">
        <v>44167</v>
      </c>
      <c r="B495">
        <v>5.9</v>
      </c>
      <c r="C495">
        <v>23.8</v>
      </c>
      <c r="D495">
        <v>85.6</v>
      </c>
      <c r="E495" t="s">
        <v>8</v>
      </c>
      <c r="G495" t="s">
        <v>17</v>
      </c>
      <c r="I495" s="2">
        <f>IFERROR(tweet_datatable[[#This Row],[Retweets]]/SUM(tweet_datatable[[#This Row],[Retweets]:[Likes]]),0.5)</f>
        <v>0.21755027422303475</v>
      </c>
      <c r="J495" s="2">
        <f>IFERROR(tweet_datatable[[#This Row],[Retweets]]/SUM(tweet_datatable[[#This Row],[Comments]:[Retweets]]),0.5)</f>
        <v>0.80134680134680125</v>
      </c>
      <c r="K495" s="3">
        <f>tweet_datatable[[#This Row],[R/L]]*60</f>
        <v>13.053016453382085</v>
      </c>
      <c r="L495" s="3">
        <f>tweet_datatable[[#This Row],[R/C]]*60</f>
        <v>48.080808080808076</v>
      </c>
      <c r="M495" s="3">
        <f>180-tweet_datatable[[#This Row],[Theta (deg)]]-tweet_datatable[[#This Row],[Phi (deg)]]</f>
        <v>118.86617546580982</v>
      </c>
      <c r="N495" s="3">
        <f>RADIANS(tweet_datatable[[#This Row],[Phi (deg)]])</f>
        <v>0.8391684080295968</v>
      </c>
      <c r="O495" s="3">
        <f>RADIANS(tweet_datatable[[#This Row],[Beta (deg)]])</f>
        <v>2.0746061311316857</v>
      </c>
      <c r="P495" s="3">
        <f>SIN(tweet_datatable[[#This Row],[Phi (rad)]])</f>
        <v>0.74408780583114675</v>
      </c>
      <c r="Q495" s="3">
        <f>SIN(tweet_datatable[[#This Row],[Beta (rad)]])</f>
        <v>0.87574967993654984</v>
      </c>
      <c r="R495" s="3">
        <f>tweet_datatable[[#This Row],[SinPhi]]/tweet_datatable[[#This Row],[SinBeta]]</f>
        <v>0.84965809623254185</v>
      </c>
      <c r="S495" s="3">
        <f>RADIANS(tweet_datatable[[#This Row],[Theta (deg)]])</f>
        <v>0.2278181144285103</v>
      </c>
      <c r="T495" s="3">
        <f>tweet_datatable[[#This Row],[r1]]*COS(tweet_datatable[[#This Row],[Theta (rad)]])</f>
        <v>0.82770420368689124</v>
      </c>
      <c r="U495" s="3">
        <f>tweet_datatable[[#This Row],[r1]]*SIN(tweet_datatable[[#This Row],[Theta (rad)]])</f>
        <v>0.19189745097983074</v>
      </c>
      <c r="V495" s="3">
        <f>IF(COUNTA(tweet_datatable[[#This Row],[Flag]])&gt;0,tweet_datatable[[#This Row],[x]],NA())</f>
        <v>0.82770420368689124</v>
      </c>
      <c r="W495" s="3">
        <f>IF(COUNTA(tweet_datatable[[#This Row],[Flag]])&gt;0,tweet_datatable[[#This Row],[y]],NA())</f>
        <v>0.19189745097983074</v>
      </c>
      <c r="X495" s="3" t="e">
        <f>IF(COUNTA(tweet_datatable[[#This Row],[Flag]])=0,tweet_datatable[[#This Row],[x]],NA())</f>
        <v>#N/A</v>
      </c>
      <c r="Y495" s="3" t="e">
        <f>IF(COUNTA(tweet_datatable[[#This Row],[Flag]])=0,tweet_datatable[[#This Row],[y]],NA())</f>
        <v>#N/A</v>
      </c>
      <c r="Z495" s="3"/>
      <c r="AA495" s="3"/>
      <c r="AB495" s="3"/>
    </row>
    <row r="496" spans="1:28" x14ac:dyDescent="0.35">
      <c r="A496" s="1">
        <v>44167</v>
      </c>
      <c r="B496">
        <v>5.3</v>
      </c>
      <c r="C496">
        <v>24.9</v>
      </c>
      <c r="D496">
        <v>95</v>
      </c>
      <c r="E496" t="s">
        <v>8</v>
      </c>
      <c r="G496" t="s">
        <v>17</v>
      </c>
      <c r="I496" s="2">
        <f>IFERROR(tweet_datatable[[#This Row],[Retweets]]/SUM(tweet_datatable[[#This Row],[Retweets]:[Likes]]),0.5)</f>
        <v>0.20767306088407003</v>
      </c>
      <c r="J496" s="2">
        <f>IFERROR(tweet_datatable[[#This Row],[Retweets]]/SUM(tweet_datatable[[#This Row],[Comments]:[Retweets]]),0.5)</f>
        <v>0.82450331125827814</v>
      </c>
      <c r="K496" s="3">
        <f>tweet_datatable[[#This Row],[R/L]]*60</f>
        <v>12.460383653044202</v>
      </c>
      <c r="L496" s="3">
        <f>tweet_datatable[[#This Row],[R/C]]*60</f>
        <v>49.47019867549669</v>
      </c>
      <c r="M496" s="3">
        <f>180-tweet_datatable[[#This Row],[Theta (deg)]]-tweet_datatable[[#This Row],[Phi (deg)]]</f>
        <v>118.06941767145911</v>
      </c>
      <c r="N496" s="3">
        <f>RADIANS(tweet_datatable[[#This Row],[Phi (deg)]])</f>
        <v>0.86341784850315506</v>
      </c>
      <c r="O496" s="3">
        <f>RADIANS(tweet_datatable[[#This Row],[Beta (deg)]])</f>
        <v>2.0607000842793379</v>
      </c>
      <c r="P496" s="3">
        <f>SIN(tweet_datatable[[#This Row],[Phi (rad)]])</f>
        <v>0.76006806454165832</v>
      </c>
      <c r="Q496" s="3">
        <f>SIN(tweet_datatable[[#This Row],[Beta (rad)]])</f>
        <v>0.88237814874305842</v>
      </c>
      <c r="R496" s="3">
        <f>tweet_datatable[[#This Row],[SinPhi]]/tweet_datatable[[#This Row],[SinBeta]]</f>
        <v>0.861385864580135</v>
      </c>
      <c r="S496" s="3">
        <f>RADIANS(tweet_datatable[[#This Row],[Theta (deg)]])</f>
        <v>0.2174747208073001</v>
      </c>
      <c r="T496" s="3">
        <f>tweet_datatable[[#This Row],[r1]]*COS(tweet_datatable[[#This Row],[Theta (rad)]])</f>
        <v>0.84109628904671419</v>
      </c>
      <c r="U496" s="3">
        <f>tweet_datatable[[#This Row],[r1]]*SIN(tweet_datatable[[#This Row],[Theta (rad)]])</f>
        <v>0.18585650446059979</v>
      </c>
      <c r="V496" s="3">
        <f>IF(COUNTA(tweet_datatable[[#This Row],[Flag]])&gt;0,tweet_datatable[[#This Row],[x]],NA())</f>
        <v>0.84109628904671419</v>
      </c>
      <c r="W496" s="3">
        <f>IF(COUNTA(tweet_datatable[[#This Row],[Flag]])&gt;0,tweet_datatable[[#This Row],[y]],NA())</f>
        <v>0.18585650446059979</v>
      </c>
      <c r="X496" s="3" t="e">
        <f>IF(COUNTA(tweet_datatable[[#This Row],[Flag]])=0,tweet_datatable[[#This Row],[x]],NA())</f>
        <v>#N/A</v>
      </c>
      <c r="Y496" s="3" t="e">
        <f>IF(COUNTA(tweet_datatable[[#This Row],[Flag]])=0,tweet_datatable[[#This Row],[y]],NA())</f>
        <v>#N/A</v>
      </c>
      <c r="Z496" s="3"/>
      <c r="AA496" s="3"/>
      <c r="AB496" s="3"/>
    </row>
    <row r="497" spans="1:28" x14ac:dyDescent="0.35">
      <c r="A497" s="1">
        <v>44167</v>
      </c>
      <c r="B497">
        <v>9.9</v>
      </c>
      <c r="C497">
        <v>32.700000000000003</v>
      </c>
      <c r="D497">
        <v>121.8</v>
      </c>
      <c r="E497" t="s">
        <v>8</v>
      </c>
      <c r="G497" t="s">
        <v>17</v>
      </c>
      <c r="I497" s="2">
        <f>IFERROR(tweet_datatable[[#This Row],[Retweets]]/SUM(tweet_datatable[[#This Row],[Retweets]:[Likes]]),0.5)</f>
        <v>0.21165048543689322</v>
      </c>
      <c r="J497" s="2">
        <f>IFERROR(tweet_datatable[[#This Row],[Retweets]]/SUM(tweet_datatable[[#This Row],[Comments]:[Retweets]]),0.5)</f>
        <v>0.76760563380281699</v>
      </c>
      <c r="K497" s="3">
        <f>tweet_datatable[[#This Row],[R/L]]*60</f>
        <v>12.699029126213594</v>
      </c>
      <c r="L497" s="3">
        <f>tweet_datatable[[#This Row],[R/C]]*60</f>
        <v>46.056338028169023</v>
      </c>
      <c r="M497" s="3">
        <f>180-tweet_datatable[[#This Row],[Theta (deg)]]-tweet_datatable[[#This Row],[Phi (deg)]]</f>
        <v>121.24463284561739</v>
      </c>
      <c r="N497" s="3">
        <f>RADIANS(tweet_datatable[[#This Row],[Phi (deg)]])</f>
        <v>0.80383474000302235</v>
      </c>
      <c r="O497" s="3">
        <f>RADIANS(tweet_datatable[[#This Row],[Beta (deg)]])</f>
        <v>2.1161180435276852</v>
      </c>
      <c r="P497" s="3">
        <f>SIN(tweet_datatable[[#This Row],[Phi (rad)]])</f>
        <v>0.72002249900325743</v>
      </c>
      <c r="Q497" s="3">
        <f>SIN(tweet_datatable[[#This Row],[Beta (rad)]])</f>
        <v>0.85496046275556725</v>
      </c>
      <c r="R497" s="3">
        <f>tweet_datatable[[#This Row],[SinPhi]]/tweet_datatable[[#This Row],[SinBeta]]</f>
        <v>0.84217052176026941</v>
      </c>
      <c r="S497" s="3">
        <f>RADIANS(tweet_datatable[[#This Row],[Theta (deg)]])</f>
        <v>0.22163987005908575</v>
      </c>
      <c r="T497" s="3">
        <f>tweet_datatable[[#This Row],[r1]]*COS(tweet_datatable[[#This Row],[Theta (rad)]])</f>
        <v>0.8215695730745024</v>
      </c>
      <c r="U497" s="3">
        <f>tweet_datatable[[#This Row],[r1]]*SIN(tweet_datatable[[#This Row],[Theta (rad)]])</f>
        <v>0.18513407120285622</v>
      </c>
      <c r="V497" s="3">
        <f>IF(COUNTA(tweet_datatable[[#This Row],[Flag]])&gt;0,tweet_datatable[[#This Row],[x]],NA())</f>
        <v>0.8215695730745024</v>
      </c>
      <c r="W497" s="3">
        <f>IF(COUNTA(tweet_datatable[[#This Row],[Flag]])&gt;0,tweet_datatable[[#This Row],[y]],NA())</f>
        <v>0.18513407120285622</v>
      </c>
      <c r="X497" s="3" t="e">
        <f>IF(COUNTA(tweet_datatable[[#This Row],[Flag]])=0,tweet_datatable[[#This Row],[x]],NA())</f>
        <v>#N/A</v>
      </c>
      <c r="Y497" s="3" t="e">
        <f>IF(COUNTA(tweet_datatable[[#This Row],[Flag]])=0,tweet_datatable[[#This Row],[y]],NA())</f>
        <v>#N/A</v>
      </c>
      <c r="Z497" s="3"/>
      <c r="AA497" s="3"/>
      <c r="AB497" s="3"/>
    </row>
    <row r="498" spans="1:28" x14ac:dyDescent="0.35">
      <c r="A498" s="1">
        <v>44167</v>
      </c>
      <c r="B498">
        <v>10.4</v>
      </c>
      <c r="C498">
        <v>33.5</v>
      </c>
      <c r="D498">
        <v>115.3</v>
      </c>
      <c r="E498" t="s">
        <v>8</v>
      </c>
      <c r="G498" t="s">
        <v>17</v>
      </c>
      <c r="I498" s="2">
        <f>IFERROR(tweet_datatable[[#This Row],[Retweets]]/SUM(tweet_datatable[[#This Row],[Retweets]:[Likes]]),0.5)</f>
        <v>0.22513440860215053</v>
      </c>
      <c r="J498" s="2">
        <f>IFERROR(tweet_datatable[[#This Row],[Retweets]]/SUM(tweet_datatable[[#This Row],[Comments]:[Retweets]]),0.5)</f>
        <v>0.7630979498861048</v>
      </c>
      <c r="K498" s="3">
        <f>tweet_datatable[[#This Row],[R/L]]*60</f>
        <v>13.508064516129032</v>
      </c>
      <c r="L498" s="3">
        <f>tweet_datatable[[#This Row],[R/C]]*60</f>
        <v>45.785876993166291</v>
      </c>
      <c r="M498" s="3">
        <f>180-tweet_datatable[[#This Row],[Theta (deg)]]-tweet_datatable[[#This Row],[Phi (deg)]]</f>
        <v>120.70605849070469</v>
      </c>
      <c r="N498" s="3">
        <f>RADIANS(tweet_datatable[[#This Row],[Phi (deg)]])</f>
        <v>0.79911430444387299</v>
      </c>
      <c r="O498" s="3">
        <f>RADIANS(tweet_datatable[[#This Row],[Beta (deg)]])</f>
        <v>2.106718147767654</v>
      </c>
      <c r="P498" s="3">
        <f>SIN(tweet_datatable[[#This Row],[Phi (rad)]])</f>
        <v>0.71673873957645939</v>
      </c>
      <c r="Q498" s="3">
        <f>SIN(tweet_datatable[[#This Row],[Beta (rad)]])</f>
        <v>0.85979828167011141</v>
      </c>
      <c r="R498" s="3">
        <f>tweet_datatable[[#This Row],[SinPhi]]/tweet_datatable[[#This Row],[SinBeta]]</f>
        <v>0.83361266806004009</v>
      </c>
      <c r="S498" s="3">
        <f>RADIANS(tweet_datatable[[#This Row],[Theta (deg)]])</f>
        <v>0.23576020137826628</v>
      </c>
      <c r="T498" s="3">
        <f>tweet_datatable[[#This Row],[r1]]*COS(tweet_datatable[[#This Row],[Theta (rad)]])</f>
        <v>0.81055248482173603</v>
      </c>
      <c r="U498" s="3">
        <f>tweet_datatable[[#This Row],[r1]]*SIN(tweet_datatable[[#This Row],[Theta (rad)]])</f>
        <v>0.19471710171294149</v>
      </c>
      <c r="V498" s="3">
        <f>IF(COUNTA(tweet_datatable[[#This Row],[Flag]])&gt;0,tweet_datatable[[#This Row],[x]],NA())</f>
        <v>0.81055248482173603</v>
      </c>
      <c r="W498" s="3">
        <f>IF(COUNTA(tweet_datatable[[#This Row],[Flag]])&gt;0,tweet_datatable[[#This Row],[y]],NA())</f>
        <v>0.19471710171294149</v>
      </c>
      <c r="X498" s="3" t="e">
        <f>IF(COUNTA(tweet_datatable[[#This Row],[Flag]])=0,tweet_datatable[[#This Row],[x]],NA())</f>
        <v>#N/A</v>
      </c>
      <c r="Y498" s="3" t="e">
        <f>IF(COUNTA(tweet_datatable[[#This Row],[Flag]])=0,tweet_datatable[[#This Row],[y]],NA())</f>
        <v>#N/A</v>
      </c>
      <c r="Z498" s="3"/>
      <c r="AA498" s="3"/>
      <c r="AB498" s="3"/>
    </row>
    <row r="499" spans="1:28" x14ac:dyDescent="0.35">
      <c r="A499" s="1">
        <v>44167</v>
      </c>
      <c r="B499">
        <v>18.399999999999999</v>
      </c>
      <c r="C499">
        <v>69.900000000000006</v>
      </c>
      <c r="D499">
        <v>178.7</v>
      </c>
      <c r="E499" t="s">
        <v>8</v>
      </c>
      <c r="G499" t="s">
        <v>17</v>
      </c>
      <c r="I499" s="2">
        <f>IFERROR(tweet_datatable[[#This Row],[Retweets]]/SUM(tweet_datatable[[#This Row],[Retweets]:[Likes]]),0.5)</f>
        <v>0.28117457763475467</v>
      </c>
      <c r="J499" s="2">
        <f>IFERROR(tweet_datatable[[#This Row],[Retweets]]/SUM(tweet_datatable[[#This Row],[Comments]:[Retweets]]),0.5)</f>
        <v>0.79161947904869756</v>
      </c>
      <c r="K499" s="3">
        <f>tweet_datatable[[#This Row],[R/L]]*60</f>
        <v>16.870474658085282</v>
      </c>
      <c r="L499" s="3">
        <f>tweet_datatable[[#This Row],[R/C]]*60</f>
        <v>47.497168742921851</v>
      </c>
      <c r="M499" s="3">
        <f>180-tweet_datatable[[#This Row],[Theta (deg)]]-tweet_datatable[[#This Row],[Phi (deg)]]</f>
        <v>115.63235659899289</v>
      </c>
      <c r="N499" s="3">
        <f>RADIANS(tweet_datatable[[#This Row],[Phi (deg)]])</f>
        <v>0.82898197993932243</v>
      </c>
      <c r="O499" s="3">
        <f>RADIANS(tweet_datatable[[#This Row],[Beta (deg)]])</f>
        <v>2.0181653444926182</v>
      </c>
      <c r="P499" s="3">
        <f>SIN(tweet_datatable[[#This Row],[Phi (rad)]])</f>
        <v>0.7372439517833832</v>
      </c>
      <c r="Q499" s="3">
        <f>SIN(tweet_datatable[[#This Row],[Beta (rad)]])</f>
        <v>0.90158837117858903</v>
      </c>
      <c r="R499" s="3">
        <f>tweet_datatable[[#This Row],[SinPhi]]/tweet_datatable[[#This Row],[SinBeta]]</f>
        <v>0.81771679332956693</v>
      </c>
      <c r="S499" s="3">
        <f>RADIANS(tweet_datatable[[#This Row],[Theta (deg)]])</f>
        <v>0.29444532915785276</v>
      </c>
      <c r="T499" s="3">
        <f>tweet_datatable[[#This Row],[r1]]*COS(tweet_datatable[[#This Row],[Theta (rad)]])</f>
        <v>0.7825249283386243</v>
      </c>
      <c r="U499" s="3">
        <f>tweet_datatable[[#This Row],[r1]]*SIN(tweet_datatable[[#This Row],[Theta (rad)]])</f>
        <v>0.23730885070266663</v>
      </c>
      <c r="V499" s="3">
        <f>IF(COUNTA(tweet_datatable[[#This Row],[Flag]])&gt;0,tweet_datatable[[#This Row],[x]],NA())</f>
        <v>0.7825249283386243</v>
      </c>
      <c r="W499" s="3">
        <f>IF(COUNTA(tweet_datatable[[#This Row],[Flag]])&gt;0,tweet_datatable[[#This Row],[y]],NA())</f>
        <v>0.23730885070266663</v>
      </c>
      <c r="X499" s="3" t="e">
        <f>IF(COUNTA(tweet_datatable[[#This Row],[Flag]])=0,tweet_datatable[[#This Row],[x]],NA())</f>
        <v>#N/A</v>
      </c>
      <c r="Y499" s="3" t="e">
        <f>IF(COUNTA(tweet_datatable[[#This Row],[Flag]])=0,tweet_datatable[[#This Row],[y]],NA())</f>
        <v>#N/A</v>
      </c>
      <c r="Z499" s="3"/>
      <c r="AA499" s="3"/>
      <c r="AB499" s="3"/>
    </row>
    <row r="500" spans="1:28" x14ac:dyDescent="0.35">
      <c r="A500" s="1">
        <v>44167</v>
      </c>
      <c r="B500">
        <v>19</v>
      </c>
      <c r="C500">
        <v>38.4</v>
      </c>
      <c r="D500">
        <v>229.8</v>
      </c>
      <c r="E500" t="s">
        <v>8</v>
      </c>
      <c r="I500" s="2">
        <f>IFERROR(tweet_datatable[[#This Row],[Retweets]]/SUM(tweet_datatable[[#This Row],[Retweets]:[Likes]]),0.5)</f>
        <v>0.14317673378076062</v>
      </c>
      <c r="J500" s="2">
        <f>IFERROR(tweet_datatable[[#This Row],[Retweets]]/SUM(tweet_datatable[[#This Row],[Comments]:[Retweets]]),0.5)</f>
        <v>0.66898954703832747</v>
      </c>
      <c r="K500" s="3">
        <f>tweet_datatable[[#This Row],[R/L]]*60</f>
        <v>8.5906040268456376</v>
      </c>
      <c r="L500" s="3">
        <f>tweet_datatable[[#This Row],[R/C]]*60</f>
        <v>40.139372822299649</v>
      </c>
      <c r="M500" s="3">
        <f>180-tweet_datatable[[#This Row],[Theta (deg)]]-tweet_datatable[[#This Row],[Phi (deg)]]</f>
        <v>131.27002315085474</v>
      </c>
      <c r="N500" s="3">
        <f>RADIANS(tweet_datatable[[#This Row],[Phi (deg)]])</f>
        <v>0.70056421543465763</v>
      </c>
      <c r="O500" s="3">
        <f>RADIANS(tweet_datatable[[#This Row],[Beta (deg)]])</f>
        <v>2.2910941131515963</v>
      </c>
      <c r="P500" s="3">
        <f>SIN(tweet_datatable[[#This Row],[Phi (rad)]])</f>
        <v>0.64464912044211575</v>
      </c>
      <c r="Q500" s="3">
        <f>SIN(tweet_datatable[[#This Row],[Beta (rad)]])</f>
        <v>0.75160934005083635</v>
      </c>
      <c r="R500" s="3">
        <f>tweet_datatable[[#This Row],[SinPhi]]/tweet_datatable[[#This Row],[SinBeta]]</f>
        <v>0.85769173703790569</v>
      </c>
      <c r="S500" s="3">
        <f>RADIANS(tweet_datatable[[#This Row],[Theta (deg)]])</f>
        <v>0.14993432500353973</v>
      </c>
      <c r="T500" s="3">
        <f>tweet_datatable[[#This Row],[r1]]*COS(tweet_datatable[[#This Row],[Theta (rad)]])</f>
        <v>0.84806919922475876</v>
      </c>
      <c r="U500" s="3">
        <f>tweet_datatable[[#This Row],[r1]]*SIN(tweet_datatable[[#This Row],[Theta (rad)]])</f>
        <v>0.12811615475566049</v>
      </c>
      <c r="V500" s="3" t="e">
        <f>IF(COUNTA(tweet_datatable[[#This Row],[Flag]])&gt;0,tweet_datatable[[#This Row],[x]],NA())</f>
        <v>#N/A</v>
      </c>
      <c r="W500" s="3" t="e">
        <f>IF(COUNTA(tweet_datatable[[#This Row],[Flag]])&gt;0,tweet_datatable[[#This Row],[y]],NA())</f>
        <v>#N/A</v>
      </c>
      <c r="X500" s="3">
        <f>IF(COUNTA(tweet_datatable[[#This Row],[Flag]])=0,tweet_datatable[[#This Row],[x]],NA())</f>
        <v>0.84806919922475876</v>
      </c>
      <c r="Y500" s="3">
        <f>IF(COUNTA(tweet_datatable[[#This Row],[Flag]])=0,tweet_datatable[[#This Row],[y]],NA())</f>
        <v>0.12811615475566049</v>
      </c>
      <c r="Z500" s="3"/>
      <c r="AA500" s="3"/>
      <c r="AB500" s="3"/>
    </row>
    <row r="501" spans="1:28" x14ac:dyDescent="0.35">
      <c r="A501" s="1">
        <v>44167</v>
      </c>
      <c r="B501">
        <v>32.4</v>
      </c>
      <c r="C501">
        <v>44.2</v>
      </c>
      <c r="D501">
        <v>220.5</v>
      </c>
      <c r="E501" t="s">
        <v>8</v>
      </c>
      <c r="I501" s="2">
        <f>IFERROR(tweet_datatable[[#This Row],[Retweets]]/SUM(tweet_datatable[[#This Row],[Retweets]:[Likes]]),0.5)</f>
        <v>0.16698148847752173</v>
      </c>
      <c r="J501" s="2">
        <f>IFERROR(tweet_datatable[[#This Row],[Retweets]]/SUM(tweet_datatable[[#This Row],[Comments]:[Retweets]]),0.5)</f>
        <v>0.57702349869451708</v>
      </c>
      <c r="K501" s="3">
        <f>tweet_datatable[[#This Row],[R/L]]*60</f>
        <v>10.018889308651303</v>
      </c>
      <c r="L501" s="3">
        <f>tweet_datatable[[#This Row],[R/C]]*60</f>
        <v>34.621409921671024</v>
      </c>
      <c r="M501" s="3">
        <f>180-tweet_datatable[[#This Row],[Theta (deg)]]-tweet_datatable[[#This Row],[Phi (deg)]]</f>
        <v>135.35970076967769</v>
      </c>
      <c r="N501" s="3">
        <f>RADIANS(tweet_datatable[[#This Row],[Phi (deg)]])</f>
        <v>0.60425759481579144</v>
      </c>
      <c r="O501" s="3">
        <f>RADIANS(tweet_datatable[[#This Row],[Beta (deg)]])</f>
        <v>2.3624724529451782</v>
      </c>
      <c r="P501" s="3">
        <f>SIN(tweet_datatable[[#This Row],[Phi (rad)]])</f>
        <v>0.56815128975269058</v>
      </c>
      <c r="Q501" s="3">
        <f>SIN(tweet_datatable[[#This Row],[Beta (rad)]])</f>
        <v>0.70265368582301035</v>
      </c>
      <c r="R501" s="3">
        <f>tweet_datatable[[#This Row],[SinPhi]]/tweet_datatable[[#This Row],[SinBeta]]</f>
        <v>0.80857939154936809</v>
      </c>
      <c r="S501" s="3">
        <f>RADIANS(tweet_datatable[[#This Row],[Theta (deg)]])</f>
        <v>0.17486260582882365</v>
      </c>
      <c r="T501" s="3">
        <f>tweet_datatable[[#This Row],[r1]]*COS(tweet_datatable[[#This Row],[Theta (rad)]])</f>
        <v>0.79624892054096541</v>
      </c>
      <c r="U501" s="3">
        <f>tweet_datatable[[#This Row],[r1]]*SIN(tweet_datatable[[#This Row],[Theta (rad)]])</f>
        <v>0.14067085332681287</v>
      </c>
      <c r="V501" s="3" t="e">
        <f>IF(COUNTA(tweet_datatable[[#This Row],[Flag]])&gt;0,tweet_datatable[[#This Row],[x]],NA())</f>
        <v>#N/A</v>
      </c>
      <c r="W501" s="3" t="e">
        <f>IF(COUNTA(tweet_datatable[[#This Row],[Flag]])&gt;0,tweet_datatable[[#This Row],[y]],NA())</f>
        <v>#N/A</v>
      </c>
      <c r="X501" s="3">
        <f>IF(COUNTA(tweet_datatable[[#This Row],[Flag]])=0,tweet_datatable[[#This Row],[x]],NA())</f>
        <v>0.79624892054096541</v>
      </c>
      <c r="Y501" s="3">
        <f>IF(COUNTA(tweet_datatable[[#This Row],[Flag]])=0,tweet_datatable[[#This Row],[y]],NA())</f>
        <v>0.14067085332681287</v>
      </c>
      <c r="Z501" s="3"/>
      <c r="AA501" s="3"/>
      <c r="AB501" s="3"/>
    </row>
    <row r="502" spans="1:28" x14ac:dyDescent="0.35">
      <c r="A502" s="1">
        <v>44167</v>
      </c>
      <c r="B502">
        <v>8.6999999999999993</v>
      </c>
      <c r="C502">
        <v>20</v>
      </c>
      <c r="D502">
        <v>106.8</v>
      </c>
      <c r="E502" t="s">
        <v>9</v>
      </c>
      <c r="I502" s="2">
        <f>IFERROR(tweet_datatable[[#This Row],[Retweets]]/SUM(tweet_datatable[[#This Row],[Retweets]:[Likes]]),0.5)</f>
        <v>0.15772870662460567</v>
      </c>
      <c r="J502" s="2">
        <f>IFERROR(tweet_datatable[[#This Row],[Retweets]]/SUM(tweet_datatable[[#This Row],[Comments]:[Retweets]]),0.5)</f>
        <v>0.69686411149825789</v>
      </c>
      <c r="K502" s="3">
        <f>tweet_datatable[[#This Row],[R/L]]*60</f>
        <v>9.4637223974763405</v>
      </c>
      <c r="L502" s="3">
        <f>tweet_datatable[[#This Row],[R/C]]*60</f>
        <v>41.811846689895475</v>
      </c>
      <c r="M502" s="3">
        <f>180-tweet_datatable[[#This Row],[Theta (deg)]]-tweet_datatable[[#This Row],[Phi (deg)]]</f>
        <v>128.72443091262818</v>
      </c>
      <c r="N502" s="3">
        <f>RADIANS(tweet_datatable[[#This Row],[Phi (deg)]])</f>
        <v>0.72975439107776852</v>
      </c>
      <c r="O502" s="3">
        <f>RADIANS(tweet_datatable[[#This Row],[Beta (deg)]])</f>
        <v>2.2466651471813308</v>
      </c>
      <c r="P502" s="3">
        <f>SIN(tweet_datatable[[#This Row],[Phi (rad)]])</f>
        <v>0.66668659340966752</v>
      </c>
      <c r="Q502" s="3">
        <f>SIN(tweet_datatable[[#This Row],[Beta (rad)]])</f>
        <v>0.780163733014691</v>
      </c>
      <c r="R502" s="3">
        <f>tweet_datatable[[#This Row],[SinPhi]]/tweet_datatable[[#This Row],[SinBeta]]</f>
        <v>0.85454702032030161</v>
      </c>
      <c r="S502" s="3">
        <f>RADIANS(tweet_datatable[[#This Row],[Theta (deg)]])</f>
        <v>0.16517311533069365</v>
      </c>
      <c r="T502" s="3">
        <f>tweet_datatable[[#This Row],[r1]]*COS(tweet_datatable[[#This Row],[Theta (rad)]])</f>
        <v>0.84291655501978691</v>
      </c>
      <c r="U502" s="3">
        <f>tweet_datatable[[#This Row],[r1]]*SIN(tweet_datatable[[#This Row],[Theta (rad)]])</f>
        <v>0.1405072639114453</v>
      </c>
      <c r="V502" s="3" t="e">
        <f>IF(COUNTA(tweet_datatable[[#This Row],[Flag]])&gt;0,tweet_datatable[[#This Row],[x]],NA())</f>
        <v>#N/A</v>
      </c>
      <c r="W502" s="3" t="e">
        <f>IF(COUNTA(tweet_datatable[[#This Row],[Flag]])&gt;0,tweet_datatable[[#This Row],[y]],NA())</f>
        <v>#N/A</v>
      </c>
      <c r="X502" s="3">
        <f>IF(COUNTA(tweet_datatable[[#This Row],[Flag]])=0,tweet_datatable[[#This Row],[x]],NA())</f>
        <v>0.84291655501978691</v>
      </c>
      <c r="Y502" s="3">
        <f>IF(COUNTA(tweet_datatable[[#This Row],[Flag]])=0,tweet_datatable[[#This Row],[y]],NA())</f>
        <v>0.1405072639114453</v>
      </c>
      <c r="Z502" s="3"/>
      <c r="AA502" s="3"/>
      <c r="AB502" s="3"/>
    </row>
    <row r="503" spans="1:28" x14ac:dyDescent="0.35">
      <c r="A503" s="1">
        <v>44168</v>
      </c>
      <c r="B503">
        <v>28.9</v>
      </c>
      <c r="C503">
        <v>61.5</v>
      </c>
      <c r="D503">
        <v>232.5</v>
      </c>
      <c r="E503" t="s">
        <v>8</v>
      </c>
      <c r="G503" t="s">
        <v>17</v>
      </c>
      <c r="I503" s="2">
        <f>IFERROR(tweet_datatable[[#This Row],[Retweets]]/SUM(tweet_datatable[[#This Row],[Retweets]:[Likes]]),0.5)</f>
        <v>0.20918367346938777</v>
      </c>
      <c r="J503" s="2">
        <f>IFERROR(tweet_datatable[[#This Row],[Retweets]]/SUM(tweet_datatable[[#This Row],[Comments]:[Retweets]]),0.5)</f>
        <v>0.68030973451327426</v>
      </c>
      <c r="K503" s="3">
        <f>tweet_datatable[[#This Row],[R/L]]*60</f>
        <v>12.551020408163266</v>
      </c>
      <c r="L503" s="3">
        <f>tweet_datatable[[#This Row],[R/C]]*60</f>
        <v>40.818584070796454</v>
      </c>
      <c r="M503" s="3">
        <f>180-tweet_datatable[[#This Row],[Theta (deg)]]-tweet_datatable[[#This Row],[Phi (deg)]]</f>
        <v>126.6303955210403</v>
      </c>
      <c r="N503" s="3">
        <f>RADIANS(tweet_datatable[[#This Row],[Phi (deg)]])</f>
        <v>0.7124186880375083</v>
      </c>
      <c r="O503" s="3">
        <f>RADIANS(tweet_datatable[[#This Row],[Beta (deg)]])</f>
        <v>2.2101173349448335</v>
      </c>
      <c r="P503" s="3">
        <f>SIN(tweet_datatable[[#This Row],[Phi (rad)]])</f>
        <v>0.65366610340095654</v>
      </c>
      <c r="Q503" s="3">
        <f>SIN(tweet_datatable[[#This Row],[Beta (rad)]])</f>
        <v>0.80250106379564579</v>
      </c>
      <c r="R503" s="3">
        <f>tweet_datatable[[#This Row],[SinPhi]]/tweet_datatable[[#This Row],[SinBeta]]</f>
        <v>0.81453612074888215</v>
      </c>
      <c r="S503" s="3">
        <f>RADIANS(tweet_datatable[[#This Row],[Theta (deg)]])</f>
        <v>0.21905663060745159</v>
      </c>
      <c r="T503" s="3">
        <f>tweet_datatable[[#This Row],[r1]]*COS(tweet_datatable[[#This Row],[Theta (rad)]])</f>
        <v>0.79507105837643544</v>
      </c>
      <c r="U503" s="3">
        <f>tweet_datatable[[#This Row],[r1]]*SIN(tweet_datatable[[#This Row],[Theta (rad)]])</f>
        <v>0.17700594378950185</v>
      </c>
      <c r="V503" s="3">
        <f>IF(COUNTA(tweet_datatable[[#This Row],[Flag]])&gt;0,tweet_datatable[[#This Row],[x]],NA())</f>
        <v>0.79507105837643544</v>
      </c>
      <c r="W503" s="3">
        <f>IF(COUNTA(tweet_datatable[[#This Row],[Flag]])&gt;0,tweet_datatable[[#This Row],[y]],NA())</f>
        <v>0.17700594378950185</v>
      </c>
      <c r="X503" s="3" t="e">
        <f>IF(COUNTA(tweet_datatable[[#This Row],[Flag]])=0,tweet_datatable[[#This Row],[x]],NA())</f>
        <v>#N/A</v>
      </c>
      <c r="Y503" s="3" t="e">
        <f>IF(COUNTA(tweet_datatable[[#This Row],[Flag]])=0,tweet_datatable[[#This Row],[y]],NA())</f>
        <v>#N/A</v>
      </c>
      <c r="Z503" s="3"/>
      <c r="AA503" s="3"/>
      <c r="AB503" s="3"/>
    </row>
    <row r="504" spans="1:28" x14ac:dyDescent="0.35">
      <c r="A504" s="1">
        <v>44168</v>
      </c>
      <c r="B504">
        <v>14.7</v>
      </c>
      <c r="C504">
        <v>47.8</v>
      </c>
      <c r="D504">
        <v>145.80000000000001</v>
      </c>
      <c r="E504" t="s">
        <v>8</v>
      </c>
      <c r="G504" t="s">
        <v>17</v>
      </c>
      <c r="I504" s="2">
        <f>IFERROR(tweet_datatable[[#This Row],[Retweets]]/SUM(tweet_datatable[[#This Row],[Retweets]:[Likes]]),0.5)</f>
        <v>0.24690082644628095</v>
      </c>
      <c r="J504" s="2">
        <f>IFERROR(tweet_datatable[[#This Row],[Retweets]]/SUM(tweet_datatable[[#This Row],[Comments]:[Retweets]]),0.5)</f>
        <v>0.76479999999999992</v>
      </c>
      <c r="K504" s="3">
        <f>tweet_datatable[[#This Row],[R/L]]*60</f>
        <v>14.814049586776857</v>
      </c>
      <c r="L504" s="3">
        <f>tweet_datatable[[#This Row],[R/C]]*60</f>
        <v>45.887999999999998</v>
      </c>
      <c r="M504" s="3">
        <f>180-tweet_datatable[[#This Row],[Theta (deg)]]-tweet_datatable[[#This Row],[Phi (deg)]]</f>
        <v>119.29795041322313</v>
      </c>
      <c r="N504" s="3">
        <f>RADIANS(tweet_datatable[[#This Row],[Phi (deg)]])</f>
        <v>0.80089668715515794</v>
      </c>
      <c r="O504" s="3">
        <f>RADIANS(tweet_datatable[[#This Row],[Beta (deg)]])</f>
        <v>2.0821420255916734</v>
      </c>
      <c r="P504" s="3">
        <f>SIN(tweet_datatable[[#This Row],[Phi (rad)]])</f>
        <v>0.71798053037869469</v>
      </c>
      <c r="Q504" s="3">
        <f>SIN(tweet_datatable[[#This Row],[Beta (rad)]])</f>
        <v>0.87208677808159618</v>
      </c>
      <c r="R504" s="3">
        <f>tweet_datatable[[#This Row],[SinPhi]]/tweet_datatable[[#This Row],[SinBeta]]</f>
        <v>0.82329023719187422</v>
      </c>
      <c r="S504" s="3">
        <f>RADIANS(tweet_datatable[[#This Row],[Theta (deg)]])</f>
        <v>0.25855394084296157</v>
      </c>
      <c r="T504" s="3">
        <f>tweet_datatable[[#This Row],[r1]]*COS(tweet_datatable[[#This Row],[Theta (rad)]])</f>
        <v>0.79592466353738545</v>
      </c>
      <c r="U504" s="3">
        <f>tweet_datatable[[#This Row],[r1]]*SIN(tweet_datatable[[#This Row],[Theta (rad)]])</f>
        <v>0.21050117488591932</v>
      </c>
      <c r="V504" s="3">
        <f>IF(COUNTA(tweet_datatable[[#This Row],[Flag]])&gt;0,tweet_datatable[[#This Row],[x]],NA())</f>
        <v>0.79592466353738545</v>
      </c>
      <c r="W504" s="3">
        <f>IF(COUNTA(tweet_datatable[[#This Row],[Flag]])&gt;0,tweet_datatable[[#This Row],[y]],NA())</f>
        <v>0.21050117488591932</v>
      </c>
      <c r="X504" s="3" t="e">
        <f>IF(COUNTA(tweet_datatable[[#This Row],[Flag]])=0,tweet_datatable[[#This Row],[x]],NA())</f>
        <v>#N/A</v>
      </c>
      <c r="Y504" s="3" t="e">
        <f>IF(COUNTA(tweet_datatable[[#This Row],[Flag]])=0,tweet_datatable[[#This Row],[y]],NA())</f>
        <v>#N/A</v>
      </c>
      <c r="Z504" s="3"/>
      <c r="AA504" s="3"/>
      <c r="AB504" s="3"/>
    </row>
    <row r="505" spans="1:28" x14ac:dyDescent="0.35">
      <c r="A505" s="1">
        <v>44168</v>
      </c>
      <c r="B505">
        <v>15.1</v>
      </c>
      <c r="C505">
        <v>42</v>
      </c>
      <c r="D505">
        <v>132.6</v>
      </c>
      <c r="E505" t="s">
        <v>8</v>
      </c>
      <c r="G505" t="s">
        <v>17</v>
      </c>
      <c r="I505" s="2">
        <f>IFERROR(tweet_datatable[[#This Row],[Retweets]]/SUM(tweet_datatable[[#This Row],[Retweets]:[Likes]]),0.5)</f>
        <v>0.24054982817869416</v>
      </c>
      <c r="J505" s="2">
        <f>IFERROR(tweet_datatable[[#This Row],[Retweets]]/SUM(tweet_datatable[[#This Row],[Comments]:[Retweets]]),0.5)</f>
        <v>0.73555166374781089</v>
      </c>
      <c r="K505" s="3">
        <f>tweet_datatable[[#This Row],[R/L]]*60</f>
        <v>14.43298969072165</v>
      </c>
      <c r="L505" s="3">
        <f>tweet_datatable[[#This Row],[R/C]]*60</f>
        <v>44.133099824868651</v>
      </c>
      <c r="M505" s="3">
        <f>180-tweet_datatable[[#This Row],[Theta (deg)]]-tweet_datatable[[#This Row],[Phi (deg)]]</f>
        <v>121.43391048440969</v>
      </c>
      <c r="N505" s="3">
        <f>RADIANS(tweet_datatable[[#This Row],[Phi (deg)]])</f>
        <v>0.77026790105529075</v>
      </c>
      <c r="O505" s="3">
        <f>RADIANS(tweet_datatable[[#This Row],[Beta (deg)]])</f>
        <v>2.1194215615250114</v>
      </c>
      <c r="P505" s="3">
        <f>SIN(tweet_datatable[[#This Row],[Phi (rad)]])</f>
        <v>0.69632754266989705</v>
      </c>
      <c r="Q505" s="3">
        <f>SIN(tweet_datatable[[#This Row],[Beta (rad)]])</f>
        <v>0.85324228845567618</v>
      </c>
      <c r="R505" s="3">
        <f>tweet_datatable[[#This Row],[SinPhi]]/tweet_datatable[[#This Row],[SinBeta]]</f>
        <v>0.81609591096359446</v>
      </c>
      <c r="S505" s="3">
        <f>RADIANS(tweet_datatable[[#This Row],[Theta (deg)]])</f>
        <v>0.25190319100949088</v>
      </c>
      <c r="T505" s="3">
        <f>tweet_datatable[[#This Row],[r1]]*COS(tweet_datatable[[#This Row],[Theta (rad)]])</f>
        <v>0.79033976914972925</v>
      </c>
      <c r="U505" s="3">
        <f>tweet_datatable[[#This Row],[r1]]*SIN(tweet_datatable[[#This Row],[Theta (rad)]])</f>
        <v>0.20340989452790056</v>
      </c>
      <c r="V505" s="3">
        <f>IF(COUNTA(tweet_datatable[[#This Row],[Flag]])&gt;0,tweet_datatable[[#This Row],[x]],NA())</f>
        <v>0.79033976914972925</v>
      </c>
      <c r="W505" s="3">
        <f>IF(COUNTA(tweet_datatable[[#This Row],[Flag]])&gt;0,tweet_datatable[[#This Row],[y]],NA())</f>
        <v>0.20340989452790056</v>
      </c>
      <c r="X505" s="3" t="e">
        <f>IF(COUNTA(tweet_datatable[[#This Row],[Flag]])=0,tweet_datatable[[#This Row],[x]],NA())</f>
        <v>#N/A</v>
      </c>
      <c r="Y505" s="3" t="e">
        <f>IF(COUNTA(tweet_datatable[[#This Row],[Flag]])=0,tweet_datatable[[#This Row],[y]],NA())</f>
        <v>#N/A</v>
      </c>
      <c r="Z505" s="3"/>
      <c r="AA505" s="3"/>
      <c r="AB505" s="3"/>
    </row>
    <row r="506" spans="1:28" x14ac:dyDescent="0.35">
      <c r="A506" s="1">
        <v>44168</v>
      </c>
      <c r="B506">
        <v>12.9</v>
      </c>
      <c r="C506">
        <v>32.1</v>
      </c>
      <c r="D506">
        <v>113.7</v>
      </c>
      <c r="E506" t="s">
        <v>8</v>
      </c>
      <c r="G506" t="s">
        <v>17</v>
      </c>
      <c r="I506" s="2">
        <f>IFERROR(tweet_datatable[[#This Row],[Retweets]]/SUM(tweet_datatable[[#This Row],[Retweets]:[Likes]]),0.5)</f>
        <v>0.22016460905349794</v>
      </c>
      <c r="J506" s="2">
        <f>IFERROR(tweet_datatable[[#This Row],[Retweets]]/SUM(tweet_datatable[[#This Row],[Comments]:[Retweets]]),0.5)</f>
        <v>0.71333333333333337</v>
      </c>
      <c r="K506" s="3">
        <f>tweet_datatable[[#This Row],[R/L]]*60</f>
        <v>13.209876543209877</v>
      </c>
      <c r="L506" s="3">
        <f>tweet_datatable[[#This Row],[R/C]]*60</f>
        <v>42.800000000000004</v>
      </c>
      <c r="M506" s="3">
        <f>180-tweet_datatable[[#This Row],[Theta (deg)]]-tweet_datatable[[#This Row],[Phi (deg)]]</f>
        <v>123.99012345679012</v>
      </c>
      <c r="N506" s="3">
        <f>RADIANS(tweet_datatable[[#This Row],[Phi (deg)]])</f>
        <v>0.74700091985357309</v>
      </c>
      <c r="O506" s="3">
        <f>RADIANS(tweet_datatable[[#This Row],[Beta (deg)]])</f>
        <v>2.1640358942752407</v>
      </c>
      <c r="P506" s="3">
        <f>SIN(tweet_datatable[[#This Row],[Phi (rad)]])</f>
        <v>0.6794413042615165</v>
      </c>
      <c r="Q506" s="3">
        <f>SIN(tweet_datatable[[#This Row],[Beta (rad)]])</f>
        <v>0.82913395290233494</v>
      </c>
      <c r="R506" s="3">
        <f>tweet_datatable[[#This Row],[SinPhi]]/tweet_datatable[[#This Row],[SinBeta]]</f>
        <v>0.81945902936813997</v>
      </c>
      <c r="S506" s="3">
        <f>RADIANS(tweet_datatable[[#This Row],[Theta (deg)]])</f>
        <v>0.23055583946097932</v>
      </c>
      <c r="T506" s="3">
        <f>tweet_datatable[[#This Row],[r1]]*COS(tweet_datatable[[#This Row],[Theta (rad)]])</f>
        <v>0.79777575477945828</v>
      </c>
      <c r="U506" s="3">
        <f>tweet_datatable[[#This Row],[r1]]*SIN(tweet_datatable[[#This Row],[Theta (rad)]])</f>
        <v>0.18726170430453684</v>
      </c>
      <c r="V506" s="3">
        <f>IF(COUNTA(tweet_datatable[[#This Row],[Flag]])&gt;0,tweet_datatable[[#This Row],[x]],NA())</f>
        <v>0.79777575477945828</v>
      </c>
      <c r="W506" s="3">
        <f>IF(COUNTA(tweet_datatable[[#This Row],[Flag]])&gt;0,tweet_datatable[[#This Row],[y]],NA())</f>
        <v>0.18726170430453684</v>
      </c>
      <c r="X506" s="3" t="e">
        <f>IF(COUNTA(tweet_datatable[[#This Row],[Flag]])=0,tweet_datatable[[#This Row],[x]],NA())</f>
        <v>#N/A</v>
      </c>
      <c r="Y506" s="3" t="e">
        <f>IF(COUNTA(tweet_datatable[[#This Row],[Flag]])=0,tweet_datatable[[#This Row],[y]],NA())</f>
        <v>#N/A</v>
      </c>
      <c r="Z506" s="3"/>
      <c r="AA506" s="3"/>
      <c r="AB506" s="3"/>
    </row>
    <row r="507" spans="1:28" x14ac:dyDescent="0.35">
      <c r="A507" s="1">
        <v>44168</v>
      </c>
      <c r="B507">
        <v>29.7</v>
      </c>
      <c r="C507">
        <v>68.2</v>
      </c>
      <c r="D507">
        <v>277.2</v>
      </c>
      <c r="E507" t="s">
        <v>8</v>
      </c>
      <c r="G507" t="s">
        <v>17</v>
      </c>
      <c r="I507" s="2">
        <f>IFERROR(tweet_datatable[[#This Row],[Retweets]]/SUM(tweet_datatable[[#This Row],[Retweets]:[Likes]]),0.5)</f>
        <v>0.19745222929936307</v>
      </c>
      <c r="J507" s="2">
        <f>IFERROR(tweet_datatable[[#This Row],[Retweets]]/SUM(tweet_datatable[[#This Row],[Comments]:[Retweets]]),0.5)</f>
        <v>0.6966292134831461</v>
      </c>
      <c r="K507" s="3">
        <f>tweet_datatable[[#This Row],[R/L]]*60</f>
        <v>11.847133757961783</v>
      </c>
      <c r="L507" s="3">
        <f>tweet_datatable[[#This Row],[R/C]]*60</f>
        <v>41.797752808988768</v>
      </c>
      <c r="M507" s="3">
        <f>180-tweet_datatable[[#This Row],[Theta (deg)]]-tweet_datatable[[#This Row],[Phi (deg)]]</f>
        <v>126.35511343304944</v>
      </c>
      <c r="N507" s="3">
        <f>RADIANS(tweet_datatable[[#This Row],[Phi (deg)]])</f>
        <v>0.72950840645156256</v>
      </c>
      <c r="O507" s="3">
        <f>RADIANS(tweet_datatable[[#This Row],[Beta (deg)]])</f>
        <v>2.2053127561376282</v>
      </c>
      <c r="P507" s="3">
        <f>SIN(tweet_datatable[[#This Row],[Phi (rad)]])</f>
        <v>0.66650323151053648</v>
      </c>
      <c r="Q507" s="3">
        <f>SIN(tweet_datatable[[#This Row],[Beta (rad)]])</f>
        <v>0.80535844557356273</v>
      </c>
      <c r="R507" s="3">
        <f>tweet_datatable[[#This Row],[SinPhi]]/tweet_datatable[[#This Row],[SinBeta]]</f>
        <v>0.82758582240466116</v>
      </c>
      <c r="S507" s="3">
        <f>RADIANS(tweet_datatable[[#This Row],[Theta (deg)]])</f>
        <v>0.2067714910006021</v>
      </c>
      <c r="T507" s="3">
        <f>tweet_datatable[[#This Row],[r1]]*COS(tweet_datatable[[#This Row],[Theta (rad)]])</f>
        <v>0.80995727700727238</v>
      </c>
      <c r="U507" s="3">
        <f>tweet_datatable[[#This Row],[r1]]*SIN(tweet_datatable[[#This Row],[Theta (rad)]])</f>
        <v>0.16990439331625307</v>
      </c>
      <c r="V507" s="3">
        <f>IF(COUNTA(tweet_datatable[[#This Row],[Flag]])&gt;0,tweet_datatable[[#This Row],[x]],NA())</f>
        <v>0.80995727700727238</v>
      </c>
      <c r="W507" s="3">
        <f>IF(COUNTA(tweet_datatable[[#This Row],[Flag]])&gt;0,tweet_datatable[[#This Row],[y]],NA())</f>
        <v>0.16990439331625307</v>
      </c>
      <c r="X507" s="3" t="e">
        <f>IF(COUNTA(tweet_datatable[[#This Row],[Flag]])=0,tweet_datatable[[#This Row],[x]],NA())</f>
        <v>#N/A</v>
      </c>
      <c r="Y507" s="3" t="e">
        <f>IF(COUNTA(tweet_datatable[[#This Row],[Flag]])=0,tweet_datatable[[#This Row],[y]],NA())</f>
        <v>#N/A</v>
      </c>
      <c r="Z507" s="3"/>
      <c r="AA507" s="3"/>
      <c r="AB507" s="3"/>
    </row>
    <row r="508" spans="1:28" x14ac:dyDescent="0.35">
      <c r="A508" s="1">
        <v>44168</v>
      </c>
      <c r="B508">
        <v>15.9</v>
      </c>
      <c r="C508">
        <v>49.3</v>
      </c>
      <c r="D508">
        <v>201.8</v>
      </c>
      <c r="E508" t="s">
        <v>8</v>
      </c>
      <c r="I508" s="2">
        <f>IFERROR(tweet_datatable[[#This Row],[Retweets]]/SUM(tweet_datatable[[#This Row],[Retweets]:[Likes]]),0.5)</f>
        <v>0.19633612106730383</v>
      </c>
      <c r="J508" s="2">
        <f>IFERROR(tweet_datatable[[#This Row],[Retweets]]/SUM(tweet_datatable[[#This Row],[Comments]:[Retweets]]),0.5)</f>
        <v>0.75613496932515334</v>
      </c>
      <c r="K508" s="3">
        <f>tweet_datatable[[#This Row],[R/L]]*60</f>
        <v>11.78016726403823</v>
      </c>
      <c r="L508" s="3">
        <f>tweet_datatable[[#This Row],[R/C]]*60</f>
        <v>45.368098159509202</v>
      </c>
      <c r="M508" s="3">
        <f>180-tweet_datatable[[#This Row],[Theta (deg)]]-tweet_datatable[[#This Row],[Phi (deg)]]</f>
        <v>122.85173457645257</v>
      </c>
      <c r="N508" s="3">
        <f>RADIANS(tweet_datatable[[#This Row],[Phi (deg)]])</f>
        <v>0.79182268825141511</v>
      </c>
      <c r="O508" s="3">
        <f>RADIANS(tweet_datatable[[#This Row],[Beta (deg)]])</f>
        <v>2.1441672601452586</v>
      </c>
      <c r="P508" s="3">
        <f>SIN(tweet_datatable[[#This Row],[Phi (rad)]])</f>
        <v>0.71163498233010913</v>
      </c>
      <c r="Q508" s="3">
        <f>SIN(tweet_datatable[[#This Row],[Beta (rad)]])</f>
        <v>0.84007713160078967</v>
      </c>
      <c r="R508" s="3">
        <f>tweet_datatable[[#This Row],[SinPhi]]/tweet_datatable[[#This Row],[SinBeta]]</f>
        <v>0.8471067186105512</v>
      </c>
      <c r="S508" s="3">
        <f>RADIANS(tweet_datatable[[#This Row],[Theta (deg)]])</f>
        <v>0.20560270519311932</v>
      </c>
      <c r="T508" s="3">
        <f>tweet_datatable[[#This Row],[r1]]*COS(tweet_datatable[[#This Row],[Theta (rad)]])</f>
        <v>0.82926505492937097</v>
      </c>
      <c r="U508" s="3">
        <f>tweet_datatable[[#This Row],[r1]]*SIN(tweet_datatable[[#This Row],[Theta (rad)]])</f>
        <v>0.17294294257969295</v>
      </c>
      <c r="V508" s="3" t="e">
        <f>IF(COUNTA(tweet_datatable[[#This Row],[Flag]])&gt;0,tweet_datatable[[#This Row],[x]],NA())</f>
        <v>#N/A</v>
      </c>
      <c r="W508" s="3" t="e">
        <f>IF(COUNTA(tweet_datatable[[#This Row],[Flag]])&gt;0,tweet_datatable[[#This Row],[y]],NA())</f>
        <v>#N/A</v>
      </c>
      <c r="X508" s="3">
        <f>IF(COUNTA(tweet_datatable[[#This Row],[Flag]])=0,tweet_datatable[[#This Row],[x]],NA())</f>
        <v>0.82926505492937097</v>
      </c>
      <c r="Y508" s="3">
        <f>IF(COUNTA(tweet_datatable[[#This Row],[Flag]])=0,tweet_datatable[[#This Row],[y]],NA())</f>
        <v>0.17294294257969295</v>
      </c>
      <c r="Z508" s="3"/>
      <c r="AA508" s="3"/>
      <c r="AB508" s="3"/>
    </row>
    <row r="509" spans="1:28" x14ac:dyDescent="0.35">
      <c r="A509" s="1">
        <v>44168</v>
      </c>
      <c r="B509">
        <v>16</v>
      </c>
      <c r="C509">
        <v>40.5</v>
      </c>
      <c r="D509">
        <v>165.5</v>
      </c>
      <c r="E509" t="s">
        <v>8</v>
      </c>
      <c r="I509" s="2">
        <f>IFERROR(tweet_datatable[[#This Row],[Retweets]]/SUM(tweet_datatable[[#This Row],[Retweets]:[Likes]]),0.5)</f>
        <v>0.19660194174757281</v>
      </c>
      <c r="J509" s="2">
        <f>IFERROR(tweet_datatable[[#This Row],[Retweets]]/SUM(tweet_datatable[[#This Row],[Comments]:[Retweets]]),0.5)</f>
        <v>0.7168141592920354</v>
      </c>
      <c r="K509" s="3">
        <f>tweet_datatable[[#This Row],[R/L]]*60</f>
        <v>11.796116504854369</v>
      </c>
      <c r="L509" s="3">
        <f>tweet_datatable[[#This Row],[R/C]]*60</f>
        <v>43.008849557522126</v>
      </c>
      <c r="M509" s="3">
        <f>180-tweet_datatable[[#This Row],[Theta (deg)]]-tweet_datatable[[#This Row],[Phi (deg)]]</f>
        <v>125.19503393762349</v>
      </c>
      <c r="N509" s="3">
        <f>RADIANS(tweet_datatable[[#This Row],[Phi (deg)]])</f>
        <v>0.75064603227366744</v>
      </c>
      <c r="O509" s="3">
        <f>RADIANS(tweet_datatable[[#This Row],[Beta (deg)]])</f>
        <v>2.1850655493575712</v>
      </c>
      <c r="P509" s="3">
        <f>SIN(tweet_datatable[[#This Row],[Phi (rad)]])</f>
        <v>0.68211131237044231</v>
      </c>
      <c r="Q509" s="3">
        <f>SIN(tweet_datatable[[#This Row],[Beta (rad)]])</f>
        <v>0.81719485704058936</v>
      </c>
      <c r="R509" s="3">
        <f>tweet_datatable[[#This Row],[SinPhi]]/tweet_datatable[[#This Row],[SinBeta]]</f>
        <v>0.83469848897563781</v>
      </c>
      <c r="S509" s="3">
        <f>RADIANS(tweet_datatable[[#This Row],[Theta (deg)]])</f>
        <v>0.20588107195855443</v>
      </c>
      <c r="T509" s="3">
        <f>tweet_datatable[[#This Row],[r1]]*COS(tweet_datatable[[#This Row],[Theta (rad)]])</f>
        <v>0.81707069793270259</v>
      </c>
      <c r="U509" s="3">
        <f>tweet_datatable[[#This Row],[r1]]*SIN(tweet_datatable[[#This Row],[Theta (rad)]])</f>
        <v>0.17063716499631396</v>
      </c>
      <c r="V509" s="3" t="e">
        <f>IF(COUNTA(tweet_datatable[[#This Row],[Flag]])&gt;0,tweet_datatable[[#This Row],[x]],NA())</f>
        <v>#N/A</v>
      </c>
      <c r="W509" s="3" t="e">
        <f>IF(COUNTA(tweet_datatable[[#This Row],[Flag]])&gt;0,tweet_datatable[[#This Row],[y]],NA())</f>
        <v>#N/A</v>
      </c>
      <c r="X509" s="3">
        <f>IF(COUNTA(tweet_datatable[[#This Row],[Flag]])=0,tweet_datatable[[#This Row],[x]],NA())</f>
        <v>0.81707069793270259</v>
      </c>
      <c r="Y509" s="3">
        <f>IF(COUNTA(tweet_datatable[[#This Row],[Flag]])=0,tweet_datatable[[#This Row],[y]],NA())</f>
        <v>0.17063716499631396</v>
      </c>
      <c r="Z509" s="3"/>
      <c r="AA509" s="3"/>
      <c r="AB509" s="3"/>
    </row>
    <row r="510" spans="1:28" x14ac:dyDescent="0.35">
      <c r="A510" s="1">
        <v>44168</v>
      </c>
      <c r="B510">
        <v>13.4</v>
      </c>
      <c r="C510">
        <v>28.4</v>
      </c>
      <c r="D510">
        <v>173</v>
      </c>
      <c r="E510" t="s">
        <v>8</v>
      </c>
      <c r="I510" s="2">
        <f>IFERROR(tweet_datatable[[#This Row],[Retweets]]/SUM(tweet_datatable[[#This Row],[Retweets]:[Likes]]),0.5)</f>
        <v>0.14101290963257199</v>
      </c>
      <c r="J510" s="2">
        <f>IFERROR(tweet_datatable[[#This Row],[Retweets]]/SUM(tweet_datatable[[#This Row],[Comments]:[Retweets]]),0.5)</f>
        <v>0.67942583732057416</v>
      </c>
      <c r="K510" s="3">
        <f>tweet_datatable[[#This Row],[R/L]]*60</f>
        <v>8.4607745779543198</v>
      </c>
      <c r="L510" s="3">
        <f>tweet_datatable[[#This Row],[R/C]]*60</f>
        <v>40.76555023923445</v>
      </c>
      <c r="M510" s="3">
        <f>180-tweet_datatable[[#This Row],[Theta (deg)]]-tweet_datatable[[#This Row],[Phi (deg)]]</f>
        <v>130.77367518281125</v>
      </c>
      <c r="N510" s="3">
        <f>RADIANS(tweet_datatable[[#This Row],[Phi (deg)]])</f>
        <v>0.71149307306180321</v>
      </c>
      <c r="O510" s="3">
        <f>RADIANS(tweet_datatable[[#This Row],[Beta (deg)]])</f>
        <v>2.2824312068736536</v>
      </c>
      <c r="P510" s="3">
        <f>SIN(tweet_datatable[[#This Row],[Phi (rad)]])</f>
        <v>0.65296533373330334</v>
      </c>
      <c r="Q510" s="3">
        <f>SIN(tweet_datatable[[#This Row],[Beta (rad)]])</f>
        <v>0.75729519293128056</v>
      </c>
      <c r="R510" s="3">
        <f>tweet_datatable[[#This Row],[SinPhi]]/tweet_datatable[[#This Row],[SinBeta]]</f>
        <v>0.86223356470262913</v>
      </c>
      <c r="S510" s="3">
        <f>RADIANS(tweet_datatable[[#This Row],[Theta (deg)]])</f>
        <v>0.14766837365433652</v>
      </c>
      <c r="T510" s="3">
        <f>tweet_datatable[[#This Row],[r1]]*COS(tweet_datatable[[#This Row],[Theta (rad)]])</f>
        <v>0.85284972488420641</v>
      </c>
      <c r="U510" s="3">
        <f>tweet_datatable[[#This Row],[r1]]*SIN(tweet_datatable[[#This Row],[Theta (rad)]])</f>
        <v>0.12686239342191361</v>
      </c>
      <c r="V510" s="3" t="e">
        <f>IF(COUNTA(tweet_datatable[[#This Row],[Flag]])&gt;0,tweet_datatable[[#This Row],[x]],NA())</f>
        <v>#N/A</v>
      </c>
      <c r="W510" s="3" t="e">
        <f>IF(COUNTA(tweet_datatable[[#This Row],[Flag]])&gt;0,tweet_datatable[[#This Row],[y]],NA())</f>
        <v>#N/A</v>
      </c>
      <c r="X510" s="3">
        <f>IF(COUNTA(tweet_datatable[[#This Row],[Flag]])=0,tweet_datatable[[#This Row],[x]],NA())</f>
        <v>0.85284972488420641</v>
      </c>
      <c r="Y510" s="3">
        <f>IF(COUNTA(tweet_datatable[[#This Row],[Flag]])=0,tweet_datatable[[#This Row],[y]],NA())</f>
        <v>0.12686239342191361</v>
      </c>
      <c r="Z510" s="3"/>
      <c r="AA510" s="3"/>
      <c r="AB510" s="3"/>
    </row>
    <row r="511" spans="1:28" x14ac:dyDescent="0.35">
      <c r="A511" s="1">
        <v>44168</v>
      </c>
      <c r="B511">
        <v>8.6</v>
      </c>
      <c r="C511">
        <v>22.4</v>
      </c>
      <c r="D511">
        <v>195.7</v>
      </c>
      <c r="E511" t="s">
        <v>8</v>
      </c>
      <c r="I511" s="2">
        <f>IFERROR(tweet_datatable[[#This Row],[Retweets]]/SUM(tweet_datatable[[#This Row],[Retweets]:[Likes]]),0.5)</f>
        <v>0.10270518110958275</v>
      </c>
      <c r="J511" s="2">
        <f>IFERROR(tweet_datatable[[#This Row],[Retweets]]/SUM(tweet_datatable[[#This Row],[Comments]:[Retweets]]),0.5)</f>
        <v>0.72258064516129028</v>
      </c>
      <c r="K511" s="3">
        <f>tweet_datatable[[#This Row],[R/L]]*60</f>
        <v>6.1623108665749653</v>
      </c>
      <c r="L511" s="3">
        <f>tweet_datatable[[#This Row],[R/C]]*60</f>
        <v>43.354838709677416</v>
      </c>
      <c r="M511" s="3">
        <f>180-tweet_datatable[[#This Row],[Theta (deg)]]-tweet_datatable[[#This Row],[Phi (deg)]]</f>
        <v>130.48285042374764</v>
      </c>
      <c r="N511" s="3">
        <f>RADIANS(tweet_datatable[[#This Row],[Phi (deg)]])</f>
        <v>0.75668468215496087</v>
      </c>
      <c r="O511" s="3">
        <f>RADIANS(tweet_datatable[[#This Row],[Beta (deg)]])</f>
        <v>2.2773553572816745</v>
      </c>
      <c r="P511" s="3">
        <f>SIN(tweet_datatable[[#This Row],[Phi (rad)]])</f>
        <v>0.68651460167271716</v>
      </c>
      <c r="Q511" s="3">
        <f>SIN(tweet_datatable[[#This Row],[Beta (rad)]])</f>
        <v>0.76060032209740813</v>
      </c>
      <c r="R511" s="3">
        <f>tweet_datatable[[#This Row],[SinPhi]]/tweet_datatable[[#This Row],[SinBeta]]</f>
        <v>0.90259572830524915</v>
      </c>
      <c r="S511" s="3">
        <f>RADIANS(tweet_datatable[[#This Row],[Theta (deg)]])</f>
        <v>0.10755261415315813</v>
      </c>
      <c r="T511" s="3">
        <f>tweet_datatable[[#This Row],[r1]]*COS(tweet_datatable[[#This Row],[Theta (rad)]])</f>
        <v>0.89738034136548694</v>
      </c>
      <c r="U511" s="3">
        <f>tweet_datatable[[#This Row],[r1]]*SIN(tweet_datatable[[#This Row],[Theta (rad)]])</f>
        <v>9.6889481811212541E-2</v>
      </c>
      <c r="V511" s="3" t="e">
        <f>IF(COUNTA(tweet_datatable[[#This Row],[Flag]])&gt;0,tweet_datatable[[#This Row],[x]],NA())</f>
        <v>#N/A</v>
      </c>
      <c r="W511" s="3" t="e">
        <f>IF(COUNTA(tweet_datatable[[#This Row],[Flag]])&gt;0,tweet_datatable[[#This Row],[y]],NA())</f>
        <v>#N/A</v>
      </c>
      <c r="X511" s="3">
        <f>IF(COUNTA(tweet_datatable[[#This Row],[Flag]])=0,tweet_datatable[[#This Row],[x]],NA())</f>
        <v>0.89738034136548694</v>
      </c>
      <c r="Y511" s="3">
        <f>IF(COUNTA(tweet_datatable[[#This Row],[Flag]])=0,tweet_datatable[[#This Row],[y]],NA())</f>
        <v>9.6889481811212541E-2</v>
      </c>
      <c r="Z511" s="3"/>
      <c r="AA511" s="3"/>
      <c r="AB511" s="3"/>
    </row>
    <row r="512" spans="1:28" x14ac:dyDescent="0.35">
      <c r="A512" s="1">
        <v>44168</v>
      </c>
      <c r="B512">
        <v>8.5</v>
      </c>
      <c r="C512">
        <v>21</v>
      </c>
      <c r="D512">
        <v>112.4</v>
      </c>
      <c r="E512" t="s">
        <v>8</v>
      </c>
      <c r="I512" s="2">
        <f>IFERROR(tweet_datatable[[#This Row],[Retweets]]/SUM(tweet_datatable[[#This Row],[Retweets]:[Likes]]),0.5)</f>
        <v>0.15742128935532232</v>
      </c>
      <c r="J512" s="2">
        <f>IFERROR(tweet_datatable[[#This Row],[Retweets]]/SUM(tweet_datatable[[#This Row],[Comments]:[Retweets]]),0.5)</f>
        <v>0.71186440677966101</v>
      </c>
      <c r="K512" s="3">
        <f>tweet_datatable[[#This Row],[R/L]]*60</f>
        <v>9.4452773613193397</v>
      </c>
      <c r="L512" s="3">
        <f>tweet_datatable[[#This Row],[R/C]]*60</f>
        <v>42.711864406779661</v>
      </c>
      <c r="M512" s="3">
        <f>180-tweet_datatable[[#This Row],[Theta (deg)]]-tweet_datatable[[#This Row],[Phi (deg)]]</f>
        <v>127.842858231901</v>
      </c>
      <c r="N512" s="3">
        <f>RADIANS(tweet_datatable[[#This Row],[Phi (deg)]])</f>
        <v>0.74546266356367974</v>
      </c>
      <c r="O512" s="3">
        <f>RADIANS(tweet_datatable[[#This Row],[Beta (deg)]])</f>
        <v>2.2312788013070088</v>
      </c>
      <c r="P512" s="3">
        <f>SIN(tweet_datatable[[#This Row],[Phi (rad)]])</f>
        <v>0.67831183626961611</v>
      </c>
      <c r="Q512" s="3">
        <f>SIN(tweet_datatable[[#This Row],[Beta (rad)]])</f>
        <v>0.7896963263069704</v>
      </c>
      <c r="R512" s="3">
        <f>tweet_datatable[[#This Row],[SinPhi]]/tweet_datatable[[#This Row],[SinBeta]]</f>
        <v>0.85895275648774261</v>
      </c>
      <c r="S512" s="3">
        <f>RADIANS(tweet_datatable[[#This Row],[Theta (deg)]])</f>
        <v>0.16485118871910459</v>
      </c>
      <c r="T512" s="3">
        <f>tweet_datatable[[#This Row],[r1]]*COS(tweet_datatable[[#This Row],[Theta (rad)]])</f>
        <v>0.84730775103172029</v>
      </c>
      <c r="U512" s="3">
        <f>tweet_datatable[[#This Row],[r1]]*SIN(tweet_datatable[[#This Row],[Theta (rad)]])</f>
        <v>0.1409589050732856</v>
      </c>
      <c r="V512" s="3" t="e">
        <f>IF(COUNTA(tweet_datatable[[#This Row],[Flag]])&gt;0,tweet_datatable[[#This Row],[x]],NA())</f>
        <v>#N/A</v>
      </c>
      <c r="W512" s="3" t="e">
        <f>IF(COUNTA(tweet_datatable[[#This Row],[Flag]])&gt;0,tweet_datatable[[#This Row],[y]],NA())</f>
        <v>#N/A</v>
      </c>
      <c r="X512" s="3">
        <f>IF(COUNTA(tweet_datatable[[#This Row],[Flag]])=0,tweet_datatable[[#This Row],[x]],NA())</f>
        <v>0.84730775103172029</v>
      </c>
      <c r="Y512" s="3">
        <f>IF(COUNTA(tweet_datatable[[#This Row],[Flag]])=0,tweet_datatable[[#This Row],[y]],NA())</f>
        <v>0.1409589050732856</v>
      </c>
      <c r="Z512" s="3"/>
      <c r="AA512" s="3"/>
      <c r="AB512" s="3"/>
    </row>
    <row r="513" spans="1:28" x14ac:dyDescent="0.35">
      <c r="A513" s="1">
        <v>44168</v>
      </c>
      <c r="B513">
        <v>14.5</v>
      </c>
      <c r="C513">
        <v>39</v>
      </c>
      <c r="D513">
        <v>107.7</v>
      </c>
      <c r="E513" t="s">
        <v>8</v>
      </c>
      <c r="I513" s="2">
        <f>IFERROR(tweet_datatable[[#This Row],[Retweets]]/SUM(tweet_datatable[[#This Row],[Retweets]:[Likes]]),0.5)</f>
        <v>0.26584867075664625</v>
      </c>
      <c r="J513" s="2">
        <f>IFERROR(tweet_datatable[[#This Row],[Retweets]]/SUM(tweet_datatable[[#This Row],[Comments]:[Retweets]]),0.5)</f>
        <v>0.7289719626168224</v>
      </c>
      <c r="K513" s="3">
        <f>tweet_datatable[[#This Row],[R/L]]*60</f>
        <v>15.950920245398775</v>
      </c>
      <c r="L513" s="3">
        <f>tweet_datatable[[#This Row],[R/C]]*60</f>
        <v>43.738317757009341</v>
      </c>
      <c r="M513" s="3">
        <f>180-tweet_datatable[[#This Row],[Theta (deg)]]-tweet_datatable[[#This Row],[Phi (deg)]]</f>
        <v>120.31076199759188</v>
      </c>
      <c r="N513" s="3">
        <f>RADIANS(tweet_datatable[[#This Row],[Phi (deg)]])</f>
        <v>0.76337765414331415</v>
      </c>
      <c r="O513" s="3">
        <f>RADIANS(tweet_datatable[[#This Row],[Beta (deg)]])</f>
        <v>2.0998189224412487</v>
      </c>
      <c r="P513" s="3">
        <f>SIN(tweet_datatable[[#This Row],[Phi (rad)]])</f>
        <v>0.69136575601751926</v>
      </c>
      <c r="Q513" s="3">
        <f>SIN(tweet_datatable[[#This Row],[Beta (rad)]])</f>
        <v>0.86330076879661877</v>
      </c>
      <c r="R513" s="3">
        <f>tweet_datatable[[#This Row],[SinPhi]]/tweet_datatable[[#This Row],[SinBeta]]</f>
        <v>0.8008399633203559</v>
      </c>
      <c r="S513" s="3">
        <f>RADIANS(tweet_datatable[[#This Row],[Theta (deg)]])</f>
        <v>0.2783960770052305</v>
      </c>
      <c r="T513" s="3">
        <f>tweet_datatable[[#This Row],[r1]]*COS(tweet_datatable[[#This Row],[Theta (rad)]])</f>
        <v>0.77000558668270891</v>
      </c>
      <c r="U513" s="3">
        <f>tweet_datatable[[#This Row],[r1]]*SIN(tweet_datatable[[#This Row],[Theta (rad)]])</f>
        <v>0.22008190141028458</v>
      </c>
      <c r="V513" s="3" t="e">
        <f>IF(COUNTA(tweet_datatable[[#This Row],[Flag]])&gt;0,tweet_datatable[[#This Row],[x]],NA())</f>
        <v>#N/A</v>
      </c>
      <c r="W513" s="3" t="e">
        <f>IF(COUNTA(tweet_datatable[[#This Row],[Flag]])&gt;0,tweet_datatable[[#This Row],[y]],NA())</f>
        <v>#N/A</v>
      </c>
      <c r="X513" s="3">
        <f>IF(COUNTA(tweet_datatable[[#This Row],[Flag]])=0,tweet_datatable[[#This Row],[x]],NA())</f>
        <v>0.77000558668270891</v>
      </c>
      <c r="Y513" s="3">
        <f>IF(COUNTA(tweet_datatable[[#This Row],[Flag]])=0,tweet_datatable[[#This Row],[y]],NA())</f>
        <v>0.22008190141028458</v>
      </c>
      <c r="Z513" s="3"/>
      <c r="AA513" s="3"/>
      <c r="AB513" s="3"/>
    </row>
    <row r="514" spans="1:28" x14ac:dyDescent="0.35">
      <c r="A514" s="1">
        <v>44168</v>
      </c>
      <c r="B514">
        <v>17.8</v>
      </c>
      <c r="C514">
        <v>46</v>
      </c>
      <c r="D514">
        <v>188.1</v>
      </c>
      <c r="E514" t="s">
        <v>8</v>
      </c>
      <c r="I514" s="2">
        <f>IFERROR(tweet_datatable[[#This Row],[Retweets]]/SUM(tweet_datatable[[#This Row],[Retweets]:[Likes]]),0.5)</f>
        <v>0.19649722340879966</v>
      </c>
      <c r="J514" s="2">
        <f>IFERROR(tweet_datatable[[#This Row],[Retweets]]/SUM(tweet_datatable[[#This Row],[Comments]:[Retweets]]),0.5)</f>
        <v>0.72100313479623823</v>
      </c>
      <c r="K514" s="3">
        <f>tweet_datatable[[#This Row],[R/L]]*60</f>
        <v>11.789833404527979</v>
      </c>
      <c r="L514" s="3">
        <f>tweet_datatable[[#This Row],[R/C]]*60</f>
        <v>43.260188087774296</v>
      </c>
      <c r="M514" s="3">
        <f>180-tweet_datatable[[#This Row],[Theta (deg)]]-tweet_datatable[[#This Row],[Phi (deg)]]</f>
        <v>124.94997850769774</v>
      </c>
      <c r="N514" s="3">
        <f>RADIANS(tweet_datatable[[#This Row],[Phi (deg)]])</f>
        <v>0.75503271716369114</v>
      </c>
      <c r="O514" s="3">
        <f>RADIANS(tweet_datatable[[#This Row],[Beta (deg)]])</f>
        <v>2.1807885252554766</v>
      </c>
      <c r="P514" s="3">
        <f>SIN(tweet_datatable[[#This Row],[Phi (rad)]])</f>
        <v>0.68531249526996973</v>
      </c>
      <c r="Q514" s="3">
        <f>SIN(tweet_datatable[[#This Row],[Beta (rad)]])</f>
        <v>0.81965248706860838</v>
      </c>
      <c r="R514" s="3">
        <f>tweet_datatable[[#This Row],[SinPhi]]/tweet_datatable[[#This Row],[SinBeta]]</f>
        <v>0.83610128204565082</v>
      </c>
      <c r="S514" s="3">
        <f>RADIANS(tweet_datatable[[#This Row],[Theta (deg)]])</f>
        <v>0.20577141117062578</v>
      </c>
      <c r="T514" s="3">
        <f>tweet_datatable[[#This Row],[r1]]*COS(tweet_datatable[[#This Row],[Theta (rad)]])</f>
        <v>0.81846260449519281</v>
      </c>
      <c r="U514" s="3">
        <f>tweet_datatable[[#This Row],[r1]]*SIN(tweet_datatable[[#This Row],[Theta (rad)]])</f>
        <v>0.17083418534159553</v>
      </c>
      <c r="V514" s="3" t="e">
        <f>IF(COUNTA(tweet_datatable[[#This Row],[Flag]])&gt;0,tweet_datatable[[#This Row],[x]],NA())</f>
        <v>#N/A</v>
      </c>
      <c r="W514" s="3" t="e">
        <f>IF(COUNTA(tweet_datatable[[#This Row],[Flag]])&gt;0,tweet_datatable[[#This Row],[y]],NA())</f>
        <v>#N/A</v>
      </c>
      <c r="X514" s="3">
        <f>IF(COUNTA(tweet_datatable[[#This Row],[Flag]])=0,tweet_datatable[[#This Row],[x]],NA())</f>
        <v>0.81846260449519281</v>
      </c>
      <c r="Y514" s="3">
        <f>IF(COUNTA(tweet_datatable[[#This Row],[Flag]])=0,tweet_datatable[[#This Row],[y]],NA())</f>
        <v>0.17083418534159553</v>
      </c>
      <c r="Z514" s="3"/>
      <c r="AA514" s="3"/>
      <c r="AB514" s="3"/>
    </row>
    <row r="515" spans="1:28" x14ac:dyDescent="0.35">
      <c r="A515" s="1">
        <v>44168</v>
      </c>
      <c r="B515">
        <v>26.4</v>
      </c>
      <c r="C515">
        <v>43.7</v>
      </c>
      <c r="D515">
        <v>174.5</v>
      </c>
      <c r="E515" t="s">
        <v>8</v>
      </c>
      <c r="I515" s="2">
        <f>IFERROR(tweet_datatable[[#This Row],[Retweets]]/SUM(tweet_datatable[[#This Row],[Retweets]:[Likes]]),0.5)</f>
        <v>0.20027497708524292</v>
      </c>
      <c r="J515" s="2">
        <f>IFERROR(tweet_datatable[[#This Row],[Retweets]]/SUM(tweet_datatable[[#This Row],[Comments]:[Retweets]]),0.5)</f>
        <v>0.62339514978602006</v>
      </c>
      <c r="K515" s="3">
        <f>tweet_datatable[[#This Row],[R/L]]*60</f>
        <v>12.016498625114576</v>
      </c>
      <c r="L515" s="3">
        <f>tweet_datatable[[#This Row],[R/C]]*60</f>
        <v>37.403708987161203</v>
      </c>
      <c r="M515" s="3">
        <f>180-tweet_datatable[[#This Row],[Theta (deg)]]-tweet_datatable[[#This Row],[Phi (deg)]]</f>
        <v>130.57979238772424</v>
      </c>
      <c r="N515" s="3">
        <f>RADIANS(tweet_datatable[[#This Row],[Phi (deg)]])</f>
        <v>0.65281787428375648</v>
      </c>
      <c r="O515" s="3">
        <f>RADIANS(tweet_datatable[[#This Row],[Beta (deg)]])</f>
        <v>2.2790473137364158</v>
      </c>
      <c r="P515" s="3">
        <f>SIN(tweet_datatable[[#This Row],[Phi (rad)]])</f>
        <v>0.60742726411678383</v>
      </c>
      <c r="Q515" s="3">
        <f>SIN(tweet_datatable[[#This Row],[Beta (rad)]])</f>
        <v>0.759500781254838</v>
      </c>
      <c r="R515" s="3">
        <f>tweet_datatable[[#This Row],[SinPhi]]/tweet_datatable[[#This Row],[SinBeta]]</f>
        <v>0.79977174363560211</v>
      </c>
      <c r="S515" s="3">
        <f>RADIANS(tweet_datatable[[#This Row],[Theta (deg)]])</f>
        <v>0.2097274655696211</v>
      </c>
      <c r="T515" s="3">
        <f>tweet_datatable[[#This Row],[r1]]*COS(tweet_datatable[[#This Row],[Theta (rad)]])</f>
        <v>0.78224689798111302</v>
      </c>
      <c r="U515" s="3">
        <f>tweet_datatable[[#This Row],[r1]]*SIN(tweet_datatable[[#This Row],[Theta (rad)]])</f>
        <v>0.16650715455156093</v>
      </c>
      <c r="V515" s="3" t="e">
        <f>IF(COUNTA(tweet_datatable[[#This Row],[Flag]])&gt;0,tweet_datatable[[#This Row],[x]],NA())</f>
        <v>#N/A</v>
      </c>
      <c r="W515" s="3" t="e">
        <f>IF(COUNTA(tweet_datatable[[#This Row],[Flag]])&gt;0,tweet_datatable[[#This Row],[y]],NA())</f>
        <v>#N/A</v>
      </c>
      <c r="X515" s="3">
        <f>IF(COUNTA(tweet_datatable[[#This Row],[Flag]])=0,tweet_datatable[[#This Row],[x]],NA())</f>
        <v>0.78224689798111302</v>
      </c>
      <c r="Y515" s="3">
        <f>IF(COUNTA(tweet_datatable[[#This Row],[Flag]])=0,tweet_datatable[[#This Row],[y]],NA())</f>
        <v>0.16650715455156093</v>
      </c>
      <c r="Z515" s="3"/>
      <c r="AA515" s="3"/>
      <c r="AB515" s="3"/>
    </row>
    <row r="516" spans="1:28" x14ac:dyDescent="0.35">
      <c r="A516" s="1">
        <v>44168</v>
      </c>
      <c r="B516">
        <v>27.9</v>
      </c>
      <c r="C516">
        <v>49.7</v>
      </c>
      <c r="D516">
        <v>211.3</v>
      </c>
      <c r="E516" t="s">
        <v>8</v>
      </c>
      <c r="I516" s="2">
        <f>IFERROR(tweet_datatable[[#This Row],[Retweets]]/SUM(tweet_datatable[[#This Row],[Retweets]:[Likes]]),0.5)</f>
        <v>0.19042145593869733</v>
      </c>
      <c r="J516" s="2">
        <f>IFERROR(tweet_datatable[[#This Row],[Retweets]]/SUM(tweet_datatable[[#This Row],[Comments]:[Retweets]]),0.5)</f>
        <v>0.64046391752577325</v>
      </c>
      <c r="K516" s="3">
        <f>tweet_datatable[[#This Row],[R/L]]*60</f>
        <v>11.42528735632184</v>
      </c>
      <c r="L516" s="3">
        <f>tweet_datatable[[#This Row],[R/C]]*60</f>
        <v>38.427835051546396</v>
      </c>
      <c r="M516" s="3">
        <f>180-tweet_datatable[[#This Row],[Theta (deg)]]-tweet_datatable[[#This Row],[Phi (deg)]]</f>
        <v>130.14687759213177</v>
      </c>
      <c r="N516" s="3">
        <f>RADIANS(tweet_datatable[[#This Row],[Phi (deg)]])</f>
        <v>0.67069224606276945</v>
      </c>
      <c r="O516" s="3">
        <f>RADIANS(tweet_datatable[[#This Row],[Beta (deg)]])</f>
        <v>2.271491525172729</v>
      </c>
      <c r="P516" s="3">
        <f>SIN(tweet_datatable[[#This Row],[Phi (rad)]])</f>
        <v>0.62152843566567484</v>
      </c>
      <c r="Q516" s="3">
        <f>SIN(tweet_datatable[[#This Row],[Beta (rad)]])</f>
        <v>0.76439414340501777</v>
      </c>
      <c r="R516" s="3">
        <f>tweet_datatable[[#This Row],[SinPhi]]/tweet_datatable[[#This Row],[SinBeta]]</f>
        <v>0.81309942132347701</v>
      </c>
      <c r="S516" s="3">
        <f>RADIANS(tweet_datatable[[#This Row],[Theta (deg)]])</f>
        <v>0.19940888235429469</v>
      </c>
      <c r="T516" s="3">
        <f>tweet_datatable[[#This Row],[r1]]*COS(tweet_datatable[[#This Row],[Theta (rad)]])</f>
        <v>0.79698691598440685</v>
      </c>
      <c r="U516" s="3">
        <f>tweet_datatable[[#This Row],[r1]]*SIN(tweet_datatable[[#This Row],[Theta (rad)]])</f>
        <v>0.16106683304217942</v>
      </c>
      <c r="V516" s="3" t="e">
        <f>IF(COUNTA(tweet_datatable[[#This Row],[Flag]])&gt;0,tweet_datatable[[#This Row],[x]],NA())</f>
        <v>#N/A</v>
      </c>
      <c r="W516" s="3" t="e">
        <f>IF(COUNTA(tweet_datatable[[#This Row],[Flag]])&gt;0,tweet_datatable[[#This Row],[y]],NA())</f>
        <v>#N/A</v>
      </c>
      <c r="X516" s="3">
        <f>IF(COUNTA(tweet_datatable[[#This Row],[Flag]])=0,tweet_datatable[[#This Row],[x]],NA())</f>
        <v>0.79698691598440685</v>
      </c>
      <c r="Y516" s="3">
        <f>IF(COUNTA(tweet_datatable[[#This Row],[Flag]])=0,tweet_datatable[[#This Row],[y]],NA())</f>
        <v>0.16106683304217942</v>
      </c>
      <c r="Z516" s="3"/>
      <c r="AA516" s="3"/>
      <c r="AB516" s="3"/>
    </row>
    <row r="517" spans="1:28" x14ac:dyDescent="0.35">
      <c r="A517" s="1">
        <v>44168</v>
      </c>
      <c r="B517">
        <v>14.3</v>
      </c>
      <c r="C517">
        <v>25.4</v>
      </c>
      <c r="D517">
        <v>101.9</v>
      </c>
      <c r="E517" t="s">
        <v>9</v>
      </c>
      <c r="I517" s="2">
        <f>IFERROR(tweet_datatable[[#This Row],[Retweets]]/SUM(tweet_datatable[[#This Row],[Retweets]:[Likes]]),0.5)</f>
        <v>0.19952867242733696</v>
      </c>
      <c r="J517" s="2">
        <f>IFERROR(tweet_datatable[[#This Row],[Retweets]]/SUM(tweet_datatable[[#This Row],[Comments]:[Retweets]]),0.5)</f>
        <v>0.63979848866498734</v>
      </c>
      <c r="K517" s="3">
        <f>tweet_datatable[[#This Row],[R/L]]*60</f>
        <v>11.971720345640218</v>
      </c>
      <c r="L517" s="3">
        <f>tweet_datatable[[#This Row],[R/C]]*60</f>
        <v>38.387909319899244</v>
      </c>
      <c r="M517" s="3">
        <f>180-tweet_datatable[[#This Row],[Theta (deg)]]-tweet_datatable[[#This Row],[Phi (deg)]]</f>
        <v>129.64037033446053</v>
      </c>
      <c r="N517" s="3">
        <f>RADIANS(tweet_datatable[[#This Row],[Phi (deg)]])</f>
        <v>0.66999541058925893</v>
      </c>
      <c r="O517" s="3">
        <f>RADIANS(tweet_datatable[[#This Row],[Beta (deg)]])</f>
        <v>2.2626513058411186</v>
      </c>
      <c r="P517" s="3">
        <f>SIN(tweet_datatable[[#This Row],[Phi (rad)]])</f>
        <v>0.62098238975044739</v>
      </c>
      <c r="Q517" s="3">
        <f>SIN(tweet_datatable[[#This Row],[Beta (rad)]])</f>
        <v>0.77006392563104953</v>
      </c>
      <c r="R517" s="3">
        <f>tweet_datatable[[#This Row],[SinPhi]]/tweet_datatable[[#This Row],[SinBeta]]</f>
        <v>0.80640368816337782</v>
      </c>
      <c r="S517" s="3">
        <f>RADIANS(tweet_datatable[[#This Row],[Theta (deg)]])</f>
        <v>0.2089459371594154</v>
      </c>
      <c r="T517" s="3">
        <f>tweet_datatable[[#This Row],[r1]]*COS(tweet_datatable[[#This Row],[Theta (rad)]])</f>
        <v>0.78886448955211419</v>
      </c>
      <c r="U517" s="3">
        <f>tweet_datatable[[#This Row],[r1]]*SIN(tweet_datatable[[#This Row],[Theta (rad)]])</f>
        <v>0.16727141240265953</v>
      </c>
      <c r="V517" s="3" t="e">
        <f>IF(COUNTA(tweet_datatable[[#This Row],[Flag]])&gt;0,tweet_datatable[[#This Row],[x]],NA())</f>
        <v>#N/A</v>
      </c>
      <c r="W517" s="3" t="e">
        <f>IF(COUNTA(tweet_datatable[[#This Row],[Flag]])&gt;0,tweet_datatable[[#This Row],[y]],NA())</f>
        <v>#N/A</v>
      </c>
      <c r="X517" s="3">
        <f>IF(COUNTA(tweet_datatable[[#This Row],[Flag]])=0,tweet_datatable[[#This Row],[x]],NA())</f>
        <v>0.78886448955211419</v>
      </c>
      <c r="Y517" s="3">
        <f>IF(COUNTA(tweet_datatable[[#This Row],[Flag]])=0,tweet_datatable[[#This Row],[y]],NA())</f>
        <v>0.16727141240265953</v>
      </c>
      <c r="Z517" s="3"/>
      <c r="AA517" s="3"/>
      <c r="AB517" s="3"/>
    </row>
    <row r="518" spans="1:28" x14ac:dyDescent="0.35">
      <c r="A518" s="1">
        <v>44169</v>
      </c>
      <c r="B518">
        <v>21.2</v>
      </c>
      <c r="C518">
        <v>46.4</v>
      </c>
      <c r="D518">
        <v>165.7</v>
      </c>
      <c r="E518" t="s">
        <v>8</v>
      </c>
      <c r="G518" t="s">
        <v>17</v>
      </c>
      <c r="I518" s="2">
        <f>IFERROR(tweet_datatable[[#This Row],[Retweets]]/SUM(tweet_datatable[[#This Row],[Retweets]:[Likes]]),0.5)</f>
        <v>0.21876473361621876</v>
      </c>
      <c r="J518" s="2">
        <f>IFERROR(tweet_datatable[[#This Row],[Retweets]]/SUM(tweet_datatable[[#This Row],[Comments]:[Retweets]]),0.5)</f>
        <v>0.68639053254437876</v>
      </c>
      <c r="K518" s="3">
        <f>tweet_datatable[[#This Row],[R/L]]*60</f>
        <v>13.125884016973126</v>
      </c>
      <c r="L518" s="3">
        <f>tweet_datatable[[#This Row],[R/C]]*60</f>
        <v>41.183431952662723</v>
      </c>
      <c r="M518" s="3">
        <f>180-tweet_datatable[[#This Row],[Theta (deg)]]-tweet_datatable[[#This Row],[Phi (deg)]]</f>
        <v>125.69068403036417</v>
      </c>
      <c r="N518" s="3">
        <f>RADIANS(tweet_datatable[[#This Row],[Phi (deg)]])</f>
        <v>0.71878648484500196</v>
      </c>
      <c r="O518" s="3">
        <f>RADIANS(tweet_datatable[[#This Row],[Beta (deg)]])</f>
        <v>2.1937162754137112</v>
      </c>
      <c r="P518" s="3">
        <f>SIN(tweet_datatable[[#This Row],[Phi (rad)]])</f>
        <v>0.65847185903831595</v>
      </c>
      <c r="Q518" s="3">
        <f>SIN(tweet_datatable[[#This Row],[Beta (rad)]])</f>
        <v>0.81217839665686231</v>
      </c>
      <c r="R518" s="3">
        <f>tweet_datatable[[#This Row],[SinPhi]]/tweet_datatable[[#This Row],[SinBeta]]</f>
        <v>0.81074781322521938</v>
      </c>
      <c r="S518" s="3">
        <f>RADIANS(tweet_datatable[[#This Row],[Theta (deg)]])</f>
        <v>0.22908989333108032</v>
      </c>
      <c r="T518" s="3">
        <f>tweet_datatable[[#This Row],[r1]]*COS(tweet_datatable[[#This Row],[Theta (rad)]])</f>
        <v>0.78956579070090938</v>
      </c>
      <c r="U518" s="3">
        <f>tweet_datatable[[#This Row],[r1]]*SIN(tweet_datatable[[#This Row],[Theta (rad)]])</f>
        <v>0.18411376592836001</v>
      </c>
      <c r="V518" s="3">
        <f>IF(COUNTA(tweet_datatable[[#This Row],[Flag]])&gt;0,tweet_datatable[[#This Row],[x]],NA())</f>
        <v>0.78956579070090938</v>
      </c>
      <c r="W518" s="3">
        <f>IF(COUNTA(tweet_datatable[[#This Row],[Flag]])&gt;0,tweet_datatable[[#This Row],[y]],NA())</f>
        <v>0.18411376592836001</v>
      </c>
      <c r="X518" s="3" t="e">
        <f>IF(COUNTA(tweet_datatable[[#This Row],[Flag]])=0,tweet_datatable[[#This Row],[x]],NA())</f>
        <v>#N/A</v>
      </c>
      <c r="Y518" s="3" t="e">
        <f>IF(COUNTA(tweet_datatable[[#This Row],[Flag]])=0,tweet_datatable[[#This Row],[y]],NA())</f>
        <v>#N/A</v>
      </c>
      <c r="Z518" s="3"/>
      <c r="AA518" s="3"/>
      <c r="AB518" s="3"/>
    </row>
    <row r="519" spans="1:28" x14ac:dyDescent="0.35">
      <c r="A519" s="1">
        <v>44169</v>
      </c>
      <c r="B519">
        <v>46.5</v>
      </c>
      <c r="C519">
        <v>71</v>
      </c>
      <c r="D519">
        <v>356.6</v>
      </c>
      <c r="E519" t="s">
        <v>8</v>
      </c>
      <c r="G519" t="s">
        <v>17</v>
      </c>
      <c r="I519" s="2">
        <f>IFERROR(tweet_datatable[[#This Row],[Retweets]]/SUM(tweet_datatable[[#This Row],[Retweets]:[Likes]]),0.5)</f>
        <v>0.16604303086997194</v>
      </c>
      <c r="J519" s="2">
        <f>IFERROR(tweet_datatable[[#This Row],[Retweets]]/SUM(tweet_datatable[[#This Row],[Comments]:[Retweets]]),0.5)</f>
        <v>0.60425531914893615</v>
      </c>
      <c r="K519" s="3">
        <f>tweet_datatable[[#This Row],[R/L]]*60</f>
        <v>9.9625818521983156</v>
      </c>
      <c r="L519" s="3">
        <f>tweet_datatable[[#This Row],[R/C]]*60</f>
        <v>36.255319148936167</v>
      </c>
      <c r="M519" s="3">
        <f>180-tweet_datatable[[#This Row],[Theta (deg)]]-tweet_datatable[[#This Row],[Phi (deg)]]</f>
        <v>133.78209899886551</v>
      </c>
      <c r="N519" s="3">
        <f>RADIANS(tweet_datatable[[#This Row],[Phi (deg)]])</f>
        <v>0.63277469051028457</v>
      </c>
      <c r="O519" s="3">
        <f>RADIANS(tweet_datatable[[#This Row],[Beta (deg)]])</f>
        <v>2.3349381077592128</v>
      </c>
      <c r="P519" s="3">
        <f>SIN(tweet_datatable[[#This Row],[Phi (rad)]])</f>
        <v>0.59138451344075293</v>
      </c>
      <c r="Q519" s="3">
        <f>SIN(tweet_datatable[[#This Row],[Beta (rad)]])</f>
        <v>0.72197644013529527</v>
      </c>
      <c r="R519" s="3">
        <f>tweet_datatable[[#This Row],[SinPhi]]/tweet_datatable[[#This Row],[SinBeta]]</f>
        <v>0.81911885286717945</v>
      </c>
      <c r="S519" s="3">
        <f>RADIANS(tweet_datatable[[#This Row],[Theta (deg)]])</f>
        <v>0.17387985532029568</v>
      </c>
      <c r="T519" s="3">
        <f>tweet_datatable[[#This Row],[r1]]*COS(tweet_datatable[[#This Row],[Theta (rad)]])</f>
        <v>0.80676731658945422</v>
      </c>
      <c r="U519" s="3">
        <f>tweet_datatable[[#This Row],[r1]]*SIN(tweet_datatable[[#This Row],[Theta (rad)]])</f>
        <v>0.14171165091655466</v>
      </c>
      <c r="V519" s="3">
        <f>IF(COUNTA(tweet_datatable[[#This Row],[Flag]])&gt;0,tweet_datatable[[#This Row],[x]],NA())</f>
        <v>0.80676731658945422</v>
      </c>
      <c r="W519" s="3">
        <f>IF(COUNTA(tweet_datatable[[#This Row],[Flag]])&gt;0,tweet_datatable[[#This Row],[y]],NA())</f>
        <v>0.14171165091655466</v>
      </c>
      <c r="X519" s="3" t="e">
        <f>IF(COUNTA(tweet_datatable[[#This Row],[Flag]])=0,tweet_datatable[[#This Row],[x]],NA())</f>
        <v>#N/A</v>
      </c>
      <c r="Y519" s="3" t="e">
        <f>IF(COUNTA(tweet_datatable[[#This Row],[Flag]])=0,tweet_datatable[[#This Row],[y]],NA())</f>
        <v>#N/A</v>
      </c>
      <c r="Z519" s="3"/>
      <c r="AA519" s="3"/>
      <c r="AB519" s="3"/>
    </row>
    <row r="520" spans="1:28" x14ac:dyDescent="0.35">
      <c r="A520" s="1">
        <v>44169</v>
      </c>
      <c r="B520">
        <v>29.2</v>
      </c>
      <c r="C520">
        <v>65.8</v>
      </c>
      <c r="D520">
        <v>253.2</v>
      </c>
      <c r="E520" t="s">
        <v>8</v>
      </c>
      <c r="G520" t="s">
        <v>17</v>
      </c>
      <c r="I520" s="2">
        <f>IFERROR(tweet_datatable[[#This Row],[Retweets]]/SUM(tweet_datatable[[#This Row],[Retweets]:[Likes]]),0.5)</f>
        <v>0.20626959247648902</v>
      </c>
      <c r="J520" s="2">
        <f>IFERROR(tweet_datatable[[#This Row],[Retweets]]/SUM(tweet_datatable[[#This Row],[Comments]:[Retweets]]),0.5)</f>
        <v>0.69263157894736838</v>
      </c>
      <c r="K520" s="3">
        <f>tweet_datatable[[#This Row],[R/L]]*60</f>
        <v>12.376175548589341</v>
      </c>
      <c r="L520" s="3">
        <f>tweet_datatable[[#This Row],[R/C]]*60</f>
        <v>41.557894736842101</v>
      </c>
      <c r="M520" s="3">
        <f>180-tweet_datatable[[#This Row],[Theta (deg)]]-tweet_datatable[[#This Row],[Phi (deg)]]</f>
        <v>126.06592971456855</v>
      </c>
      <c r="N520" s="3">
        <f>RADIANS(tweet_datatable[[#This Row],[Phi (deg)]])</f>
        <v>0.7253220933551171</v>
      </c>
      <c r="O520" s="3">
        <f>RADIANS(tweet_datatable[[#This Row],[Beta (deg)]])</f>
        <v>2.2002655481069766</v>
      </c>
      <c r="P520" s="3">
        <f>SIN(tweet_datatable[[#This Row],[Phi (rad)]])</f>
        <v>0.66337649495110107</v>
      </c>
      <c r="Q520" s="3">
        <f>SIN(tweet_datatable[[#This Row],[Beta (rad)]])</f>
        <v>0.80834009995790201</v>
      </c>
      <c r="R520" s="3">
        <f>tweet_datatable[[#This Row],[SinPhi]]/tweet_datatable[[#This Row],[SinBeta]]</f>
        <v>0.82066508266217331</v>
      </c>
      <c r="S520" s="3">
        <f>RADIANS(tweet_datatable[[#This Row],[Theta (deg)]])</f>
        <v>0.21600501212769946</v>
      </c>
      <c r="T520" s="3">
        <f>tweet_datatable[[#This Row],[r1]]*COS(tweet_datatable[[#This Row],[Theta (rad)]])</f>
        <v>0.80159404408436319</v>
      </c>
      <c r="U520" s="3">
        <f>tweet_datatable[[#This Row],[r1]]*SIN(tweet_datatable[[#This Row],[Theta (rad)]])</f>
        <v>0.17589248531244223</v>
      </c>
      <c r="V520" s="3">
        <f>IF(COUNTA(tweet_datatable[[#This Row],[Flag]])&gt;0,tweet_datatable[[#This Row],[x]],NA())</f>
        <v>0.80159404408436319</v>
      </c>
      <c r="W520" s="3">
        <f>IF(COUNTA(tweet_datatable[[#This Row],[Flag]])&gt;0,tweet_datatable[[#This Row],[y]],NA())</f>
        <v>0.17589248531244223</v>
      </c>
      <c r="X520" s="3" t="e">
        <f>IF(COUNTA(tweet_datatable[[#This Row],[Flag]])=0,tweet_datatable[[#This Row],[x]],NA())</f>
        <v>#N/A</v>
      </c>
      <c r="Y520" s="3" t="e">
        <f>IF(COUNTA(tweet_datatable[[#This Row],[Flag]])=0,tweet_datatable[[#This Row],[y]],NA())</f>
        <v>#N/A</v>
      </c>
      <c r="Z520" s="3"/>
      <c r="AA520" s="3"/>
      <c r="AB520" s="3"/>
    </row>
    <row r="521" spans="1:28" x14ac:dyDescent="0.35">
      <c r="A521" s="1">
        <v>44169</v>
      </c>
      <c r="B521">
        <v>13.8</v>
      </c>
      <c r="C521">
        <v>38.5</v>
      </c>
      <c r="D521">
        <v>115.7</v>
      </c>
      <c r="E521" t="s">
        <v>8</v>
      </c>
      <c r="G521" t="s">
        <v>17</v>
      </c>
      <c r="I521" s="2">
        <f>IFERROR(tweet_datatable[[#This Row],[Retweets]]/SUM(tweet_datatable[[#This Row],[Retweets]:[Likes]]),0.5)</f>
        <v>0.24967574578469523</v>
      </c>
      <c r="J521" s="2">
        <f>IFERROR(tweet_datatable[[#This Row],[Retweets]]/SUM(tweet_datatable[[#This Row],[Comments]:[Retweets]]),0.5)</f>
        <v>0.73613766730401531</v>
      </c>
      <c r="K521" s="3">
        <f>tweet_datatable[[#This Row],[R/L]]*60</f>
        <v>14.980544747081714</v>
      </c>
      <c r="L521" s="3">
        <f>tweet_datatable[[#This Row],[R/C]]*60</f>
        <v>44.168260038240916</v>
      </c>
      <c r="M521" s="3">
        <f>180-tweet_datatable[[#This Row],[Theta (deg)]]-tweet_datatable[[#This Row],[Phi (deg)]]</f>
        <v>120.85119521467736</v>
      </c>
      <c r="N521" s="3">
        <f>RADIANS(tweet_datatable[[#This Row],[Phi (deg)]])</f>
        <v>0.77088156254434059</v>
      </c>
      <c r="O521" s="3">
        <f>RADIANS(tweet_datatable[[#This Row],[Beta (deg)]])</f>
        <v>2.1092512614665355</v>
      </c>
      <c r="P521" s="3">
        <f>SIN(tweet_datatable[[#This Row],[Phi (rad)]])</f>
        <v>0.69676785120028395</v>
      </c>
      <c r="Q521" s="3">
        <f>SIN(tweet_datatable[[#This Row],[Beta (rad)]])</f>
        <v>0.85850203097013034</v>
      </c>
      <c r="R521" s="3">
        <f>tweet_datatable[[#This Row],[SinPhi]]/tweet_datatable[[#This Row],[SinBeta]]</f>
        <v>0.81160885596615018</v>
      </c>
      <c r="S521" s="3">
        <f>RADIANS(tweet_datatable[[#This Row],[Theta (deg)]])</f>
        <v>0.26145982957891711</v>
      </c>
      <c r="T521" s="3">
        <f>tweet_datatable[[#This Row],[r1]]*COS(tweet_datatable[[#This Row],[Theta (rad)]])</f>
        <v>0.78402523716810835</v>
      </c>
      <c r="U521" s="3">
        <f>tweet_datatable[[#This Row],[r1]]*SIN(tweet_datatable[[#This Row],[Theta (rad)]])</f>
        <v>0.20979361898345361</v>
      </c>
      <c r="V521" s="3">
        <f>IF(COUNTA(tweet_datatable[[#This Row],[Flag]])&gt;0,tweet_datatable[[#This Row],[x]],NA())</f>
        <v>0.78402523716810835</v>
      </c>
      <c r="W521" s="3">
        <f>IF(COUNTA(tweet_datatable[[#This Row],[Flag]])&gt;0,tweet_datatable[[#This Row],[y]],NA())</f>
        <v>0.20979361898345361</v>
      </c>
      <c r="X521" s="3" t="e">
        <f>IF(COUNTA(tweet_datatable[[#This Row],[Flag]])=0,tweet_datatable[[#This Row],[x]],NA())</f>
        <v>#N/A</v>
      </c>
      <c r="Y521" s="3" t="e">
        <f>IF(COUNTA(tweet_datatable[[#This Row],[Flag]])=0,tweet_datatable[[#This Row],[y]],NA())</f>
        <v>#N/A</v>
      </c>
      <c r="Z521" s="3"/>
      <c r="AA521" s="3"/>
      <c r="AB521" s="3"/>
    </row>
    <row r="522" spans="1:28" x14ac:dyDescent="0.35">
      <c r="A522" s="1">
        <v>44169</v>
      </c>
      <c r="B522">
        <v>8.9</v>
      </c>
      <c r="C522">
        <v>25</v>
      </c>
      <c r="D522">
        <v>87.6</v>
      </c>
      <c r="E522" t="s">
        <v>8</v>
      </c>
      <c r="G522" t="s">
        <v>17</v>
      </c>
      <c r="I522" s="2">
        <f>IFERROR(tweet_datatable[[#This Row],[Retweets]]/SUM(tweet_datatable[[#This Row],[Retweets]:[Likes]]),0.5)</f>
        <v>0.22202486678507993</v>
      </c>
      <c r="J522" s="2">
        <f>IFERROR(tweet_datatable[[#This Row],[Retweets]]/SUM(tweet_datatable[[#This Row],[Comments]:[Retweets]]),0.5)</f>
        <v>0.73746312684365789</v>
      </c>
      <c r="K522" s="3">
        <f>tweet_datatable[[#This Row],[R/L]]*60</f>
        <v>13.321492007104796</v>
      </c>
      <c r="L522" s="3">
        <f>tweet_datatable[[#This Row],[R/C]]*60</f>
        <v>44.247787610619476</v>
      </c>
      <c r="M522" s="3">
        <f>180-tweet_datatable[[#This Row],[Theta (deg)]]-tweet_datatable[[#This Row],[Phi (deg)]]</f>
        <v>122.43072038227572</v>
      </c>
      <c r="N522" s="3">
        <f>RADIANS(tweet_datatable[[#This Row],[Phi (deg)]])</f>
        <v>0.77226958052846451</v>
      </c>
      <c r="O522" s="3">
        <f>RADIANS(tweet_datatable[[#This Row],[Beta (deg)]])</f>
        <v>2.1368191762592419</v>
      </c>
      <c r="P522" s="3">
        <f>SIN(tweet_datatable[[#This Row],[Phi (rad)]])</f>
        <v>0.69776280041141503</v>
      </c>
      <c r="Q522" s="3">
        <f>SIN(tweet_datatable[[#This Row],[Beta (rad)]])</f>
        <v>0.84404050892510019</v>
      </c>
      <c r="R522" s="3">
        <f>tweet_datatable[[#This Row],[SinPhi]]/tweet_datatable[[#This Row],[SinBeta]]</f>
        <v>0.8266934975668736</v>
      </c>
      <c r="S522" s="3">
        <f>RADIANS(tweet_datatable[[#This Row],[Theta (deg)]])</f>
        <v>0.23250389680208652</v>
      </c>
      <c r="T522" s="3">
        <f>tweet_datatable[[#This Row],[r1]]*COS(tweet_datatable[[#This Row],[Theta (rad)]])</f>
        <v>0.80444925154913216</v>
      </c>
      <c r="U522" s="3">
        <f>tweet_datatable[[#This Row],[r1]]*SIN(tweet_datatable[[#This Row],[Theta (rad)]])</f>
        <v>0.1904823892158842</v>
      </c>
      <c r="V522" s="3">
        <f>IF(COUNTA(tweet_datatable[[#This Row],[Flag]])&gt;0,tweet_datatable[[#This Row],[x]],NA())</f>
        <v>0.80444925154913216</v>
      </c>
      <c r="W522" s="3">
        <f>IF(COUNTA(tweet_datatable[[#This Row],[Flag]])&gt;0,tweet_datatable[[#This Row],[y]],NA())</f>
        <v>0.1904823892158842</v>
      </c>
      <c r="X522" s="3" t="e">
        <f>IF(COUNTA(tweet_datatable[[#This Row],[Flag]])=0,tweet_datatable[[#This Row],[x]],NA())</f>
        <v>#N/A</v>
      </c>
      <c r="Y522" s="3" t="e">
        <f>IF(COUNTA(tweet_datatable[[#This Row],[Flag]])=0,tweet_datatable[[#This Row],[y]],NA())</f>
        <v>#N/A</v>
      </c>
      <c r="Z522" s="3"/>
      <c r="AA522" s="3"/>
      <c r="AB522" s="3"/>
    </row>
    <row r="523" spans="1:28" x14ac:dyDescent="0.35">
      <c r="A523" s="1">
        <v>44169</v>
      </c>
      <c r="B523">
        <v>15.6</v>
      </c>
      <c r="C523">
        <v>44.4</v>
      </c>
      <c r="D523">
        <v>150.5</v>
      </c>
      <c r="E523" t="s">
        <v>8</v>
      </c>
      <c r="G523" t="s">
        <v>17</v>
      </c>
      <c r="I523" s="2">
        <f>IFERROR(tweet_datatable[[#This Row],[Retweets]]/SUM(tweet_datatable[[#This Row],[Retweets]:[Likes]]),0.5)</f>
        <v>0.22780913288866084</v>
      </c>
      <c r="J523" s="2">
        <f>IFERROR(tweet_datatable[[#This Row],[Retweets]]/SUM(tweet_datatable[[#This Row],[Comments]:[Retweets]]),0.5)</f>
        <v>0.74</v>
      </c>
      <c r="K523" s="3">
        <f>tweet_datatable[[#This Row],[R/L]]*60</f>
        <v>13.668547973319651</v>
      </c>
      <c r="L523" s="3">
        <f>tweet_datatable[[#This Row],[R/C]]*60</f>
        <v>44.4</v>
      </c>
      <c r="M523" s="3">
        <f>180-tweet_datatable[[#This Row],[Theta (deg)]]-tweet_datatable[[#This Row],[Phi (deg)]]</f>
        <v>121.93145202668035</v>
      </c>
      <c r="N523" s="3">
        <f>RADIANS(tweet_datatable[[#This Row],[Phi (deg)]])</f>
        <v>0.77492618788548229</v>
      </c>
      <c r="O523" s="3">
        <f>RADIANS(tweet_datatable[[#This Row],[Beta (deg)]])</f>
        <v>2.1281052996030847</v>
      </c>
      <c r="P523" s="3">
        <f>SIN(tweet_datatable[[#This Row],[Phi (rad)]])</f>
        <v>0.69966334051336543</v>
      </c>
      <c r="Q523" s="3">
        <f>SIN(tweet_datatable[[#This Row],[Beta (rad)]])</f>
        <v>0.84868147803965632</v>
      </c>
      <c r="R523" s="3">
        <f>tweet_datatable[[#This Row],[SinPhi]]/tweet_datatable[[#This Row],[SinBeta]]</f>
        <v>0.8244121718427232</v>
      </c>
      <c r="S523" s="3">
        <f>RADIANS(tweet_datatable[[#This Row],[Theta (deg)]])</f>
        <v>0.23856116610122596</v>
      </c>
      <c r="T523" s="3">
        <f>tweet_datatable[[#This Row],[r1]]*COS(tweet_datatable[[#This Row],[Theta (rad)]])</f>
        <v>0.8010639814328826</v>
      </c>
      <c r="U523" s="3">
        <f>tweet_datatable[[#This Row],[r1]]*SIN(tweet_datatable[[#This Row],[Theta (rad)]])</f>
        <v>0.19481254254624927</v>
      </c>
      <c r="V523" s="3">
        <f>IF(COUNTA(tweet_datatable[[#This Row],[Flag]])&gt;0,tweet_datatable[[#This Row],[x]],NA())</f>
        <v>0.8010639814328826</v>
      </c>
      <c r="W523" s="3">
        <f>IF(COUNTA(tweet_datatable[[#This Row],[Flag]])&gt;0,tweet_datatable[[#This Row],[y]],NA())</f>
        <v>0.19481254254624927</v>
      </c>
      <c r="X523" s="3" t="e">
        <f>IF(COUNTA(tweet_datatable[[#This Row],[Flag]])=0,tweet_datatable[[#This Row],[x]],NA())</f>
        <v>#N/A</v>
      </c>
      <c r="Y523" s="3" t="e">
        <f>IF(COUNTA(tweet_datatable[[#This Row],[Flag]])=0,tweet_datatable[[#This Row],[y]],NA())</f>
        <v>#N/A</v>
      </c>
      <c r="Z523" s="3"/>
      <c r="AA523" s="3"/>
      <c r="AB523" s="3"/>
    </row>
    <row r="524" spans="1:28" x14ac:dyDescent="0.35">
      <c r="A524" s="1">
        <v>44169</v>
      </c>
      <c r="B524">
        <v>8.1</v>
      </c>
      <c r="C524">
        <v>25.8</v>
      </c>
      <c r="D524">
        <v>95.1</v>
      </c>
      <c r="E524" t="s">
        <v>8</v>
      </c>
      <c r="G524" t="s">
        <v>17</v>
      </c>
      <c r="I524" s="2">
        <f>IFERROR(tweet_datatable[[#This Row],[Retweets]]/SUM(tweet_datatable[[#This Row],[Retweets]:[Likes]]),0.5)</f>
        <v>0.21339950372208438</v>
      </c>
      <c r="J524" s="2">
        <f>IFERROR(tweet_datatable[[#This Row],[Retweets]]/SUM(tweet_datatable[[#This Row],[Comments]:[Retweets]]),0.5)</f>
        <v>0.76106194690265494</v>
      </c>
      <c r="K524" s="3">
        <f>tweet_datatable[[#This Row],[R/L]]*60</f>
        <v>12.803970223325063</v>
      </c>
      <c r="L524" s="3">
        <f>tweet_datatable[[#This Row],[R/C]]*60</f>
        <v>45.663716814159294</v>
      </c>
      <c r="M524" s="3">
        <f>180-tweet_datatable[[#This Row],[Theta (deg)]]-tweet_datatable[[#This Row],[Phi (deg)]]</f>
        <v>121.53231296251565</v>
      </c>
      <c r="N524" s="3">
        <f>RADIANS(tweet_datatable[[#This Row],[Phi (deg)]])</f>
        <v>0.79698220710537526</v>
      </c>
      <c r="O524" s="3">
        <f>RADIANS(tweet_datatable[[#This Row],[Beta (deg)]])</f>
        <v>2.1211390087600819</v>
      </c>
      <c r="P524" s="3">
        <f>SIN(tweet_datatable[[#This Row],[Phi (rad)]])</f>
        <v>0.71525031102870484</v>
      </c>
      <c r="Q524" s="3">
        <f>SIN(tweet_datatable[[#This Row],[Beta (rad)]])</f>
        <v>0.85234535651985122</v>
      </c>
      <c r="R524" s="3">
        <f>tweet_datatable[[#This Row],[SinPhi]]/tweet_datatable[[#This Row],[SinBeta]]</f>
        <v>0.83915552018619644</v>
      </c>
      <c r="S524" s="3">
        <f>RADIANS(tweet_datatable[[#This Row],[Theta (deg)]])</f>
        <v>0.223471437724336</v>
      </c>
      <c r="T524" s="3">
        <f>tweet_datatable[[#This Row],[r1]]*COS(tweet_datatable[[#This Row],[Theta (rad)]])</f>
        <v>0.81828907910556381</v>
      </c>
      <c r="U524" s="3">
        <f>tweet_datatable[[#This Row],[r1]]*SIN(tweet_datatable[[#This Row],[Theta (rad)]])</f>
        <v>0.18597034730175183</v>
      </c>
      <c r="V524" s="3">
        <f>IF(COUNTA(tweet_datatable[[#This Row],[Flag]])&gt;0,tweet_datatable[[#This Row],[x]],NA())</f>
        <v>0.81828907910556381</v>
      </c>
      <c r="W524" s="3">
        <f>IF(COUNTA(tweet_datatable[[#This Row],[Flag]])&gt;0,tweet_datatable[[#This Row],[y]],NA())</f>
        <v>0.18597034730175183</v>
      </c>
      <c r="X524" s="3" t="e">
        <f>IF(COUNTA(tweet_datatable[[#This Row],[Flag]])=0,tweet_datatable[[#This Row],[x]],NA())</f>
        <v>#N/A</v>
      </c>
      <c r="Y524" s="3" t="e">
        <f>IF(COUNTA(tweet_datatable[[#This Row],[Flag]])=0,tweet_datatable[[#This Row],[y]],NA())</f>
        <v>#N/A</v>
      </c>
      <c r="Z524" s="3"/>
      <c r="AA524" s="3"/>
      <c r="AB524" s="3"/>
    </row>
    <row r="525" spans="1:28" x14ac:dyDescent="0.35">
      <c r="A525" s="1">
        <v>44169</v>
      </c>
      <c r="B525">
        <v>8.5</v>
      </c>
      <c r="C525">
        <v>21.4</v>
      </c>
      <c r="D525">
        <v>84</v>
      </c>
      <c r="E525" t="s">
        <v>8</v>
      </c>
      <c r="G525" t="s">
        <v>17</v>
      </c>
      <c r="I525" s="2">
        <f>IFERROR(tweet_datatable[[#This Row],[Retweets]]/SUM(tweet_datatable[[#This Row],[Retweets]:[Likes]]),0.5)</f>
        <v>0.20303605313092976</v>
      </c>
      <c r="J525" s="2">
        <f>IFERROR(tweet_datatable[[#This Row],[Retweets]]/SUM(tweet_datatable[[#This Row],[Comments]:[Retweets]]),0.5)</f>
        <v>0.71571906354515047</v>
      </c>
      <c r="K525" s="3">
        <f>tweet_datatable[[#This Row],[R/L]]*60</f>
        <v>12.182163187855785</v>
      </c>
      <c r="L525" s="3">
        <f>tweet_datatable[[#This Row],[R/C]]*60</f>
        <v>42.943143812709025</v>
      </c>
      <c r="M525" s="3">
        <f>180-tweet_datatable[[#This Row],[Theta (deg)]]-tweet_datatable[[#This Row],[Phi (deg)]]</f>
        <v>124.87469299943518</v>
      </c>
      <c r="N525" s="3">
        <f>RADIANS(tweet_datatable[[#This Row],[Phi (deg)]])</f>
        <v>0.74949925068920364</v>
      </c>
      <c r="O525" s="3">
        <f>RADIANS(tweet_datatable[[#This Row],[Beta (deg)]])</f>
        <v>2.1794745452572575</v>
      </c>
      <c r="P525" s="3">
        <f>SIN(tweet_datatable[[#This Row],[Phi (rad)]])</f>
        <v>0.68127228188142619</v>
      </c>
      <c r="Q525" s="3">
        <f>SIN(tweet_datatable[[#This Row],[Beta (rad)]])</f>
        <v>0.82040450725120984</v>
      </c>
      <c r="R525" s="3">
        <f>tweet_datatable[[#This Row],[SinPhi]]/tweet_datatable[[#This Row],[SinBeta]]</f>
        <v>0.83041021332762988</v>
      </c>
      <c r="S525" s="3">
        <f>RADIANS(tweet_datatable[[#This Row],[Theta (deg)]])</f>
        <v>0.21261885764333194</v>
      </c>
      <c r="T525" s="3">
        <f>tweet_datatable[[#This Row],[r1]]*COS(tweet_datatable[[#This Row],[Theta (rad)]])</f>
        <v>0.81171073277591377</v>
      </c>
      <c r="U525" s="3">
        <f>tweet_datatable[[#This Row],[r1]]*SIN(tweet_datatable[[#This Row],[Theta (rad)]])</f>
        <v>0.17523358324028221</v>
      </c>
      <c r="V525" s="3">
        <f>IF(COUNTA(tweet_datatable[[#This Row],[Flag]])&gt;0,tweet_datatable[[#This Row],[x]],NA())</f>
        <v>0.81171073277591377</v>
      </c>
      <c r="W525" s="3">
        <f>IF(COUNTA(tweet_datatable[[#This Row],[Flag]])&gt;0,tweet_datatable[[#This Row],[y]],NA())</f>
        <v>0.17523358324028221</v>
      </c>
      <c r="X525" s="3" t="e">
        <f>IF(COUNTA(tweet_datatable[[#This Row],[Flag]])=0,tweet_datatable[[#This Row],[x]],NA())</f>
        <v>#N/A</v>
      </c>
      <c r="Y525" s="3" t="e">
        <f>IF(COUNTA(tweet_datatable[[#This Row],[Flag]])=0,tweet_datatable[[#This Row],[y]],NA())</f>
        <v>#N/A</v>
      </c>
      <c r="Z525" s="3"/>
      <c r="AA525" s="3"/>
      <c r="AB525" s="3"/>
    </row>
    <row r="526" spans="1:28" x14ac:dyDescent="0.35">
      <c r="A526" s="1">
        <v>44169</v>
      </c>
      <c r="B526">
        <v>0.81699999999999995</v>
      </c>
      <c r="C526">
        <v>5</v>
      </c>
      <c r="D526">
        <v>12.7</v>
      </c>
      <c r="E526" t="s">
        <v>8</v>
      </c>
      <c r="I526" s="2">
        <f>IFERROR(tweet_datatable[[#This Row],[Retweets]]/SUM(tweet_datatable[[#This Row],[Retweets]:[Likes]]),0.5)</f>
        <v>0.2824858757062147</v>
      </c>
      <c r="J526" s="2">
        <f>IFERROR(tweet_datatable[[#This Row],[Retweets]]/SUM(tweet_datatable[[#This Row],[Comments]:[Retweets]]),0.5)</f>
        <v>0.8595495960116899</v>
      </c>
      <c r="K526" s="3">
        <f>tweet_datatable[[#This Row],[R/L]]*60</f>
        <v>16.949152542372882</v>
      </c>
      <c r="L526" s="3">
        <f>tweet_datatable[[#This Row],[R/C]]*60</f>
        <v>51.572975760701397</v>
      </c>
      <c r="M526" s="3">
        <f>180-tweet_datatable[[#This Row],[Theta (deg)]]-tweet_datatable[[#This Row],[Phi (deg)]]</f>
        <v>111.47787169692573</v>
      </c>
      <c r="N526" s="3">
        <f>RADIANS(tweet_datatable[[#This Row],[Phi (deg)]])</f>
        <v>0.9001182320754666</v>
      </c>
      <c r="O526" s="3">
        <f>RADIANS(tweet_datatable[[#This Row],[Beta (deg)]])</f>
        <v>1.9456559042271522</v>
      </c>
      <c r="P526" s="3">
        <f>SIN(tweet_datatable[[#This Row],[Phi (rad)]])</f>
        <v>0.78340039838899711</v>
      </c>
      <c r="Q526" s="3">
        <f>SIN(tweet_datatable[[#This Row],[Beta (rad)]])</f>
        <v>0.93055904566706771</v>
      </c>
      <c r="R526" s="3">
        <f>tweet_datatable[[#This Row],[SinPhi]]/tweet_datatable[[#This Row],[SinBeta]]</f>
        <v>0.84185995723400819</v>
      </c>
      <c r="S526" s="3">
        <f>RADIANS(tweet_datatable[[#This Row],[Theta (deg)]])</f>
        <v>0.29581851728717451</v>
      </c>
      <c r="T526" s="3">
        <f>tweet_datatable[[#This Row],[r1]]*COS(tweet_datatable[[#This Row],[Theta (rad)]])</f>
        <v>0.80529279868685066</v>
      </c>
      <c r="U526" s="3">
        <f>tweet_datatable[[#This Row],[r1]]*SIN(tweet_datatable[[#This Row],[Theta (rad)]])</f>
        <v>0.24542146600724538</v>
      </c>
      <c r="V526" s="3" t="e">
        <f>IF(COUNTA(tweet_datatable[[#This Row],[Flag]])&gt;0,tweet_datatable[[#This Row],[x]],NA())</f>
        <v>#N/A</v>
      </c>
      <c r="W526" s="3" t="e">
        <f>IF(COUNTA(tweet_datatable[[#This Row],[Flag]])&gt;0,tweet_datatable[[#This Row],[y]],NA())</f>
        <v>#N/A</v>
      </c>
      <c r="X526" s="3">
        <f>IF(COUNTA(tweet_datatable[[#This Row],[Flag]])=0,tweet_datatable[[#This Row],[x]],NA())</f>
        <v>0.80529279868685066</v>
      </c>
      <c r="Y526" s="3">
        <f>IF(COUNTA(tweet_datatable[[#This Row],[Flag]])=0,tweet_datatable[[#This Row],[y]],NA())</f>
        <v>0.24542146600724538</v>
      </c>
      <c r="Z526" s="3"/>
      <c r="AA526" s="3"/>
      <c r="AB526" s="3"/>
    </row>
    <row r="527" spans="1:28" x14ac:dyDescent="0.35">
      <c r="A527" s="1">
        <v>44169</v>
      </c>
      <c r="B527">
        <v>3.3</v>
      </c>
      <c r="C527">
        <v>13</v>
      </c>
      <c r="D527">
        <v>88.2</v>
      </c>
      <c r="E527" t="s">
        <v>9</v>
      </c>
      <c r="I527" s="2">
        <f>IFERROR(tweet_datatable[[#This Row],[Retweets]]/SUM(tweet_datatable[[#This Row],[Retweets]:[Likes]]),0.5)</f>
        <v>0.12845849802371542</v>
      </c>
      <c r="J527" s="2">
        <f>IFERROR(tweet_datatable[[#This Row],[Retweets]]/SUM(tweet_datatable[[#This Row],[Comments]:[Retweets]]),0.5)</f>
        <v>0.7975460122699386</v>
      </c>
      <c r="K527" s="3">
        <f>tweet_datatable[[#This Row],[R/L]]*60</f>
        <v>7.7075098814229257</v>
      </c>
      <c r="L527" s="3">
        <f>tweet_datatable[[#This Row],[R/C]]*60</f>
        <v>47.852760736196316</v>
      </c>
      <c r="M527" s="3">
        <f>180-tweet_datatable[[#This Row],[Theta (deg)]]-tweet_datatable[[#This Row],[Phi (deg)]]</f>
        <v>124.43972938238075</v>
      </c>
      <c r="N527" s="3">
        <f>RADIANS(tweet_datatable[[#This Row],[Phi (deg)]])</f>
        <v>0.8351882310156914</v>
      </c>
      <c r="O527" s="3">
        <f>RADIANS(tweet_datatable[[#This Row],[Beta (deg)]])</f>
        <v>2.1718829980132739</v>
      </c>
      <c r="P527" s="3">
        <f>SIN(tweet_datatable[[#This Row],[Phi (rad)]])</f>
        <v>0.74142283505126649</v>
      </c>
      <c r="Q527" s="3">
        <f>SIN(tweet_datatable[[#This Row],[Beta (rad)]])</f>
        <v>0.82472154700540268</v>
      </c>
      <c r="R527" s="3">
        <f>tweet_datatable[[#This Row],[SinPhi]]/tweet_datatable[[#This Row],[SinBeta]]</f>
        <v>0.89899777414983617</v>
      </c>
      <c r="S527" s="3">
        <f>RADIANS(tweet_datatable[[#This Row],[Theta (deg)]])</f>
        <v>0.13452142456082777</v>
      </c>
      <c r="T527" s="3">
        <f>tweet_datatable[[#This Row],[r1]]*COS(tweet_datatable[[#This Row],[Theta (rad)]])</f>
        <v>0.89087589503926456</v>
      </c>
      <c r="U527" s="3">
        <f>tweet_datatable[[#This Row],[r1]]*SIN(tweet_datatable[[#This Row],[Theta (rad)]])</f>
        <v>0.12057005251864644</v>
      </c>
      <c r="V527" s="3" t="e">
        <f>IF(COUNTA(tweet_datatable[[#This Row],[Flag]])&gt;0,tweet_datatable[[#This Row],[x]],NA())</f>
        <v>#N/A</v>
      </c>
      <c r="W527" s="3" t="e">
        <f>IF(COUNTA(tweet_datatable[[#This Row],[Flag]])&gt;0,tweet_datatable[[#This Row],[y]],NA())</f>
        <v>#N/A</v>
      </c>
      <c r="X527" s="3">
        <f>IF(COUNTA(tweet_datatable[[#This Row],[Flag]])=0,tweet_datatable[[#This Row],[x]],NA())</f>
        <v>0.89087589503926456</v>
      </c>
      <c r="Y527" s="3">
        <f>IF(COUNTA(tweet_datatable[[#This Row],[Flag]])=0,tweet_datatable[[#This Row],[y]],NA())</f>
        <v>0.12057005251864644</v>
      </c>
      <c r="Z527" s="3"/>
      <c r="AA527" s="3"/>
      <c r="AB527" s="3"/>
    </row>
    <row r="528" spans="1:28" x14ac:dyDescent="0.35">
      <c r="A528" s="1">
        <v>44169</v>
      </c>
      <c r="B528">
        <v>20</v>
      </c>
      <c r="C528">
        <v>41.8</v>
      </c>
      <c r="D528">
        <v>246.3</v>
      </c>
      <c r="E528" t="s">
        <v>8</v>
      </c>
      <c r="I528" s="2">
        <f>IFERROR(tweet_datatable[[#This Row],[Retweets]]/SUM(tweet_datatable[[#This Row],[Retweets]:[Likes]]),0.5)</f>
        <v>0.14508851093370356</v>
      </c>
      <c r="J528" s="2">
        <f>IFERROR(tweet_datatable[[#This Row],[Retweets]]/SUM(tweet_datatable[[#This Row],[Comments]:[Retweets]]),0.5)</f>
        <v>0.6763754045307443</v>
      </c>
      <c r="K528" s="3">
        <f>tweet_datatable[[#This Row],[R/L]]*60</f>
        <v>8.7053106560222133</v>
      </c>
      <c r="L528" s="3">
        <f>tweet_datatable[[#This Row],[R/C]]*60</f>
        <v>40.582524271844655</v>
      </c>
      <c r="M528" s="3">
        <f>180-tweet_datatable[[#This Row],[Theta (deg)]]-tweet_datatable[[#This Row],[Phi (deg)]]</f>
        <v>130.71216507213313</v>
      </c>
      <c r="N528" s="3">
        <f>RADIANS(tweet_datatable[[#This Row],[Phi (deg)]])</f>
        <v>0.70829866731420354</v>
      </c>
      <c r="O528" s="3">
        <f>RADIANS(tweet_datatable[[#This Row],[Beta (deg)]])</f>
        <v>2.2813576529190547</v>
      </c>
      <c r="P528" s="3">
        <f>SIN(tweet_datatable[[#This Row],[Phi (rad)]])</f>
        <v>0.65054260241976281</v>
      </c>
      <c r="Q528" s="3">
        <f>SIN(tweet_datatable[[#This Row],[Beta (rad)]])</f>
        <v>0.75799586521045215</v>
      </c>
      <c r="R528" s="3">
        <f>tweet_datatable[[#This Row],[SinPhi]]/tweet_datatable[[#This Row],[SinBeta]]</f>
        <v>0.85824030483219627</v>
      </c>
      <c r="S528" s="3">
        <f>RADIANS(tweet_datatable[[#This Row],[Theta (deg)]])</f>
        <v>0.15193633335653517</v>
      </c>
      <c r="T528" s="3">
        <f>tweet_datatable[[#This Row],[r1]]*COS(tweet_datatable[[#This Row],[Theta (rad)]])</f>
        <v>0.84835325845597132</v>
      </c>
      <c r="U528" s="3">
        <f>tweet_datatable[[#This Row],[r1]]*SIN(tweet_datatable[[#This Row],[Theta (rad)]])</f>
        <v>0.12989676557019078</v>
      </c>
      <c r="V528" s="3" t="e">
        <f>IF(COUNTA(tweet_datatable[[#This Row],[Flag]])&gt;0,tweet_datatable[[#This Row],[x]],NA())</f>
        <v>#N/A</v>
      </c>
      <c r="W528" s="3" t="e">
        <f>IF(COUNTA(tweet_datatable[[#This Row],[Flag]])&gt;0,tweet_datatable[[#This Row],[y]],NA())</f>
        <v>#N/A</v>
      </c>
      <c r="X528" s="3">
        <f>IF(COUNTA(tweet_datatable[[#This Row],[Flag]])=0,tweet_datatable[[#This Row],[x]],NA())</f>
        <v>0.84835325845597132</v>
      </c>
      <c r="Y528" s="3">
        <f>IF(COUNTA(tweet_datatable[[#This Row],[Flag]])=0,tweet_datatable[[#This Row],[y]],NA())</f>
        <v>0.12989676557019078</v>
      </c>
      <c r="Z528" s="3"/>
      <c r="AA528" s="3"/>
      <c r="AB528" s="3"/>
    </row>
    <row r="529" spans="1:28" x14ac:dyDescent="0.35">
      <c r="A529" s="1">
        <v>44169</v>
      </c>
      <c r="B529">
        <v>8.8000000000000007</v>
      </c>
      <c r="C529">
        <v>27.3</v>
      </c>
      <c r="D529">
        <v>130.30000000000001</v>
      </c>
      <c r="E529" t="s">
        <v>8</v>
      </c>
      <c r="I529" s="2">
        <f>IFERROR(tweet_datatable[[#This Row],[Retweets]]/SUM(tweet_datatable[[#This Row],[Retweets]:[Likes]]),0.5)</f>
        <v>0.17322335025380708</v>
      </c>
      <c r="J529" s="2">
        <f>IFERROR(tweet_datatable[[#This Row],[Retweets]]/SUM(tweet_datatable[[#This Row],[Comments]:[Retweets]]),0.5)</f>
        <v>0.75623268698060941</v>
      </c>
      <c r="K529" s="3">
        <f>tweet_datatable[[#This Row],[R/L]]*60</f>
        <v>10.393401015228426</v>
      </c>
      <c r="L529" s="3">
        <f>tweet_datatable[[#This Row],[R/C]]*60</f>
        <v>45.373961218836563</v>
      </c>
      <c r="M529" s="3">
        <f>180-tweet_datatable[[#This Row],[Theta (deg)]]-tweet_datatable[[#This Row],[Phi (deg)]]</f>
        <v>124.23263776593501</v>
      </c>
      <c r="N529" s="3">
        <f>RADIANS(tweet_datatable[[#This Row],[Phi (deg)]])</f>
        <v>0.7919250179409173</v>
      </c>
      <c r="O529" s="3">
        <f>RADIANS(tweet_datatable[[#This Row],[Beta (deg)]])</f>
        <v>2.1682685674530187</v>
      </c>
      <c r="P529" s="3">
        <f>SIN(tweet_datatable[[#This Row],[Phi (rad)]])</f>
        <v>0.71170687026550328</v>
      </c>
      <c r="Q529" s="3">
        <f>SIN(tweet_datatable[[#This Row],[Beta (rad)]])</f>
        <v>0.82676025690935329</v>
      </c>
      <c r="R529" s="3">
        <f>tweet_datatable[[#This Row],[SinPhi]]/tweet_datatable[[#This Row],[SinBeta]]</f>
        <v>0.86083827121304823</v>
      </c>
      <c r="S529" s="3">
        <f>RADIANS(tweet_datatable[[#This Row],[Theta (deg)]])</f>
        <v>0.18139906819585733</v>
      </c>
      <c r="T529" s="3">
        <f>tweet_datatable[[#This Row],[r1]]*COS(tweet_datatable[[#This Row],[Theta (rad)]])</f>
        <v>0.84671385672043342</v>
      </c>
      <c r="U529" s="3">
        <f>tweet_datatable[[#This Row],[r1]]*SIN(tweet_datatable[[#This Row],[Theta (rad)]])</f>
        <v>0.15530027051708201</v>
      </c>
      <c r="V529" s="3" t="e">
        <f>IF(COUNTA(tweet_datatable[[#This Row],[Flag]])&gt;0,tweet_datatable[[#This Row],[x]],NA())</f>
        <v>#N/A</v>
      </c>
      <c r="W529" s="3" t="e">
        <f>IF(COUNTA(tweet_datatable[[#This Row],[Flag]])&gt;0,tweet_datatable[[#This Row],[y]],NA())</f>
        <v>#N/A</v>
      </c>
      <c r="X529" s="3">
        <f>IF(COUNTA(tweet_datatable[[#This Row],[Flag]])=0,tweet_datatable[[#This Row],[x]],NA())</f>
        <v>0.84671385672043342</v>
      </c>
      <c r="Y529" s="3">
        <f>IF(COUNTA(tweet_datatable[[#This Row],[Flag]])=0,tweet_datatable[[#This Row],[y]],NA())</f>
        <v>0.15530027051708201</v>
      </c>
      <c r="Z529" s="3"/>
      <c r="AA529" s="3"/>
      <c r="AB529" s="3"/>
    </row>
    <row r="530" spans="1:28" x14ac:dyDescent="0.35">
      <c r="A530" s="1">
        <v>44169</v>
      </c>
      <c r="B530">
        <v>18.3</v>
      </c>
      <c r="C530">
        <v>51.7</v>
      </c>
      <c r="D530">
        <v>284.89999999999998</v>
      </c>
      <c r="E530" t="s">
        <v>8</v>
      </c>
      <c r="I530" s="2">
        <f>IFERROR(tweet_datatable[[#This Row],[Retweets]]/SUM(tweet_datatable[[#This Row],[Retweets]:[Likes]]),0.5)</f>
        <v>0.1535947712418301</v>
      </c>
      <c r="J530" s="2">
        <f>IFERROR(tweet_datatable[[#This Row],[Retweets]]/SUM(tweet_datatable[[#This Row],[Comments]:[Retweets]]),0.5)</f>
        <v>0.73857142857142866</v>
      </c>
      <c r="K530" s="3">
        <f>tweet_datatable[[#This Row],[R/L]]*60</f>
        <v>9.2156862745098067</v>
      </c>
      <c r="L530" s="3">
        <f>tweet_datatable[[#This Row],[R/C]]*60</f>
        <v>44.314285714285717</v>
      </c>
      <c r="M530" s="3">
        <f>180-tweet_datatable[[#This Row],[Theta (deg)]]-tweet_datatable[[#This Row],[Phi (deg)]]</f>
        <v>126.47002801120448</v>
      </c>
      <c r="N530" s="3">
        <f>RADIANS(tweet_datatable[[#This Row],[Phi (deg)]])</f>
        <v>0.77343019138377289</v>
      </c>
      <c r="O530" s="3">
        <f>RADIANS(tweet_datatable[[#This Row],[Beta (deg)]])</f>
        <v>2.2073183938849743</v>
      </c>
      <c r="P530" s="3">
        <f>SIN(tweet_datatable[[#This Row],[Phi (rad)]])</f>
        <v>0.69859370935768161</v>
      </c>
      <c r="Q530" s="3">
        <f>SIN(tweet_datatable[[#This Row],[Beta (rad)]])</f>
        <v>0.80416790829901319</v>
      </c>
      <c r="R530" s="3">
        <f>tweet_datatable[[#This Row],[SinPhi]]/tweet_datatable[[#This Row],[SinBeta]]</f>
        <v>0.86871622474385535</v>
      </c>
      <c r="S530" s="3">
        <f>RADIANS(tweet_datatable[[#This Row],[Theta (deg)]])</f>
        <v>0.16084406832104611</v>
      </c>
      <c r="T530" s="3">
        <f>tweet_datatable[[#This Row],[r1]]*COS(tweet_datatable[[#This Row],[Theta (rad)]])</f>
        <v>0.85750323207945356</v>
      </c>
      <c r="U530" s="3">
        <f>tweet_datatable[[#This Row],[r1]]*SIN(tweet_datatable[[#This Row],[Theta (rad)]])</f>
        <v>0.13912615177064089</v>
      </c>
      <c r="V530" s="3" t="e">
        <f>IF(COUNTA(tweet_datatable[[#This Row],[Flag]])&gt;0,tweet_datatable[[#This Row],[x]],NA())</f>
        <v>#N/A</v>
      </c>
      <c r="W530" s="3" t="e">
        <f>IF(COUNTA(tweet_datatable[[#This Row],[Flag]])&gt;0,tweet_datatable[[#This Row],[y]],NA())</f>
        <v>#N/A</v>
      </c>
      <c r="X530" s="3">
        <f>IF(COUNTA(tweet_datatable[[#This Row],[Flag]])=0,tweet_datatable[[#This Row],[x]],NA())</f>
        <v>0.85750323207945356</v>
      </c>
      <c r="Y530" s="3">
        <f>IF(COUNTA(tweet_datatable[[#This Row],[Flag]])=0,tweet_datatable[[#This Row],[y]],NA())</f>
        <v>0.13912615177064089</v>
      </c>
      <c r="Z530" s="3"/>
      <c r="AA530" s="3"/>
      <c r="AB530" s="3"/>
    </row>
    <row r="531" spans="1:28" x14ac:dyDescent="0.35">
      <c r="A531" s="1">
        <v>44169</v>
      </c>
      <c r="B531">
        <v>47.2</v>
      </c>
      <c r="C531">
        <v>62.9</v>
      </c>
      <c r="D531">
        <v>375.4</v>
      </c>
      <c r="E531" t="s">
        <v>8</v>
      </c>
      <c r="I531" s="2">
        <f>IFERROR(tweet_datatable[[#This Row],[Retweets]]/SUM(tweet_datatable[[#This Row],[Retweets]:[Likes]]),0.5)</f>
        <v>0.14350901209217432</v>
      </c>
      <c r="J531" s="2">
        <f>IFERROR(tweet_datatable[[#This Row],[Retweets]]/SUM(tweet_datatable[[#This Row],[Comments]:[Retweets]]),0.5)</f>
        <v>0.57129881925522252</v>
      </c>
      <c r="K531" s="3">
        <f>tweet_datatable[[#This Row],[R/L]]*60</f>
        <v>8.6105407255304591</v>
      </c>
      <c r="L531" s="3">
        <f>tweet_datatable[[#This Row],[R/C]]*60</f>
        <v>34.277929155313352</v>
      </c>
      <c r="M531" s="3">
        <f>180-tweet_datatable[[#This Row],[Theta (deg)]]-tweet_datatable[[#This Row],[Phi (deg)]]</f>
        <v>137.11153011915619</v>
      </c>
      <c r="N531" s="3">
        <f>RADIANS(tweet_datatable[[#This Row],[Phi (deg)]])</f>
        <v>0.59826272452557672</v>
      </c>
      <c r="O531" s="3">
        <f>RADIANS(tweet_datatable[[#This Row],[Beta (deg)]])</f>
        <v>2.3930476430266485</v>
      </c>
      <c r="P531" s="3">
        <f>SIN(tweet_datatable[[#This Row],[Phi (rad)]])</f>
        <v>0.5632077867134625</v>
      </c>
      <c r="Q531" s="3">
        <f>SIN(tweet_datatable[[#This Row],[Beta (rad)]])</f>
        <v>0.68057343931113901</v>
      </c>
      <c r="R531" s="3">
        <f>tweet_datatable[[#This Row],[SinPhi]]/tweet_datatable[[#This Row],[SinBeta]]</f>
        <v>0.82754887890354445</v>
      </c>
      <c r="S531" s="3">
        <f>RADIANS(tweet_datatable[[#This Row],[Theta (deg)]])</f>
        <v>0.15028228603756788</v>
      </c>
      <c r="T531" s="3">
        <f>tweet_datatable[[#This Row],[r1]]*COS(tweet_datatable[[#This Row],[Theta (rad)]])</f>
        <v>0.81822145486839093</v>
      </c>
      <c r="U531" s="3">
        <f>tweet_datatable[[#This Row],[r1]]*SIN(tweet_datatable[[#This Row],[Theta (rad)]])</f>
        <v>0.12389833641969135</v>
      </c>
      <c r="V531" s="3" t="e">
        <f>IF(COUNTA(tweet_datatable[[#This Row],[Flag]])&gt;0,tweet_datatable[[#This Row],[x]],NA())</f>
        <v>#N/A</v>
      </c>
      <c r="W531" s="3" t="e">
        <f>IF(COUNTA(tweet_datatable[[#This Row],[Flag]])&gt;0,tweet_datatable[[#This Row],[y]],NA())</f>
        <v>#N/A</v>
      </c>
      <c r="X531" s="3">
        <f>IF(COUNTA(tweet_datatable[[#This Row],[Flag]])=0,tweet_datatable[[#This Row],[x]],NA())</f>
        <v>0.81822145486839093</v>
      </c>
      <c r="Y531" s="3">
        <f>IF(COUNTA(tweet_datatable[[#This Row],[Flag]])=0,tweet_datatable[[#This Row],[y]],NA())</f>
        <v>0.12389833641969135</v>
      </c>
      <c r="Z531" s="3"/>
      <c r="AA531" s="3"/>
      <c r="AB531" s="3"/>
    </row>
    <row r="532" spans="1:28" x14ac:dyDescent="0.35">
      <c r="A532" s="1">
        <v>44169</v>
      </c>
      <c r="B532">
        <v>37.6</v>
      </c>
      <c r="C532">
        <v>40.799999999999997</v>
      </c>
      <c r="D532">
        <v>283.3</v>
      </c>
      <c r="E532" t="s">
        <v>8</v>
      </c>
      <c r="I532" s="2">
        <f>IFERROR(tweet_datatable[[#This Row],[Retweets]]/SUM(tweet_datatable[[#This Row],[Retweets]:[Likes]]),0.5)</f>
        <v>0.12588707189139153</v>
      </c>
      <c r="J532" s="2">
        <f>IFERROR(tweet_datatable[[#This Row],[Retweets]]/SUM(tweet_datatable[[#This Row],[Comments]:[Retweets]]),0.5)</f>
        <v>0.52040816326530603</v>
      </c>
      <c r="K532" s="3">
        <f>tweet_datatable[[#This Row],[R/L]]*60</f>
        <v>7.5532243134834918</v>
      </c>
      <c r="L532" s="3">
        <f>tweet_datatable[[#This Row],[R/C]]*60</f>
        <v>31.224489795918362</v>
      </c>
      <c r="M532" s="3">
        <f>180-tweet_datatable[[#This Row],[Theta (deg)]]-tweet_datatable[[#This Row],[Phi (deg)]]</f>
        <v>141.22228589059813</v>
      </c>
      <c r="N532" s="3">
        <f>RADIANS(tweet_datatable[[#This Row],[Phi (deg)]])</f>
        <v>0.54497015419414774</v>
      </c>
      <c r="O532" s="3">
        <f>RADIANS(tweet_datatable[[#This Row],[Beta (deg)]])</f>
        <v>2.4647938659836699</v>
      </c>
      <c r="P532" s="3">
        <f>SIN(tweet_datatable[[#This Row],[Phi (rad)]])</f>
        <v>0.51839256831052494</v>
      </c>
      <c r="Q532" s="3">
        <f>SIN(tweet_datatable[[#This Row],[Beta (rad)]])</f>
        <v>0.62630063098797584</v>
      </c>
      <c r="R532" s="3">
        <f>tweet_datatable[[#This Row],[SinPhi]]/tweet_datatable[[#This Row],[SinBeta]]</f>
        <v>0.82770564591763507</v>
      </c>
      <c r="S532" s="3">
        <f>RADIANS(tweet_datatable[[#This Row],[Theta (deg)]])</f>
        <v>0.13182863341197526</v>
      </c>
      <c r="T532" s="3">
        <f>tweet_datatable[[#This Row],[r1]]*COS(tweet_datatable[[#This Row],[Theta (rad)]])</f>
        <v>0.82052379523397989</v>
      </c>
      <c r="U532" s="3">
        <f>tweet_datatable[[#This Row],[r1]]*SIN(tweet_datatable[[#This Row],[Theta (rad)]])</f>
        <v>0.10879953004841242</v>
      </c>
      <c r="V532" s="3" t="e">
        <f>IF(COUNTA(tweet_datatable[[#This Row],[Flag]])&gt;0,tweet_datatable[[#This Row],[x]],NA())</f>
        <v>#N/A</v>
      </c>
      <c r="W532" s="3" t="e">
        <f>IF(COUNTA(tweet_datatable[[#This Row],[Flag]])&gt;0,tweet_datatable[[#This Row],[y]],NA())</f>
        <v>#N/A</v>
      </c>
      <c r="X532" s="3">
        <f>IF(COUNTA(tweet_datatable[[#This Row],[Flag]])=0,tweet_datatable[[#This Row],[x]],NA())</f>
        <v>0.82052379523397989</v>
      </c>
      <c r="Y532" s="3">
        <f>IF(COUNTA(tweet_datatable[[#This Row],[Flag]])=0,tweet_datatable[[#This Row],[y]],NA())</f>
        <v>0.10879953004841242</v>
      </c>
      <c r="Z532" s="3"/>
      <c r="AA532" s="3"/>
      <c r="AB532" s="3"/>
    </row>
    <row r="533" spans="1:28" x14ac:dyDescent="0.35">
      <c r="A533" s="1">
        <v>44169</v>
      </c>
      <c r="B533">
        <v>15.9</v>
      </c>
      <c r="C533">
        <v>22.2</v>
      </c>
      <c r="D533">
        <v>126.6</v>
      </c>
      <c r="E533" t="s">
        <v>8</v>
      </c>
      <c r="I533" s="2">
        <f>IFERROR(tweet_datatable[[#This Row],[Retweets]]/SUM(tweet_datatable[[#This Row],[Retweets]:[Likes]]),0.5)</f>
        <v>0.14919354838709678</v>
      </c>
      <c r="J533" s="2">
        <f>IFERROR(tweet_datatable[[#This Row],[Retweets]]/SUM(tweet_datatable[[#This Row],[Comments]:[Retweets]]),0.5)</f>
        <v>0.58267716535433067</v>
      </c>
      <c r="K533" s="3">
        <f>tweet_datatable[[#This Row],[R/L]]*60</f>
        <v>8.9516129032258061</v>
      </c>
      <c r="L533" s="3">
        <f>tweet_datatable[[#This Row],[R/C]]*60</f>
        <v>34.960629921259837</v>
      </c>
      <c r="M533" s="3">
        <f>180-tweet_datatable[[#This Row],[Theta (deg)]]-tweet_datatable[[#This Row],[Phi (deg)]]</f>
        <v>136.08775717551435</v>
      </c>
      <c r="N533" s="3">
        <f>RADIANS(tweet_datatable[[#This Row],[Phi (deg)]])</f>
        <v>0.61017810069723011</v>
      </c>
      <c r="O533" s="3">
        <f>RADIANS(tweet_datatable[[#This Row],[Beta (deg)]])</f>
        <v>2.3751794343672641</v>
      </c>
      <c r="P533" s="3">
        <f>SIN(tweet_datatable[[#This Row],[Phi (rad)]])</f>
        <v>0.57301343089753376</v>
      </c>
      <c r="Q533" s="3">
        <f>SIN(tweet_datatable[[#This Row],[Beta (rad)]])</f>
        <v>0.6935557780750039</v>
      </c>
      <c r="R533" s="3">
        <f>tweet_datatable[[#This Row],[SinPhi]]/tweet_datatable[[#This Row],[SinBeta]]</f>
        <v>0.82619660741340661</v>
      </c>
      <c r="S533" s="3">
        <f>RADIANS(tweet_datatable[[#This Row],[Theta (deg)]])</f>
        <v>0.15623511852529884</v>
      </c>
      <c r="T533" s="3">
        <f>tweet_datatable[[#This Row],[r1]]*COS(tweet_datatable[[#This Row],[Theta (rad)]])</f>
        <v>0.81613361493148651</v>
      </c>
      <c r="U533" s="3">
        <f>tweet_datatable[[#This Row],[r1]]*SIN(tweet_datatable[[#This Row],[Theta (rad)]])</f>
        <v>0.12855643383466581</v>
      </c>
      <c r="V533" s="3" t="e">
        <f>IF(COUNTA(tweet_datatable[[#This Row],[Flag]])&gt;0,tweet_datatable[[#This Row],[x]],NA())</f>
        <v>#N/A</v>
      </c>
      <c r="W533" s="3" t="e">
        <f>IF(COUNTA(tweet_datatable[[#This Row],[Flag]])&gt;0,tweet_datatable[[#This Row],[y]],NA())</f>
        <v>#N/A</v>
      </c>
      <c r="X533" s="3">
        <f>IF(COUNTA(tweet_datatable[[#This Row],[Flag]])=0,tweet_datatable[[#This Row],[x]],NA())</f>
        <v>0.81613361493148651</v>
      </c>
      <c r="Y533" s="3">
        <f>IF(COUNTA(tweet_datatable[[#This Row],[Flag]])=0,tweet_datatable[[#This Row],[y]],NA())</f>
        <v>0.12855643383466581</v>
      </c>
      <c r="Z533" s="3"/>
      <c r="AA533" s="3"/>
      <c r="AB533" s="3"/>
    </row>
    <row r="534" spans="1:28" x14ac:dyDescent="0.35">
      <c r="A534" s="1">
        <v>44169</v>
      </c>
      <c r="B534">
        <v>7.8</v>
      </c>
      <c r="C534">
        <v>25</v>
      </c>
      <c r="D534">
        <v>88.2</v>
      </c>
      <c r="E534" t="s">
        <v>9</v>
      </c>
      <c r="I534" s="2">
        <f>IFERROR(tweet_datatable[[#This Row],[Retweets]]/SUM(tweet_datatable[[#This Row],[Retweets]:[Likes]]),0.5)</f>
        <v>0.22084805653710246</v>
      </c>
      <c r="J534" s="2">
        <f>IFERROR(tweet_datatable[[#This Row],[Retweets]]/SUM(tweet_datatable[[#This Row],[Comments]:[Retweets]]),0.5)</f>
        <v>0.76219512195121952</v>
      </c>
      <c r="K534" s="3">
        <f>tweet_datatable[[#This Row],[R/L]]*60</f>
        <v>13.250883392226148</v>
      </c>
      <c r="L534" s="3">
        <f>tweet_datatable[[#This Row],[R/C]]*60</f>
        <v>45.731707317073173</v>
      </c>
      <c r="M534" s="3">
        <f>180-tweet_datatable[[#This Row],[Theta (deg)]]-tweet_datatable[[#This Row],[Phi (deg)]]</f>
        <v>121.01740929070068</v>
      </c>
      <c r="N534" s="3">
        <f>RADIANS(tweet_datatable[[#This Row],[Phi (deg)]])</f>
        <v>0.79816886524130926</v>
      </c>
      <c r="O534" s="3">
        <f>RADIANS(tweet_datatable[[#This Row],[Beta (deg)]])</f>
        <v>2.1121522443563023</v>
      </c>
      <c r="P534" s="3">
        <f>SIN(tweet_datatable[[#This Row],[Phi (rad)]])</f>
        <v>0.7160791250736751</v>
      </c>
      <c r="Q534" s="3">
        <f>SIN(tweet_datatable[[#This Row],[Beta (rad)]])</f>
        <v>0.85701076710348678</v>
      </c>
      <c r="R534" s="3">
        <f>tweet_datatable[[#This Row],[SinPhi]]/tweet_datatable[[#This Row],[SinBeta]]</f>
        <v>0.8355544090698761</v>
      </c>
      <c r="S534" s="3">
        <f>RADIANS(tweet_datatable[[#This Row],[Theta (deg)]])</f>
        <v>0.23127154399218147</v>
      </c>
      <c r="T534" s="3">
        <f>tweet_datatable[[#This Row],[r1]]*COS(tweet_datatable[[#This Row],[Theta (rad)]])</f>
        <v>0.81330837829552638</v>
      </c>
      <c r="U534" s="3">
        <f>tweet_datatable[[#This Row],[r1]]*SIN(tweet_datatable[[#This Row],[Theta (rad)]])</f>
        <v>0.19152193689081862</v>
      </c>
      <c r="V534" s="3" t="e">
        <f>IF(COUNTA(tweet_datatable[[#This Row],[Flag]])&gt;0,tweet_datatable[[#This Row],[x]],NA())</f>
        <v>#N/A</v>
      </c>
      <c r="W534" s="3" t="e">
        <f>IF(COUNTA(tweet_datatable[[#This Row],[Flag]])&gt;0,tweet_datatable[[#This Row],[y]],NA())</f>
        <v>#N/A</v>
      </c>
      <c r="X534" s="3">
        <f>IF(COUNTA(tweet_datatable[[#This Row],[Flag]])=0,tweet_datatable[[#This Row],[x]],NA())</f>
        <v>0.81330837829552638</v>
      </c>
      <c r="Y534" s="3">
        <f>IF(COUNTA(tweet_datatable[[#This Row],[Flag]])=0,tweet_datatable[[#This Row],[y]],NA())</f>
        <v>0.19152193689081862</v>
      </c>
      <c r="Z534" s="3"/>
      <c r="AA534" s="3"/>
      <c r="AB534" s="3"/>
    </row>
    <row r="535" spans="1:28" x14ac:dyDescent="0.35">
      <c r="A535" s="1">
        <v>44169</v>
      </c>
      <c r="B535">
        <v>14.4</v>
      </c>
      <c r="C535">
        <v>27.6</v>
      </c>
      <c r="D535">
        <v>125.4</v>
      </c>
      <c r="E535" t="s">
        <v>9</v>
      </c>
      <c r="I535" s="2">
        <f>IFERROR(tweet_datatable[[#This Row],[Retweets]]/SUM(tweet_datatable[[#This Row],[Retweets]:[Likes]]),0.5)</f>
        <v>0.1803921568627451</v>
      </c>
      <c r="J535" s="2">
        <f>IFERROR(tweet_datatable[[#This Row],[Retweets]]/SUM(tweet_datatable[[#This Row],[Comments]:[Retweets]]),0.5)</f>
        <v>0.65714285714285714</v>
      </c>
      <c r="K535" s="3">
        <f>tweet_datatable[[#This Row],[R/L]]*60</f>
        <v>10.823529411764707</v>
      </c>
      <c r="L535" s="3">
        <f>tweet_datatable[[#This Row],[R/C]]*60</f>
        <v>39.428571428571431</v>
      </c>
      <c r="M535" s="3">
        <f>180-tweet_datatable[[#This Row],[Theta (deg)]]-tweet_datatable[[#This Row],[Phi (deg)]]</f>
        <v>129.74789915966386</v>
      </c>
      <c r="N535" s="3">
        <f>RADIANS(tweet_datatable[[#This Row],[Phi (deg)]])</f>
        <v>0.68815839078633567</v>
      </c>
      <c r="O535" s="3">
        <f>RADIANS(tweet_datatable[[#This Row],[Beta (deg)]])</f>
        <v>2.2645280378817181</v>
      </c>
      <c r="P535" s="3">
        <f>SIN(tweet_datatable[[#This Row],[Phi (rad)]])</f>
        <v>0.63511576984217877</v>
      </c>
      <c r="Q535" s="3">
        <f>SIN(tweet_datatable[[#This Row],[Beta (rad)]])</f>
        <v>0.76886527759853651</v>
      </c>
      <c r="R535" s="3">
        <f>tweet_datatable[[#This Row],[SinPhi]]/tweet_datatable[[#This Row],[SinBeta]]</f>
        <v>0.8260429861339178</v>
      </c>
      <c r="S535" s="3">
        <f>RADIANS(tweet_datatable[[#This Row],[Theta (deg)]])</f>
        <v>0.1889062249217392</v>
      </c>
      <c r="T535" s="3">
        <f>tweet_datatable[[#This Row],[r1]]*COS(tweet_datatable[[#This Row],[Theta (rad)]])</f>
        <v>0.81134786051437158</v>
      </c>
      <c r="U535" s="3">
        <f>tweet_datatable[[#This Row],[r1]]*SIN(tweet_datatable[[#This Row],[Theta (rad)]])</f>
        <v>0.15511822645901976</v>
      </c>
      <c r="V535" s="3" t="e">
        <f>IF(COUNTA(tweet_datatable[[#This Row],[Flag]])&gt;0,tweet_datatable[[#This Row],[x]],NA())</f>
        <v>#N/A</v>
      </c>
      <c r="W535" s="3" t="e">
        <f>IF(COUNTA(tweet_datatable[[#This Row],[Flag]])&gt;0,tweet_datatable[[#This Row],[y]],NA())</f>
        <v>#N/A</v>
      </c>
      <c r="X535" s="3">
        <f>IF(COUNTA(tweet_datatable[[#This Row],[Flag]])=0,tweet_datatable[[#This Row],[x]],NA())</f>
        <v>0.81134786051437158</v>
      </c>
      <c r="Y535" s="3">
        <f>IF(COUNTA(tweet_datatable[[#This Row],[Flag]])=0,tweet_datatable[[#This Row],[y]],NA())</f>
        <v>0.15511822645901976</v>
      </c>
      <c r="Z535" s="3"/>
      <c r="AA535" s="3"/>
      <c r="AB535" s="3"/>
    </row>
    <row r="536" spans="1:28" x14ac:dyDescent="0.35">
      <c r="A536" s="1">
        <v>44169</v>
      </c>
      <c r="B536">
        <v>5.4</v>
      </c>
      <c r="C536">
        <v>24</v>
      </c>
      <c r="D536">
        <v>89.1</v>
      </c>
      <c r="E536" t="s">
        <v>8</v>
      </c>
      <c r="I536" s="2">
        <f>IFERROR(tweet_datatable[[#This Row],[Retweets]]/SUM(tweet_datatable[[#This Row],[Retweets]:[Likes]]),0.5)</f>
        <v>0.21220159151193635</v>
      </c>
      <c r="J536" s="2">
        <f>IFERROR(tweet_datatable[[#This Row],[Retweets]]/SUM(tweet_datatable[[#This Row],[Comments]:[Retweets]]),0.5)</f>
        <v>0.81632653061224492</v>
      </c>
      <c r="K536" s="3">
        <f>tweet_datatable[[#This Row],[R/L]]*60</f>
        <v>12.732095490716182</v>
      </c>
      <c r="L536" s="3">
        <f>tweet_datatable[[#This Row],[R/C]]*60</f>
        <v>48.979591836734699</v>
      </c>
      <c r="M536" s="3">
        <f>180-tweet_datatable[[#This Row],[Theta (deg)]]-tweet_datatable[[#This Row],[Phi (deg)]]</f>
        <v>118.28831267254913</v>
      </c>
      <c r="N536" s="3">
        <f>RADIANS(tweet_datatable[[#This Row],[Phi (deg)]])</f>
        <v>0.85485514383395744</v>
      </c>
      <c r="O536" s="3">
        <f>RADIANS(tweet_datatable[[#This Row],[Beta (deg)]])</f>
        <v>2.0645205227645156</v>
      </c>
      <c r="P536" s="3">
        <f>SIN(tweet_datatable[[#This Row],[Phi (rad)]])</f>
        <v>0.75447585092081448</v>
      </c>
      <c r="Q536" s="3">
        <f>SIN(tweet_datatable[[#This Row],[Beta (rad)]])</f>
        <v>0.88057404081520185</v>
      </c>
      <c r="R536" s="3">
        <f>tweet_datatable[[#This Row],[SinPhi]]/tweet_datatable[[#This Row],[SinBeta]]</f>
        <v>0.8568000144795882</v>
      </c>
      <c r="S536" s="3">
        <f>RADIANS(tweet_datatable[[#This Row],[Theta (deg)]])</f>
        <v>0.2222169869913205</v>
      </c>
      <c r="T536" s="3">
        <f>tweet_datatable[[#This Row],[r1]]*COS(tweet_datatable[[#This Row],[Theta (rad)]])</f>
        <v>0.83573236387795946</v>
      </c>
      <c r="U536" s="3">
        <f>tweet_datatable[[#This Row],[r1]]*SIN(tweet_datatable[[#This Row],[Theta (rad)]])</f>
        <v>0.18883241453516494</v>
      </c>
      <c r="V536" s="3" t="e">
        <f>IF(COUNTA(tweet_datatable[[#This Row],[Flag]])&gt;0,tweet_datatable[[#This Row],[x]],NA())</f>
        <v>#N/A</v>
      </c>
      <c r="W536" s="3" t="e">
        <f>IF(COUNTA(tweet_datatable[[#This Row],[Flag]])&gt;0,tweet_datatable[[#This Row],[y]],NA())</f>
        <v>#N/A</v>
      </c>
      <c r="X536" s="3">
        <f>IF(COUNTA(tweet_datatable[[#This Row],[Flag]])=0,tweet_datatable[[#This Row],[x]],NA())</f>
        <v>0.83573236387795946</v>
      </c>
      <c r="Y536" s="3">
        <f>IF(COUNTA(tweet_datatable[[#This Row],[Flag]])=0,tweet_datatable[[#This Row],[y]],NA())</f>
        <v>0.18883241453516494</v>
      </c>
      <c r="Z536" s="3"/>
      <c r="AA536" s="3"/>
      <c r="AB536" s="3"/>
    </row>
    <row r="537" spans="1:28" x14ac:dyDescent="0.35">
      <c r="A537" s="1">
        <v>44170</v>
      </c>
      <c r="B537">
        <v>9.5</v>
      </c>
      <c r="C537">
        <v>30.7</v>
      </c>
      <c r="D537">
        <v>126.7</v>
      </c>
      <c r="E537" t="s">
        <v>8</v>
      </c>
      <c r="G537" t="s">
        <v>17</v>
      </c>
      <c r="I537" s="2">
        <f>IFERROR(tweet_datatable[[#This Row],[Retweets]]/SUM(tweet_datatable[[#This Row],[Retweets]:[Likes]]),0.5)</f>
        <v>0.19504447268106734</v>
      </c>
      <c r="J537" s="2">
        <f>IFERROR(tweet_datatable[[#This Row],[Retweets]]/SUM(tweet_datatable[[#This Row],[Comments]:[Retweets]]),0.5)</f>
        <v>0.7636815920398009</v>
      </c>
      <c r="K537" s="3">
        <f>tweet_datatable[[#This Row],[R/L]]*60</f>
        <v>11.70266836086404</v>
      </c>
      <c r="L537" s="3">
        <f>tweet_datatable[[#This Row],[R/C]]*60</f>
        <v>45.820895522388057</v>
      </c>
      <c r="M537" s="3">
        <f>180-tweet_datatable[[#This Row],[Theta (deg)]]-tweet_datatable[[#This Row],[Phi (deg)]]</f>
        <v>122.47643611674791</v>
      </c>
      <c r="N537" s="3">
        <f>RADIANS(tweet_datatable[[#This Row],[Phi (deg)]])</f>
        <v>0.79972549307799867</v>
      </c>
      <c r="O537" s="3">
        <f>RADIANS(tweet_datatable[[#This Row],[Beta (deg)]])</f>
        <v>2.137617066345749</v>
      </c>
      <c r="P537" s="3">
        <f>SIN(tweet_datatable[[#This Row],[Phi (rad)]])</f>
        <v>0.71716481305976088</v>
      </c>
      <c r="Q537" s="3">
        <f>SIN(tweet_datatable[[#This Row],[Beta (rad)]])</f>
        <v>0.84361234826532516</v>
      </c>
      <c r="R537" s="3">
        <f>tweet_datatable[[#This Row],[SinPhi]]/tweet_datatable[[#This Row],[SinBeta]]</f>
        <v>0.85011180139127696</v>
      </c>
      <c r="S537" s="3">
        <f>RADIANS(tweet_datatable[[#This Row],[Theta (deg)]])</f>
        <v>0.20425009416604542</v>
      </c>
      <c r="T537" s="3">
        <f>tweet_datatable[[#This Row],[r1]]*COS(tweet_datatable[[#This Row],[Theta (rad)]])</f>
        <v>0.83244083801873447</v>
      </c>
      <c r="U537" s="3">
        <f>tweet_datatable[[#This Row],[r1]]*SIN(tweet_datatable[[#This Row],[Theta (rad)]])</f>
        <v>0.17243064131235211</v>
      </c>
      <c r="V537" s="3">
        <f>IF(COUNTA(tweet_datatable[[#This Row],[Flag]])&gt;0,tweet_datatable[[#This Row],[x]],NA())</f>
        <v>0.83244083801873447</v>
      </c>
      <c r="W537" s="3">
        <f>IF(COUNTA(tweet_datatable[[#This Row],[Flag]])&gt;0,tweet_datatable[[#This Row],[y]],NA())</f>
        <v>0.17243064131235211</v>
      </c>
      <c r="X537" s="3" t="e">
        <f>IF(COUNTA(tweet_datatable[[#This Row],[Flag]])=0,tweet_datatable[[#This Row],[x]],NA())</f>
        <v>#N/A</v>
      </c>
      <c r="Y537" s="3" t="e">
        <f>IF(COUNTA(tweet_datatable[[#This Row],[Flag]])=0,tweet_datatable[[#This Row],[y]],NA())</f>
        <v>#N/A</v>
      </c>
      <c r="Z537" s="3"/>
      <c r="AA537" s="3"/>
      <c r="AB537" s="3"/>
    </row>
    <row r="538" spans="1:28" x14ac:dyDescent="0.35">
      <c r="A538" s="1">
        <v>44170</v>
      </c>
      <c r="B538">
        <v>16</v>
      </c>
      <c r="C538">
        <v>46.6</v>
      </c>
      <c r="D538">
        <v>170.1</v>
      </c>
      <c r="E538" t="s">
        <v>8</v>
      </c>
      <c r="G538" t="s">
        <v>17</v>
      </c>
      <c r="I538" s="2">
        <f>IFERROR(tweet_datatable[[#This Row],[Retweets]]/SUM(tweet_datatable[[#This Row],[Retweets]:[Likes]]),0.5)</f>
        <v>0.21504383940932167</v>
      </c>
      <c r="J538" s="2">
        <f>IFERROR(tweet_datatable[[#This Row],[Retweets]]/SUM(tweet_datatable[[#This Row],[Comments]:[Retweets]]),0.5)</f>
        <v>0.74440894568690097</v>
      </c>
      <c r="K538" s="3">
        <f>tweet_datatable[[#This Row],[R/L]]*60</f>
        <v>12.9026303645593</v>
      </c>
      <c r="L538" s="3">
        <f>tweet_datatable[[#This Row],[R/C]]*60</f>
        <v>44.664536741214057</v>
      </c>
      <c r="M538" s="3">
        <f>180-tweet_datatable[[#This Row],[Theta (deg)]]-tweet_datatable[[#This Row],[Phi (deg)]]</f>
        <v>122.43283289422666</v>
      </c>
      <c r="N538" s="3">
        <f>RADIANS(tweet_datatable[[#This Row],[Phi (deg)]])</f>
        <v>0.77954322501216378</v>
      </c>
      <c r="O538" s="3">
        <f>RADIANS(tweet_datatable[[#This Row],[Beta (deg)]])</f>
        <v>2.1368560465482735</v>
      </c>
      <c r="P538" s="3">
        <f>SIN(tweet_datatable[[#This Row],[Phi (rad)]])</f>
        <v>0.70295461832172446</v>
      </c>
      <c r="Q538" s="3">
        <f>SIN(tweet_datatable[[#This Row],[Beta (rad)]])</f>
        <v>0.84402073557408319</v>
      </c>
      <c r="R538" s="3">
        <f>tweet_datatable[[#This Row],[SinPhi]]/tweet_datatable[[#This Row],[SinBeta]]</f>
        <v>0.8328641568783155</v>
      </c>
      <c r="S538" s="3">
        <f>RADIANS(tweet_datatable[[#This Row],[Theta (deg)]])</f>
        <v>0.22519338202935607</v>
      </c>
      <c r="T538" s="3">
        <f>tweet_datatable[[#This Row],[r1]]*COS(tweet_datatable[[#This Row],[Theta (rad)]])</f>
        <v>0.81183512320848394</v>
      </c>
      <c r="U538" s="3">
        <f>tweet_datatable[[#This Row],[r1]]*SIN(tweet_datatable[[#This Row],[Theta (rad)]])</f>
        <v>0.1859742899910983</v>
      </c>
      <c r="V538" s="3">
        <f>IF(COUNTA(tweet_datatable[[#This Row],[Flag]])&gt;0,tweet_datatable[[#This Row],[x]],NA())</f>
        <v>0.81183512320848394</v>
      </c>
      <c r="W538" s="3">
        <f>IF(COUNTA(tweet_datatable[[#This Row],[Flag]])&gt;0,tweet_datatable[[#This Row],[y]],NA())</f>
        <v>0.1859742899910983</v>
      </c>
      <c r="X538" s="3" t="e">
        <f>IF(COUNTA(tweet_datatable[[#This Row],[Flag]])=0,tweet_datatable[[#This Row],[x]],NA())</f>
        <v>#N/A</v>
      </c>
      <c r="Y538" s="3" t="e">
        <f>IF(COUNTA(tweet_datatable[[#This Row],[Flag]])=0,tweet_datatable[[#This Row],[y]],NA())</f>
        <v>#N/A</v>
      </c>
      <c r="Z538" s="3"/>
      <c r="AA538" s="3"/>
      <c r="AB538" s="3"/>
    </row>
    <row r="539" spans="1:28" x14ac:dyDescent="0.35">
      <c r="A539" s="1">
        <v>44170</v>
      </c>
      <c r="B539">
        <v>3.1</v>
      </c>
      <c r="C539">
        <v>10.8</v>
      </c>
      <c r="D539">
        <v>55.4</v>
      </c>
      <c r="E539" t="s">
        <v>8</v>
      </c>
      <c r="G539" t="s">
        <v>17</v>
      </c>
      <c r="I539" s="2">
        <f>IFERROR(tweet_datatable[[#This Row],[Retweets]]/SUM(tweet_datatable[[#This Row],[Retweets]:[Likes]]),0.5)</f>
        <v>0.16314199395770393</v>
      </c>
      <c r="J539" s="2">
        <f>IFERROR(tweet_datatable[[#This Row],[Retweets]]/SUM(tweet_datatable[[#This Row],[Comments]:[Retweets]]),0.5)</f>
        <v>0.7769784172661871</v>
      </c>
      <c r="K539" s="3">
        <f>tweet_datatable[[#This Row],[R/L]]*60</f>
        <v>9.788519637462235</v>
      </c>
      <c r="L539" s="3">
        <f>tweet_datatable[[#This Row],[R/C]]*60</f>
        <v>46.618705035971225</v>
      </c>
      <c r="M539" s="3">
        <f>180-tweet_datatable[[#This Row],[Theta (deg)]]-tweet_datatable[[#This Row],[Phi (deg)]]</f>
        <v>123.59277532656654</v>
      </c>
      <c r="N539" s="3">
        <f>RADIANS(tweet_datatable[[#This Row],[Phi (deg)]])</f>
        <v>0.81364989589375947</v>
      </c>
      <c r="O539" s="3">
        <f>RADIANS(tweet_datatable[[#This Row],[Beta (deg)]])</f>
        <v>2.1571008611261959</v>
      </c>
      <c r="P539" s="3">
        <f>SIN(tweet_datatable[[#This Row],[Phi (rad)]])</f>
        <v>0.72679894190438599</v>
      </c>
      <c r="Q539" s="3">
        <f>SIN(tweet_datatable[[#This Row],[Beta (rad)]])</f>
        <v>0.83299101362977823</v>
      </c>
      <c r="R539" s="3">
        <f>tweet_datatable[[#This Row],[SinPhi]]/tweet_datatable[[#This Row],[SinBeta]]</f>
        <v>0.87251714605820563</v>
      </c>
      <c r="S539" s="3">
        <f>RADIANS(tweet_datatable[[#This Row],[Theta (deg)]])</f>
        <v>0.17084189656983767</v>
      </c>
      <c r="T539" s="3">
        <f>tweet_datatable[[#This Row],[r1]]*COS(tweet_datatable[[#This Row],[Theta (rad)]])</f>
        <v>0.85981502713732361</v>
      </c>
      <c r="U539" s="3">
        <f>tweet_datatable[[#This Row],[r1]]*SIN(tweet_datatable[[#This Row],[Theta (rad)]])</f>
        <v>0.14833842817826959</v>
      </c>
      <c r="V539" s="3">
        <f>IF(COUNTA(tweet_datatable[[#This Row],[Flag]])&gt;0,tweet_datatable[[#This Row],[x]],NA())</f>
        <v>0.85981502713732361</v>
      </c>
      <c r="W539" s="3">
        <f>IF(COUNTA(tweet_datatable[[#This Row],[Flag]])&gt;0,tweet_datatable[[#This Row],[y]],NA())</f>
        <v>0.14833842817826959</v>
      </c>
      <c r="X539" s="3" t="e">
        <f>IF(COUNTA(tweet_datatable[[#This Row],[Flag]])=0,tweet_datatable[[#This Row],[x]],NA())</f>
        <v>#N/A</v>
      </c>
      <c r="Y539" s="3" t="e">
        <f>IF(COUNTA(tweet_datatable[[#This Row],[Flag]])=0,tweet_datatable[[#This Row],[y]],NA())</f>
        <v>#N/A</v>
      </c>
      <c r="Z539" s="3"/>
      <c r="AA539" s="3"/>
      <c r="AB539" s="3"/>
    </row>
    <row r="540" spans="1:28" x14ac:dyDescent="0.35">
      <c r="A540" s="1">
        <v>44170</v>
      </c>
      <c r="B540">
        <v>3</v>
      </c>
      <c r="C540">
        <v>12.3</v>
      </c>
      <c r="D540">
        <v>63.5</v>
      </c>
      <c r="E540" t="s">
        <v>9</v>
      </c>
      <c r="G540" t="s">
        <v>17</v>
      </c>
      <c r="I540" s="2">
        <f>IFERROR(tweet_datatable[[#This Row],[Retweets]]/SUM(tweet_datatable[[#This Row],[Retweets]:[Likes]]),0.5)</f>
        <v>0.16226912928759896</v>
      </c>
      <c r="J540" s="2">
        <f>IFERROR(tweet_datatable[[#This Row],[Retweets]]/SUM(tweet_datatable[[#This Row],[Comments]:[Retweets]]),0.5)</f>
        <v>0.80392156862745101</v>
      </c>
      <c r="K540" s="3">
        <f>tweet_datatable[[#This Row],[R/L]]*60</f>
        <v>9.736147757255937</v>
      </c>
      <c r="L540" s="3">
        <f>tweet_datatable[[#This Row],[R/C]]*60</f>
        <v>48.235294117647058</v>
      </c>
      <c r="M540" s="3">
        <f>180-tweet_datatable[[#This Row],[Theta (deg)]]-tweet_datatable[[#This Row],[Phi (deg)]]</f>
        <v>122.02855812509701</v>
      </c>
      <c r="N540" s="3">
        <f>RADIANS(tweet_datatable[[#This Row],[Phi (deg)]])</f>
        <v>0.84186469802079422</v>
      </c>
      <c r="O540" s="3">
        <f>RADIANS(tweet_datatable[[#This Row],[Beta (deg)]])</f>
        <v>2.1298001207442212</v>
      </c>
      <c r="P540" s="3">
        <f>SIN(tweet_datatable[[#This Row],[Phi (rad)]])</f>
        <v>0.74588644126144332</v>
      </c>
      <c r="Q540" s="3">
        <f>SIN(tweet_datatable[[#This Row],[Beta (rad)]])</f>
        <v>0.8477838614111175</v>
      </c>
      <c r="R540" s="3">
        <f>tweet_datatable[[#This Row],[SinPhi]]/tweet_datatable[[#This Row],[SinBeta]]</f>
        <v>0.87980731317523764</v>
      </c>
      <c r="S540" s="3">
        <f>RADIANS(tweet_datatable[[#This Row],[Theta (deg)]])</f>
        <v>0.16992783482477775</v>
      </c>
      <c r="T540" s="3">
        <f>tweet_datatable[[#This Row],[r1]]*COS(tweet_datatable[[#This Row],[Theta (rad)]])</f>
        <v>0.86713542505569619</v>
      </c>
      <c r="U540" s="3">
        <f>tweet_datatable[[#This Row],[r1]]*SIN(tweet_datatable[[#This Row],[Theta (rad)]])</f>
        <v>0.14878529137689564</v>
      </c>
      <c r="V540" s="3">
        <f>IF(COUNTA(tweet_datatable[[#This Row],[Flag]])&gt;0,tweet_datatable[[#This Row],[x]],NA())</f>
        <v>0.86713542505569619</v>
      </c>
      <c r="W540" s="3">
        <f>IF(COUNTA(tweet_datatable[[#This Row],[Flag]])&gt;0,tweet_datatable[[#This Row],[y]],NA())</f>
        <v>0.14878529137689564</v>
      </c>
      <c r="X540" s="3" t="e">
        <f>IF(COUNTA(tweet_datatable[[#This Row],[Flag]])=0,tweet_datatable[[#This Row],[x]],NA())</f>
        <v>#N/A</v>
      </c>
      <c r="Y540" s="3" t="e">
        <f>IF(COUNTA(tweet_datatable[[#This Row],[Flag]])=0,tweet_datatable[[#This Row],[y]],NA())</f>
        <v>#N/A</v>
      </c>
      <c r="Z540" s="3"/>
      <c r="AA540" s="3"/>
      <c r="AB540" s="3"/>
    </row>
    <row r="541" spans="1:28" x14ac:dyDescent="0.35">
      <c r="A541" s="1">
        <v>44170</v>
      </c>
      <c r="B541">
        <v>17.600000000000001</v>
      </c>
      <c r="C541">
        <v>34.700000000000003</v>
      </c>
      <c r="D541">
        <v>172.4</v>
      </c>
      <c r="E541" t="s">
        <v>8</v>
      </c>
      <c r="I541" s="2">
        <f>IFERROR(tweet_datatable[[#This Row],[Retweets]]/SUM(tweet_datatable[[#This Row],[Retweets]:[Likes]]),0.5)</f>
        <v>0.16755190729116368</v>
      </c>
      <c r="J541" s="2">
        <f>IFERROR(tweet_datatable[[#This Row],[Retweets]]/SUM(tweet_datatable[[#This Row],[Comments]:[Retweets]]),0.5)</f>
        <v>0.66347992351816443</v>
      </c>
      <c r="K541" s="3">
        <f>tweet_datatable[[#This Row],[R/L]]*60</f>
        <v>10.053114437469821</v>
      </c>
      <c r="L541" s="3">
        <f>tweet_datatable[[#This Row],[R/C]]*60</f>
        <v>39.808795411089868</v>
      </c>
      <c r="M541" s="3">
        <f>180-tweet_datatable[[#This Row],[Theta (deg)]]-tweet_datatable[[#This Row],[Phi (deg)]]</f>
        <v>130.13809015144031</v>
      </c>
      <c r="N541" s="3">
        <f>RADIANS(tweet_datatable[[#This Row],[Phi (deg)]])</f>
        <v>0.69479455117632782</v>
      </c>
      <c r="O541" s="3">
        <f>RADIANS(tweet_datatable[[#This Row],[Beta (deg)]])</f>
        <v>2.2713381553998393</v>
      </c>
      <c r="P541" s="3">
        <f>SIN(tweet_datatable[[#This Row],[Phi (rad)]])</f>
        <v>0.6402276302876222</v>
      </c>
      <c r="Q541" s="3">
        <f>SIN(tweet_datatable[[#This Row],[Beta (rad)]])</f>
        <v>0.76449301946030446</v>
      </c>
      <c r="R541" s="3">
        <f>tweet_datatable[[#This Row],[SinPhi]]/tweet_datatable[[#This Row],[SinBeta]]</f>
        <v>0.83745386025838708</v>
      </c>
      <c r="S541" s="3">
        <f>RADIANS(tweet_datatable[[#This Row],[Theta (deg)]])</f>
        <v>0.17545994701362597</v>
      </c>
      <c r="T541" s="3">
        <f>tweet_datatable[[#This Row],[r1]]*COS(tweet_datatable[[#This Row],[Theta (rad)]])</f>
        <v>0.82459589033905722</v>
      </c>
      <c r="U541" s="3">
        <f>tweet_datatable[[#This Row],[r1]]*SIN(tweet_datatable[[#This Row],[Theta (rad)]])</f>
        <v>0.14618681779699463</v>
      </c>
      <c r="V541" s="3" t="e">
        <f>IF(COUNTA(tweet_datatable[[#This Row],[Flag]])&gt;0,tweet_datatable[[#This Row],[x]],NA())</f>
        <v>#N/A</v>
      </c>
      <c r="W541" s="3" t="e">
        <f>IF(COUNTA(tweet_datatable[[#This Row],[Flag]])&gt;0,tweet_datatable[[#This Row],[y]],NA())</f>
        <v>#N/A</v>
      </c>
      <c r="X541" s="3">
        <f>IF(COUNTA(tweet_datatable[[#This Row],[Flag]])=0,tweet_datatable[[#This Row],[x]],NA())</f>
        <v>0.82459589033905722</v>
      </c>
      <c r="Y541" s="3">
        <f>IF(COUNTA(tweet_datatable[[#This Row],[Flag]])=0,tweet_datatable[[#This Row],[y]],NA())</f>
        <v>0.14618681779699463</v>
      </c>
      <c r="Z541" s="3"/>
      <c r="AA541" s="3"/>
      <c r="AB541" s="3"/>
    </row>
    <row r="542" spans="1:28" x14ac:dyDescent="0.35">
      <c r="A542" s="1">
        <v>44170</v>
      </c>
      <c r="B542">
        <v>48.7</v>
      </c>
      <c r="C542">
        <v>61.7</v>
      </c>
      <c r="D542">
        <v>252.7</v>
      </c>
      <c r="E542" t="s">
        <v>8</v>
      </c>
      <c r="I542" s="2">
        <f>IFERROR(tweet_datatable[[#This Row],[Retweets]]/SUM(tweet_datatable[[#This Row],[Retweets]:[Likes]]),0.5)</f>
        <v>0.19624681933842242</v>
      </c>
      <c r="J542" s="2">
        <f>IFERROR(tweet_datatable[[#This Row],[Retweets]]/SUM(tweet_datatable[[#This Row],[Comments]:[Retweets]]),0.5)</f>
        <v>0.55887681159420288</v>
      </c>
      <c r="K542" s="3">
        <f>tweet_datatable[[#This Row],[R/L]]*60</f>
        <v>11.774809160305345</v>
      </c>
      <c r="L542" s="3">
        <f>tweet_datatable[[#This Row],[R/C]]*60</f>
        <v>33.532608695652172</v>
      </c>
      <c r="M542" s="3">
        <f>180-tweet_datatable[[#This Row],[Theta (deg)]]-tweet_datatable[[#This Row],[Phi (deg)]]</f>
        <v>134.69258214404249</v>
      </c>
      <c r="N542" s="3">
        <f>RADIANS(tweet_datatable[[#This Row],[Phi (deg)]])</f>
        <v>0.58525442852201159</v>
      </c>
      <c r="O542" s="3">
        <f>RADIANS(tweet_datatable[[#This Row],[Beta (deg)]])</f>
        <v>2.3508290364264646</v>
      </c>
      <c r="P542" s="3">
        <f>SIN(tweet_datatable[[#This Row],[Phi (rad)]])</f>
        <v>0.55241148458873235</v>
      </c>
      <c r="Q542" s="3">
        <f>SIN(tweet_datatable[[#This Row],[Beta (rad)]])</f>
        <v>0.71089053362127974</v>
      </c>
      <c r="R542" s="3">
        <f>tweet_datatable[[#This Row],[SinPhi]]/tweet_datatable[[#This Row],[SinBeta]]</f>
        <v>0.77706968719184599</v>
      </c>
      <c r="S542" s="3">
        <f>RADIANS(tweet_datatable[[#This Row],[Theta (deg)]])</f>
        <v>0.20550918864131709</v>
      </c>
      <c r="T542" s="3">
        <f>tweet_datatable[[#This Row],[r1]]*COS(tweet_datatable[[#This Row],[Theta (rad)]])</f>
        <v>0.76071796791064927</v>
      </c>
      <c r="U542" s="3">
        <f>tweet_datatable[[#This Row],[r1]]*SIN(tweet_datatable[[#This Row],[Theta (rad)]])</f>
        <v>0.15857323875839102</v>
      </c>
      <c r="V542" s="3" t="e">
        <f>IF(COUNTA(tweet_datatable[[#This Row],[Flag]])&gt;0,tweet_datatable[[#This Row],[x]],NA())</f>
        <v>#N/A</v>
      </c>
      <c r="W542" s="3" t="e">
        <f>IF(COUNTA(tweet_datatable[[#This Row],[Flag]])&gt;0,tweet_datatable[[#This Row],[y]],NA())</f>
        <v>#N/A</v>
      </c>
      <c r="X542" s="3">
        <f>IF(COUNTA(tweet_datatable[[#This Row],[Flag]])=0,tweet_datatable[[#This Row],[x]],NA())</f>
        <v>0.76071796791064927</v>
      </c>
      <c r="Y542" s="3">
        <f>IF(COUNTA(tweet_datatable[[#This Row],[Flag]])=0,tweet_datatable[[#This Row],[y]],NA())</f>
        <v>0.15857323875839102</v>
      </c>
      <c r="Z542" s="3"/>
      <c r="AA542" s="3"/>
      <c r="AB542" s="3"/>
    </row>
    <row r="543" spans="1:28" x14ac:dyDescent="0.35">
      <c r="A543" s="1">
        <v>44170</v>
      </c>
      <c r="B543">
        <v>32.6</v>
      </c>
      <c r="C543">
        <v>41.3</v>
      </c>
      <c r="D543">
        <v>144.6</v>
      </c>
      <c r="E543" t="s">
        <v>9</v>
      </c>
      <c r="I543" s="2">
        <f>IFERROR(tweet_datatable[[#This Row],[Retweets]]/SUM(tweet_datatable[[#This Row],[Retweets]:[Likes]]),0.5)</f>
        <v>0.22216245293168371</v>
      </c>
      <c r="J543" s="2">
        <f>IFERROR(tweet_datatable[[#This Row],[Retweets]]/SUM(tweet_datatable[[#This Row],[Comments]:[Retweets]]),0.5)</f>
        <v>0.55886332882273337</v>
      </c>
      <c r="K543" s="3">
        <f>tweet_datatable[[#This Row],[R/L]]*60</f>
        <v>13.329747175901023</v>
      </c>
      <c r="L543" s="3">
        <f>tweet_datatable[[#This Row],[R/C]]*60</f>
        <v>33.531799729364003</v>
      </c>
      <c r="M543" s="3">
        <f>180-tweet_datatable[[#This Row],[Theta (deg)]]-tweet_datatable[[#This Row],[Phi (deg)]]</f>
        <v>133.13845309473498</v>
      </c>
      <c r="N543" s="3">
        <f>RADIANS(tweet_datatable[[#This Row],[Phi (deg)]])</f>
        <v>0.58524030939674543</v>
      </c>
      <c r="O543" s="3">
        <f>RADIANS(tweet_datatable[[#This Row],[Beta (deg)]])</f>
        <v>2.3237043675151594</v>
      </c>
      <c r="P543" s="3">
        <f>SIN(tweet_datatable[[#This Row],[Phi (rad)]])</f>
        <v>0.55239971523234599</v>
      </c>
      <c r="Q543" s="3">
        <f>SIN(tweet_datatable[[#This Row],[Beta (rad)]])</f>
        <v>0.72970354456226905</v>
      </c>
      <c r="R543" s="3">
        <f>tweet_datatable[[#This Row],[SinPhi]]/tweet_datatable[[#This Row],[SinBeta]]</f>
        <v>0.75701936676724901</v>
      </c>
      <c r="S543" s="3">
        <f>RADIANS(tweet_datatable[[#This Row],[Theta (deg)]])</f>
        <v>0.23264797667788858</v>
      </c>
      <c r="T543" s="3">
        <f>tweet_datatable[[#This Row],[r1]]*COS(tweet_datatable[[#This Row],[Theta (rad)]])</f>
        <v>0.73662473736884604</v>
      </c>
      <c r="U543" s="3">
        <f>tweet_datatable[[#This Row],[r1]]*SIN(tweet_datatable[[#This Row],[Theta (rad)]])</f>
        <v>0.17453457524790109</v>
      </c>
      <c r="V543" s="3" t="e">
        <f>IF(COUNTA(tweet_datatable[[#This Row],[Flag]])&gt;0,tweet_datatable[[#This Row],[x]],NA())</f>
        <v>#N/A</v>
      </c>
      <c r="W543" s="3" t="e">
        <f>IF(COUNTA(tweet_datatable[[#This Row],[Flag]])&gt;0,tweet_datatable[[#This Row],[y]],NA())</f>
        <v>#N/A</v>
      </c>
      <c r="X543" s="3">
        <f>IF(COUNTA(tweet_datatable[[#This Row],[Flag]])=0,tweet_datatable[[#This Row],[x]],NA())</f>
        <v>0.73662473736884604</v>
      </c>
      <c r="Y543" s="3">
        <f>IF(COUNTA(tweet_datatable[[#This Row],[Flag]])=0,tweet_datatable[[#This Row],[y]],NA())</f>
        <v>0.17453457524790109</v>
      </c>
      <c r="Z543" s="3"/>
      <c r="AA543" s="3"/>
      <c r="AB543" s="3"/>
    </row>
    <row r="544" spans="1:28" x14ac:dyDescent="0.35">
      <c r="A544" s="1">
        <v>44170</v>
      </c>
      <c r="B544">
        <v>15.8</v>
      </c>
      <c r="C544">
        <v>40.700000000000003</v>
      </c>
      <c r="D544">
        <v>135.5</v>
      </c>
      <c r="E544" t="s">
        <v>9</v>
      </c>
      <c r="I544" s="2">
        <f>IFERROR(tweet_datatable[[#This Row],[Retweets]]/SUM(tweet_datatable[[#This Row],[Retweets]:[Likes]]),0.5)</f>
        <v>0.23098751418842228</v>
      </c>
      <c r="J544" s="2">
        <f>IFERROR(tweet_datatable[[#This Row],[Retweets]]/SUM(tweet_datatable[[#This Row],[Comments]:[Retweets]]),0.5)</f>
        <v>0.72035398230088499</v>
      </c>
      <c r="K544" s="3">
        <f>tweet_datatable[[#This Row],[R/L]]*60</f>
        <v>13.859250851305337</v>
      </c>
      <c r="L544" s="3">
        <f>tweet_datatable[[#This Row],[R/C]]*60</f>
        <v>43.221238938053098</v>
      </c>
      <c r="M544" s="3">
        <f>180-tweet_datatable[[#This Row],[Theta (deg)]]-tweet_datatable[[#This Row],[Phi (deg)]]</f>
        <v>122.91951021064156</v>
      </c>
      <c r="N544" s="3">
        <f>RADIANS(tweet_datatable[[#This Row],[Phi (deg)]])</f>
        <v>0.754352926260204</v>
      </c>
      <c r="O544" s="3">
        <f>RADIANS(tweet_datatable[[#This Row],[Beta (deg)]])</f>
        <v>2.1453501681144838</v>
      </c>
      <c r="P544" s="3">
        <f>SIN(tweet_datatable[[#This Row],[Phi (rad)]])</f>
        <v>0.6848172798326122</v>
      </c>
      <c r="Q544" s="3">
        <f>SIN(tweet_datatable[[#This Row],[Beta (rad)]])</f>
        <v>0.8394348555013903</v>
      </c>
      <c r="R544" s="3">
        <f>tweet_datatable[[#This Row],[SinPhi]]/tweet_datatable[[#This Row],[SinBeta]]</f>
        <v>0.81580753449125509</v>
      </c>
      <c r="S544" s="3">
        <f>RADIANS(tweet_datatable[[#This Row],[Theta (deg)]])</f>
        <v>0.24188955921510519</v>
      </c>
      <c r="T544" s="3">
        <f>tweet_datatable[[#This Row],[r1]]*COS(tweet_datatable[[#This Row],[Theta (rad)]])</f>
        <v>0.79205700143483748</v>
      </c>
      <c r="U544" s="3">
        <f>tweet_datatable[[#This Row],[r1]]*SIN(tweet_datatable[[#This Row],[Theta (rad)]])</f>
        <v>0.19541658018385813</v>
      </c>
      <c r="V544" s="3" t="e">
        <f>IF(COUNTA(tweet_datatable[[#This Row],[Flag]])&gt;0,tweet_datatable[[#This Row],[x]],NA())</f>
        <v>#N/A</v>
      </c>
      <c r="W544" s="3" t="e">
        <f>IF(COUNTA(tweet_datatable[[#This Row],[Flag]])&gt;0,tweet_datatable[[#This Row],[y]],NA())</f>
        <v>#N/A</v>
      </c>
      <c r="X544" s="3">
        <f>IF(COUNTA(tweet_datatable[[#This Row],[Flag]])=0,tweet_datatable[[#This Row],[x]],NA())</f>
        <v>0.79205700143483748</v>
      </c>
      <c r="Y544" s="3">
        <f>IF(COUNTA(tweet_datatable[[#This Row],[Flag]])=0,tweet_datatable[[#This Row],[y]],NA())</f>
        <v>0.19541658018385813</v>
      </c>
      <c r="Z544" s="3"/>
      <c r="AA544" s="3"/>
      <c r="AB544" s="3"/>
    </row>
    <row r="545" spans="1:28" x14ac:dyDescent="0.35">
      <c r="A545" s="1">
        <v>44170</v>
      </c>
      <c r="B545">
        <v>24.5</v>
      </c>
      <c r="C545">
        <v>32</v>
      </c>
      <c r="D545">
        <v>288.8</v>
      </c>
      <c r="E545" t="s">
        <v>8</v>
      </c>
      <c r="I545" s="2">
        <f>IFERROR(tweet_datatable[[#This Row],[Retweets]]/SUM(tweet_datatable[[#This Row],[Retweets]:[Likes]]),0.5)</f>
        <v>9.9750623441396499E-2</v>
      </c>
      <c r="J545" s="2">
        <f>IFERROR(tweet_datatable[[#This Row],[Retweets]]/SUM(tweet_datatable[[#This Row],[Comments]:[Retweets]]),0.5)</f>
        <v>0.5663716814159292</v>
      </c>
      <c r="K545" s="3">
        <f>tweet_datatable[[#This Row],[R/L]]*60</f>
        <v>5.9850374064837899</v>
      </c>
      <c r="L545" s="3">
        <f>tweet_datatable[[#This Row],[R/C]]*60</f>
        <v>33.982300884955748</v>
      </c>
      <c r="M545" s="3">
        <f>180-tweet_datatable[[#This Row],[Theta (deg)]]-tweet_datatable[[#This Row],[Phi (deg)]]</f>
        <v>140.03266170856045</v>
      </c>
      <c r="N545" s="3">
        <f>RADIANS(tweet_datatable[[#This Row],[Phi (deg)]])</f>
        <v>0.5931030378458606</v>
      </c>
      <c r="O545" s="3">
        <f>RADIANS(tweet_datatable[[#This Row],[Beta (deg)]])</f>
        <v>2.4440310071457683</v>
      </c>
      <c r="P545" s="3">
        <f>SIN(tweet_datatable[[#This Row],[Phi (rad)]])</f>
        <v>0.55893678059523477</v>
      </c>
      <c r="Q545" s="3">
        <f>SIN(tweet_datatable[[#This Row],[Beta (rad)]])</f>
        <v>0.64235081829949758</v>
      </c>
      <c r="R545" s="3">
        <f>tweet_datatable[[#This Row],[SinPhi]]/tweet_datatable[[#This Row],[SinBeta]]</f>
        <v>0.87014255243717797</v>
      </c>
      <c r="S545" s="3">
        <f>RADIANS(tweet_datatable[[#This Row],[Theta (deg)]])</f>
        <v>0.10445860859816435</v>
      </c>
      <c r="T545" s="3">
        <f>tweet_datatable[[#This Row],[r1]]*COS(tweet_datatable[[#This Row],[Theta (rad)]])</f>
        <v>0.86539954347597636</v>
      </c>
      <c r="U545" s="3">
        <f>tweet_datatable[[#This Row],[r1]]*SIN(tweet_datatable[[#This Row],[Theta (rad)]])</f>
        <v>9.0728670845872536E-2</v>
      </c>
      <c r="V545" s="3" t="e">
        <f>IF(COUNTA(tweet_datatable[[#This Row],[Flag]])&gt;0,tweet_datatable[[#This Row],[x]],NA())</f>
        <v>#N/A</v>
      </c>
      <c r="W545" s="3" t="e">
        <f>IF(COUNTA(tweet_datatable[[#This Row],[Flag]])&gt;0,tweet_datatable[[#This Row],[y]],NA())</f>
        <v>#N/A</v>
      </c>
      <c r="X545" s="3">
        <f>IF(COUNTA(tweet_datatable[[#This Row],[Flag]])=0,tweet_datatable[[#This Row],[x]],NA())</f>
        <v>0.86539954347597636</v>
      </c>
      <c r="Y545" s="3">
        <f>IF(COUNTA(tweet_datatable[[#This Row],[Flag]])=0,tweet_datatable[[#This Row],[y]],NA())</f>
        <v>9.0728670845872536E-2</v>
      </c>
      <c r="Z545" s="3"/>
      <c r="AA545" s="3"/>
      <c r="AB545" s="3"/>
    </row>
    <row r="546" spans="1:28" x14ac:dyDescent="0.35">
      <c r="A546" s="1">
        <v>44170</v>
      </c>
      <c r="B546">
        <v>22.3</v>
      </c>
      <c r="C546">
        <v>39.5</v>
      </c>
      <c r="D546">
        <v>164.9</v>
      </c>
      <c r="E546" t="s">
        <v>8</v>
      </c>
      <c r="I546" s="2">
        <f>IFERROR(tweet_datatable[[#This Row],[Retweets]]/SUM(tweet_datatable[[#This Row],[Retweets]:[Likes]]),0.5)</f>
        <v>0.19324853228962818</v>
      </c>
      <c r="J546" s="2">
        <f>IFERROR(tweet_datatable[[#This Row],[Retweets]]/SUM(tweet_datatable[[#This Row],[Comments]:[Retweets]]),0.5)</f>
        <v>0.63915857605177995</v>
      </c>
      <c r="K546" s="3">
        <f>tweet_datatable[[#This Row],[R/L]]*60</f>
        <v>11.594911937377692</v>
      </c>
      <c r="L546" s="3">
        <f>tweet_datatable[[#This Row],[R/C]]*60</f>
        <v>38.349514563106794</v>
      </c>
      <c r="M546" s="3">
        <f>180-tweet_datatable[[#This Row],[Theta (deg)]]-tweet_datatable[[#This Row],[Phi (deg)]]</f>
        <v>130.0555734995155</v>
      </c>
      <c r="N546" s="3">
        <f>RADIANS(tweet_datatable[[#This Row],[Phi (deg)]])</f>
        <v>0.66932529566772825</v>
      </c>
      <c r="O546" s="3">
        <f>RADIANS(tweet_datatable[[#This Row],[Beta (deg)]])</f>
        <v>2.2698979681360294</v>
      </c>
      <c r="P546" s="3">
        <f>SIN(tweet_datatable[[#This Row],[Phi (rad)]])</f>
        <v>0.62045699785852737</v>
      </c>
      <c r="Q546" s="3">
        <f>SIN(tweet_datatable[[#This Row],[Beta (rad)]])</f>
        <v>0.76542061711190379</v>
      </c>
      <c r="R546" s="3">
        <f>tweet_datatable[[#This Row],[SinPhi]]/tweet_datatable[[#This Row],[SinBeta]]</f>
        <v>0.81060920490964139</v>
      </c>
      <c r="S546" s="3">
        <f>RADIANS(tweet_datatable[[#This Row],[Theta (deg)]])</f>
        <v>0.2023693897860353</v>
      </c>
      <c r="T546" s="3">
        <f>tweet_datatable[[#This Row],[r1]]*COS(tweet_datatable[[#This Row],[Theta (rad)]])</f>
        <v>0.7940671856679723</v>
      </c>
      <c r="U546" s="3">
        <f>tweet_datatable[[#This Row],[r1]]*SIN(tweet_datatable[[#This Row],[Theta (rad)]])</f>
        <v>0.16292509852563206</v>
      </c>
      <c r="V546" s="3" t="e">
        <f>IF(COUNTA(tweet_datatable[[#This Row],[Flag]])&gt;0,tweet_datatable[[#This Row],[x]],NA())</f>
        <v>#N/A</v>
      </c>
      <c r="W546" s="3" t="e">
        <f>IF(COUNTA(tweet_datatable[[#This Row],[Flag]])&gt;0,tweet_datatable[[#This Row],[y]],NA())</f>
        <v>#N/A</v>
      </c>
      <c r="X546" s="3">
        <f>IF(COUNTA(tweet_datatable[[#This Row],[Flag]])=0,tweet_datatable[[#This Row],[x]],NA())</f>
        <v>0.7940671856679723</v>
      </c>
      <c r="Y546" s="3">
        <f>IF(COUNTA(tweet_datatable[[#This Row],[Flag]])=0,tweet_datatable[[#This Row],[y]],NA())</f>
        <v>0.16292509852563206</v>
      </c>
      <c r="Z546" s="3"/>
      <c r="AA546" s="3"/>
      <c r="AB546" s="3"/>
    </row>
    <row r="547" spans="1:28" x14ac:dyDescent="0.35">
      <c r="A547" s="1">
        <v>44170</v>
      </c>
      <c r="B547">
        <v>19.399999999999999</v>
      </c>
      <c r="C547">
        <v>25.2</v>
      </c>
      <c r="D547">
        <v>125.5</v>
      </c>
      <c r="E547" t="s">
        <v>8</v>
      </c>
      <c r="I547" s="2">
        <f>IFERROR(tweet_datatable[[#This Row],[Retweets]]/SUM(tweet_datatable[[#This Row],[Retweets]:[Likes]]),0.5)</f>
        <v>0.16721964167219641</v>
      </c>
      <c r="J547" s="2">
        <f>IFERROR(tweet_datatable[[#This Row],[Retweets]]/SUM(tweet_datatable[[#This Row],[Comments]:[Retweets]]),0.5)</f>
        <v>0.56502242152466375</v>
      </c>
      <c r="K547" s="3">
        <f>tweet_datatable[[#This Row],[R/L]]*60</f>
        <v>10.033178500331784</v>
      </c>
      <c r="L547" s="3">
        <f>tweet_datatable[[#This Row],[R/C]]*60</f>
        <v>33.901345291479828</v>
      </c>
      <c r="M547" s="3">
        <f>180-tweet_datatable[[#This Row],[Theta (deg)]]-tweet_datatable[[#This Row],[Phi (deg)]]</f>
        <v>136.06547620818839</v>
      </c>
      <c r="N547" s="3">
        <f>RADIANS(tweet_datatable[[#This Row],[Phi (deg)]])</f>
        <v>0.59169009619179969</v>
      </c>
      <c r="O547" s="3">
        <f>RADIANS(tweet_datatable[[#This Row],[Beta (deg)]])</f>
        <v>2.3747905581268967</v>
      </c>
      <c r="P547" s="3">
        <f>SIN(tweet_datatable[[#This Row],[Phi (rad)]])</f>
        <v>0.55776459731994643</v>
      </c>
      <c r="Q547" s="3">
        <f>SIN(tweet_datatable[[#This Row],[Beta (rad)]])</f>
        <v>0.69383587320982831</v>
      </c>
      <c r="R547" s="3">
        <f>tweet_datatable[[#This Row],[SinPhi]]/tweet_datatable[[#This Row],[SinBeta]]</f>
        <v>0.80388549923141328</v>
      </c>
      <c r="S547" s="3">
        <f>RADIANS(tweet_datatable[[#This Row],[Theta (deg)]])</f>
        <v>0.17511199927109664</v>
      </c>
      <c r="T547" s="3">
        <f>tweet_datatable[[#This Row],[r1]]*COS(tweet_datatable[[#This Row],[Theta (rad)]])</f>
        <v>0.79159170461437334</v>
      </c>
      <c r="U547" s="3">
        <f>tweet_datatable[[#This Row],[r1]]*SIN(tweet_datatable[[#This Row],[Theta (rad)]])</f>
        <v>0.14005166568180968</v>
      </c>
      <c r="V547" s="3" t="e">
        <f>IF(COUNTA(tweet_datatable[[#This Row],[Flag]])&gt;0,tweet_datatable[[#This Row],[x]],NA())</f>
        <v>#N/A</v>
      </c>
      <c r="W547" s="3" t="e">
        <f>IF(COUNTA(tweet_datatable[[#This Row],[Flag]])&gt;0,tweet_datatable[[#This Row],[y]],NA())</f>
        <v>#N/A</v>
      </c>
      <c r="X547" s="3">
        <f>IF(COUNTA(tweet_datatable[[#This Row],[Flag]])=0,tweet_datatable[[#This Row],[x]],NA())</f>
        <v>0.79159170461437334</v>
      </c>
      <c r="Y547" s="3">
        <f>IF(COUNTA(tweet_datatable[[#This Row],[Flag]])=0,tweet_datatable[[#This Row],[y]],NA())</f>
        <v>0.14005166568180968</v>
      </c>
      <c r="Z547" s="3"/>
      <c r="AA547" s="3"/>
      <c r="AB547" s="3"/>
    </row>
    <row r="548" spans="1:28" x14ac:dyDescent="0.35">
      <c r="A548" s="1">
        <v>44170</v>
      </c>
      <c r="B548">
        <v>5</v>
      </c>
      <c r="C548">
        <v>23.1</v>
      </c>
      <c r="D548">
        <v>125.4</v>
      </c>
      <c r="E548" t="s">
        <v>8</v>
      </c>
      <c r="I548" s="2">
        <f>IFERROR(tweet_datatable[[#This Row],[Retweets]]/SUM(tweet_datatable[[#This Row],[Retweets]:[Likes]]),0.5)</f>
        <v>0.15555555555555556</v>
      </c>
      <c r="J548" s="2">
        <f>IFERROR(tweet_datatable[[#This Row],[Retweets]]/SUM(tweet_datatable[[#This Row],[Comments]:[Retweets]]),0.5)</f>
        <v>0.8220640569395018</v>
      </c>
      <c r="K548" s="3">
        <f>tweet_datatable[[#This Row],[R/L]]*60</f>
        <v>9.3333333333333339</v>
      </c>
      <c r="L548" s="3">
        <f>tweet_datatable[[#This Row],[R/C]]*60</f>
        <v>49.32384341637011</v>
      </c>
      <c r="M548" s="3">
        <f>180-tweet_datatable[[#This Row],[Theta (deg)]]-tweet_datatable[[#This Row],[Phi (deg)]]</f>
        <v>121.34282325029655</v>
      </c>
      <c r="N548" s="3">
        <f>RADIANS(tweet_datatable[[#This Row],[Phi (deg)]])</f>
        <v>0.86086346735378683</v>
      </c>
      <c r="O548" s="3">
        <f>RADIANS(tweet_datatable[[#This Row],[Beta (deg)]])</f>
        <v>2.1178317893832022</v>
      </c>
      <c r="P548" s="3">
        <f>SIN(tweet_datatable[[#This Row],[Phi (rad)]])</f>
        <v>0.75840563876487266</v>
      </c>
      <c r="Q548" s="3">
        <f>SIN(tweet_datatable[[#This Row],[Beta (rad)]])</f>
        <v>0.85407029943913071</v>
      </c>
      <c r="R548" s="3">
        <f>tweet_datatable[[#This Row],[SinPhi]]/tweet_datatable[[#This Row],[SinBeta]]</f>
        <v>0.88798971145925432</v>
      </c>
      <c r="S548" s="3">
        <f>RADIANS(tweet_datatable[[#This Row],[Theta (deg)]])</f>
        <v>0.1628973968528041</v>
      </c>
      <c r="T548" s="3">
        <f>tweet_datatable[[#This Row],[r1]]*COS(tweet_datatable[[#This Row],[Theta (rad)]])</f>
        <v>0.87623408817974091</v>
      </c>
      <c r="U548" s="3">
        <f>tweet_datatable[[#This Row],[r1]]*SIN(tweet_datatable[[#This Row],[Theta (rad)]])</f>
        <v>0.14401232714357398</v>
      </c>
      <c r="V548" s="3" t="e">
        <f>IF(COUNTA(tweet_datatable[[#This Row],[Flag]])&gt;0,tweet_datatable[[#This Row],[x]],NA())</f>
        <v>#N/A</v>
      </c>
      <c r="W548" s="3" t="e">
        <f>IF(COUNTA(tweet_datatable[[#This Row],[Flag]])&gt;0,tweet_datatable[[#This Row],[y]],NA())</f>
        <v>#N/A</v>
      </c>
      <c r="X548" s="3">
        <f>IF(COUNTA(tweet_datatable[[#This Row],[Flag]])=0,tweet_datatable[[#This Row],[x]],NA())</f>
        <v>0.87623408817974091</v>
      </c>
      <c r="Y548" s="3">
        <f>IF(COUNTA(tweet_datatable[[#This Row],[Flag]])=0,tweet_datatable[[#This Row],[y]],NA())</f>
        <v>0.14401232714357398</v>
      </c>
      <c r="Z548" s="3"/>
      <c r="AA548" s="3"/>
      <c r="AB548" s="3"/>
    </row>
    <row r="549" spans="1:28" x14ac:dyDescent="0.35">
      <c r="A549" s="1">
        <v>44170</v>
      </c>
      <c r="B549">
        <v>1.9</v>
      </c>
      <c r="C549">
        <v>11.8</v>
      </c>
      <c r="D549">
        <v>63</v>
      </c>
      <c r="E549" t="s">
        <v>8</v>
      </c>
      <c r="I549" s="2">
        <f>IFERROR(tweet_datatable[[#This Row],[Retweets]]/SUM(tweet_datatable[[#This Row],[Retweets]:[Likes]]),0.5)</f>
        <v>0.15775401069518719</v>
      </c>
      <c r="J549" s="2">
        <f>IFERROR(tweet_datatable[[#This Row],[Retweets]]/SUM(tweet_datatable[[#This Row],[Comments]:[Retweets]]),0.5)</f>
        <v>0.86131386861313863</v>
      </c>
      <c r="K549" s="3">
        <f>tweet_datatable[[#This Row],[R/L]]*60</f>
        <v>9.4652406417112314</v>
      </c>
      <c r="L549" s="3">
        <f>tweet_datatable[[#This Row],[R/C]]*60</f>
        <v>51.678832116788321</v>
      </c>
      <c r="M549" s="3">
        <f>180-tweet_datatable[[#This Row],[Theta (deg)]]-tweet_datatable[[#This Row],[Phi (deg)]]</f>
        <v>118.85592724150044</v>
      </c>
      <c r="N549" s="3">
        <f>RADIANS(tweet_datatable[[#This Row],[Phi (deg)]])</f>
        <v>0.90196577402334699</v>
      </c>
      <c r="O549" s="3">
        <f>RADIANS(tweet_datatable[[#This Row],[Beta (deg)]])</f>
        <v>2.0744272658750043</v>
      </c>
      <c r="P549" s="3">
        <f>SIN(tweet_datatable[[#This Row],[Phi (rad)]])</f>
        <v>0.78454734007690041</v>
      </c>
      <c r="Q549" s="3">
        <f>SIN(tweet_datatable[[#This Row],[Beta (rad)]])</f>
        <v>0.87583601589679161</v>
      </c>
      <c r="R549" s="3">
        <f>tweet_datatable[[#This Row],[SinPhi]]/tweet_datatable[[#This Row],[SinBeta]]</f>
        <v>0.89576967130494367</v>
      </c>
      <c r="S549" s="3">
        <f>RADIANS(tweet_datatable[[#This Row],[Theta (deg)]])</f>
        <v>0.1651996136914419</v>
      </c>
      <c r="T549" s="3">
        <f>tweet_datatable[[#This Row],[r1]]*COS(tweet_datatable[[#This Row],[Theta (rad)]])</f>
        <v>0.88357425872122741</v>
      </c>
      <c r="U549" s="3">
        <f>tweet_datatable[[#This Row],[r1]]*SIN(tweet_datatable[[#This Row],[Theta (rad)]])</f>
        <v>0.14730863299549138</v>
      </c>
      <c r="V549" s="3" t="e">
        <f>IF(COUNTA(tweet_datatable[[#This Row],[Flag]])&gt;0,tweet_datatable[[#This Row],[x]],NA())</f>
        <v>#N/A</v>
      </c>
      <c r="W549" s="3" t="e">
        <f>IF(COUNTA(tweet_datatable[[#This Row],[Flag]])&gt;0,tweet_datatable[[#This Row],[y]],NA())</f>
        <v>#N/A</v>
      </c>
      <c r="X549" s="3">
        <f>IF(COUNTA(tweet_datatable[[#This Row],[Flag]])=0,tweet_datatable[[#This Row],[x]],NA())</f>
        <v>0.88357425872122741</v>
      </c>
      <c r="Y549" s="3">
        <f>IF(COUNTA(tweet_datatable[[#This Row],[Flag]])=0,tweet_datatable[[#This Row],[y]],NA())</f>
        <v>0.14730863299549138</v>
      </c>
      <c r="Z549" s="3"/>
      <c r="AA549" s="3"/>
      <c r="AB549" s="3"/>
    </row>
    <row r="550" spans="1:28" x14ac:dyDescent="0.35">
      <c r="A550" s="1">
        <v>44170</v>
      </c>
      <c r="B550">
        <v>1.9</v>
      </c>
      <c r="C550">
        <v>11.8</v>
      </c>
      <c r="D550">
        <v>63.6</v>
      </c>
      <c r="E550" t="s">
        <v>8</v>
      </c>
      <c r="I550" s="2">
        <f>IFERROR(tweet_datatable[[#This Row],[Retweets]]/SUM(tweet_datatable[[#This Row],[Retweets]:[Likes]]),0.5)</f>
        <v>0.15649867374005305</v>
      </c>
      <c r="J550" s="2">
        <f>IFERROR(tweet_datatable[[#This Row],[Retweets]]/SUM(tweet_datatable[[#This Row],[Comments]:[Retweets]]),0.5)</f>
        <v>0.86131386861313863</v>
      </c>
      <c r="K550" s="3">
        <f>tweet_datatable[[#This Row],[R/L]]*60</f>
        <v>9.3899204244031829</v>
      </c>
      <c r="L550" s="3">
        <f>tweet_datatable[[#This Row],[R/C]]*60</f>
        <v>51.678832116788321</v>
      </c>
      <c r="M550" s="3">
        <f>180-tweet_datatable[[#This Row],[Theta (deg)]]-tweet_datatable[[#This Row],[Phi (deg)]]</f>
        <v>118.93124745880849</v>
      </c>
      <c r="N550" s="3">
        <f>RADIANS(tweet_datatable[[#This Row],[Phi (deg)]])</f>
        <v>0.90196577402334699</v>
      </c>
      <c r="O550" s="3">
        <f>RADIANS(tweet_datatable[[#This Row],[Beta (deg)]])</f>
        <v>2.0757418516603474</v>
      </c>
      <c r="P550" s="3">
        <f>SIN(tweet_datatable[[#This Row],[Phi (rad)]])</f>
        <v>0.78454734007690041</v>
      </c>
      <c r="Q550" s="3">
        <f>SIN(tweet_datatable[[#This Row],[Beta (rad)]])</f>
        <v>0.87520082860303805</v>
      </c>
      <c r="R550" s="3">
        <f>tweet_datatable[[#This Row],[SinPhi]]/tweet_datatable[[#This Row],[SinBeta]]</f>
        <v>0.89641978667817845</v>
      </c>
      <c r="S550" s="3">
        <f>RADIANS(tweet_datatable[[#This Row],[Theta (deg)]])</f>
        <v>0.16388502790609885</v>
      </c>
      <c r="T550" s="3">
        <f>tweet_datatable[[#This Row],[r1]]*COS(tweet_datatable[[#This Row],[Theta (rad)]])</f>
        <v>0.88440854943104985</v>
      </c>
      <c r="U550" s="3">
        <f>tweet_datatable[[#This Row],[r1]]*SIN(tweet_datatable[[#This Row],[Theta (rad)]])</f>
        <v>0.14625303976812681</v>
      </c>
      <c r="V550" s="3" t="e">
        <f>IF(COUNTA(tweet_datatable[[#This Row],[Flag]])&gt;0,tweet_datatable[[#This Row],[x]],NA())</f>
        <v>#N/A</v>
      </c>
      <c r="W550" s="3" t="e">
        <f>IF(COUNTA(tweet_datatable[[#This Row],[Flag]])&gt;0,tweet_datatable[[#This Row],[y]],NA())</f>
        <v>#N/A</v>
      </c>
      <c r="X550" s="3">
        <f>IF(COUNTA(tweet_datatable[[#This Row],[Flag]])=0,tweet_datatable[[#This Row],[x]],NA())</f>
        <v>0.88440854943104985</v>
      </c>
      <c r="Y550" s="3">
        <f>IF(COUNTA(tweet_datatable[[#This Row],[Flag]])=0,tweet_datatable[[#This Row],[y]],NA())</f>
        <v>0.14625303976812681</v>
      </c>
      <c r="Z550" s="3"/>
      <c r="AA550" s="3"/>
      <c r="AB550" s="3"/>
    </row>
    <row r="551" spans="1:28" x14ac:dyDescent="0.35">
      <c r="A551" s="1">
        <v>44170</v>
      </c>
      <c r="B551">
        <v>2</v>
      </c>
      <c r="C551">
        <v>12.2</v>
      </c>
      <c r="D551">
        <v>68.900000000000006</v>
      </c>
      <c r="E551" t="s">
        <v>8</v>
      </c>
      <c r="I551" s="2">
        <f>IFERROR(tweet_datatable[[#This Row],[Retweets]]/SUM(tweet_datatable[[#This Row],[Retweets]:[Likes]]),0.5)</f>
        <v>0.1504315659679408</v>
      </c>
      <c r="J551" s="2">
        <f>IFERROR(tweet_datatable[[#This Row],[Retweets]]/SUM(tweet_datatable[[#This Row],[Comments]:[Retweets]]),0.5)</f>
        <v>0.85915492957746475</v>
      </c>
      <c r="K551" s="3">
        <f>tweet_datatable[[#This Row],[R/L]]*60</f>
        <v>9.0258939580764483</v>
      </c>
      <c r="L551" s="3">
        <f>tweet_datatable[[#This Row],[R/C]]*60</f>
        <v>51.549295774647888</v>
      </c>
      <c r="M551" s="3">
        <f>180-tweet_datatable[[#This Row],[Theta (deg)]]-tweet_datatable[[#This Row],[Phi (deg)]]</f>
        <v>119.42481026727567</v>
      </c>
      <c r="N551" s="3">
        <f>RADIANS(tweet_datatable[[#This Row],[Phi (deg)]])</f>
        <v>0.89970493835200649</v>
      </c>
      <c r="O551" s="3">
        <f>RADIANS(tweet_datatable[[#This Row],[Beta (deg)]])</f>
        <v>2.08435614773349</v>
      </c>
      <c r="P551" s="3">
        <f>SIN(tweet_datatable[[#This Row],[Phi (rad)]])</f>
        <v>0.78314346226973852</v>
      </c>
      <c r="Q551" s="3">
        <f>SIN(tweet_datatable[[#This Row],[Beta (rad)]])</f>
        <v>0.87100115788569599</v>
      </c>
      <c r="R551" s="3">
        <f>tweet_datatable[[#This Row],[SinPhi]]/tweet_datatable[[#This Row],[SinBeta]]</f>
        <v>0.89913021949451033</v>
      </c>
      <c r="S551" s="3">
        <f>RADIANS(tweet_datatable[[#This Row],[Theta (deg)]])</f>
        <v>0.15753156750429706</v>
      </c>
      <c r="T551" s="3">
        <f>tweet_datatable[[#This Row],[r1]]*COS(tweet_datatable[[#This Row],[Theta (rad)]])</f>
        <v>0.8879967769102548</v>
      </c>
      <c r="U551" s="3">
        <f>tweet_datatable[[#This Row],[r1]]*SIN(tweet_datatable[[#This Row],[Theta (rad)]])</f>
        <v>0.14105628594729677</v>
      </c>
      <c r="V551" s="3" t="e">
        <f>IF(COUNTA(tweet_datatable[[#This Row],[Flag]])&gt;0,tweet_datatable[[#This Row],[x]],NA())</f>
        <v>#N/A</v>
      </c>
      <c r="W551" s="3" t="e">
        <f>IF(COUNTA(tweet_datatable[[#This Row],[Flag]])&gt;0,tweet_datatable[[#This Row],[y]],NA())</f>
        <v>#N/A</v>
      </c>
      <c r="X551" s="3">
        <f>IF(COUNTA(tweet_datatable[[#This Row],[Flag]])=0,tweet_datatable[[#This Row],[x]],NA())</f>
        <v>0.8879967769102548</v>
      </c>
      <c r="Y551" s="3">
        <f>IF(COUNTA(tweet_datatable[[#This Row],[Flag]])=0,tweet_datatable[[#This Row],[y]],NA())</f>
        <v>0.14105628594729677</v>
      </c>
      <c r="Z551" s="3"/>
      <c r="AA551" s="3"/>
      <c r="AB551" s="3"/>
    </row>
    <row r="552" spans="1:28" x14ac:dyDescent="0.35">
      <c r="A552" s="1">
        <v>44170</v>
      </c>
      <c r="B552">
        <v>5.6</v>
      </c>
      <c r="C552">
        <v>28.2</v>
      </c>
      <c r="D552">
        <v>81</v>
      </c>
      <c r="E552" t="s">
        <v>8</v>
      </c>
      <c r="I552" s="2">
        <f>IFERROR(tweet_datatable[[#This Row],[Retweets]]/SUM(tweet_datatable[[#This Row],[Retweets]:[Likes]]),0.5)</f>
        <v>0.25824175824175821</v>
      </c>
      <c r="J552" s="2">
        <f>IFERROR(tweet_datatable[[#This Row],[Retweets]]/SUM(tweet_datatable[[#This Row],[Comments]:[Retweets]]),0.5)</f>
        <v>0.83431952662721898</v>
      </c>
      <c r="K552" s="3">
        <f>tweet_datatable[[#This Row],[R/L]]*60</f>
        <v>15.494505494505493</v>
      </c>
      <c r="L552" s="3">
        <f>tweet_datatable[[#This Row],[R/C]]*60</f>
        <v>50.059171597633139</v>
      </c>
      <c r="M552" s="3">
        <f>180-tweet_datatable[[#This Row],[Theta (deg)]]-tweet_datatable[[#This Row],[Phi (deg)]]</f>
        <v>114.44632290786137</v>
      </c>
      <c r="N552" s="3">
        <f>RADIANS(tweet_datatable[[#This Row],[Phi (deg)]])</f>
        <v>0.87369736519952834</v>
      </c>
      <c r="O552" s="3">
        <f>RADIANS(tweet_datatable[[#This Row],[Beta (deg)]])</f>
        <v>1.9974651515427919</v>
      </c>
      <c r="P552" s="3">
        <f>SIN(tweet_datatable[[#This Row],[Phi (rad)]])</f>
        <v>0.76670786645187949</v>
      </c>
      <c r="Q552" s="3">
        <f>SIN(tweet_datatable[[#This Row],[Beta (rad)]])</f>
        <v>0.91034937353854828</v>
      </c>
      <c r="R552" s="3">
        <f>tweet_datatable[[#This Row],[SinPhi]]/tweet_datatable[[#This Row],[SinBeta]]</f>
        <v>0.84221276878751394</v>
      </c>
      <c r="S552" s="3">
        <f>RADIANS(tweet_datatable[[#This Row],[Theta (deg)]])</f>
        <v>0.27043013684747302</v>
      </c>
      <c r="T552" s="3">
        <f>tweet_datatable[[#This Row],[r1]]*COS(tweet_datatable[[#This Row],[Theta (rad)]])</f>
        <v>0.81160345208924078</v>
      </c>
      <c r="U552" s="3">
        <f>tweet_datatable[[#This Row],[r1]]*SIN(tweet_datatable[[#This Row],[Theta (rad)]])</f>
        <v>0.22499374316979984</v>
      </c>
      <c r="V552" s="3" t="e">
        <f>IF(COUNTA(tweet_datatable[[#This Row],[Flag]])&gt;0,tweet_datatable[[#This Row],[x]],NA())</f>
        <v>#N/A</v>
      </c>
      <c r="W552" s="3" t="e">
        <f>IF(COUNTA(tweet_datatable[[#This Row],[Flag]])&gt;0,tweet_datatable[[#This Row],[y]],NA())</f>
        <v>#N/A</v>
      </c>
      <c r="X552" s="3">
        <f>IF(COUNTA(tweet_datatable[[#This Row],[Flag]])=0,tweet_datatable[[#This Row],[x]],NA())</f>
        <v>0.81160345208924078</v>
      </c>
      <c r="Y552" s="3">
        <f>IF(COUNTA(tweet_datatable[[#This Row],[Flag]])=0,tweet_datatable[[#This Row],[y]],NA())</f>
        <v>0.22499374316979984</v>
      </c>
      <c r="Z552" s="3"/>
      <c r="AA552" s="3"/>
      <c r="AB552" s="3"/>
    </row>
    <row r="553" spans="1:28" x14ac:dyDescent="0.35">
      <c r="A553" s="1">
        <v>44170</v>
      </c>
      <c r="B553">
        <v>4.7</v>
      </c>
      <c r="C553">
        <v>15.1</v>
      </c>
      <c r="D553">
        <v>75.099999999999994</v>
      </c>
      <c r="E553" t="s">
        <v>8</v>
      </c>
      <c r="I553" s="2">
        <f>IFERROR(tweet_datatable[[#This Row],[Retweets]]/SUM(tweet_datatable[[#This Row],[Retweets]:[Likes]]),0.5)</f>
        <v>0.16740576496674059</v>
      </c>
      <c r="J553" s="2">
        <f>IFERROR(tweet_datatable[[#This Row],[Retweets]]/SUM(tweet_datatable[[#This Row],[Comments]:[Retweets]]),0.5)</f>
        <v>0.76262626262626254</v>
      </c>
      <c r="K553" s="3">
        <f>tweet_datatable[[#This Row],[R/L]]*60</f>
        <v>10.044345898004435</v>
      </c>
      <c r="L553" s="3">
        <f>tweet_datatable[[#This Row],[R/C]]*60</f>
        <v>45.757575757575751</v>
      </c>
      <c r="M553" s="3">
        <f>180-tweet_datatable[[#This Row],[Theta (deg)]]-tweet_datatable[[#This Row],[Phi (deg)]]</f>
        <v>124.19807834441983</v>
      </c>
      <c r="N553" s="3">
        <f>RADIANS(tweet_datatable[[#This Row],[Phi (deg)]])</f>
        <v>0.79862035470043558</v>
      </c>
      <c r="O553" s="3">
        <f>RADIANS(tweet_datatable[[#This Row],[Beta (deg)]])</f>
        <v>2.1676653917599937</v>
      </c>
      <c r="P553" s="3">
        <f>SIN(tweet_datatable[[#This Row],[Phi (rad)]])</f>
        <v>0.71639420035245716</v>
      </c>
      <c r="Q553" s="3">
        <f>SIN(tweet_datatable[[#This Row],[Beta (rad)]])</f>
        <v>0.82709942564573691</v>
      </c>
      <c r="R553" s="3">
        <f>tweet_datatable[[#This Row],[SinPhi]]/tweet_datatable[[#This Row],[SinBeta]]</f>
        <v>0.86615245778117977</v>
      </c>
      <c r="S553" s="3">
        <f>RADIANS(tweet_datatable[[#This Row],[Theta (deg)]])</f>
        <v>0.17530690712936392</v>
      </c>
      <c r="T553" s="3">
        <f>tweet_datatable[[#This Row],[r1]]*COS(tweet_datatable[[#This Row],[Theta (rad)]])</f>
        <v>0.8528769888648724</v>
      </c>
      <c r="U553" s="3">
        <f>tweet_datatable[[#This Row],[r1]]*SIN(tweet_datatable[[#This Row],[Theta (rad)]])</f>
        <v>0.15106595243524182</v>
      </c>
      <c r="V553" s="3" t="e">
        <f>IF(COUNTA(tweet_datatable[[#This Row],[Flag]])&gt;0,tweet_datatable[[#This Row],[x]],NA())</f>
        <v>#N/A</v>
      </c>
      <c r="W553" s="3" t="e">
        <f>IF(COUNTA(tweet_datatable[[#This Row],[Flag]])&gt;0,tweet_datatable[[#This Row],[y]],NA())</f>
        <v>#N/A</v>
      </c>
      <c r="X553" s="3">
        <f>IF(COUNTA(tweet_datatable[[#This Row],[Flag]])=0,tweet_datatable[[#This Row],[x]],NA())</f>
        <v>0.8528769888648724</v>
      </c>
      <c r="Y553" s="3">
        <f>IF(COUNTA(tweet_datatable[[#This Row],[Flag]])=0,tweet_datatable[[#This Row],[y]],NA())</f>
        <v>0.15106595243524182</v>
      </c>
      <c r="Z553" s="3"/>
      <c r="AA553" s="3"/>
      <c r="AB553" s="3"/>
    </row>
    <row r="554" spans="1:28" x14ac:dyDescent="0.35">
      <c r="A554" s="1">
        <v>44170</v>
      </c>
      <c r="B554">
        <v>9.1999999999999993</v>
      </c>
      <c r="C554">
        <v>22.8</v>
      </c>
      <c r="D554">
        <v>99</v>
      </c>
      <c r="E554" t="s">
        <v>8</v>
      </c>
      <c r="I554" s="2">
        <f>IFERROR(tweet_datatable[[#This Row],[Retweets]]/SUM(tweet_datatable[[#This Row],[Retweets]:[Likes]]),0.5)</f>
        <v>0.18719211822660101</v>
      </c>
      <c r="J554" s="2">
        <f>IFERROR(tweet_datatable[[#This Row],[Retweets]]/SUM(tweet_datatable[[#This Row],[Comments]:[Retweets]]),0.5)</f>
        <v>0.71250000000000002</v>
      </c>
      <c r="K554" s="3">
        <f>tweet_datatable[[#This Row],[R/L]]*60</f>
        <v>11.23152709359606</v>
      </c>
      <c r="L554" s="3">
        <f>tweet_datatable[[#This Row],[R/C]]*60</f>
        <v>42.75</v>
      </c>
      <c r="M554" s="3">
        <f>180-tweet_datatable[[#This Row],[Theta (deg)]]-tweet_datatable[[#This Row],[Phi (deg)]]</f>
        <v>126.01847290640393</v>
      </c>
      <c r="N554" s="3">
        <f>RADIANS(tweet_datatable[[#This Row],[Phi (deg)]])</f>
        <v>0.74612825522757587</v>
      </c>
      <c r="O554" s="3">
        <f>RADIANS(tweet_datatable[[#This Row],[Beta (deg)]])</f>
        <v>2.1994372705520164</v>
      </c>
      <c r="P554" s="3">
        <f>SIN(tweet_datatable[[#This Row],[Phi (rad)]])</f>
        <v>0.67880074553294167</v>
      </c>
      <c r="Q554" s="3">
        <f>SIN(tweet_datatable[[#This Row],[Beta (rad)]])</f>
        <v>0.80882744269993911</v>
      </c>
      <c r="R554" s="3">
        <f>tweet_datatable[[#This Row],[SinPhi]]/tweet_datatable[[#This Row],[SinBeta]]</f>
        <v>0.83924049766046938</v>
      </c>
      <c r="S554" s="3">
        <f>RADIANS(tweet_datatable[[#This Row],[Theta (deg)]])</f>
        <v>0.1960271278102006</v>
      </c>
      <c r="T554" s="3">
        <f>tweet_datatable[[#This Row],[r1]]*COS(tweet_datatable[[#This Row],[Theta (rad)]])</f>
        <v>0.82316747198630835</v>
      </c>
      <c r="U554" s="3">
        <f>tweet_datatable[[#This Row],[r1]]*SIN(tweet_datatable[[#This Row],[Theta (rad)]])</f>
        <v>0.16346230751173987</v>
      </c>
      <c r="V554" s="3" t="e">
        <f>IF(COUNTA(tweet_datatable[[#This Row],[Flag]])&gt;0,tweet_datatable[[#This Row],[x]],NA())</f>
        <v>#N/A</v>
      </c>
      <c r="W554" s="3" t="e">
        <f>IF(COUNTA(tweet_datatable[[#This Row],[Flag]])&gt;0,tweet_datatable[[#This Row],[y]],NA())</f>
        <v>#N/A</v>
      </c>
      <c r="X554" s="3">
        <f>IF(COUNTA(tweet_datatable[[#This Row],[Flag]])=0,tweet_datatable[[#This Row],[x]],NA())</f>
        <v>0.82316747198630835</v>
      </c>
      <c r="Y554" s="3">
        <f>IF(COUNTA(tweet_datatable[[#This Row],[Flag]])=0,tweet_datatable[[#This Row],[y]],NA())</f>
        <v>0.16346230751173987</v>
      </c>
      <c r="Z554" s="3"/>
      <c r="AA554" s="3"/>
      <c r="AB554" s="3"/>
    </row>
    <row r="555" spans="1:28" x14ac:dyDescent="0.35">
      <c r="A555" s="1">
        <v>44170</v>
      </c>
      <c r="B555">
        <v>10</v>
      </c>
      <c r="C555">
        <v>22.3</v>
      </c>
      <c r="D555">
        <v>98.2</v>
      </c>
      <c r="E555" t="s">
        <v>8</v>
      </c>
      <c r="I555" s="2">
        <f>IFERROR(tweet_datatable[[#This Row],[Retweets]]/SUM(tweet_datatable[[#This Row],[Retweets]:[Likes]]),0.5)</f>
        <v>0.18506224066390042</v>
      </c>
      <c r="J555" s="2">
        <f>IFERROR(tweet_datatable[[#This Row],[Retweets]]/SUM(tweet_datatable[[#This Row],[Comments]:[Retweets]]),0.5)</f>
        <v>0.69040247678018585</v>
      </c>
      <c r="K555" s="3">
        <f>tweet_datatable[[#This Row],[R/L]]*60</f>
        <v>11.103734439834025</v>
      </c>
      <c r="L555" s="3">
        <f>tweet_datatable[[#This Row],[R/C]]*60</f>
        <v>41.424148606811151</v>
      </c>
      <c r="M555" s="3">
        <f>180-tweet_datatable[[#This Row],[Theta (deg)]]-tweet_datatable[[#This Row],[Phi (deg)]]</f>
        <v>127.47211695335483</v>
      </c>
      <c r="N555" s="3">
        <f>RADIANS(tweet_datatable[[#This Row],[Phi (deg)]])</f>
        <v>0.72298778302427658</v>
      </c>
      <c r="O555" s="3">
        <f>RADIANS(tweet_datatable[[#This Row],[Beta (deg)]])</f>
        <v>2.2248081453233248</v>
      </c>
      <c r="P555" s="3">
        <f>SIN(tweet_datatable[[#This Row],[Phi (rad)]])</f>
        <v>0.6616279579136104</v>
      </c>
      <c r="Q555" s="3">
        <f>SIN(tweet_datatable[[#This Row],[Beta (rad)]])</f>
        <v>0.79364950067452644</v>
      </c>
      <c r="R555" s="3">
        <f>tweet_datatable[[#This Row],[SinPhi]]/tweet_datatable[[#This Row],[SinBeta]]</f>
        <v>0.83365258511633877</v>
      </c>
      <c r="S555" s="3">
        <f>RADIANS(tweet_datatable[[#This Row],[Theta (deg)]])</f>
        <v>0.19379672524219194</v>
      </c>
      <c r="T555" s="3">
        <f>tweet_datatable[[#This Row],[r1]]*COS(tweet_datatable[[#This Row],[Theta (rad)]])</f>
        <v>0.81804670347509145</v>
      </c>
      <c r="U555" s="3">
        <f>tweet_datatable[[#This Row],[r1]]*SIN(tweet_datatable[[#This Row],[Theta (rad)]])</f>
        <v>0.16054975429657414</v>
      </c>
      <c r="V555" s="3" t="e">
        <f>IF(COUNTA(tweet_datatable[[#This Row],[Flag]])&gt;0,tweet_datatable[[#This Row],[x]],NA())</f>
        <v>#N/A</v>
      </c>
      <c r="W555" s="3" t="e">
        <f>IF(COUNTA(tweet_datatable[[#This Row],[Flag]])&gt;0,tweet_datatable[[#This Row],[y]],NA())</f>
        <v>#N/A</v>
      </c>
      <c r="X555" s="3">
        <f>IF(COUNTA(tweet_datatable[[#This Row],[Flag]])=0,tweet_datatable[[#This Row],[x]],NA())</f>
        <v>0.81804670347509145</v>
      </c>
      <c r="Y555" s="3">
        <f>IF(COUNTA(tweet_datatable[[#This Row],[Flag]])=0,tweet_datatable[[#This Row],[y]],NA())</f>
        <v>0.16054975429657414</v>
      </c>
      <c r="Z555" s="3"/>
      <c r="AA555" s="3"/>
      <c r="AB555" s="3"/>
    </row>
    <row r="556" spans="1:28" x14ac:dyDescent="0.35">
      <c r="A556" s="1">
        <v>44170</v>
      </c>
      <c r="B556">
        <v>3.3</v>
      </c>
      <c r="C556">
        <v>12.4</v>
      </c>
      <c r="D556">
        <v>94.2</v>
      </c>
      <c r="E556" t="s">
        <v>9</v>
      </c>
      <c r="I556" s="2">
        <f>IFERROR(tweet_datatable[[#This Row],[Retweets]]/SUM(tweet_datatable[[#This Row],[Retweets]:[Likes]]),0.5)</f>
        <v>0.11632270168855534</v>
      </c>
      <c r="J556" s="2">
        <f>IFERROR(tweet_datatable[[#This Row],[Retweets]]/SUM(tweet_datatable[[#This Row],[Comments]:[Retweets]]),0.5)</f>
        <v>0.78980891719745228</v>
      </c>
      <c r="K556" s="3">
        <f>tweet_datatable[[#This Row],[R/L]]*60</f>
        <v>6.9793621013133205</v>
      </c>
      <c r="L556" s="3">
        <f>tweet_datatable[[#This Row],[R/C]]*60</f>
        <v>47.388535031847134</v>
      </c>
      <c r="M556" s="3">
        <f>180-tweet_datatable[[#This Row],[Theta (deg)]]-tweet_datatable[[#This Row],[Phi (deg)]]</f>
        <v>125.63210286683955</v>
      </c>
      <c r="N556" s="3">
        <f>RADIANS(tweet_datatable[[#This Row],[Phi (deg)]])</f>
        <v>0.82708596400240841</v>
      </c>
      <c r="O556" s="3">
        <f>RADIANS(tweet_datatable[[#This Row],[Beta (deg)]])</f>
        <v>2.1926938412305574</v>
      </c>
      <c r="P556" s="3">
        <f>SIN(tweet_datatable[[#This Row],[Phi (rad)]])</f>
        <v>0.73596162852555791</v>
      </c>
      <c r="Q556" s="3">
        <f>SIN(tweet_datatable[[#This Row],[Beta (rad)]])</f>
        <v>0.81277446951031551</v>
      </c>
      <c r="R556" s="3">
        <f>tweet_datatable[[#This Row],[SinPhi]]/tweet_datatable[[#This Row],[SinBeta]]</f>
        <v>0.90549304405312314</v>
      </c>
      <c r="S556" s="3">
        <f>RADIANS(tweet_datatable[[#This Row],[Theta (deg)]])</f>
        <v>0.1218128483568275</v>
      </c>
      <c r="T556" s="3">
        <f>tweet_datatable[[#This Row],[r1]]*COS(tweet_datatable[[#This Row],[Theta (rad)]])</f>
        <v>0.89878332656357829</v>
      </c>
      <c r="U556" s="3">
        <f>tweet_datatable[[#This Row],[r1]]*SIN(tweet_datatable[[#This Row],[Theta (rad)]])</f>
        <v>0.11002810877180129</v>
      </c>
      <c r="V556" s="3" t="e">
        <f>IF(COUNTA(tweet_datatable[[#This Row],[Flag]])&gt;0,tweet_datatable[[#This Row],[x]],NA())</f>
        <v>#N/A</v>
      </c>
      <c r="W556" s="3" t="e">
        <f>IF(COUNTA(tweet_datatable[[#This Row],[Flag]])&gt;0,tweet_datatable[[#This Row],[y]],NA())</f>
        <v>#N/A</v>
      </c>
      <c r="X556" s="3">
        <f>IF(COUNTA(tweet_datatable[[#This Row],[Flag]])=0,tweet_datatable[[#This Row],[x]],NA())</f>
        <v>0.89878332656357829</v>
      </c>
      <c r="Y556" s="3">
        <f>IF(COUNTA(tweet_datatable[[#This Row],[Flag]])=0,tweet_datatable[[#This Row],[y]],NA())</f>
        <v>0.11002810877180129</v>
      </c>
      <c r="Z556" s="3"/>
      <c r="AA556" s="3"/>
      <c r="AB556" s="3"/>
    </row>
    <row r="557" spans="1:28" x14ac:dyDescent="0.35">
      <c r="A557" s="1">
        <v>44170</v>
      </c>
      <c r="B557">
        <v>2.1</v>
      </c>
      <c r="C557">
        <v>10.7</v>
      </c>
      <c r="D557">
        <v>65.900000000000006</v>
      </c>
      <c r="E557" t="s">
        <v>9</v>
      </c>
      <c r="I557" s="2">
        <f>IFERROR(tweet_datatable[[#This Row],[Retweets]]/SUM(tweet_datatable[[#This Row],[Retweets]:[Likes]]),0.5)</f>
        <v>0.13968668407310703</v>
      </c>
      <c r="J557" s="2">
        <f>IFERROR(tweet_datatable[[#This Row],[Retweets]]/SUM(tweet_datatable[[#This Row],[Comments]:[Retweets]]),0.5)</f>
        <v>0.8359375</v>
      </c>
      <c r="K557" s="3">
        <f>tweet_datatable[[#This Row],[R/L]]*60</f>
        <v>8.3812010443864224</v>
      </c>
      <c r="L557" s="3">
        <f>tweet_datatable[[#This Row],[R/C]]*60</f>
        <v>50.15625</v>
      </c>
      <c r="M557" s="3">
        <f>180-tweet_datatable[[#This Row],[Theta (deg)]]-tweet_datatable[[#This Row],[Phi (deg)]]</f>
        <v>121.46254895561358</v>
      </c>
      <c r="N557" s="3">
        <f>RADIANS(tweet_datatable[[#This Row],[Phi (deg)]])</f>
        <v>0.87539170295340596</v>
      </c>
      <c r="O557" s="3">
        <f>RADIANS(tweet_datatable[[#This Row],[Beta (deg)]])</f>
        <v>2.1199213971402568</v>
      </c>
      <c r="P557" s="3">
        <f>SIN(tweet_datatable[[#This Row],[Phi (rad)]])</f>
        <v>0.76779452370951196</v>
      </c>
      <c r="Q557" s="3">
        <f>SIN(tweet_datatable[[#This Row],[Beta (rad)]])</f>
        <v>0.85298151025330271</v>
      </c>
      <c r="R557" s="3">
        <f>tweet_datatable[[#This Row],[SinPhi]]/tweet_datatable[[#This Row],[SinBeta]]</f>
        <v>0.90013032460868525</v>
      </c>
      <c r="S557" s="3">
        <f>RADIANS(tweet_datatable[[#This Row],[Theta (deg)]])</f>
        <v>0.14627955349613048</v>
      </c>
      <c r="T557" s="3">
        <f>tweet_datatable[[#This Row],[r1]]*COS(tweet_datatable[[#This Row],[Theta (rad)]])</f>
        <v>0.89051712185163634</v>
      </c>
      <c r="U557" s="3">
        <f>tweet_datatable[[#This Row],[r1]]*SIN(tweet_datatable[[#This Row],[Theta (rad)]])</f>
        <v>0.13120158904988563</v>
      </c>
      <c r="V557" s="3" t="e">
        <f>IF(COUNTA(tweet_datatable[[#This Row],[Flag]])&gt;0,tweet_datatable[[#This Row],[x]],NA())</f>
        <v>#N/A</v>
      </c>
      <c r="W557" s="3" t="e">
        <f>IF(COUNTA(tweet_datatable[[#This Row],[Flag]])&gt;0,tweet_datatable[[#This Row],[y]],NA())</f>
        <v>#N/A</v>
      </c>
      <c r="X557" s="3">
        <f>IF(COUNTA(tweet_datatable[[#This Row],[Flag]])=0,tweet_datatable[[#This Row],[x]],NA())</f>
        <v>0.89051712185163634</v>
      </c>
      <c r="Y557" s="3">
        <f>IF(COUNTA(tweet_datatable[[#This Row],[Flag]])=0,tweet_datatable[[#This Row],[y]],NA())</f>
        <v>0.13120158904988563</v>
      </c>
      <c r="Z557" s="3"/>
      <c r="AA557" s="3"/>
      <c r="AB557" s="3"/>
    </row>
    <row r="558" spans="1:28" x14ac:dyDescent="0.35">
      <c r="A558" s="1">
        <v>44171</v>
      </c>
      <c r="B558">
        <v>29.5</v>
      </c>
      <c r="C558">
        <v>38.6</v>
      </c>
      <c r="D558">
        <v>152</v>
      </c>
      <c r="E558" t="s">
        <v>9</v>
      </c>
      <c r="G558" t="s">
        <v>17</v>
      </c>
      <c r="H558" t="s">
        <v>20</v>
      </c>
      <c r="I558" s="2">
        <f>IFERROR(tweet_datatable[[#This Row],[Retweets]]/SUM(tweet_datatable[[#This Row],[Retweets]:[Likes]]),0.5)</f>
        <v>0.20251836306400842</v>
      </c>
      <c r="J558" s="2">
        <f>IFERROR(tweet_datatable[[#This Row],[Retweets]]/SUM(tweet_datatable[[#This Row],[Comments]:[Retweets]]),0.5)</f>
        <v>0.56681350954478715</v>
      </c>
      <c r="K558" s="3">
        <f>tweet_datatable[[#This Row],[R/L]]*60</f>
        <v>12.151101783840504</v>
      </c>
      <c r="L558" s="3">
        <f>tweet_datatable[[#This Row],[R/C]]*60</f>
        <v>34.008810572687231</v>
      </c>
      <c r="M558" s="3">
        <f>180-tweet_datatable[[#This Row],[Theta (deg)]]-tweet_datatable[[#This Row],[Phi (deg)]]</f>
        <v>133.84008764347226</v>
      </c>
      <c r="N558" s="3">
        <f>RADIANS(tweet_datatable[[#This Row],[Phi (deg)]])</f>
        <v>0.59356571918045054</v>
      </c>
      <c r="O558" s="3">
        <f>RADIANS(tweet_datatable[[#This Row],[Beta (deg)]])</f>
        <v>2.3359502005363693</v>
      </c>
      <c r="P558" s="3">
        <f>SIN(tweet_datatable[[#This Row],[Phi (rad)]])</f>
        <v>0.55932038086996072</v>
      </c>
      <c r="Q558" s="3">
        <f>SIN(tweet_datatable[[#This Row],[Beta (rad)]])</f>
        <v>0.72127578563781825</v>
      </c>
      <c r="R558" s="3">
        <f>tweet_datatable[[#This Row],[SinPhi]]/tweet_datatable[[#This Row],[SinBeta]]</f>
        <v>0.77545980609255905</v>
      </c>
      <c r="S558" s="3">
        <f>RADIANS(tweet_datatable[[#This Row],[Theta (deg)]])</f>
        <v>0.2120767338729731</v>
      </c>
      <c r="T558" s="3">
        <f>tweet_datatable[[#This Row],[r1]]*COS(tweet_datatable[[#This Row],[Theta (rad)]])</f>
        <v>0.75808631950063621</v>
      </c>
      <c r="U558" s="3">
        <f>tweet_datatable[[#This Row],[r1]]*SIN(tweet_datatable[[#This Row],[Theta (rad)]])</f>
        <v>0.16322696790386251</v>
      </c>
      <c r="V558" s="3">
        <f>IF(COUNTA(tweet_datatable[[#This Row],[Flag]])&gt;0,tweet_datatable[[#This Row],[x]],NA())</f>
        <v>0.75808631950063621</v>
      </c>
      <c r="W558" s="3">
        <f>IF(COUNTA(tweet_datatable[[#This Row],[Flag]])&gt;0,tweet_datatable[[#This Row],[y]],NA())</f>
        <v>0.16322696790386251</v>
      </c>
      <c r="X558" s="3" t="e">
        <f>IF(COUNTA(tweet_datatable[[#This Row],[Flag]])=0,tweet_datatable[[#This Row],[x]],NA())</f>
        <v>#N/A</v>
      </c>
      <c r="Y558" s="3" t="e">
        <f>IF(COUNTA(tweet_datatable[[#This Row],[Flag]])=0,tweet_datatable[[#This Row],[y]],NA())</f>
        <v>#N/A</v>
      </c>
      <c r="Z558" s="3"/>
      <c r="AA558" s="3"/>
      <c r="AB558" s="3"/>
    </row>
    <row r="559" spans="1:28" x14ac:dyDescent="0.35">
      <c r="A559" s="1">
        <v>44171</v>
      </c>
      <c r="B559">
        <v>9.9</v>
      </c>
      <c r="C559">
        <v>33.200000000000003</v>
      </c>
      <c r="D559">
        <v>127.7</v>
      </c>
      <c r="E559" t="s">
        <v>9</v>
      </c>
      <c r="G559" t="s">
        <v>17</v>
      </c>
      <c r="I559" s="2">
        <f>IFERROR(tweet_datatable[[#This Row],[Retweets]]/SUM(tweet_datatable[[#This Row],[Retweets]:[Likes]]),0.5)</f>
        <v>0.20633934120571784</v>
      </c>
      <c r="J559" s="2">
        <f>IFERROR(tweet_datatable[[#This Row],[Retweets]]/SUM(tweet_datatable[[#This Row],[Comments]:[Retweets]]),0.5)</f>
        <v>0.77030162412993042</v>
      </c>
      <c r="K559" s="3">
        <f>tweet_datatable[[#This Row],[R/L]]*60</f>
        <v>12.380360472343071</v>
      </c>
      <c r="L559" s="3">
        <f>tweet_datatable[[#This Row],[R/C]]*60</f>
        <v>46.218097447795827</v>
      </c>
      <c r="M559" s="3">
        <f>180-tweet_datatable[[#This Row],[Theta (deg)]]-tweet_datatable[[#This Row],[Phi (deg)]]</f>
        <v>121.40154207986112</v>
      </c>
      <c r="N559" s="3">
        <f>RADIANS(tweet_datatable[[#This Row],[Phi (deg)]])</f>
        <v>0.80665797447162524</v>
      </c>
      <c r="O559" s="3">
        <f>RADIANS(tweet_datatable[[#This Row],[Beta (deg)]])</f>
        <v>2.1188566262920214</v>
      </c>
      <c r="P559" s="3">
        <f>SIN(tweet_datatable[[#This Row],[Phi (rad)]])</f>
        <v>0.72197881246827023</v>
      </c>
      <c r="Q559" s="3">
        <f>SIN(tweet_datatable[[#This Row],[Beta (rad)]])</f>
        <v>0.85353677431970354</v>
      </c>
      <c r="R559" s="3">
        <f>tweet_datatable[[#This Row],[SinPhi]]/tweet_datatable[[#This Row],[SinBeta]]</f>
        <v>0.84586725984209732</v>
      </c>
      <c r="S559" s="3">
        <f>RADIANS(tweet_datatable[[#This Row],[Theta (deg)]])</f>
        <v>0.21607805282614698</v>
      </c>
      <c r="T559" s="3">
        <f>tweet_datatable[[#This Row],[r1]]*COS(tweet_datatable[[#This Row],[Theta (rad)]])</f>
        <v>0.82619731602125479</v>
      </c>
      <c r="U559" s="3">
        <f>tweet_datatable[[#This Row],[r1]]*SIN(tweet_datatable[[#This Row],[Theta (rad)]])</f>
        <v>0.181354394134945</v>
      </c>
      <c r="V559" s="3">
        <f>IF(COUNTA(tweet_datatable[[#This Row],[Flag]])&gt;0,tweet_datatable[[#This Row],[x]],NA())</f>
        <v>0.82619731602125479</v>
      </c>
      <c r="W559" s="3">
        <f>IF(COUNTA(tweet_datatable[[#This Row],[Flag]])&gt;0,tweet_datatable[[#This Row],[y]],NA())</f>
        <v>0.181354394134945</v>
      </c>
      <c r="X559" s="3" t="e">
        <f>IF(COUNTA(tweet_datatable[[#This Row],[Flag]])=0,tweet_datatable[[#This Row],[x]],NA())</f>
        <v>#N/A</v>
      </c>
      <c r="Y559" s="3" t="e">
        <f>IF(COUNTA(tweet_datatable[[#This Row],[Flag]])=0,tweet_datatable[[#This Row],[y]],NA())</f>
        <v>#N/A</v>
      </c>
      <c r="Z559" s="3"/>
      <c r="AA559" s="3"/>
      <c r="AB559" s="3"/>
    </row>
    <row r="560" spans="1:28" x14ac:dyDescent="0.35">
      <c r="A560" s="1">
        <v>44171</v>
      </c>
      <c r="B560">
        <v>10.9</v>
      </c>
      <c r="C560">
        <v>29.3</v>
      </c>
      <c r="D560">
        <v>97.7</v>
      </c>
      <c r="E560" t="s">
        <v>9</v>
      </c>
      <c r="G560" t="s">
        <v>17</v>
      </c>
      <c r="I560" s="2">
        <f>IFERROR(tweet_datatable[[#This Row],[Retweets]]/SUM(tweet_datatable[[#This Row],[Retweets]:[Likes]]),0.5)</f>
        <v>0.23070866141732285</v>
      </c>
      <c r="J560" s="2">
        <f>IFERROR(tweet_datatable[[#This Row],[Retweets]]/SUM(tweet_datatable[[#This Row],[Comments]:[Retweets]]),0.5)</f>
        <v>0.72885572139303478</v>
      </c>
      <c r="K560" s="3">
        <f>tweet_datatable[[#This Row],[R/L]]*60</f>
        <v>13.84251968503937</v>
      </c>
      <c r="L560" s="3">
        <f>tweet_datatable[[#This Row],[R/C]]*60</f>
        <v>43.731343283582085</v>
      </c>
      <c r="M560" s="3">
        <f>180-tweet_datatable[[#This Row],[Theta (deg)]]-tweet_datatable[[#This Row],[Phi (deg)]]</f>
        <v>122.42613703137854</v>
      </c>
      <c r="N560" s="3">
        <f>RADIANS(tweet_datatable[[#This Row],[Phi (deg)]])</f>
        <v>0.76325592661841568</v>
      </c>
      <c r="O560" s="3">
        <f>RADIANS(tweet_datatable[[#This Row],[Beta (deg)]])</f>
        <v>2.1367391816953121</v>
      </c>
      <c r="P560" s="3">
        <f>SIN(tweet_datatable[[#This Row],[Phi (rad)]])</f>
        <v>0.69127780215721646</v>
      </c>
      <c r="Q560" s="3">
        <f>SIN(tweet_datatable[[#This Row],[Beta (rad)]])</f>
        <v>0.84408340566306139</v>
      </c>
      <c r="R560" s="3">
        <f>tweet_datatable[[#This Row],[SinPhi]]/tweet_datatable[[#This Row],[SinBeta]]</f>
        <v>0.81896859660946653</v>
      </c>
      <c r="S560" s="3">
        <f>RADIANS(tweet_datatable[[#This Row],[Theta (deg)]])</f>
        <v>0.24159754527606547</v>
      </c>
      <c r="T560" s="3">
        <f>tweet_datatable[[#This Row],[r1]]*COS(tweet_datatable[[#This Row],[Theta (rad)]])</f>
        <v>0.79518328740385336</v>
      </c>
      <c r="U560" s="3">
        <f>tweet_datatable[[#This Row],[r1]]*SIN(tweet_datatable[[#This Row],[Theta (rad)]])</f>
        <v>0.19594157717564653</v>
      </c>
      <c r="V560" s="3">
        <f>IF(COUNTA(tweet_datatable[[#This Row],[Flag]])&gt;0,tweet_datatable[[#This Row],[x]],NA())</f>
        <v>0.79518328740385336</v>
      </c>
      <c r="W560" s="3">
        <f>IF(COUNTA(tweet_datatable[[#This Row],[Flag]])&gt;0,tweet_datatable[[#This Row],[y]],NA())</f>
        <v>0.19594157717564653</v>
      </c>
      <c r="X560" s="3" t="e">
        <f>IF(COUNTA(tweet_datatable[[#This Row],[Flag]])=0,tweet_datatable[[#This Row],[x]],NA())</f>
        <v>#N/A</v>
      </c>
      <c r="Y560" s="3" t="e">
        <f>IF(COUNTA(tweet_datatable[[#This Row],[Flag]])=0,tweet_datatable[[#This Row],[y]],NA())</f>
        <v>#N/A</v>
      </c>
      <c r="Z560" s="3"/>
      <c r="AA560" s="3"/>
      <c r="AB560" s="3"/>
    </row>
    <row r="561" spans="1:28" x14ac:dyDescent="0.35">
      <c r="A561" s="1">
        <v>44171</v>
      </c>
      <c r="B561">
        <v>22.1</v>
      </c>
      <c r="C561">
        <v>52.6</v>
      </c>
      <c r="D561">
        <v>154.9</v>
      </c>
      <c r="E561" t="s">
        <v>9</v>
      </c>
      <c r="G561" t="s">
        <v>17</v>
      </c>
      <c r="I561" s="2">
        <f>IFERROR(tweet_datatable[[#This Row],[Retweets]]/SUM(tweet_datatable[[#This Row],[Retweets]:[Likes]]),0.5)</f>
        <v>0.25349397590361444</v>
      </c>
      <c r="J561" s="2">
        <f>IFERROR(tweet_datatable[[#This Row],[Retweets]]/SUM(tweet_datatable[[#This Row],[Comments]:[Retweets]]),0.5)</f>
        <v>0.7041499330655957</v>
      </c>
      <c r="K561" s="3">
        <f>tweet_datatable[[#This Row],[R/L]]*60</f>
        <v>15.209638554216866</v>
      </c>
      <c r="L561" s="3">
        <f>tweet_datatable[[#This Row],[R/C]]*60</f>
        <v>42.248995983935743</v>
      </c>
      <c r="M561" s="3">
        <f>180-tweet_datatable[[#This Row],[Theta (deg)]]-tweet_datatable[[#This Row],[Phi (deg)]]</f>
        <v>122.54136546184739</v>
      </c>
      <c r="N561" s="3">
        <f>RADIANS(tweet_datatable[[#This Row],[Phi (deg)]])</f>
        <v>0.73738408558154001</v>
      </c>
      <c r="O561" s="3">
        <f>RADIANS(tweet_datatable[[#This Row],[Beta (deg)]])</f>
        <v>2.1387502971988988</v>
      </c>
      <c r="P561" s="3">
        <f>SIN(tweet_datatable[[#This Row],[Phi (rad)]])</f>
        <v>0.67235383620341749</v>
      </c>
      <c r="Q561" s="3">
        <f>SIN(tweet_datatable[[#This Row],[Beta (rad)]])</f>
        <v>0.84300331533665107</v>
      </c>
      <c r="R561" s="3">
        <f>tweet_datatable[[#This Row],[SinPhi]]/tweet_datatable[[#This Row],[SinBeta]]</f>
        <v>0.79756962276585452</v>
      </c>
      <c r="S561" s="3">
        <f>RADIANS(tweet_datatable[[#This Row],[Theta (deg)]])</f>
        <v>0.26545827080935441</v>
      </c>
      <c r="T561" s="3">
        <f>tweet_datatable[[#This Row],[r1]]*COS(tweet_datatable[[#This Row],[Theta (rad)]])</f>
        <v>0.76963265244836965</v>
      </c>
      <c r="U561" s="3">
        <f>tweet_datatable[[#This Row],[r1]]*SIN(tweet_datatable[[#This Row],[Theta (rad)]])</f>
        <v>0.2092435983349421</v>
      </c>
      <c r="V561" s="3">
        <f>IF(COUNTA(tweet_datatable[[#This Row],[Flag]])&gt;0,tweet_datatable[[#This Row],[x]],NA())</f>
        <v>0.76963265244836965</v>
      </c>
      <c r="W561" s="3">
        <f>IF(COUNTA(tweet_datatable[[#This Row],[Flag]])&gt;0,tweet_datatable[[#This Row],[y]],NA())</f>
        <v>0.2092435983349421</v>
      </c>
      <c r="X561" s="3" t="e">
        <f>IF(COUNTA(tweet_datatable[[#This Row],[Flag]])=0,tweet_datatable[[#This Row],[x]],NA())</f>
        <v>#N/A</v>
      </c>
      <c r="Y561" s="3" t="e">
        <f>IF(COUNTA(tweet_datatable[[#This Row],[Flag]])=0,tweet_datatable[[#This Row],[y]],NA())</f>
        <v>#N/A</v>
      </c>
      <c r="Z561" s="3"/>
      <c r="AA561" s="3"/>
      <c r="AB561" s="3"/>
    </row>
    <row r="562" spans="1:28" x14ac:dyDescent="0.35">
      <c r="A562" s="1">
        <v>44171</v>
      </c>
      <c r="B562">
        <v>30.8</v>
      </c>
      <c r="C562">
        <v>44.8</v>
      </c>
      <c r="D562">
        <v>162</v>
      </c>
      <c r="E562" t="s">
        <v>9</v>
      </c>
      <c r="G562" t="s">
        <v>17</v>
      </c>
      <c r="I562" s="2">
        <f>IFERROR(tweet_datatable[[#This Row],[Retweets]]/SUM(tweet_datatable[[#This Row],[Retweets]:[Likes]]),0.5)</f>
        <v>0.21663442940038682</v>
      </c>
      <c r="J562" s="2">
        <f>IFERROR(tweet_datatable[[#This Row],[Retweets]]/SUM(tweet_datatable[[#This Row],[Comments]:[Retweets]]),0.5)</f>
        <v>0.59259259259259256</v>
      </c>
      <c r="K562" s="3">
        <f>tweet_datatable[[#This Row],[R/L]]*60</f>
        <v>12.99806576402321</v>
      </c>
      <c r="L562" s="3">
        <f>tweet_datatable[[#This Row],[R/C]]*60</f>
        <v>35.555555555555557</v>
      </c>
      <c r="M562" s="3">
        <f>180-tweet_datatable[[#This Row],[Theta (deg)]]-tweet_datatable[[#This Row],[Phi (deg)]]</f>
        <v>131.44637868042122</v>
      </c>
      <c r="N562" s="3">
        <f>RADIANS(tweet_datatable[[#This Row],[Phi (deg)]])</f>
        <v>0.62056151182020614</v>
      </c>
      <c r="O562" s="3">
        <f>RADIANS(tweet_datatable[[#This Row],[Beta (deg)]])</f>
        <v>2.2941720977966296</v>
      </c>
      <c r="P562" s="3">
        <f>SIN(tweet_datatable[[#This Row],[Phi (rad)]])</f>
        <v>0.58149207128802671</v>
      </c>
      <c r="Q562" s="3">
        <f>SIN(tweet_datatable[[#This Row],[Beta (rad)]])</f>
        <v>0.74957551799296807</v>
      </c>
      <c r="R562" s="3">
        <f>tweet_datatable[[#This Row],[SinPhi]]/tweet_datatable[[#This Row],[SinBeta]]</f>
        <v>0.77576182429891183</v>
      </c>
      <c r="S562" s="3">
        <f>RADIANS(tweet_datatable[[#This Row],[Theta (deg)]])</f>
        <v>0.22685904397295731</v>
      </c>
      <c r="T562" s="3">
        <f>tweet_datatable[[#This Row],[r1]]*COS(tweet_datatable[[#This Row],[Theta (rad)]])</f>
        <v>0.75588498976246543</v>
      </c>
      <c r="U562" s="3">
        <f>tweet_datatable[[#This Row],[r1]]*SIN(tweet_datatable[[#This Row],[Theta (rad)]])</f>
        <v>0.17448292263534948</v>
      </c>
      <c r="V562" s="3">
        <f>IF(COUNTA(tweet_datatable[[#This Row],[Flag]])&gt;0,tweet_datatable[[#This Row],[x]],NA())</f>
        <v>0.75588498976246543</v>
      </c>
      <c r="W562" s="3">
        <f>IF(COUNTA(tweet_datatable[[#This Row],[Flag]])&gt;0,tweet_datatable[[#This Row],[y]],NA())</f>
        <v>0.17448292263534948</v>
      </c>
      <c r="X562" s="3" t="e">
        <f>IF(COUNTA(tweet_datatable[[#This Row],[Flag]])=0,tweet_datatable[[#This Row],[x]],NA())</f>
        <v>#N/A</v>
      </c>
      <c r="Y562" s="3" t="e">
        <f>IF(COUNTA(tweet_datatable[[#This Row],[Flag]])=0,tweet_datatable[[#This Row],[y]],NA())</f>
        <v>#N/A</v>
      </c>
      <c r="Z562" s="3"/>
      <c r="AA562" s="3"/>
      <c r="AB562" s="3"/>
    </row>
    <row r="563" spans="1:28" x14ac:dyDescent="0.35">
      <c r="A563" s="1">
        <v>44171</v>
      </c>
      <c r="B563">
        <v>4.0999999999999996</v>
      </c>
      <c r="C563">
        <v>23</v>
      </c>
      <c r="D563">
        <v>84.5</v>
      </c>
      <c r="E563" t="s">
        <v>8</v>
      </c>
      <c r="G563" t="s">
        <v>17</v>
      </c>
      <c r="I563" s="2">
        <f>IFERROR(tweet_datatable[[#This Row],[Retweets]]/SUM(tweet_datatable[[#This Row],[Retweets]:[Likes]]),0.5)</f>
        <v>0.21395348837209302</v>
      </c>
      <c r="J563" s="2">
        <f>IFERROR(tweet_datatable[[#This Row],[Retweets]]/SUM(tweet_datatable[[#This Row],[Comments]:[Retweets]]),0.5)</f>
        <v>0.84870848708487079</v>
      </c>
      <c r="K563" s="3">
        <f>tweet_datatable[[#This Row],[R/L]]*60</f>
        <v>12.837209302325581</v>
      </c>
      <c r="L563" s="3">
        <f>tweet_datatable[[#This Row],[R/C]]*60</f>
        <v>50.922509225092249</v>
      </c>
      <c r="M563" s="3">
        <f>180-tweet_datatable[[#This Row],[Theta (deg)]]-tweet_datatable[[#This Row],[Phi (deg)]]</f>
        <v>116.24028147258215</v>
      </c>
      <c r="N563" s="3">
        <f>RADIANS(tweet_datatable[[#This Row],[Phi (deg)]])</f>
        <v>0.88876544935504598</v>
      </c>
      <c r="O563" s="3">
        <f>RADIANS(tweet_datatable[[#This Row],[Beta (deg)]])</f>
        <v>2.0287756351415211</v>
      </c>
      <c r="P563" s="3">
        <f>SIN(tweet_datatable[[#This Row],[Phi (rad)]])</f>
        <v>0.77629411452746622</v>
      </c>
      <c r="Q563" s="3">
        <f>SIN(tweet_datatable[[#This Row],[Beta (rad)]])</f>
        <v>0.89694774977150094</v>
      </c>
      <c r="R563" s="3">
        <f>tweet_datatable[[#This Row],[SinPhi]]/tweet_datatable[[#This Row],[SinBeta]]</f>
        <v>0.86548420989430941</v>
      </c>
      <c r="S563" s="3">
        <f>RADIANS(tweet_datatable[[#This Row],[Theta (deg)]])</f>
        <v>0.22405156909322554</v>
      </c>
      <c r="T563" s="3">
        <f>tweet_datatable[[#This Row],[r1]]*COS(tweet_datatable[[#This Row],[Theta (rad)]])</f>
        <v>0.84385166538750334</v>
      </c>
      <c r="U563" s="3">
        <f>tweet_datatable[[#This Row],[r1]]*SIN(tweet_datatable[[#This Row],[Theta (rad)]])</f>
        <v>0.19229478515839718</v>
      </c>
      <c r="V563" s="3">
        <f>IF(COUNTA(tweet_datatable[[#This Row],[Flag]])&gt;0,tweet_datatable[[#This Row],[x]],NA())</f>
        <v>0.84385166538750334</v>
      </c>
      <c r="W563" s="3">
        <f>IF(COUNTA(tweet_datatable[[#This Row],[Flag]])&gt;0,tweet_datatable[[#This Row],[y]],NA())</f>
        <v>0.19229478515839718</v>
      </c>
      <c r="X563" s="3" t="e">
        <f>IF(COUNTA(tweet_datatable[[#This Row],[Flag]])=0,tweet_datatable[[#This Row],[x]],NA())</f>
        <v>#N/A</v>
      </c>
      <c r="Y563" s="3" t="e">
        <f>IF(COUNTA(tweet_datatable[[#This Row],[Flag]])=0,tweet_datatable[[#This Row],[y]],NA())</f>
        <v>#N/A</v>
      </c>
      <c r="Z563" s="3"/>
      <c r="AA563" s="3"/>
      <c r="AB563" s="3"/>
    </row>
    <row r="564" spans="1:28" x14ac:dyDescent="0.35">
      <c r="A564" s="1">
        <v>44171</v>
      </c>
      <c r="B564">
        <v>2.7</v>
      </c>
      <c r="C564">
        <v>16.399999999999999</v>
      </c>
      <c r="D564">
        <v>69.900000000000006</v>
      </c>
      <c r="E564" t="s">
        <v>8</v>
      </c>
      <c r="G564" t="s">
        <v>17</v>
      </c>
      <c r="I564" s="2">
        <f>IFERROR(tweet_datatable[[#This Row],[Retweets]]/SUM(tweet_datatable[[#This Row],[Retweets]:[Likes]]),0.5)</f>
        <v>0.19003476245654688</v>
      </c>
      <c r="J564" s="2">
        <f>IFERROR(tweet_datatable[[#This Row],[Retweets]]/SUM(tweet_datatable[[#This Row],[Comments]:[Retweets]]),0.5)</f>
        <v>0.8586387434554974</v>
      </c>
      <c r="K564" s="3">
        <f>tweet_datatable[[#This Row],[R/L]]*60</f>
        <v>11.402085747392812</v>
      </c>
      <c r="L564" s="3">
        <f>tweet_datatable[[#This Row],[R/C]]*60</f>
        <v>51.518324607329845</v>
      </c>
      <c r="M564" s="3">
        <f>180-tweet_datatable[[#This Row],[Theta (deg)]]-tweet_datatable[[#This Row],[Phi (deg)]]</f>
        <v>117.07958964527734</v>
      </c>
      <c r="N564" s="3">
        <f>RADIANS(tweet_datatable[[#This Row],[Phi (deg)]])</f>
        <v>0.89916438950912059</v>
      </c>
      <c r="O564" s="3">
        <f>RADIANS(tweet_datatable[[#This Row],[Beta (deg)]])</f>
        <v>2.0434243261939495</v>
      </c>
      <c r="P564" s="3">
        <f>SIN(tweet_datatable[[#This Row],[Phi (rad)]])</f>
        <v>0.78280721240021778</v>
      </c>
      <c r="Q564" s="3">
        <f>SIN(tweet_datatable[[#This Row],[Beta (rad)]])</f>
        <v>0.890375025926191</v>
      </c>
      <c r="R564" s="3">
        <f>tweet_datatable[[#This Row],[SinPhi]]/tweet_datatable[[#This Row],[SinBeta]]</f>
        <v>0.87918819554257099</v>
      </c>
      <c r="S564" s="3">
        <f>RADIANS(tweet_datatable[[#This Row],[Theta (deg)]])</f>
        <v>0.19900393788672302</v>
      </c>
      <c r="T564" s="3">
        <f>tweet_datatable[[#This Row],[r1]]*COS(tweet_datatable[[#This Row],[Theta (rad)]])</f>
        <v>0.86183651851877241</v>
      </c>
      <c r="U564" s="3">
        <f>tweet_datatable[[#This Row],[r1]]*SIN(tweet_datatable[[#This Row],[Theta (rad)]])</f>
        <v>0.17380937411096001</v>
      </c>
      <c r="V564" s="3">
        <f>IF(COUNTA(tweet_datatable[[#This Row],[Flag]])&gt;0,tweet_datatable[[#This Row],[x]],NA())</f>
        <v>0.86183651851877241</v>
      </c>
      <c r="W564" s="3">
        <f>IF(COUNTA(tweet_datatable[[#This Row],[Flag]])&gt;0,tweet_datatable[[#This Row],[y]],NA())</f>
        <v>0.17380937411096001</v>
      </c>
      <c r="X564" s="3" t="e">
        <f>IF(COUNTA(tweet_datatable[[#This Row],[Flag]])=0,tweet_datatable[[#This Row],[x]],NA())</f>
        <v>#N/A</v>
      </c>
      <c r="Y564" s="3" t="e">
        <f>IF(COUNTA(tweet_datatable[[#This Row],[Flag]])=0,tweet_datatable[[#This Row],[y]],NA())</f>
        <v>#N/A</v>
      </c>
      <c r="Z564" s="3"/>
      <c r="AA564" s="3"/>
      <c r="AB564" s="3"/>
    </row>
    <row r="565" spans="1:28" x14ac:dyDescent="0.35">
      <c r="A565" s="1">
        <v>44171</v>
      </c>
      <c r="B565">
        <v>4.8</v>
      </c>
      <c r="C565">
        <v>20.399999999999999</v>
      </c>
      <c r="D565">
        <v>81.5</v>
      </c>
      <c r="E565" t="s">
        <v>8</v>
      </c>
      <c r="G565" t="s">
        <v>17</v>
      </c>
      <c r="I565" s="2">
        <f>IFERROR(tweet_datatable[[#This Row],[Retweets]]/SUM(tweet_datatable[[#This Row],[Retweets]:[Likes]]),0.5)</f>
        <v>0.2001962708537782</v>
      </c>
      <c r="J565" s="2">
        <f>IFERROR(tweet_datatable[[#This Row],[Retweets]]/SUM(tweet_datatable[[#This Row],[Comments]:[Retweets]]),0.5)</f>
        <v>0.80952380952380953</v>
      </c>
      <c r="K565" s="3">
        <f>tweet_datatable[[#This Row],[R/L]]*60</f>
        <v>12.011776251226692</v>
      </c>
      <c r="L565" s="3">
        <f>tweet_datatable[[#This Row],[R/C]]*60</f>
        <v>48.571428571428569</v>
      </c>
      <c r="M565" s="3">
        <f>180-tweet_datatable[[#This Row],[Theta (deg)]]-tweet_datatable[[#This Row],[Phi (deg)]]</f>
        <v>119.41679517734472</v>
      </c>
      <c r="N565" s="3">
        <f>RADIANS(tweet_datatable[[#This Row],[Phi (deg)]])</f>
        <v>0.84773135096867436</v>
      </c>
      <c r="O565" s="3">
        <f>RADIANS(tweet_datatable[[#This Row],[Beta (deg)]])</f>
        <v>2.0842162580243513</v>
      </c>
      <c r="P565" s="3">
        <f>SIN(tweet_datatable[[#This Row],[Phi (rad)]])</f>
        <v>0.74978120296773421</v>
      </c>
      <c r="Q565" s="3">
        <f>SIN(tweet_datatable[[#This Row],[Beta (rad)]])</f>
        <v>0.8710698745138894</v>
      </c>
      <c r="R565" s="3">
        <f>tweet_datatable[[#This Row],[SinPhi]]/tweet_datatable[[#This Row],[SinBeta]]</f>
        <v>0.86075896424056486</v>
      </c>
      <c r="S565" s="3">
        <f>RADIANS(tweet_datatable[[#This Row],[Theta (deg)]])</f>
        <v>0.20964504459676733</v>
      </c>
      <c r="T565" s="3">
        <f>tweet_datatable[[#This Row],[r1]]*COS(tweet_datatable[[#This Row],[Theta (rad)]])</f>
        <v>0.84191251508928822</v>
      </c>
      <c r="U565" s="3">
        <f>tweet_datatable[[#This Row],[r1]]*SIN(tweet_datatable[[#This Row],[Theta (rad)]])</f>
        <v>0.17913489737211749</v>
      </c>
      <c r="V565" s="3">
        <f>IF(COUNTA(tweet_datatable[[#This Row],[Flag]])&gt;0,tweet_datatable[[#This Row],[x]],NA())</f>
        <v>0.84191251508928822</v>
      </c>
      <c r="W565" s="3">
        <f>IF(COUNTA(tweet_datatable[[#This Row],[Flag]])&gt;0,tweet_datatable[[#This Row],[y]],NA())</f>
        <v>0.17913489737211749</v>
      </c>
      <c r="X565" s="3" t="e">
        <f>IF(COUNTA(tweet_datatable[[#This Row],[Flag]])=0,tweet_datatable[[#This Row],[x]],NA())</f>
        <v>#N/A</v>
      </c>
      <c r="Y565" s="3" t="e">
        <f>IF(COUNTA(tweet_datatable[[#This Row],[Flag]])=0,tweet_datatable[[#This Row],[y]],NA())</f>
        <v>#N/A</v>
      </c>
      <c r="Z565" s="3"/>
      <c r="AA565" s="3"/>
      <c r="AB565" s="3"/>
    </row>
    <row r="566" spans="1:28" x14ac:dyDescent="0.35">
      <c r="A566" s="1">
        <v>44171</v>
      </c>
      <c r="B566">
        <v>2.7</v>
      </c>
      <c r="C566">
        <v>11.3</v>
      </c>
      <c r="D566">
        <v>66.599999999999994</v>
      </c>
      <c r="E566" t="s">
        <v>9</v>
      </c>
      <c r="I566" s="2">
        <f>IFERROR(tweet_datatable[[#This Row],[Retweets]]/SUM(tweet_datatable[[#This Row],[Retweets]:[Likes]]),0.5)</f>
        <v>0.14505776636713738</v>
      </c>
      <c r="J566" s="2">
        <f>IFERROR(tweet_datatable[[#This Row],[Retweets]]/SUM(tweet_datatable[[#This Row],[Comments]:[Retweets]]),0.5)</f>
        <v>0.80714285714285716</v>
      </c>
      <c r="K566" s="3">
        <f>tweet_datatable[[#This Row],[R/L]]*60</f>
        <v>8.7034659820282432</v>
      </c>
      <c r="L566" s="3">
        <f>tweet_datatable[[#This Row],[R/C]]*60</f>
        <v>48.428571428571431</v>
      </c>
      <c r="M566" s="3">
        <f>180-tweet_datatable[[#This Row],[Theta (deg)]]-tweet_datatable[[#This Row],[Phi (deg)]]</f>
        <v>122.86796258940034</v>
      </c>
      <c r="N566" s="3">
        <f>RADIANS(tweet_datatable[[#This Row],[Phi (deg)]])</f>
        <v>0.84523802346582533</v>
      </c>
      <c r="O566" s="3">
        <f>RADIANS(tweet_datatable[[#This Row],[Beta (deg)]])</f>
        <v>2.1444504924022536</v>
      </c>
      <c r="P566" s="3">
        <f>SIN(tweet_datatable[[#This Row],[Phi (rad)]])</f>
        <v>0.74812907460552702</v>
      </c>
      <c r="Q566" s="3">
        <f>SIN(tweet_datatable[[#This Row],[Beta (rad)]])</f>
        <v>0.83992345376302857</v>
      </c>
      <c r="R566" s="3">
        <f>tweet_datatable[[#This Row],[SinPhi]]/tweet_datatable[[#This Row],[SinBeta]]</f>
        <v>0.89071101807403519</v>
      </c>
      <c r="S566" s="3">
        <f>RADIANS(tweet_datatable[[#This Row],[Theta (deg)]])</f>
        <v>0.15190413772171446</v>
      </c>
      <c r="T566" s="3">
        <f>tweet_datatable[[#This Row],[r1]]*COS(tweet_datatable[[#This Row],[Theta (rad)]])</f>
        <v>0.88045424449305865</v>
      </c>
      <c r="U566" s="3">
        <f>tweet_datatable[[#This Row],[r1]]*SIN(tweet_datatable[[#This Row],[Theta (rad)]])</f>
        <v>0.134782940584636</v>
      </c>
      <c r="V566" s="3" t="e">
        <f>IF(COUNTA(tweet_datatable[[#This Row],[Flag]])&gt;0,tweet_datatable[[#This Row],[x]],NA())</f>
        <v>#N/A</v>
      </c>
      <c r="W566" s="3" t="e">
        <f>IF(COUNTA(tweet_datatable[[#This Row],[Flag]])&gt;0,tweet_datatable[[#This Row],[y]],NA())</f>
        <v>#N/A</v>
      </c>
      <c r="X566" s="3">
        <f>IF(COUNTA(tweet_datatable[[#This Row],[Flag]])=0,tweet_datatable[[#This Row],[x]],NA())</f>
        <v>0.88045424449305865</v>
      </c>
      <c r="Y566" s="3">
        <f>IF(COUNTA(tweet_datatable[[#This Row],[Flag]])=0,tweet_datatable[[#This Row],[y]],NA())</f>
        <v>0.134782940584636</v>
      </c>
      <c r="Z566" s="3"/>
      <c r="AA566" s="3"/>
      <c r="AB566" s="3"/>
    </row>
    <row r="567" spans="1:28" x14ac:dyDescent="0.35">
      <c r="A567" s="1">
        <v>44171</v>
      </c>
      <c r="B567">
        <v>10.5</v>
      </c>
      <c r="C567">
        <v>29</v>
      </c>
      <c r="D567">
        <v>122.9</v>
      </c>
      <c r="E567" t="s">
        <v>9</v>
      </c>
      <c r="I567" s="2">
        <f>IFERROR(tweet_datatable[[#This Row],[Retweets]]/SUM(tweet_datatable[[#This Row],[Retweets]:[Likes]]),0.5)</f>
        <v>0.19091507570770244</v>
      </c>
      <c r="J567" s="2">
        <f>IFERROR(tweet_datatable[[#This Row],[Retweets]]/SUM(tweet_datatable[[#This Row],[Comments]:[Retweets]]),0.5)</f>
        <v>0.73417721518987344</v>
      </c>
      <c r="K567" s="3">
        <f>tweet_datatable[[#This Row],[R/L]]*60</f>
        <v>11.454904542462147</v>
      </c>
      <c r="L567" s="3">
        <f>tweet_datatable[[#This Row],[R/C]]*60</f>
        <v>44.050632911392405</v>
      </c>
      <c r="M567" s="3">
        <f>180-tweet_datatable[[#This Row],[Theta (deg)]]-tweet_datatable[[#This Row],[Phi (deg)]]</f>
        <v>124.49446254614546</v>
      </c>
      <c r="N567" s="3">
        <f>RADIANS(tweet_datatable[[#This Row],[Phi (deg)]])</f>
        <v>0.76882858189117298</v>
      </c>
      <c r="O567" s="3">
        <f>RADIANS(tweet_datatable[[#This Row],[Beta (deg)]])</f>
        <v>2.1728382719310013</v>
      </c>
      <c r="P567" s="3">
        <f>SIN(tweet_datatable[[#This Row],[Phi (rad)]])</f>
        <v>0.69529378763535965</v>
      </c>
      <c r="Q567" s="3">
        <f>SIN(tweet_datatable[[#This Row],[Beta (rad)]])</f>
        <v>0.82418092612440919</v>
      </c>
      <c r="R567" s="3">
        <f>tweet_datatable[[#This Row],[SinPhi]]/tweet_datatable[[#This Row],[SinBeta]]</f>
        <v>0.84361790669541148</v>
      </c>
      <c r="S567" s="3">
        <f>RADIANS(tweet_datatable[[#This Row],[Theta (deg)]])</f>
        <v>0.19992579976761907</v>
      </c>
      <c r="T567" s="3">
        <f>tweet_datatable[[#This Row],[r1]]*COS(tweet_datatable[[#This Row],[Theta (rad)]])</f>
        <v>0.82681414857801794</v>
      </c>
      <c r="U567" s="3">
        <f>tweet_datatable[[#This Row],[r1]]*SIN(tweet_datatable[[#This Row],[Theta (rad)]])</f>
        <v>0.16753965562921316</v>
      </c>
      <c r="V567" s="3" t="e">
        <f>IF(COUNTA(tweet_datatable[[#This Row],[Flag]])&gt;0,tweet_datatable[[#This Row],[x]],NA())</f>
        <v>#N/A</v>
      </c>
      <c r="W567" s="3" t="e">
        <f>IF(COUNTA(tweet_datatable[[#This Row],[Flag]])&gt;0,tweet_datatable[[#This Row],[y]],NA())</f>
        <v>#N/A</v>
      </c>
      <c r="X567" s="3">
        <f>IF(COUNTA(tweet_datatable[[#This Row],[Flag]])=0,tweet_datatable[[#This Row],[x]],NA())</f>
        <v>0.82681414857801794</v>
      </c>
      <c r="Y567" s="3">
        <f>IF(COUNTA(tweet_datatable[[#This Row],[Flag]])=0,tweet_datatable[[#This Row],[y]],NA())</f>
        <v>0.16753965562921316</v>
      </c>
      <c r="Z567" s="3"/>
      <c r="AA567" s="3"/>
      <c r="AB567" s="3"/>
    </row>
    <row r="568" spans="1:28" x14ac:dyDescent="0.35">
      <c r="A568" s="1">
        <v>44171</v>
      </c>
      <c r="B568">
        <v>6.1</v>
      </c>
      <c r="C568">
        <v>14.2</v>
      </c>
      <c r="D568">
        <v>109.6</v>
      </c>
      <c r="E568" t="s">
        <v>9</v>
      </c>
      <c r="I568" s="2">
        <f>IFERROR(tweet_datatable[[#This Row],[Retweets]]/SUM(tweet_datatable[[#This Row],[Retweets]:[Likes]]),0.5)</f>
        <v>0.1147011308562197</v>
      </c>
      <c r="J568" s="2">
        <f>IFERROR(tweet_datatable[[#This Row],[Retweets]]/SUM(tweet_datatable[[#This Row],[Comments]:[Retweets]]),0.5)</f>
        <v>0.69950738916256161</v>
      </c>
      <c r="K568" s="3">
        <f>tweet_datatable[[#This Row],[R/L]]*60</f>
        <v>6.8820678513731819</v>
      </c>
      <c r="L568" s="3">
        <f>tweet_datatable[[#This Row],[R/C]]*60</f>
        <v>41.970443349753694</v>
      </c>
      <c r="M568" s="3">
        <f>180-tweet_datatable[[#This Row],[Theta (deg)]]-tweet_datatable[[#This Row],[Phi (deg)]]</f>
        <v>131.1474887988731</v>
      </c>
      <c r="N568" s="3">
        <f>RADIANS(tweet_datatable[[#This Row],[Phi (deg)]])</f>
        <v>0.73252242497496001</v>
      </c>
      <c r="O568" s="3">
        <f>RADIANS(tweet_datatable[[#This Row],[Beta (deg)]])</f>
        <v>2.288955485262719</v>
      </c>
      <c r="P568" s="3">
        <f>SIN(tweet_datatable[[#This Row],[Phi (rad)]])</f>
        <v>0.66874715801312634</v>
      </c>
      <c r="Q568" s="3">
        <f>SIN(tweet_datatable[[#This Row],[Beta (rad)]])</f>
        <v>0.75301827732443993</v>
      </c>
      <c r="R568" s="3">
        <f>tweet_datatable[[#This Row],[SinPhi]]/tweet_datatable[[#This Row],[SinBeta]]</f>
        <v>0.8880888793154682</v>
      </c>
      <c r="S568" s="3">
        <f>RADIANS(tweet_datatable[[#This Row],[Theta (deg)]])</f>
        <v>0.12011474335211378</v>
      </c>
      <c r="T568" s="3">
        <f>tweet_datatable[[#This Row],[r1]]*COS(tweet_datatable[[#This Row],[Theta (rad)]])</f>
        <v>0.88169010403728232</v>
      </c>
      <c r="U568" s="3">
        <f>tweet_datatable[[#This Row],[r1]]*SIN(tweet_datatable[[#This Row],[Theta (rad)]])</f>
        <v>0.10641624878997832</v>
      </c>
      <c r="V568" s="3" t="e">
        <f>IF(COUNTA(tweet_datatable[[#This Row],[Flag]])&gt;0,tweet_datatable[[#This Row],[x]],NA())</f>
        <v>#N/A</v>
      </c>
      <c r="W568" s="3" t="e">
        <f>IF(COUNTA(tweet_datatable[[#This Row],[Flag]])&gt;0,tweet_datatable[[#This Row],[y]],NA())</f>
        <v>#N/A</v>
      </c>
      <c r="X568" s="3">
        <f>IF(COUNTA(tweet_datatable[[#This Row],[Flag]])=0,tweet_datatable[[#This Row],[x]],NA())</f>
        <v>0.88169010403728232</v>
      </c>
      <c r="Y568" s="3">
        <f>IF(COUNTA(tweet_datatable[[#This Row],[Flag]])=0,tweet_datatable[[#This Row],[y]],NA())</f>
        <v>0.10641624878997832</v>
      </c>
      <c r="Z568" s="3"/>
      <c r="AA568" s="3"/>
      <c r="AB568" s="3"/>
    </row>
    <row r="569" spans="1:28" x14ac:dyDescent="0.35">
      <c r="A569" s="1">
        <v>44171</v>
      </c>
      <c r="B569">
        <v>9.3000000000000007</v>
      </c>
      <c r="C569">
        <v>21.4</v>
      </c>
      <c r="D569">
        <v>100.3</v>
      </c>
      <c r="E569" t="s">
        <v>9</v>
      </c>
      <c r="I569" s="2">
        <f>IFERROR(tweet_datatable[[#This Row],[Retweets]]/SUM(tweet_datatable[[#This Row],[Retweets]:[Likes]]),0.5)</f>
        <v>0.17584223500410848</v>
      </c>
      <c r="J569" s="2">
        <f>IFERROR(tweet_datatable[[#This Row],[Retweets]]/SUM(tweet_datatable[[#This Row],[Comments]:[Retweets]]),0.5)</f>
        <v>0.69706840390879476</v>
      </c>
      <c r="K569" s="3">
        <f>tweet_datatable[[#This Row],[R/L]]*60</f>
        <v>10.550534100246509</v>
      </c>
      <c r="L569" s="3">
        <f>tweet_datatable[[#This Row],[R/C]]*60</f>
        <v>41.824104234527688</v>
      </c>
      <c r="M569" s="3">
        <f>180-tweet_datatable[[#This Row],[Theta (deg)]]-tweet_datatable[[#This Row],[Phi (deg)]]</f>
        <v>127.6253616652258</v>
      </c>
      <c r="N569" s="3">
        <f>RADIANS(tweet_datatable[[#This Row],[Phi (deg)]])</f>
        <v>0.72996832558981084</v>
      </c>
      <c r="O569" s="3">
        <f>RADIANS(tweet_datatable[[#This Row],[Beta (deg)]])</f>
        <v>2.227482770106743</v>
      </c>
      <c r="P569" s="3">
        <f>SIN(tweet_datatable[[#This Row],[Phi (rad)]])</f>
        <v>0.66684603170949497</v>
      </c>
      <c r="Q569" s="3">
        <f>SIN(tweet_datatable[[#This Row],[Beta (rad)]])</f>
        <v>0.79201948830687119</v>
      </c>
      <c r="R569" s="3">
        <f>tweet_datatable[[#This Row],[SinPhi]]/tweet_datatable[[#This Row],[SinBeta]]</f>
        <v>0.84195659520327704</v>
      </c>
      <c r="S569" s="3">
        <f>RADIANS(tweet_datatable[[#This Row],[Theta (deg)]])</f>
        <v>0.18414155789323905</v>
      </c>
      <c r="T569" s="3">
        <f>tweet_datatable[[#This Row],[r1]]*COS(tweet_datatable[[#This Row],[Theta (rad)]])</f>
        <v>0.82772230515009715</v>
      </c>
      <c r="U569" s="3">
        <f>tweet_datatable[[#This Row],[r1]]*SIN(tweet_datatable[[#This Row],[Theta (rad)]])</f>
        <v>0.154164502280208</v>
      </c>
      <c r="V569" s="3" t="e">
        <f>IF(COUNTA(tweet_datatable[[#This Row],[Flag]])&gt;0,tweet_datatable[[#This Row],[x]],NA())</f>
        <v>#N/A</v>
      </c>
      <c r="W569" s="3" t="e">
        <f>IF(COUNTA(tweet_datatable[[#This Row],[Flag]])&gt;0,tweet_datatable[[#This Row],[y]],NA())</f>
        <v>#N/A</v>
      </c>
      <c r="X569" s="3">
        <f>IF(COUNTA(tweet_datatable[[#This Row],[Flag]])=0,tweet_datatable[[#This Row],[x]],NA())</f>
        <v>0.82772230515009715</v>
      </c>
      <c r="Y569" s="3">
        <f>IF(COUNTA(tweet_datatable[[#This Row],[Flag]])=0,tweet_datatable[[#This Row],[y]],NA())</f>
        <v>0.154164502280208</v>
      </c>
      <c r="Z569" s="3"/>
      <c r="AA569" s="3"/>
      <c r="AB569" s="3"/>
    </row>
    <row r="570" spans="1:28" x14ac:dyDescent="0.35">
      <c r="A570" s="1">
        <v>44171</v>
      </c>
      <c r="B570">
        <v>24.4</v>
      </c>
      <c r="C570">
        <v>36.299999999999997</v>
      </c>
      <c r="D570">
        <v>176.4</v>
      </c>
      <c r="E570" t="s">
        <v>8</v>
      </c>
      <c r="I570" s="2">
        <f>IFERROR(tweet_datatable[[#This Row],[Retweets]]/SUM(tweet_datatable[[#This Row],[Retweets]:[Likes]]),0.5)</f>
        <v>0.1706629055007052</v>
      </c>
      <c r="J570" s="2">
        <f>IFERROR(tweet_datatable[[#This Row],[Retweets]]/SUM(tweet_datatable[[#This Row],[Comments]:[Retweets]]),0.5)</f>
        <v>0.59802306425041185</v>
      </c>
      <c r="K570" s="3">
        <f>tweet_datatable[[#This Row],[R/L]]*60</f>
        <v>10.239774330042312</v>
      </c>
      <c r="L570" s="3">
        <f>tweet_datatable[[#This Row],[R/C]]*60</f>
        <v>35.881383855024708</v>
      </c>
      <c r="M570" s="3">
        <f>180-tweet_datatable[[#This Row],[Theta (deg)]]-tweet_datatable[[#This Row],[Phi (deg)]]</f>
        <v>133.87884181493297</v>
      </c>
      <c r="N570" s="3">
        <f>RADIANS(tweet_datatable[[#This Row],[Phi (deg)]])</f>
        <v>0.62624828844211688</v>
      </c>
      <c r="O570" s="3">
        <f>RADIANS(tweet_datatable[[#This Row],[Beta (deg)]])</f>
        <v>2.3366265884272415</v>
      </c>
      <c r="P570" s="3">
        <f>SIN(tweet_datatable[[#This Row],[Phi (rad)]])</f>
        <v>0.58610913271036358</v>
      </c>
      <c r="Q570" s="3">
        <f>SIN(tweet_datatable[[#This Row],[Beta (rad)]])</f>
        <v>0.72080712196696439</v>
      </c>
      <c r="R570" s="3">
        <f>tweet_datatable[[#This Row],[SinPhi]]/tweet_datatable[[#This Row],[SinBeta]]</f>
        <v>0.81312894233199018</v>
      </c>
      <c r="S570" s="3">
        <f>RADIANS(tweet_datatable[[#This Row],[Theta (deg)]])</f>
        <v>0.17871777672043485</v>
      </c>
      <c r="T570" s="3">
        <f>tweet_datatable[[#This Row],[r1]]*COS(tweet_datatable[[#This Row],[Theta (rad)]])</f>
        <v>0.80017778218930924</v>
      </c>
      <c r="U570" s="3">
        <f>tweet_datatable[[#This Row],[r1]]*SIN(tweet_datatable[[#This Row],[Theta (rad)]])</f>
        <v>0.14454824021253054</v>
      </c>
      <c r="V570" s="3" t="e">
        <f>IF(COUNTA(tweet_datatable[[#This Row],[Flag]])&gt;0,tweet_datatable[[#This Row],[x]],NA())</f>
        <v>#N/A</v>
      </c>
      <c r="W570" s="3" t="e">
        <f>IF(COUNTA(tweet_datatable[[#This Row],[Flag]])&gt;0,tweet_datatable[[#This Row],[y]],NA())</f>
        <v>#N/A</v>
      </c>
      <c r="X570" s="3">
        <f>IF(COUNTA(tweet_datatable[[#This Row],[Flag]])=0,tweet_datatable[[#This Row],[x]],NA())</f>
        <v>0.80017778218930924</v>
      </c>
      <c r="Y570" s="3">
        <f>IF(COUNTA(tweet_datatable[[#This Row],[Flag]])=0,tweet_datatable[[#This Row],[y]],NA())</f>
        <v>0.14454824021253054</v>
      </c>
      <c r="Z570" s="3"/>
      <c r="AA570" s="3"/>
      <c r="AB570" s="3"/>
    </row>
    <row r="571" spans="1:28" x14ac:dyDescent="0.35">
      <c r="A571" s="1">
        <v>44171</v>
      </c>
      <c r="B571">
        <v>5.3</v>
      </c>
      <c r="C571">
        <v>17.600000000000001</v>
      </c>
      <c r="D571">
        <v>85</v>
      </c>
      <c r="E571" t="s">
        <v>9</v>
      </c>
      <c r="I571" s="2">
        <f>IFERROR(tweet_datatable[[#This Row],[Retweets]]/SUM(tweet_datatable[[#This Row],[Retweets]:[Likes]]),0.5)</f>
        <v>0.17153996101364524</v>
      </c>
      <c r="J571" s="2">
        <f>IFERROR(tweet_datatable[[#This Row],[Retweets]]/SUM(tweet_datatable[[#This Row],[Comments]:[Retweets]]),0.5)</f>
        <v>0.76855895196506552</v>
      </c>
      <c r="K571" s="3">
        <f>tweet_datatable[[#This Row],[R/L]]*60</f>
        <v>10.292397660818715</v>
      </c>
      <c r="L571" s="3">
        <f>tweet_datatable[[#This Row],[R/C]]*60</f>
        <v>46.113537117903931</v>
      </c>
      <c r="M571" s="3">
        <f>180-tweet_datatable[[#This Row],[Theta (deg)]]-tweet_datatable[[#This Row],[Phi (deg)]]</f>
        <v>123.59406522127735</v>
      </c>
      <c r="N571" s="3">
        <f>RADIANS(tweet_datatable[[#This Row],[Phi (deg)]])</f>
        <v>0.80483305244804015</v>
      </c>
      <c r="O571" s="3">
        <f>RADIANS(tweet_datatable[[#This Row],[Beta (deg)]])</f>
        <v>2.1571233740359039</v>
      </c>
      <c r="P571" s="3">
        <f>SIN(tweet_datatable[[#This Row],[Phi (rad)]])</f>
        <v>0.72071491973040303</v>
      </c>
      <c r="Q571" s="3">
        <f>SIN(tweet_datatable[[#This Row],[Beta (rad)]])</f>
        <v>0.83297855732925974</v>
      </c>
      <c r="R571" s="3">
        <f>tweet_datatable[[#This Row],[SinPhi]]/tweet_datatable[[#This Row],[SinBeta]]</f>
        <v>0.86522625749358739</v>
      </c>
      <c r="S571" s="3">
        <f>RADIANS(tweet_datatable[[#This Row],[Theta (deg)]])</f>
        <v>0.17963622710584914</v>
      </c>
      <c r="T571" s="3">
        <f>tweet_datatable[[#This Row],[r1]]*COS(tweet_datatable[[#This Row],[Theta (rad)]])</f>
        <v>0.85130368876241969</v>
      </c>
      <c r="U571" s="3">
        <f>tweet_datatable[[#This Row],[r1]]*SIN(tweet_datatable[[#This Row],[Theta (rad)]])</f>
        <v>0.15459141682466343</v>
      </c>
      <c r="V571" s="3" t="e">
        <f>IF(COUNTA(tweet_datatable[[#This Row],[Flag]])&gt;0,tweet_datatable[[#This Row],[x]],NA())</f>
        <v>#N/A</v>
      </c>
      <c r="W571" s="3" t="e">
        <f>IF(COUNTA(tweet_datatable[[#This Row],[Flag]])&gt;0,tweet_datatable[[#This Row],[y]],NA())</f>
        <v>#N/A</v>
      </c>
      <c r="X571" s="3">
        <f>IF(COUNTA(tweet_datatable[[#This Row],[Flag]])=0,tweet_datatable[[#This Row],[x]],NA())</f>
        <v>0.85130368876241969</v>
      </c>
      <c r="Y571" s="3">
        <f>IF(COUNTA(tweet_datatable[[#This Row],[Flag]])=0,tweet_datatable[[#This Row],[y]],NA())</f>
        <v>0.15459141682466343</v>
      </c>
      <c r="Z571" s="3"/>
      <c r="AA571" s="3"/>
      <c r="AB571" s="3"/>
    </row>
    <row r="572" spans="1:28" x14ac:dyDescent="0.35">
      <c r="A572" s="1">
        <v>44171</v>
      </c>
      <c r="B572">
        <v>6.6</v>
      </c>
      <c r="C572">
        <v>22.5</v>
      </c>
      <c r="D572">
        <v>91.6</v>
      </c>
      <c r="E572" t="s">
        <v>9</v>
      </c>
      <c r="I572" s="2">
        <f>IFERROR(tweet_datatable[[#This Row],[Retweets]]/SUM(tweet_datatable[[#This Row],[Retweets]:[Likes]]),0.5)</f>
        <v>0.19719544259421562</v>
      </c>
      <c r="J572" s="2">
        <f>IFERROR(tweet_datatable[[#This Row],[Retweets]]/SUM(tweet_datatable[[#This Row],[Comments]:[Retweets]]),0.5)</f>
        <v>0.77319587628865971</v>
      </c>
      <c r="K572" s="3">
        <f>tweet_datatable[[#This Row],[R/L]]*60</f>
        <v>11.831726555652937</v>
      </c>
      <c r="L572" s="3">
        <f>tweet_datatable[[#This Row],[R/C]]*60</f>
        <v>46.391752577319579</v>
      </c>
      <c r="M572" s="3">
        <f>180-tweet_datatable[[#This Row],[Theta (deg)]]-tweet_datatable[[#This Row],[Phi (deg)]]</f>
        <v>121.77652086702747</v>
      </c>
      <c r="N572" s="3">
        <f>RADIANS(tweet_datatable[[#This Row],[Phi (deg)]])</f>
        <v>0.80968882824479194</v>
      </c>
      <c r="O572" s="3">
        <f>RADIANS(tweet_datatable[[#This Row],[Beta (deg)]])</f>
        <v>2.125401240753209</v>
      </c>
      <c r="P572" s="3">
        <f>SIN(tweet_datatable[[#This Row],[Phi (rad)]])</f>
        <v>0.72407258687042142</v>
      </c>
      <c r="Q572" s="3">
        <f>SIN(tweet_datatable[[#This Row],[Beta (rad)]])</f>
        <v>0.85010856187534101</v>
      </c>
      <c r="R572" s="3">
        <f>tweet_datatable[[#This Row],[SinPhi]]/tweet_datatable[[#This Row],[SinBeta]]</f>
        <v>0.85174131792428487</v>
      </c>
      <c r="S572" s="3">
        <f>RADIANS(tweet_datatable[[#This Row],[Theta (deg)]])</f>
        <v>0.20650258459179185</v>
      </c>
      <c r="T572" s="3">
        <f>tweet_datatable[[#This Row],[r1]]*COS(tweet_datatable[[#This Row],[Theta (rad)]])</f>
        <v>0.83364522402524766</v>
      </c>
      <c r="U572" s="3">
        <f>tweet_datatable[[#This Row],[r1]]*SIN(tweet_datatable[[#This Row],[Theta (rad)]])</f>
        <v>0.17463938020759312</v>
      </c>
      <c r="V572" s="3" t="e">
        <f>IF(COUNTA(tweet_datatable[[#This Row],[Flag]])&gt;0,tweet_datatable[[#This Row],[x]],NA())</f>
        <v>#N/A</v>
      </c>
      <c r="W572" s="3" t="e">
        <f>IF(COUNTA(tweet_datatable[[#This Row],[Flag]])&gt;0,tweet_datatable[[#This Row],[y]],NA())</f>
        <v>#N/A</v>
      </c>
      <c r="X572" s="3">
        <f>IF(COUNTA(tweet_datatable[[#This Row],[Flag]])=0,tweet_datatable[[#This Row],[x]],NA())</f>
        <v>0.83364522402524766</v>
      </c>
      <c r="Y572" s="3">
        <f>IF(COUNTA(tweet_datatable[[#This Row],[Flag]])=0,tweet_datatable[[#This Row],[y]],NA())</f>
        <v>0.17463938020759312</v>
      </c>
      <c r="Z572" s="3"/>
      <c r="AA572" s="3"/>
      <c r="AB572" s="3"/>
    </row>
    <row r="573" spans="1:28" x14ac:dyDescent="0.35">
      <c r="A573" s="1">
        <v>44171</v>
      </c>
      <c r="B573">
        <v>74.3</v>
      </c>
      <c r="C573">
        <v>76.3</v>
      </c>
      <c r="D573">
        <v>326.8</v>
      </c>
      <c r="E573" t="s">
        <v>8</v>
      </c>
      <c r="I573" s="2">
        <f>IFERROR(tweet_datatable[[#This Row],[Retweets]]/SUM(tweet_datatable[[#This Row],[Retweets]:[Likes]]),0.5)</f>
        <v>0.18928305631356981</v>
      </c>
      <c r="J573" s="2">
        <f>IFERROR(tweet_datatable[[#This Row],[Retweets]]/SUM(tweet_datatable[[#This Row],[Comments]:[Retweets]]),0.5)</f>
        <v>0.50664010624169986</v>
      </c>
      <c r="K573" s="3">
        <f>tweet_datatable[[#This Row],[R/L]]*60</f>
        <v>11.356983378814189</v>
      </c>
      <c r="L573" s="3">
        <f>tweet_datatable[[#This Row],[R/C]]*60</f>
        <v>30.398406374501992</v>
      </c>
      <c r="M573" s="3">
        <f>180-tweet_datatable[[#This Row],[Theta (deg)]]-tweet_datatable[[#This Row],[Phi (deg)]]</f>
        <v>138.24461024668381</v>
      </c>
      <c r="N573" s="3">
        <f>RADIANS(tweet_datatable[[#This Row],[Phi (deg)]])</f>
        <v>0.53055227859429221</v>
      </c>
      <c r="O573" s="3">
        <f>RADIANS(tweet_datatable[[#This Row],[Beta (deg)]])</f>
        <v>2.4128236219409227</v>
      </c>
      <c r="P573" s="3">
        <f>SIN(tweet_datatable[[#This Row],[Phi (rad)]])</f>
        <v>0.50600977395989655</v>
      </c>
      <c r="Q573" s="3">
        <f>SIN(tweet_datatable[[#This Row],[Beta (rad)]])</f>
        <v>0.66595184388192363</v>
      </c>
      <c r="R573" s="3">
        <f>tweet_datatable[[#This Row],[SinPhi]]/tweet_datatable[[#This Row],[SinBeta]]</f>
        <v>0.75982937596553068</v>
      </c>
      <c r="S573" s="3">
        <f>RADIANS(tweet_datatable[[#This Row],[Theta (deg)]])</f>
        <v>0.198216753054578</v>
      </c>
      <c r="T573" s="3">
        <f>tweet_datatable[[#This Row],[r1]]*COS(tweet_datatable[[#This Row],[Theta (rad)]])</f>
        <v>0.74495138174281195</v>
      </c>
      <c r="U573" s="3">
        <f>tweet_datatable[[#This Row],[r1]]*SIN(tweet_datatable[[#This Row],[Theta (rad)]])</f>
        <v>0.14962659997354416</v>
      </c>
      <c r="V573" s="3" t="e">
        <f>IF(COUNTA(tweet_datatable[[#This Row],[Flag]])&gt;0,tweet_datatable[[#This Row],[x]],NA())</f>
        <v>#N/A</v>
      </c>
      <c r="W573" s="3" t="e">
        <f>IF(COUNTA(tweet_datatable[[#This Row],[Flag]])&gt;0,tweet_datatable[[#This Row],[y]],NA())</f>
        <v>#N/A</v>
      </c>
      <c r="X573" s="3">
        <f>IF(COUNTA(tweet_datatable[[#This Row],[Flag]])=0,tweet_datatable[[#This Row],[x]],NA())</f>
        <v>0.74495138174281195</v>
      </c>
      <c r="Y573" s="3">
        <f>IF(COUNTA(tweet_datatable[[#This Row],[Flag]])=0,tweet_datatable[[#This Row],[y]],NA())</f>
        <v>0.14962659997354416</v>
      </c>
      <c r="Z573" s="3"/>
      <c r="AA573" s="3"/>
      <c r="AB573" s="3"/>
    </row>
    <row r="574" spans="1:28" x14ac:dyDescent="0.35">
      <c r="A574" s="1">
        <v>44171</v>
      </c>
      <c r="B574">
        <v>8.6999999999999993</v>
      </c>
      <c r="C574">
        <v>17</v>
      </c>
      <c r="D574">
        <v>104</v>
      </c>
      <c r="E574" t="s">
        <v>9</v>
      </c>
      <c r="I574" s="2">
        <f>IFERROR(tweet_datatable[[#This Row],[Retweets]]/SUM(tweet_datatable[[#This Row],[Retweets]:[Likes]]),0.5)</f>
        <v>0.14049586776859505</v>
      </c>
      <c r="J574" s="2">
        <f>IFERROR(tweet_datatable[[#This Row],[Retweets]]/SUM(tweet_datatable[[#This Row],[Comments]:[Retweets]]),0.5)</f>
        <v>0.66147859922178986</v>
      </c>
      <c r="K574" s="3">
        <f>tweet_datatable[[#This Row],[R/L]]*60</f>
        <v>8.4297520661157019</v>
      </c>
      <c r="L574" s="3">
        <f>tweet_datatable[[#This Row],[R/C]]*60</f>
        <v>39.688715953307394</v>
      </c>
      <c r="M574" s="3">
        <f>180-tweet_datatable[[#This Row],[Theta (deg)]]-tweet_datatable[[#This Row],[Phi (deg)]]</f>
        <v>131.88153198057691</v>
      </c>
      <c r="N574" s="3">
        <f>RADIANS(tweet_datatable[[#This Row],[Phi (deg)]])</f>
        <v>0.69269876927401408</v>
      </c>
      <c r="O574" s="3">
        <f>RADIANS(tweet_datatable[[#This Row],[Beta (deg)]])</f>
        <v>2.3017669556352653</v>
      </c>
      <c r="P574" s="3">
        <f>SIN(tweet_datatable[[#This Row],[Phi (rad)]])</f>
        <v>0.63861627668141785</v>
      </c>
      <c r="Q574" s="3">
        <f>SIN(tweet_datatable[[#This Row],[Beta (rad)]])</f>
        <v>0.74452676852405075</v>
      </c>
      <c r="R574" s="3">
        <f>tweet_datatable[[#This Row],[SinPhi]]/tweet_datatable[[#This Row],[SinBeta]]</f>
        <v>0.85774790602547468</v>
      </c>
      <c r="S574" s="3">
        <f>RADIANS(tweet_datatable[[#This Row],[Theta (deg)]])</f>
        <v>0.14712692868051372</v>
      </c>
      <c r="T574" s="3">
        <f>tweet_datatable[[#This Row],[r1]]*COS(tweet_datatable[[#This Row],[Theta (rad)]])</f>
        <v>0.84848109171564012</v>
      </c>
      <c r="U574" s="3">
        <f>tweet_datatable[[#This Row],[r1]]*SIN(tweet_datatable[[#This Row],[Theta (rad)]])</f>
        <v>0.12574302084856265</v>
      </c>
      <c r="V574" s="3" t="e">
        <f>IF(COUNTA(tweet_datatable[[#This Row],[Flag]])&gt;0,tweet_datatable[[#This Row],[x]],NA())</f>
        <v>#N/A</v>
      </c>
      <c r="W574" s="3" t="e">
        <f>IF(COUNTA(tweet_datatable[[#This Row],[Flag]])&gt;0,tweet_datatable[[#This Row],[y]],NA())</f>
        <v>#N/A</v>
      </c>
      <c r="X574" s="3">
        <f>IF(COUNTA(tweet_datatable[[#This Row],[Flag]])=0,tweet_datatable[[#This Row],[x]],NA())</f>
        <v>0.84848109171564012</v>
      </c>
      <c r="Y574" s="3">
        <f>IF(COUNTA(tweet_datatable[[#This Row],[Flag]])=0,tweet_datatable[[#This Row],[y]],NA())</f>
        <v>0.12574302084856265</v>
      </c>
      <c r="Z574" s="3"/>
      <c r="AA574" s="3"/>
      <c r="AB574" s="3"/>
    </row>
    <row r="575" spans="1:28" x14ac:dyDescent="0.35">
      <c r="A575" s="1">
        <v>44172</v>
      </c>
      <c r="B575">
        <v>16.8</v>
      </c>
      <c r="C575">
        <v>36.200000000000003</v>
      </c>
      <c r="D575">
        <v>166.8</v>
      </c>
      <c r="E575" t="s">
        <v>8</v>
      </c>
      <c r="G575" t="s">
        <v>18</v>
      </c>
      <c r="I575" s="2">
        <f>IFERROR(tweet_datatable[[#This Row],[Retweets]]/SUM(tweet_datatable[[#This Row],[Retweets]:[Likes]]),0.5)</f>
        <v>0.17832512315270937</v>
      </c>
      <c r="J575" s="2">
        <f>IFERROR(tweet_datatable[[#This Row],[Retweets]]/SUM(tweet_datatable[[#This Row],[Comments]:[Retweets]]),0.5)</f>
        <v>0.68301886792452837</v>
      </c>
      <c r="K575" s="3">
        <f>tweet_datatable[[#This Row],[R/L]]*60</f>
        <v>10.699507389162562</v>
      </c>
      <c r="L575" s="3">
        <f>tweet_datatable[[#This Row],[R/C]]*60</f>
        <v>40.981132075471706</v>
      </c>
      <c r="M575" s="3">
        <f>180-tweet_datatable[[#This Row],[Theta (deg)]]-tweet_datatable[[#This Row],[Phi (deg)]]</f>
        <v>128.31936053536572</v>
      </c>
      <c r="N575" s="3">
        <f>RADIANS(tweet_datatable[[#This Row],[Phi (deg)]])</f>
        <v>0.71525568591163857</v>
      </c>
      <c r="O575" s="3">
        <f>RADIANS(tweet_datatable[[#This Row],[Beta (deg)]])</f>
        <v>2.2395953353958054</v>
      </c>
      <c r="P575" s="3">
        <f>SIN(tweet_datatable[[#This Row],[Phi (rad)]])</f>
        <v>0.65581046196820014</v>
      </c>
      <c r="Q575" s="3">
        <f>SIN(tweet_datatable[[#This Row],[Beta (rad)]])</f>
        <v>0.784566899246536</v>
      </c>
      <c r="R575" s="3">
        <f>tweet_datatable[[#This Row],[SinPhi]]/tweet_datatable[[#This Row],[SinBeta]]</f>
        <v>0.83588851708887035</v>
      </c>
      <c r="S575" s="3">
        <f>RADIANS(tweet_datatable[[#This Row],[Theta (deg)]])</f>
        <v>0.18674163228234897</v>
      </c>
      <c r="T575" s="3">
        <f>tweet_datatable[[#This Row],[r1]]*COS(tweet_datatable[[#This Row],[Theta (rad)]])</f>
        <v>0.82135608767582857</v>
      </c>
      <c r="U575" s="3">
        <f>tweet_datatable[[#This Row],[r1]]*SIN(tweet_datatable[[#This Row],[Theta (rad)]])</f>
        <v>0.15518953005563005</v>
      </c>
      <c r="V575" s="3">
        <f>IF(COUNTA(tweet_datatable[[#This Row],[Flag]])&gt;0,tweet_datatable[[#This Row],[x]],NA())</f>
        <v>0.82135608767582857</v>
      </c>
      <c r="W575" s="3">
        <f>IF(COUNTA(tweet_datatable[[#This Row],[Flag]])&gt;0,tweet_datatable[[#This Row],[y]],NA())</f>
        <v>0.15518953005563005</v>
      </c>
      <c r="X575" s="3" t="e">
        <f>IF(COUNTA(tweet_datatable[[#This Row],[Flag]])=0,tweet_datatable[[#This Row],[x]],NA())</f>
        <v>#N/A</v>
      </c>
      <c r="Y575" s="3" t="e">
        <f>IF(COUNTA(tweet_datatable[[#This Row],[Flag]])=0,tweet_datatable[[#This Row],[y]],NA())</f>
        <v>#N/A</v>
      </c>
      <c r="Z575" s="3"/>
      <c r="AA575" s="3"/>
      <c r="AB575" s="3"/>
    </row>
    <row r="576" spans="1:28" x14ac:dyDescent="0.35">
      <c r="A576" s="1">
        <v>44172</v>
      </c>
      <c r="B576">
        <v>57.4</v>
      </c>
      <c r="C576">
        <v>79</v>
      </c>
      <c r="D576">
        <v>313.7</v>
      </c>
      <c r="E576" t="s">
        <v>8</v>
      </c>
      <c r="G576" t="s">
        <v>17</v>
      </c>
      <c r="I576" s="2">
        <f>IFERROR(tweet_datatable[[#This Row],[Retweets]]/SUM(tweet_datatable[[#This Row],[Retweets]:[Likes]]),0.5)</f>
        <v>0.20117137764196588</v>
      </c>
      <c r="J576" s="2">
        <f>IFERROR(tweet_datatable[[#This Row],[Retweets]]/SUM(tweet_datatable[[#This Row],[Comments]:[Retweets]]),0.5)</f>
        <v>0.57917888563049846</v>
      </c>
      <c r="K576" s="3">
        <f>tweet_datatable[[#This Row],[R/L]]*60</f>
        <v>12.070282658517954</v>
      </c>
      <c r="L576" s="3">
        <f>tweet_datatable[[#This Row],[R/C]]*60</f>
        <v>34.750733137829911</v>
      </c>
      <c r="M576" s="3">
        <f>180-tweet_datatable[[#This Row],[Theta (deg)]]-tweet_datatable[[#This Row],[Phi (deg)]]</f>
        <v>133.17898420365213</v>
      </c>
      <c r="N576" s="3">
        <f>RADIANS(tweet_datatable[[#This Row],[Phi (deg)]])</f>
        <v>0.60651471073703245</v>
      </c>
      <c r="O576" s="3">
        <f>RADIANS(tweet_datatable[[#This Row],[Beta (deg)]])</f>
        <v>2.3244117688152479</v>
      </c>
      <c r="P576" s="3">
        <f>SIN(tweet_datatable[[#This Row],[Phi (rad)]])</f>
        <v>0.57000727607189539</v>
      </c>
      <c r="Q576" s="3">
        <f>SIN(tweet_datatable[[#This Row],[Beta (rad)]])</f>
        <v>0.72921966672563765</v>
      </c>
      <c r="R576" s="3">
        <f>tweet_datatable[[#This Row],[SinPhi]]/tweet_datatable[[#This Row],[SinBeta]]</f>
        <v>0.78166744820714706</v>
      </c>
      <c r="S576" s="3">
        <f>RADIANS(tweet_datatable[[#This Row],[Theta (deg)]])</f>
        <v>0.21066617403751267</v>
      </c>
      <c r="T576" s="3">
        <f>tweet_datatable[[#This Row],[r1]]*COS(tweet_datatable[[#This Row],[Theta (rad)]])</f>
        <v>0.76438620914484479</v>
      </c>
      <c r="U576" s="3">
        <f>tweet_datatable[[#This Row],[r1]]*SIN(tweet_datatable[[#This Row],[Theta (rad)]])</f>
        <v>0.16345556844551543</v>
      </c>
      <c r="V576" s="3">
        <f>IF(COUNTA(tweet_datatable[[#This Row],[Flag]])&gt;0,tweet_datatable[[#This Row],[x]],NA())</f>
        <v>0.76438620914484479</v>
      </c>
      <c r="W576" s="3">
        <f>IF(COUNTA(tweet_datatable[[#This Row],[Flag]])&gt;0,tweet_datatable[[#This Row],[y]],NA())</f>
        <v>0.16345556844551543</v>
      </c>
      <c r="X576" s="3" t="e">
        <f>IF(COUNTA(tweet_datatable[[#This Row],[Flag]])=0,tweet_datatable[[#This Row],[x]],NA())</f>
        <v>#N/A</v>
      </c>
      <c r="Y576" s="3" t="e">
        <f>IF(COUNTA(tweet_datatable[[#This Row],[Flag]])=0,tweet_datatable[[#This Row],[y]],NA())</f>
        <v>#N/A</v>
      </c>
      <c r="Z576" s="3"/>
      <c r="AA576" s="3"/>
      <c r="AB576" s="3"/>
    </row>
    <row r="577" spans="1:28" x14ac:dyDescent="0.35">
      <c r="A577" s="1">
        <v>44172</v>
      </c>
      <c r="B577">
        <v>19.600000000000001</v>
      </c>
      <c r="C577">
        <v>41.1</v>
      </c>
      <c r="D577">
        <v>150.4</v>
      </c>
      <c r="E577" t="s">
        <v>8</v>
      </c>
      <c r="G577" t="s">
        <v>17</v>
      </c>
      <c r="I577" s="2">
        <f>IFERROR(tweet_datatable[[#This Row],[Retweets]]/SUM(tweet_datatable[[#This Row],[Retweets]:[Likes]]),0.5)</f>
        <v>0.21462140992167103</v>
      </c>
      <c r="J577" s="2">
        <f>IFERROR(tweet_datatable[[#This Row],[Retweets]]/SUM(tweet_datatable[[#This Row],[Comments]:[Retweets]]),0.5)</f>
        <v>0.67710049423393737</v>
      </c>
      <c r="K577" s="3">
        <f>tweet_datatable[[#This Row],[R/L]]*60</f>
        <v>12.877284595300262</v>
      </c>
      <c r="L577" s="3">
        <f>tweet_datatable[[#This Row],[R/C]]*60</f>
        <v>40.626029654036245</v>
      </c>
      <c r="M577" s="3">
        <f>180-tweet_datatable[[#This Row],[Theta (deg)]]-tweet_datatable[[#This Row],[Phi (deg)]]</f>
        <v>126.49668575066349</v>
      </c>
      <c r="N577" s="3">
        <f>RADIANS(tweet_datatable[[#This Row],[Phi (deg)]])</f>
        <v>0.7090579794757853</v>
      </c>
      <c r="O577" s="3">
        <f>RADIANS(tweet_datatable[[#This Row],[Beta (deg)]])</f>
        <v>2.2077836592096727</v>
      </c>
      <c r="P577" s="3">
        <f>SIN(tweet_datatable[[#This Row],[Phi (rad)]])</f>
        <v>0.65111908945573826</v>
      </c>
      <c r="Q577" s="3">
        <f>SIN(tweet_datatable[[#This Row],[Beta (rad)]])</f>
        <v>0.80389126653660203</v>
      </c>
      <c r="R577" s="3">
        <f>tweet_datatable[[#This Row],[SinPhi]]/tweet_datatable[[#This Row],[SinBeta]]</f>
        <v>0.8099591531339172</v>
      </c>
      <c r="S577" s="3">
        <f>RADIANS(tweet_datatable[[#This Row],[Theta (deg)]])</f>
        <v>0.22475101490433508</v>
      </c>
      <c r="T577" s="3">
        <f>tweet_datatable[[#This Row],[r1]]*COS(tweet_datatable[[#This Row],[Theta (rad)]])</f>
        <v>0.78958837832739348</v>
      </c>
      <c r="U577" s="3">
        <f>tweet_datatable[[#This Row],[r1]]*SIN(tweet_datatable[[#This Row],[Theta (rad)]])</f>
        <v>0.18051044999037941</v>
      </c>
      <c r="V577" s="3">
        <f>IF(COUNTA(tweet_datatable[[#This Row],[Flag]])&gt;0,tweet_datatable[[#This Row],[x]],NA())</f>
        <v>0.78958837832739348</v>
      </c>
      <c r="W577" s="3">
        <f>IF(COUNTA(tweet_datatable[[#This Row],[Flag]])&gt;0,tweet_datatable[[#This Row],[y]],NA())</f>
        <v>0.18051044999037941</v>
      </c>
      <c r="X577" s="3" t="e">
        <f>IF(COUNTA(tweet_datatable[[#This Row],[Flag]])=0,tweet_datatable[[#This Row],[x]],NA())</f>
        <v>#N/A</v>
      </c>
      <c r="Y577" s="3" t="e">
        <f>IF(COUNTA(tweet_datatable[[#This Row],[Flag]])=0,tweet_datatable[[#This Row],[y]],NA())</f>
        <v>#N/A</v>
      </c>
      <c r="Z577" s="3"/>
      <c r="AA577" s="3"/>
      <c r="AB577" s="3"/>
    </row>
    <row r="578" spans="1:28" x14ac:dyDescent="0.35">
      <c r="A578" s="1">
        <v>44172</v>
      </c>
      <c r="B578">
        <v>13</v>
      </c>
      <c r="C578">
        <v>29.5</v>
      </c>
      <c r="D578">
        <v>95.1</v>
      </c>
      <c r="E578" t="s">
        <v>8</v>
      </c>
      <c r="G578" t="s">
        <v>17</v>
      </c>
      <c r="I578" s="2">
        <f>IFERROR(tweet_datatable[[#This Row],[Retweets]]/SUM(tweet_datatable[[#This Row],[Retweets]:[Likes]]),0.5)</f>
        <v>0.23675762439807385</v>
      </c>
      <c r="J578" s="2">
        <f>IFERROR(tweet_datatable[[#This Row],[Retweets]]/SUM(tweet_datatable[[#This Row],[Comments]:[Retweets]]),0.5)</f>
        <v>0.69411764705882351</v>
      </c>
      <c r="K578" s="3">
        <f>tweet_datatable[[#This Row],[R/L]]*60</f>
        <v>14.20545746388443</v>
      </c>
      <c r="L578" s="3">
        <f>tweet_datatable[[#This Row],[R/C]]*60</f>
        <v>41.647058823529413</v>
      </c>
      <c r="M578" s="3">
        <f>180-tweet_datatable[[#This Row],[Theta (deg)]]-tweet_datatable[[#This Row],[Phi (deg)]]</f>
        <v>124.14748371258614</v>
      </c>
      <c r="N578" s="3">
        <f>RADIANS(tweet_datatable[[#This Row],[Phi (deg)]])</f>
        <v>0.72687830024234434</v>
      </c>
      <c r="O578" s="3">
        <f>RADIANS(tweet_datatable[[#This Row],[Beta (deg)]])</f>
        <v>2.1667823488506617</v>
      </c>
      <c r="P578" s="3">
        <f>SIN(tweet_datatable[[#This Row],[Phi (rad)]])</f>
        <v>0.66454017870785798</v>
      </c>
      <c r="Q578" s="3">
        <f>SIN(tweet_datatable[[#This Row],[Beta (rad)]])</f>
        <v>0.8275954223554538</v>
      </c>
      <c r="R578" s="3">
        <f>tweet_datatable[[#This Row],[SinPhi]]/tweet_datatable[[#This Row],[SinBeta]]</f>
        <v>0.80297710784392995</v>
      </c>
      <c r="S578" s="3">
        <f>RADIANS(tweet_datatable[[#This Row],[Theta (deg)]])</f>
        <v>0.24793200449678679</v>
      </c>
      <c r="T578" s="3">
        <f>tweet_datatable[[#This Row],[r1]]*COS(tweet_datatable[[#This Row],[Theta (rad)]])</f>
        <v>0.77842365761522425</v>
      </c>
      <c r="U578" s="3">
        <f>tweet_datatable[[#This Row],[r1]]*SIN(tweet_datatable[[#This Row],[Theta (rad)]])</f>
        <v>0.19705036154835767</v>
      </c>
      <c r="V578" s="3">
        <f>IF(COUNTA(tweet_datatable[[#This Row],[Flag]])&gt;0,tweet_datatable[[#This Row],[x]],NA())</f>
        <v>0.77842365761522425</v>
      </c>
      <c r="W578" s="3">
        <f>IF(COUNTA(tweet_datatable[[#This Row],[Flag]])&gt;0,tweet_datatable[[#This Row],[y]],NA())</f>
        <v>0.19705036154835767</v>
      </c>
      <c r="X578" s="3" t="e">
        <f>IF(COUNTA(tweet_datatable[[#This Row],[Flag]])=0,tweet_datatable[[#This Row],[x]],NA())</f>
        <v>#N/A</v>
      </c>
      <c r="Y578" s="3" t="e">
        <f>IF(COUNTA(tweet_datatable[[#This Row],[Flag]])=0,tweet_datatable[[#This Row],[y]],NA())</f>
        <v>#N/A</v>
      </c>
      <c r="Z578" s="3"/>
      <c r="AA578" s="3"/>
      <c r="AB578" s="3"/>
    </row>
    <row r="579" spans="1:28" x14ac:dyDescent="0.35">
      <c r="A579" s="1">
        <v>44172</v>
      </c>
      <c r="B579">
        <v>7.3</v>
      </c>
      <c r="C579">
        <v>25.4</v>
      </c>
      <c r="D579">
        <v>121.1</v>
      </c>
      <c r="E579" t="s">
        <v>8</v>
      </c>
      <c r="I579" s="2">
        <f>IFERROR(tweet_datatable[[#This Row],[Retweets]]/SUM(tweet_datatable[[#This Row],[Retweets]:[Likes]]),0.5)</f>
        <v>0.17337883959044367</v>
      </c>
      <c r="J579" s="2">
        <f>IFERROR(tweet_datatable[[#This Row],[Retweets]]/SUM(tweet_datatable[[#This Row],[Comments]:[Retweets]]),0.5)</f>
        <v>0.7767584097859328</v>
      </c>
      <c r="K579" s="3">
        <f>tweet_datatable[[#This Row],[R/L]]*60</f>
        <v>10.40273037542662</v>
      </c>
      <c r="L579" s="3">
        <f>tweet_datatable[[#This Row],[R/C]]*60</f>
        <v>46.60550458715597</v>
      </c>
      <c r="M579" s="3">
        <f>180-tweet_datatable[[#This Row],[Theta (deg)]]-tweet_datatable[[#This Row],[Phi (deg)]]</f>
        <v>122.99176503741742</v>
      </c>
      <c r="N579" s="3">
        <f>RADIANS(tweet_datatable[[#This Row],[Phi (deg)]])</f>
        <v>0.81341950459919221</v>
      </c>
      <c r="O579" s="3">
        <f>RADIANS(tweet_datatable[[#This Row],[Beta (deg)]])</f>
        <v>2.146611252742181</v>
      </c>
      <c r="P579" s="3">
        <f>SIN(tweet_datatable[[#This Row],[Phi (rad)]])</f>
        <v>0.72664067829282941</v>
      </c>
      <c r="Q579" s="3">
        <f>SIN(tweet_datatable[[#This Row],[Beta (rad)]])</f>
        <v>0.83874883873215089</v>
      </c>
      <c r="R579" s="3">
        <f>tweet_datatable[[#This Row],[SinPhi]]/tweet_datatable[[#This Row],[SinBeta]]</f>
        <v>0.8663388188903085</v>
      </c>
      <c r="S579" s="3">
        <f>RADIANS(tweet_datatable[[#This Row],[Theta (deg)]])</f>
        <v>0.18156189624842034</v>
      </c>
      <c r="T579" s="3">
        <f>tweet_datatable[[#This Row],[r1]]*COS(tweet_datatable[[#This Row],[Theta (rad)]])</f>
        <v>0.8520986927002635</v>
      </c>
      <c r="U579" s="3">
        <f>tweet_datatable[[#This Row],[r1]]*SIN(tweet_datatable[[#This Row],[Theta (rad)]])</f>
        <v>0.15643134920710994</v>
      </c>
      <c r="V579" s="3" t="e">
        <f>IF(COUNTA(tweet_datatable[[#This Row],[Flag]])&gt;0,tweet_datatable[[#This Row],[x]],NA())</f>
        <v>#N/A</v>
      </c>
      <c r="W579" s="3" t="e">
        <f>IF(COUNTA(tweet_datatable[[#This Row],[Flag]])&gt;0,tweet_datatable[[#This Row],[y]],NA())</f>
        <v>#N/A</v>
      </c>
      <c r="X579" s="3">
        <f>IF(COUNTA(tweet_datatable[[#This Row],[Flag]])=0,tweet_datatable[[#This Row],[x]],NA())</f>
        <v>0.8520986927002635</v>
      </c>
      <c r="Y579" s="3">
        <f>IF(COUNTA(tweet_datatable[[#This Row],[Flag]])=0,tweet_datatable[[#This Row],[y]],NA())</f>
        <v>0.15643134920710994</v>
      </c>
      <c r="Z579" s="3"/>
      <c r="AA579" s="3"/>
      <c r="AB579" s="3"/>
    </row>
    <row r="580" spans="1:28" x14ac:dyDescent="0.35">
      <c r="A580" s="1">
        <v>44172</v>
      </c>
      <c r="B580">
        <v>11.1</v>
      </c>
      <c r="C580">
        <v>20.9</v>
      </c>
      <c r="D580">
        <v>117.8</v>
      </c>
      <c r="E580" t="s">
        <v>8</v>
      </c>
      <c r="I580" s="2">
        <f>IFERROR(tweet_datatable[[#This Row],[Retweets]]/SUM(tweet_datatable[[#This Row],[Retweets]:[Likes]]),0.5)</f>
        <v>0.15068493150684931</v>
      </c>
      <c r="J580" s="2">
        <f>IFERROR(tweet_datatable[[#This Row],[Retweets]]/SUM(tweet_datatable[[#This Row],[Comments]:[Retweets]]),0.5)</f>
        <v>0.65312499999999996</v>
      </c>
      <c r="K580" s="3">
        <f>tweet_datatable[[#This Row],[R/L]]*60</f>
        <v>9.0410958904109577</v>
      </c>
      <c r="L580" s="3">
        <f>tweet_datatable[[#This Row],[R/C]]*60</f>
        <v>39.1875</v>
      </c>
      <c r="M580" s="3">
        <f>180-tweet_datatable[[#This Row],[Theta (deg)]]-tweet_datatable[[#This Row],[Phi (deg)]]</f>
        <v>131.77140410958904</v>
      </c>
      <c r="N580" s="3">
        <f>RADIANS(tweet_datatable[[#This Row],[Phi (deg)]])</f>
        <v>0.68395090062527786</v>
      </c>
      <c r="O580" s="3">
        <f>RADIANS(tweet_datatable[[#This Row],[Beta (deg)]])</f>
        <v>2.2998448616883156</v>
      </c>
      <c r="P580" s="3">
        <f>SIN(tweet_datatable[[#This Row],[Phi (rad)]])</f>
        <v>0.63186022096440875</v>
      </c>
      <c r="Q580" s="3">
        <f>SIN(tweet_datatable[[#This Row],[Beta (rad)]])</f>
        <v>0.74580856813958507</v>
      </c>
      <c r="R580" s="3">
        <f>tweet_datatable[[#This Row],[SinPhi]]/tweet_datatable[[#This Row],[SinBeta]]</f>
        <v>0.84721501998908411</v>
      </c>
      <c r="S580" s="3">
        <f>RADIANS(tweet_datatable[[#This Row],[Theta (deg)]])</f>
        <v>0.15779689127619964</v>
      </c>
      <c r="T580" s="3">
        <f>tweet_datatable[[#This Row],[r1]]*COS(tweet_datatable[[#This Row],[Theta (rad)]])</f>
        <v>0.83668912109810689</v>
      </c>
      <c r="U580" s="3">
        <f>tweet_datatable[[#This Row],[r1]]*SIN(tweet_datatable[[#This Row],[Theta (rad)]])</f>
        <v>0.13313378508546078</v>
      </c>
      <c r="V580" s="3" t="e">
        <f>IF(COUNTA(tweet_datatable[[#This Row],[Flag]])&gt;0,tweet_datatable[[#This Row],[x]],NA())</f>
        <v>#N/A</v>
      </c>
      <c r="W580" s="3" t="e">
        <f>IF(COUNTA(tweet_datatable[[#This Row],[Flag]])&gt;0,tweet_datatable[[#This Row],[y]],NA())</f>
        <v>#N/A</v>
      </c>
      <c r="X580" s="3">
        <f>IF(COUNTA(tweet_datatable[[#This Row],[Flag]])=0,tweet_datatable[[#This Row],[x]],NA())</f>
        <v>0.83668912109810689</v>
      </c>
      <c r="Y580" s="3">
        <f>IF(COUNTA(tweet_datatable[[#This Row],[Flag]])=0,tweet_datatable[[#This Row],[y]],NA())</f>
        <v>0.13313378508546078</v>
      </c>
      <c r="Z580" s="3"/>
      <c r="AA580" s="3"/>
      <c r="AB580" s="3"/>
    </row>
    <row r="581" spans="1:28" x14ac:dyDescent="0.35">
      <c r="A581" s="1">
        <v>44172</v>
      </c>
      <c r="B581">
        <v>7.8</v>
      </c>
      <c r="C581">
        <v>19.899999999999999</v>
      </c>
      <c r="D581">
        <v>110.6</v>
      </c>
      <c r="E581" t="s">
        <v>8</v>
      </c>
      <c r="I581" s="2">
        <f>IFERROR(tweet_datatable[[#This Row],[Retweets]]/SUM(tweet_datatable[[#This Row],[Retweets]:[Likes]]),0.5)</f>
        <v>0.15249042145593869</v>
      </c>
      <c r="J581" s="2">
        <f>IFERROR(tweet_datatable[[#This Row],[Retweets]]/SUM(tweet_datatable[[#This Row],[Comments]:[Retweets]]),0.5)</f>
        <v>0.71841155234657039</v>
      </c>
      <c r="K581" s="3">
        <f>tweet_datatable[[#This Row],[R/L]]*60</f>
        <v>9.1494252873563209</v>
      </c>
      <c r="L581" s="3">
        <f>tweet_datatable[[#This Row],[R/C]]*60</f>
        <v>43.104693140794225</v>
      </c>
      <c r="M581" s="3">
        <f>180-tweet_datatable[[#This Row],[Theta (deg)]]-tweet_datatable[[#This Row],[Phi (deg)]]</f>
        <v>127.74588157184947</v>
      </c>
      <c r="N581" s="3">
        <f>RADIANS(tweet_datatable[[#This Row],[Phi (deg)]])</f>
        <v>0.75231881836867498</v>
      </c>
      <c r="O581" s="3">
        <f>RADIANS(tweet_datatable[[#This Row],[Beta (deg)]])</f>
        <v>2.2295862392915224</v>
      </c>
      <c r="P581" s="3">
        <f>SIN(tweet_datatable[[#This Row],[Phi (rad)]])</f>
        <v>0.68333357953492113</v>
      </c>
      <c r="Q581" s="3">
        <f>SIN(tweet_datatable[[#This Row],[Beta (rad)]])</f>
        <v>0.79073357795958887</v>
      </c>
      <c r="R581" s="3">
        <f>tweet_datatable[[#This Row],[SinPhi]]/tweet_datatable[[#This Row],[SinBeta]]</f>
        <v>0.86417675761056845</v>
      </c>
      <c r="S581" s="3">
        <f>RADIANS(tweet_datatable[[#This Row],[Theta (deg)]])</f>
        <v>0.15968759592959611</v>
      </c>
      <c r="T581" s="3">
        <f>tweet_datatable[[#This Row],[r1]]*COS(tweet_datatable[[#This Row],[Theta (rad)]])</f>
        <v>0.85318184264844643</v>
      </c>
      <c r="U581" s="3">
        <f>tweet_datatable[[#This Row],[r1]]*SIN(tweet_datatable[[#This Row],[Theta (rad)]])</f>
        <v>0.13741256044960604</v>
      </c>
      <c r="V581" s="3" t="e">
        <f>IF(COUNTA(tweet_datatable[[#This Row],[Flag]])&gt;0,tweet_datatable[[#This Row],[x]],NA())</f>
        <v>#N/A</v>
      </c>
      <c r="W581" s="3" t="e">
        <f>IF(COUNTA(tweet_datatable[[#This Row],[Flag]])&gt;0,tweet_datatable[[#This Row],[y]],NA())</f>
        <v>#N/A</v>
      </c>
      <c r="X581" s="3">
        <f>IF(COUNTA(tweet_datatable[[#This Row],[Flag]])=0,tweet_datatable[[#This Row],[x]],NA())</f>
        <v>0.85318184264844643</v>
      </c>
      <c r="Y581" s="3">
        <f>IF(COUNTA(tweet_datatable[[#This Row],[Flag]])=0,tweet_datatable[[#This Row],[y]],NA())</f>
        <v>0.13741256044960604</v>
      </c>
      <c r="Z581" s="3"/>
      <c r="AA581" s="3"/>
      <c r="AB581" s="3"/>
    </row>
    <row r="582" spans="1:28" x14ac:dyDescent="0.35">
      <c r="A582" s="1">
        <v>44172</v>
      </c>
      <c r="B582">
        <v>19.600000000000001</v>
      </c>
      <c r="C582">
        <v>39.299999999999997</v>
      </c>
      <c r="D582">
        <v>141.19999999999999</v>
      </c>
      <c r="E582" t="s">
        <v>8</v>
      </c>
      <c r="I582" s="2">
        <f>IFERROR(tweet_datatable[[#This Row],[Retweets]]/SUM(tweet_datatable[[#This Row],[Retweets]:[Likes]]),0.5)</f>
        <v>0.21772853185595567</v>
      </c>
      <c r="J582" s="2">
        <f>IFERROR(tweet_datatable[[#This Row],[Retweets]]/SUM(tweet_datatable[[#This Row],[Comments]:[Retweets]]),0.5)</f>
        <v>0.66723259762308995</v>
      </c>
      <c r="K582" s="3">
        <f>tweet_datatable[[#This Row],[R/L]]*60</f>
        <v>13.063711911357339</v>
      </c>
      <c r="L582" s="3">
        <f>tweet_datatable[[#This Row],[R/C]]*60</f>
        <v>40.033955857385394</v>
      </c>
      <c r="M582" s="3">
        <f>180-tweet_datatable[[#This Row],[Theta (deg)]]-tweet_datatable[[#This Row],[Phi (deg)]]</f>
        <v>126.90233223125728</v>
      </c>
      <c r="N582" s="3">
        <f>RADIANS(tweet_datatable[[#This Row],[Phi (deg)]])</f>
        <v>0.69872434230944458</v>
      </c>
      <c r="O582" s="3">
        <f>RADIANS(tweet_datatable[[#This Row],[Beta (deg)]])</f>
        <v>2.2148635258951614</v>
      </c>
      <c r="P582" s="3">
        <f>SIN(tweet_datatable[[#This Row],[Phi (rad)]])</f>
        <v>0.64324148651557111</v>
      </c>
      <c r="Q582" s="3">
        <f>SIN(tweet_datatable[[#This Row],[Beta (rad)]])</f>
        <v>0.79966021765066175</v>
      </c>
      <c r="R582" s="3">
        <f>tweet_datatable[[#This Row],[SinPhi]]/tweet_datatable[[#This Row],[SinBeta]]</f>
        <v>0.80439350653876907</v>
      </c>
      <c r="S582" s="3">
        <f>RADIANS(tweet_datatable[[#This Row],[Theta (deg)]])</f>
        <v>0.22800478538518718</v>
      </c>
      <c r="T582" s="3">
        <f>tweet_datatable[[#This Row],[r1]]*COS(tweet_datatable[[#This Row],[Theta (rad)]])</f>
        <v>0.78357525621798974</v>
      </c>
      <c r="U582" s="3">
        <f>tweet_datatable[[#This Row],[r1]]*SIN(tweet_datatable[[#This Row],[Theta (rad)]])</f>
        <v>0.18182060170577038</v>
      </c>
      <c r="V582" s="3" t="e">
        <f>IF(COUNTA(tweet_datatable[[#This Row],[Flag]])&gt;0,tweet_datatable[[#This Row],[x]],NA())</f>
        <v>#N/A</v>
      </c>
      <c r="W582" s="3" t="e">
        <f>IF(COUNTA(tweet_datatable[[#This Row],[Flag]])&gt;0,tweet_datatable[[#This Row],[y]],NA())</f>
        <v>#N/A</v>
      </c>
      <c r="X582" s="3">
        <f>IF(COUNTA(tweet_datatable[[#This Row],[Flag]])=0,tweet_datatable[[#This Row],[x]],NA())</f>
        <v>0.78357525621798974</v>
      </c>
      <c r="Y582" s="3">
        <f>IF(COUNTA(tweet_datatable[[#This Row],[Flag]])=0,tweet_datatable[[#This Row],[y]],NA())</f>
        <v>0.18182060170577038</v>
      </c>
      <c r="Z582" s="3"/>
      <c r="AA582" s="3"/>
      <c r="AB582" s="3"/>
    </row>
    <row r="583" spans="1:28" x14ac:dyDescent="0.35">
      <c r="A583" s="1">
        <v>44172</v>
      </c>
      <c r="B583">
        <v>9.3000000000000007</v>
      </c>
      <c r="C583">
        <v>37.200000000000003</v>
      </c>
      <c r="D583">
        <v>161.19999999999999</v>
      </c>
      <c r="E583" t="s">
        <v>8</v>
      </c>
      <c r="I583" s="2">
        <f>IFERROR(tweet_datatable[[#This Row],[Retweets]]/SUM(tweet_datatable[[#This Row],[Retweets]:[Likes]]),0.5)</f>
        <v>0.18750000000000003</v>
      </c>
      <c r="J583" s="2">
        <f>IFERROR(tweet_datatable[[#This Row],[Retweets]]/SUM(tweet_datatable[[#This Row],[Comments]:[Retweets]]),0.5)</f>
        <v>0.8</v>
      </c>
      <c r="K583" s="3">
        <f>tweet_datatable[[#This Row],[R/L]]*60</f>
        <v>11.250000000000002</v>
      </c>
      <c r="L583" s="3">
        <f>tweet_datatable[[#This Row],[R/C]]*60</f>
        <v>48</v>
      </c>
      <c r="M583" s="3">
        <f>180-tweet_datatable[[#This Row],[Theta (deg)]]-tweet_datatable[[#This Row],[Phi (deg)]]</f>
        <v>120.75</v>
      </c>
      <c r="N583" s="3">
        <f>RADIANS(tweet_datatable[[#This Row],[Phi (deg)]])</f>
        <v>0.83775804095727824</v>
      </c>
      <c r="O583" s="3">
        <f>RADIANS(tweet_datatable[[#This Row],[Beta (deg)]])</f>
        <v>2.1074850717831528</v>
      </c>
      <c r="P583" s="3">
        <f>SIN(tweet_datatable[[#This Row],[Phi (rad)]])</f>
        <v>0.74314482547739424</v>
      </c>
      <c r="Q583" s="3">
        <f>SIN(tweet_datatable[[#This Row],[Beta (rad)]])</f>
        <v>0.8594064115014528</v>
      </c>
      <c r="R583" s="3">
        <f>tweet_datatable[[#This Row],[SinPhi]]/tweet_datatable[[#This Row],[SinBeta]]</f>
        <v>0.86471873555034329</v>
      </c>
      <c r="S583" s="3">
        <f>RADIANS(tweet_datatable[[#This Row],[Theta (deg)]])</f>
        <v>0.1963495408493621</v>
      </c>
      <c r="T583" s="3">
        <f>tweet_datatable[[#This Row],[r1]]*COS(tweet_datatable[[#This Row],[Theta (rad)]])</f>
        <v>0.84810340751667035</v>
      </c>
      <c r="U583" s="3">
        <f>tweet_datatable[[#This Row],[r1]]*SIN(tweet_datatable[[#This Row],[Theta (rad)]])</f>
        <v>0.16869825657189574</v>
      </c>
      <c r="V583" s="3" t="e">
        <f>IF(COUNTA(tweet_datatable[[#This Row],[Flag]])&gt;0,tweet_datatable[[#This Row],[x]],NA())</f>
        <v>#N/A</v>
      </c>
      <c r="W583" s="3" t="e">
        <f>IF(COUNTA(tweet_datatable[[#This Row],[Flag]])&gt;0,tweet_datatable[[#This Row],[y]],NA())</f>
        <v>#N/A</v>
      </c>
      <c r="X583" s="3">
        <f>IF(COUNTA(tweet_datatable[[#This Row],[Flag]])=0,tweet_datatable[[#This Row],[x]],NA())</f>
        <v>0.84810340751667035</v>
      </c>
      <c r="Y583" s="3">
        <f>IF(COUNTA(tweet_datatable[[#This Row],[Flag]])=0,tweet_datatable[[#This Row],[y]],NA())</f>
        <v>0.16869825657189574</v>
      </c>
      <c r="Z583" s="3"/>
      <c r="AA583" s="3"/>
      <c r="AB583" s="3"/>
    </row>
    <row r="584" spans="1:28" x14ac:dyDescent="0.35">
      <c r="A584" s="1">
        <v>44172</v>
      </c>
      <c r="B584">
        <v>10.199999999999999</v>
      </c>
      <c r="C584">
        <v>33.5</v>
      </c>
      <c r="D584">
        <v>175.2</v>
      </c>
      <c r="E584" t="s">
        <v>8</v>
      </c>
      <c r="I584" s="2">
        <f>IFERROR(tweet_datatable[[#This Row],[Retweets]]/SUM(tweet_datatable[[#This Row],[Retweets]:[Likes]]),0.5)</f>
        <v>0.1605174892189746</v>
      </c>
      <c r="J584" s="2">
        <f>IFERROR(tweet_datatable[[#This Row],[Retweets]]/SUM(tweet_datatable[[#This Row],[Comments]:[Retweets]]),0.5)</f>
        <v>0.76659038901601828</v>
      </c>
      <c r="K584" s="3">
        <f>tweet_datatable[[#This Row],[R/L]]*60</f>
        <v>9.6310493531384758</v>
      </c>
      <c r="L584" s="3">
        <f>tweet_datatable[[#This Row],[R/C]]*60</f>
        <v>45.995423340961096</v>
      </c>
      <c r="M584" s="3">
        <f>180-tweet_datatable[[#This Row],[Theta (deg)]]-tweet_datatable[[#This Row],[Phi (deg)]]</f>
        <v>124.37352730590042</v>
      </c>
      <c r="N584" s="3">
        <f>RADIANS(tweet_datatable[[#This Row],[Phi (deg)]])</f>
        <v>0.80277157814842159</v>
      </c>
      <c r="O584" s="3">
        <f>RADIANS(tweet_datatable[[#This Row],[Beta (deg)]])</f>
        <v>2.1707275538070352</v>
      </c>
      <c r="P584" s="3">
        <f>SIN(tweet_datatable[[#This Row],[Phi (rad)]])</f>
        <v>0.71928431028302287</v>
      </c>
      <c r="Q584" s="3">
        <f>SIN(tweet_datatable[[#This Row],[Beta (rad)]])</f>
        <v>0.82537444510781177</v>
      </c>
      <c r="R584" s="3">
        <f>tweet_datatable[[#This Row],[SinPhi]]/tweet_datatable[[#This Row],[SinBeta]]</f>
        <v>0.87146423607659518</v>
      </c>
      <c r="S584" s="3">
        <f>RADIANS(tweet_datatable[[#This Row],[Theta (deg)]])</f>
        <v>0.16809352163433647</v>
      </c>
      <c r="T584" s="3">
        <f>tweet_datatable[[#This Row],[r1]]*COS(tweet_datatable[[#This Row],[Theta (rad)]])</f>
        <v>0.8591813991489361</v>
      </c>
      <c r="U584" s="3">
        <f>tweet_datatable[[#This Row],[r1]]*SIN(tweet_datatable[[#This Row],[Theta (rad)]])</f>
        <v>0.14579862179403552</v>
      </c>
      <c r="V584" s="3" t="e">
        <f>IF(COUNTA(tweet_datatable[[#This Row],[Flag]])&gt;0,tweet_datatable[[#This Row],[x]],NA())</f>
        <v>#N/A</v>
      </c>
      <c r="W584" s="3" t="e">
        <f>IF(COUNTA(tweet_datatable[[#This Row],[Flag]])&gt;0,tweet_datatable[[#This Row],[y]],NA())</f>
        <v>#N/A</v>
      </c>
      <c r="X584" s="3">
        <f>IF(COUNTA(tweet_datatable[[#This Row],[Flag]])=0,tweet_datatable[[#This Row],[x]],NA())</f>
        <v>0.8591813991489361</v>
      </c>
      <c r="Y584" s="3">
        <f>IF(COUNTA(tweet_datatable[[#This Row],[Flag]])=0,tweet_datatable[[#This Row],[y]],NA())</f>
        <v>0.14579862179403552</v>
      </c>
      <c r="Z584" s="3"/>
      <c r="AA584" s="3"/>
      <c r="AB584" s="3"/>
    </row>
    <row r="585" spans="1:28" x14ac:dyDescent="0.35">
      <c r="A585" s="1">
        <v>44172</v>
      </c>
      <c r="B585">
        <v>17.2</v>
      </c>
      <c r="C585">
        <v>36.700000000000003</v>
      </c>
      <c r="D585">
        <v>161</v>
      </c>
      <c r="E585" t="s">
        <v>8</v>
      </c>
      <c r="I585" s="2">
        <f>IFERROR(tweet_datatable[[#This Row],[Retweets]]/SUM(tweet_datatable[[#This Row],[Retweets]:[Likes]]),0.5)</f>
        <v>0.18563480020232678</v>
      </c>
      <c r="J585" s="2">
        <f>IFERROR(tweet_datatable[[#This Row],[Retweets]]/SUM(tweet_datatable[[#This Row],[Comments]:[Retweets]]),0.5)</f>
        <v>0.68089053803339517</v>
      </c>
      <c r="K585" s="3">
        <f>tweet_datatable[[#This Row],[R/L]]*60</f>
        <v>11.138088012139606</v>
      </c>
      <c r="L585" s="3">
        <f>tweet_datatable[[#This Row],[R/C]]*60</f>
        <v>40.853432282003709</v>
      </c>
      <c r="M585" s="3">
        <f>180-tweet_datatable[[#This Row],[Theta (deg)]]-tweet_datatable[[#This Row],[Phi (deg)]]</f>
        <v>128.0084797058567</v>
      </c>
      <c r="N585" s="3">
        <f>RADIANS(tweet_datatable[[#This Row],[Phi (deg)]])</f>
        <v>0.71302690406150526</v>
      </c>
      <c r="O585" s="3">
        <f>RADIANS(tweet_datatable[[#This Row],[Beta (deg)]])</f>
        <v>2.2341694413395419</v>
      </c>
      <c r="P585" s="3">
        <f>SIN(tweet_datatable[[#This Row],[Phi (rad)]])</f>
        <v>0.65412627006227164</v>
      </c>
      <c r="Q585" s="3">
        <f>SIN(tweet_datatable[[#This Row],[Beta (rad)]])</f>
        <v>0.78791962782547464</v>
      </c>
      <c r="R585" s="3">
        <f>tweet_datatable[[#This Row],[SinPhi]]/tweet_datatable[[#This Row],[SinBeta]]</f>
        <v>0.83019415554800924</v>
      </c>
      <c r="S585" s="3">
        <f>RADIANS(tweet_datatable[[#This Row],[Theta (deg)]])</f>
        <v>0.19439630818874629</v>
      </c>
      <c r="T585" s="3">
        <f>tweet_datatable[[#This Row],[r1]]*COS(tweet_datatable[[#This Row],[Theta (rad)]])</f>
        <v>0.81455700534157482</v>
      </c>
      <c r="U585" s="3">
        <f>tweet_datatable[[#This Row],[r1]]*SIN(tweet_datatable[[#This Row],[Theta (rad)]])</f>
        <v>0.16037213272585041</v>
      </c>
      <c r="V585" s="3" t="e">
        <f>IF(COUNTA(tweet_datatable[[#This Row],[Flag]])&gt;0,tweet_datatable[[#This Row],[x]],NA())</f>
        <v>#N/A</v>
      </c>
      <c r="W585" s="3" t="e">
        <f>IF(COUNTA(tweet_datatable[[#This Row],[Flag]])&gt;0,tweet_datatable[[#This Row],[y]],NA())</f>
        <v>#N/A</v>
      </c>
      <c r="X585" s="3">
        <f>IF(COUNTA(tweet_datatable[[#This Row],[Flag]])=0,tweet_datatable[[#This Row],[x]],NA())</f>
        <v>0.81455700534157482</v>
      </c>
      <c r="Y585" s="3">
        <f>IF(COUNTA(tweet_datatable[[#This Row],[Flag]])=0,tweet_datatable[[#This Row],[y]],NA())</f>
        <v>0.16037213272585041</v>
      </c>
      <c r="Z585" s="3"/>
      <c r="AA585" s="3"/>
      <c r="AB585" s="3"/>
    </row>
    <row r="586" spans="1:28" x14ac:dyDescent="0.35">
      <c r="A586" s="1">
        <v>44172</v>
      </c>
      <c r="B586">
        <v>15.2</v>
      </c>
      <c r="C586">
        <v>35.299999999999997</v>
      </c>
      <c r="D586">
        <v>189.8</v>
      </c>
      <c r="E586" t="s">
        <v>8</v>
      </c>
      <c r="I586" s="2">
        <f>IFERROR(tweet_datatable[[#This Row],[Retweets]]/SUM(tweet_datatable[[#This Row],[Retweets]:[Likes]]),0.5)</f>
        <v>0.15681919147045756</v>
      </c>
      <c r="J586" s="2">
        <f>IFERROR(tweet_datatable[[#This Row],[Retweets]]/SUM(tweet_datatable[[#This Row],[Comments]:[Retweets]]),0.5)</f>
        <v>0.69900990099009896</v>
      </c>
      <c r="K586" s="3">
        <f>tweet_datatable[[#This Row],[R/L]]*60</f>
        <v>9.4091514882274527</v>
      </c>
      <c r="L586" s="3">
        <f>tweet_datatable[[#This Row],[R/C]]*60</f>
        <v>41.940594059405939</v>
      </c>
      <c r="M586" s="3">
        <f>180-tweet_datatable[[#This Row],[Theta (deg)]]-tweet_datatable[[#This Row],[Phi (deg)]]</f>
        <v>128.6502544523666</v>
      </c>
      <c r="N586" s="3">
        <f>RADIANS(tweet_datatable[[#This Row],[Phi (deg)]])</f>
        <v>0.73200145657900784</v>
      </c>
      <c r="O586" s="3">
        <f>RADIANS(tweet_datatable[[#This Row],[Beta (deg)]])</f>
        <v>2.2453705237222916</v>
      </c>
      <c r="P586" s="3">
        <f>SIN(tweet_datatable[[#This Row],[Phi (rad)]])</f>
        <v>0.66835973253581304</v>
      </c>
      <c r="Q586" s="3">
        <f>SIN(tweet_datatable[[#This Row],[Beta (rad)]])</f>
        <v>0.78097296354762458</v>
      </c>
      <c r="R586" s="3">
        <f>tweet_datatable[[#This Row],[SinPhi]]/tweet_datatable[[#This Row],[SinBeta]]</f>
        <v>0.85580393141875488</v>
      </c>
      <c r="S586" s="3">
        <f>RADIANS(tweet_datatable[[#This Row],[Theta (deg)]])</f>
        <v>0.16422067328849352</v>
      </c>
      <c r="T586" s="3">
        <f>tweet_datatable[[#This Row],[r1]]*COS(tweet_datatable[[#This Row],[Theta (rad)]])</f>
        <v>0.8442899983953196</v>
      </c>
      <c r="U586" s="3">
        <f>tweet_datatable[[#This Row],[r1]]*SIN(tweet_datatable[[#This Row],[Theta (rad)]])</f>
        <v>0.13990985541207659</v>
      </c>
      <c r="V586" s="3" t="e">
        <f>IF(COUNTA(tweet_datatable[[#This Row],[Flag]])&gt;0,tweet_datatable[[#This Row],[x]],NA())</f>
        <v>#N/A</v>
      </c>
      <c r="W586" s="3" t="e">
        <f>IF(COUNTA(tweet_datatable[[#This Row],[Flag]])&gt;0,tweet_datatable[[#This Row],[y]],NA())</f>
        <v>#N/A</v>
      </c>
      <c r="X586" s="3">
        <f>IF(COUNTA(tweet_datatable[[#This Row],[Flag]])=0,tweet_datatable[[#This Row],[x]],NA())</f>
        <v>0.8442899983953196</v>
      </c>
      <c r="Y586" s="3">
        <f>IF(COUNTA(tweet_datatable[[#This Row],[Flag]])=0,tweet_datatable[[#This Row],[y]],NA())</f>
        <v>0.13990985541207659</v>
      </c>
      <c r="Z586" s="3"/>
      <c r="AA586" s="3"/>
      <c r="AB586" s="3"/>
    </row>
    <row r="587" spans="1:28" x14ac:dyDescent="0.35">
      <c r="A587" s="1">
        <v>44172</v>
      </c>
      <c r="B587">
        <v>12.5</v>
      </c>
      <c r="C587">
        <v>64.2</v>
      </c>
      <c r="D587">
        <v>165.9</v>
      </c>
      <c r="E587" t="s">
        <v>8</v>
      </c>
      <c r="I587" s="2">
        <f>IFERROR(tweet_datatable[[#This Row],[Retweets]]/SUM(tweet_datatable[[#This Row],[Retweets]:[Likes]]),0.5)</f>
        <v>0.27900912646675358</v>
      </c>
      <c r="J587" s="2">
        <f>IFERROR(tweet_datatable[[#This Row],[Retweets]]/SUM(tweet_datatable[[#This Row],[Comments]:[Retweets]]),0.5)</f>
        <v>0.83702737940026073</v>
      </c>
      <c r="K587" s="3">
        <f>tweet_datatable[[#This Row],[R/L]]*60</f>
        <v>16.740547588005214</v>
      </c>
      <c r="L587" s="3">
        <f>tweet_datatable[[#This Row],[R/C]]*60</f>
        <v>50.221642764015641</v>
      </c>
      <c r="M587" s="3">
        <f>180-tweet_datatable[[#This Row],[Theta (deg)]]-tweet_datatable[[#This Row],[Phi (deg)]]</f>
        <v>113.03780964797916</v>
      </c>
      <c r="N587" s="3">
        <f>RADIANS(tweet_datatable[[#This Row],[Phi (deg)]])</f>
        <v>0.87653302199245853</v>
      </c>
      <c r="O587" s="3">
        <f>RADIANS(tweet_datatable[[#This Row],[Beta (deg)]])</f>
        <v>1.9728819575998486</v>
      </c>
      <c r="P587" s="3">
        <f>SIN(tweet_datatable[[#This Row],[Phi (rad)]])</f>
        <v>0.76852526220831496</v>
      </c>
      <c r="Q587" s="3">
        <f>SIN(tweet_datatable[[#This Row],[Beta (rad)]])</f>
        <v>0.92024680846041329</v>
      </c>
      <c r="R587" s="3">
        <f>tweet_datatable[[#This Row],[SinPhi]]/tweet_datatable[[#This Row],[SinBeta]]</f>
        <v>0.83512950563128741</v>
      </c>
      <c r="S587" s="3">
        <f>RADIANS(tweet_datatable[[#This Row],[Theta (deg)]])</f>
        <v>0.29217767399748618</v>
      </c>
      <c r="T587" s="3">
        <f>tweet_datatable[[#This Row],[r1]]*COS(tweet_datatable[[#This Row],[Theta (rad)]])</f>
        <v>0.79973579282613882</v>
      </c>
      <c r="U587" s="3">
        <f>tweet_datatable[[#This Row],[r1]]*SIN(tweet_datatable[[#This Row],[Theta (rad)]])</f>
        <v>0.24054927322423078</v>
      </c>
      <c r="V587" s="3" t="e">
        <f>IF(COUNTA(tweet_datatable[[#This Row],[Flag]])&gt;0,tweet_datatable[[#This Row],[x]],NA())</f>
        <v>#N/A</v>
      </c>
      <c r="W587" s="3" t="e">
        <f>IF(COUNTA(tweet_datatable[[#This Row],[Flag]])&gt;0,tweet_datatable[[#This Row],[y]],NA())</f>
        <v>#N/A</v>
      </c>
      <c r="X587" s="3">
        <f>IF(COUNTA(tweet_datatable[[#This Row],[Flag]])=0,tweet_datatable[[#This Row],[x]],NA())</f>
        <v>0.79973579282613882</v>
      </c>
      <c r="Y587" s="3">
        <f>IF(COUNTA(tweet_datatable[[#This Row],[Flag]])=0,tweet_datatable[[#This Row],[y]],NA())</f>
        <v>0.24054927322423078</v>
      </c>
      <c r="Z587" s="3"/>
      <c r="AA587" s="3"/>
      <c r="AB587" s="3"/>
    </row>
    <row r="588" spans="1:28" x14ac:dyDescent="0.35">
      <c r="A588" s="1">
        <v>44173</v>
      </c>
      <c r="B588">
        <v>11</v>
      </c>
      <c r="C588">
        <v>22.1</v>
      </c>
      <c r="D588">
        <v>91.1</v>
      </c>
      <c r="E588" t="s">
        <v>9</v>
      </c>
      <c r="G588" t="s">
        <v>17</v>
      </c>
      <c r="I588" s="2">
        <f>IFERROR(tweet_datatable[[#This Row],[Retweets]]/SUM(tweet_datatable[[#This Row],[Retweets]:[Likes]]),0.5)</f>
        <v>0.19522968197879861</v>
      </c>
      <c r="J588" s="2">
        <f>IFERROR(tweet_datatable[[#This Row],[Retweets]]/SUM(tweet_datatable[[#This Row],[Comments]:[Retweets]]),0.5)</f>
        <v>0.66767371601208458</v>
      </c>
      <c r="K588" s="3">
        <f>tweet_datatable[[#This Row],[R/L]]*60</f>
        <v>11.713780918727917</v>
      </c>
      <c r="L588" s="3">
        <f>tweet_datatable[[#This Row],[R/C]]*60</f>
        <v>40.060422960725077</v>
      </c>
      <c r="M588" s="3">
        <f>180-tweet_datatable[[#This Row],[Theta (deg)]]-tweet_datatable[[#This Row],[Phi (deg)]]</f>
        <v>128.22579612054702</v>
      </c>
      <c r="N588" s="3">
        <f>RADIANS(tweet_datatable[[#This Row],[Phi (deg)]])</f>
        <v>0.69918628040618769</v>
      </c>
      <c r="O588" s="3">
        <f>RADIANS(tweet_datatable[[#This Row],[Beta (deg)]])</f>
        <v>2.2379623282945174</v>
      </c>
      <c r="P588" s="3">
        <f>SIN(tweet_datatable[[#This Row],[Phi (rad)]])</f>
        <v>0.64359510695140387</v>
      </c>
      <c r="Q588" s="3">
        <f>SIN(tweet_datatable[[#This Row],[Beta (rad)]])</f>
        <v>0.78557838923275347</v>
      </c>
      <c r="R588" s="3">
        <f>tweet_datatable[[#This Row],[SinPhi]]/tweet_datatable[[#This Row],[SinBeta]]</f>
        <v>0.81926274420555323</v>
      </c>
      <c r="S588" s="3">
        <f>RADIANS(tweet_datatable[[#This Row],[Theta (deg)]])</f>
        <v>0.20444404488908846</v>
      </c>
      <c r="T588" s="3">
        <f>tweet_datatable[[#This Row],[r1]]*COS(tweet_datatable[[#This Row],[Theta (rad)]])</f>
        <v>0.80220078436511977</v>
      </c>
      <c r="U588" s="3">
        <f>tweet_datatable[[#This Row],[r1]]*SIN(tweet_datatable[[#This Row],[Theta (rad)]])</f>
        <v>0.16632902815564224</v>
      </c>
      <c r="V588" s="3">
        <f>IF(COUNTA(tweet_datatable[[#This Row],[Flag]])&gt;0,tweet_datatable[[#This Row],[x]],NA())</f>
        <v>0.80220078436511977</v>
      </c>
      <c r="W588" s="3">
        <f>IF(COUNTA(tweet_datatable[[#This Row],[Flag]])&gt;0,tweet_datatable[[#This Row],[y]],NA())</f>
        <v>0.16632902815564224</v>
      </c>
      <c r="X588" s="3" t="e">
        <f>IF(COUNTA(tweet_datatable[[#This Row],[Flag]])=0,tweet_datatable[[#This Row],[x]],NA())</f>
        <v>#N/A</v>
      </c>
      <c r="Y588" s="3" t="e">
        <f>IF(COUNTA(tweet_datatable[[#This Row],[Flag]])=0,tweet_datatable[[#This Row],[y]],NA())</f>
        <v>#N/A</v>
      </c>
      <c r="Z588" s="3"/>
      <c r="AA588" s="3"/>
      <c r="AB588" s="3"/>
    </row>
    <row r="589" spans="1:28" x14ac:dyDescent="0.35">
      <c r="A589" s="1">
        <v>44173</v>
      </c>
      <c r="B589">
        <v>12.5</v>
      </c>
      <c r="C589">
        <v>36</v>
      </c>
      <c r="D589">
        <v>166.6</v>
      </c>
      <c r="E589" t="s">
        <v>8</v>
      </c>
      <c r="I589" s="2">
        <f>IFERROR(tweet_datatable[[#This Row],[Retweets]]/SUM(tweet_datatable[[#This Row],[Retweets]:[Likes]]),0.5)</f>
        <v>0.17769002961500494</v>
      </c>
      <c r="J589" s="2">
        <f>IFERROR(tweet_datatable[[#This Row],[Retweets]]/SUM(tweet_datatable[[#This Row],[Comments]:[Retweets]]),0.5)</f>
        <v>0.74226804123711343</v>
      </c>
      <c r="K589" s="3">
        <f>tweet_datatable[[#This Row],[R/L]]*60</f>
        <v>10.661401776900297</v>
      </c>
      <c r="L589" s="3">
        <f>tweet_datatable[[#This Row],[R/C]]*60</f>
        <v>44.536082474226802</v>
      </c>
      <c r="M589" s="3">
        <f>180-tweet_datatable[[#This Row],[Theta (deg)]]-tweet_datatable[[#This Row],[Phi (deg)]]</f>
        <v>124.80251574887289</v>
      </c>
      <c r="N589" s="3">
        <f>RADIANS(tweet_datatable[[#This Row],[Phi (deg)]])</f>
        <v>0.77730127511500036</v>
      </c>
      <c r="O589" s="3">
        <f>RADIANS(tweet_datatable[[#This Row],[Beta (deg)]])</f>
        <v>2.1782148145899085</v>
      </c>
      <c r="P589" s="3">
        <f>SIN(tweet_datatable[[#This Row],[Phi (rad)]])</f>
        <v>0.70135830044189906</v>
      </c>
      <c r="Q589" s="3">
        <f>SIN(tweet_datatable[[#This Row],[Beta (rad)]])</f>
        <v>0.821124149393193</v>
      </c>
      <c r="R589" s="3">
        <f>tweet_datatable[[#This Row],[SinPhi]]/tweet_datatable[[#This Row],[SinBeta]]</f>
        <v>0.85414404260330135</v>
      </c>
      <c r="S589" s="3">
        <f>RADIANS(tweet_datatable[[#This Row],[Theta (deg)]])</f>
        <v>0.18607656388488411</v>
      </c>
      <c r="T589" s="3">
        <f>tweet_datatable[[#This Row],[r1]]*COS(tweet_datatable[[#This Row],[Theta (rad)]])</f>
        <v>0.83939950993022439</v>
      </c>
      <c r="U589" s="3">
        <f>tweet_datatable[[#This Row],[r1]]*SIN(tweet_datatable[[#This Row],[Theta (rad)]])</f>
        <v>0.15802059436544783</v>
      </c>
      <c r="V589" s="3" t="e">
        <f>IF(COUNTA(tweet_datatable[[#This Row],[Flag]])&gt;0,tweet_datatable[[#This Row],[x]],NA())</f>
        <v>#N/A</v>
      </c>
      <c r="W589" s="3" t="e">
        <f>IF(COUNTA(tweet_datatable[[#This Row],[Flag]])&gt;0,tweet_datatable[[#This Row],[y]],NA())</f>
        <v>#N/A</v>
      </c>
      <c r="X589" s="3">
        <f>IF(COUNTA(tweet_datatable[[#This Row],[Flag]])=0,tweet_datatable[[#This Row],[x]],NA())</f>
        <v>0.83939950993022439</v>
      </c>
      <c r="Y589" s="3">
        <f>IF(COUNTA(tweet_datatable[[#This Row],[Flag]])=0,tweet_datatable[[#This Row],[y]],NA())</f>
        <v>0.15802059436544783</v>
      </c>
      <c r="Z589" s="3"/>
      <c r="AA589" s="3"/>
      <c r="AB589" s="3"/>
    </row>
    <row r="590" spans="1:28" x14ac:dyDescent="0.35">
      <c r="A590" s="1">
        <v>44173</v>
      </c>
      <c r="B590">
        <v>11.3</v>
      </c>
      <c r="C590">
        <v>20.8</v>
      </c>
      <c r="D590">
        <v>90.7</v>
      </c>
      <c r="E590" t="s">
        <v>9</v>
      </c>
      <c r="I590" s="2">
        <f>IFERROR(tweet_datatable[[#This Row],[Retweets]]/SUM(tweet_datatable[[#This Row],[Retweets]:[Likes]]),0.5)</f>
        <v>0.18654708520179372</v>
      </c>
      <c r="J590" s="2">
        <f>IFERROR(tweet_datatable[[#This Row],[Retweets]]/SUM(tweet_datatable[[#This Row],[Comments]:[Retweets]]),0.5)</f>
        <v>0.6479750778816199</v>
      </c>
      <c r="K590" s="3">
        <f>tweet_datatable[[#This Row],[R/L]]*60</f>
        <v>11.192825112107624</v>
      </c>
      <c r="L590" s="3">
        <f>tweet_datatable[[#This Row],[R/C]]*60</f>
        <v>38.878504672897193</v>
      </c>
      <c r="M590" s="3">
        <f>180-tweet_datatable[[#This Row],[Theta (deg)]]-tweet_datatable[[#This Row],[Phi (deg)]]</f>
        <v>129.92867021499518</v>
      </c>
      <c r="N590" s="3">
        <f>RADIANS(tweet_datatable[[#This Row],[Phi (deg)]])</f>
        <v>0.67855791479405703</v>
      </c>
      <c r="O590" s="3">
        <f>RADIANS(tweet_datatable[[#This Row],[Beta (deg)]])</f>
        <v>2.2676830879895546</v>
      </c>
      <c r="P590" s="3">
        <f>SIN(tweet_datatable[[#This Row],[Phi (rad)]])</f>
        <v>0.62767104447093069</v>
      </c>
      <c r="Q590" s="3">
        <f>SIN(tweet_datatable[[#This Row],[Beta (rad)]])</f>
        <v>0.7668440810275905</v>
      </c>
      <c r="R590" s="3">
        <f>tweet_datatable[[#This Row],[SinPhi]]/tweet_datatable[[#This Row],[SinBeta]]</f>
        <v>0.81851195047347247</v>
      </c>
      <c r="S590" s="3">
        <f>RADIANS(tweet_datatable[[#This Row],[Theta (deg)]])</f>
        <v>0.19535165080618147</v>
      </c>
      <c r="T590" s="3">
        <f>tweet_datatable[[#This Row],[r1]]*COS(tweet_datatable[[#This Row],[Theta (rad)]])</f>
        <v>0.80294341996607776</v>
      </c>
      <c r="U590" s="3">
        <f>tweet_datatable[[#This Row],[r1]]*SIN(tweet_datatable[[#This Row],[Theta (rad)]])</f>
        <v>0.15888258998728275</v>
      </c>
      <c r="V590" s="3" t="e">
        <f>IF(COUNTA(tweet_datatable[[#This Row],[Flag]])&gt;0,tweet_datatable[[#This Row],[x]],NA())</f>
        <v>#N/A</v>
      </c>
      <c r="W590" s="3" t="e">
        <f>IF(COUNTA(tweet_datatable[[#This Row],[Flag]])&gt;0,tweet_datatable[[#This Row],[y]],NA())</f>
        <v>#N/A</v>
      </c>
      <c r="X590" s="3">
        <f>IF(COUNTA(tweet_datatable[[#This Row],[Flag]])=0,tweet_datatable[[#This Row],[x]],NA())</f>
        <v>0.80294341996607776</v>
      </c>
      <c r="Y590" s="3">
        <f>IF(COUNTA(tweet_datatable[[#This Row],[Flag]])=0,tweet_datatable[[#This Row],[y]],NA())</f>
        <v>0.15888258998728275</v>
      </c>
      <c r="Z590" s="3"/>
      <c r="AA590" s="3"/>
      <c r="AB590" s="3"/>
    </row>
    <row r="591" spans="1:28" x14ac:dyDescent="0.35">
      <c r="A591" s="1">
        <v>44173</v>
      </c>
      <c r="B591">
        <v>8.6</v>
      </c>
      <c r="C591">
        <v>25.4</v>
      </c>
      <c r="D591">
        <v>125.9</v>
      </c>
      <c r="E591" t="s">
        <v>9</v>
      </c>
      <c r="I591" s="2">
        <f>IFERROR(tweet_datatable[[#This Row],[Retweets]]/SUM(tweet_datatable[[#This Row],[Retweets]:[Likes]]),0.5)</f>
        <v>0.16787838730998014</v>
      </c>
      <c r="J591" s="2">
        <f>IFERROR(tweet_datatable[[#This Row],[Retweets]]/SUM(tweet_datatable[[#This Row],[Comments]:[Retweets]]),0.5)</f>
        <v>0.74705882352941178</v>
      </c>
      <c r="K591" s="3">
        <f>tweet_datatable[[#This Row],[R/L]]*60</f>
        <v>10.072703238598809</v>
      </c>
      <c r="L591" s="3">
        <f>tweet_datatable[[#This Row],[R/C]]*60</f>
        <v>44.82352941176471</v>
      </c>
      <c r="M591" s="3">
        <f>180-tweet_datatable[[#This Row],[Theta (deg)]]-tweet_datatable[[#This Row],[Phi (deg)]]</f>
        <v>125.10376734963647</v>
      </c>
      <c r="N591" s="3">
        <f>RADIANS(tweet_datatable[[#This Row],[Phi (deg)]])</f>
        <v>0.78231817059981135</v>
      </c>
      <c r="O591" s="3">
        <f>RADIANS(tweet_datatable[[#This Row],[Beta (deg)]])</f>
        <v>2.1834726469001366</v>
      </c>
      <c r="P591" s="3">
        <f>SIN(tweet_datatable[[#This Row],[Phi (rad)]])</f>
        <v>0.70492554690614717</v>
      </c>
      <c r="Q591" s="3">
        <f>SIN(tweet_datatable[[#This Row],[Beta (rad)]])</f>
        <v>0.81811190753435836</v>
      </c>
      <c r="R591" s="3">
        <f>tweet_datatable[[#This Row],[SinPhi]]/tweet_datatable[[#This Row],[SinBeta]]</f>
        <v>0.86164929322525763</v>
      </c>
      <c r="S591" s="3">
        <f>RADIANS(tweet_datatable[[#This Row],[Theta (deg)]])</f>
        <v>0.1758018360898452</v>
      </c>
      <c r="T591" s="3">
        <f>tweet_datatable[[#This Row],[r1]]*COS(tweet_datatable[[#This Row],[Theta (rad)]])</f>
        <v>0.84836836194284404</v>
      </c>
      <c r="U591" s="3">
        <f>tweet_datatable[[#This Row],[r1]]*SIN(tweet_datatable[[#This Row],[Theta (rad)]])</f>
        <v>0.1507004544452393</v>
      </c>
      <c r="V591" s="3" t="e">
        <f>IF(COUNTA(tweet_datatable[[#This Row],[Flag]])&gt;0,tweet_datatable[[#This Row],[x]],NA())</f>
        <v>#N/A</v>
      </c>
      <c r="W591" s="3" t="e">
        <f>IF(COUNTA(tweet_datatable[[#This Row],[Flag]])&gt;0,tweet_datatable[[#This Row],[y]],NA())</f>
        <v>#N/A</v>
      </c>
      <c r="X591" s="3">
        <f>IF(COUNTA(tweet_datatable[[#This Row],[Flag]])=0,tweet_datatable[[#This Row],[x]],NA())</f>
        <v>0.84836836194284404</v>
      </c>
      <c r="Y591" s="3">
        <f>IF(COUNTA(tweet_datatable[[#This Row],[Flag]])=0,tweet_datatable[[#This Row],[y]],NA())</f>
        <v>0.1507004544452393</v>
      </c>
      <c r="Z591" s="3"/>
      <c r="AA591" s="3"/>
      <c r="AB591" s="3"/>
    </row>
    <row r="592" spans="1:28" x14ac:dyDescent="0.35">
      <c r="A592" s="1">
        <v>44173</v>
      </c>
      <c r="B592">
        <v>5.4</v>
      </c>
      <c r="C592">
        <v>21.6</v>
      </c>
      <c r="D592">
        <v>79.2</v>
      </c>
      <c r="E592" t="s">
        <v>8</v>
      </c>
      <c r="I592" s="2">
        <f>IFERROR(tweet_datatable[[#This Row],[Retweets]]/SUM(tweet_datatable[[#This Row],[Retweets]:[Likes]]),0.5)</f>
        <v>0.21428571428571427</v>
      </c>
      <c r="J592" s="2">
        <f>IFERROR(tweet_datatable[[#This Row],[Retweets]]/SUM(tweet_datatable[[#This Row],[Comments]:[Retweets]]),0.5)</f>
        <v>0.8</v>
      </c>
      <c r="K592" s="3">
        <f>tweet_datatable[[#This Row],[R/L]]*60</f>
        <v>12.857142857142856</v>
      </c>
      <c r="L592" s="3">
        <f>tweet_datatable[[#This Row],[R/C]]*60</f>
        <v>48</v>
      </c>
      <c r="M592" s="3">
        <f>180-tweet_datatable[[#This Row],[Theta (deg)]]-tweet_datatable[[#This Row],[Phi (deg)]]</f>
        <v>119.14285714285714</v>
      </c>
      <c r="N592" s="3">
        <f>RADIANS(tweet_datatable[[#This Row],[Phi (deg)]])</f>
        <v>0.83775804095727824</v>
      </c>
      <c r="O592" s="3">
        <f>RADIANS(tweet_datatable[[#This Row],[Beta (deg)]])</f>
        <v>2.0794351373761013</v>
      </c>
      <c r="P592" s="3">
        <f>SIN(tweet_datatable[[#This Row],[Phi (rad)]])</f>
        <v>0.74314482547739424</v>
      </c>
      <c r="Q592" s="3">
        <f>SIN(tweet_datatable[[#This Row],[Beta (rad)]])</f>
        <v>0.87340820061712976</v>
      </c>
      <c r="R592" s="3">
        <f>tweet_datatable[[#This Row],[SinPhi]]/tweet_datatable[[#This Row],[SinBeta]]</f>
        <v>0.85085624906235768</v>
      </c>
      <c r="S592" s="3">
        <f>RADIANS(tweet_datatable[[#This Row],[Theta (deg)]])</f>
        <v>0.22439947525641377</v>
      </c>
      <c r="T592" s="3">
        <f>tweet_datatable[[#This Row],[r1]]*COS(tweet_datatable[[#This Row],[Theta (rad)]])</f>
        <v>0.8295235064652221</v>
      </c>
      <c r="U592" s="3">
        <f>tweet_datatable[[#This Row],[r1]]*SIN(tweet_datatable[[#This Row],[Theta (rad)]])</f>
        <v>0.18933332720392226</v>
      </c>
      <c r="V592" s="3" t="e">
        <f>IF(COUNTA(tweet_datatable[[#This Row],[Flag]])&gt;0,tweet_datatable[[#This Row],[x]],NA())</f>
        <v>#N/A</v>
      </c>
      <c r="W592" s="3" t="e">
        <f>IF(COUNTA(tweet_datatable[[#This Row],[Flag]])&gt;0,tweet_datatable[[#This Row],[y]],NA())</f>
        <v>#N/A</v>
      </c>
      <c r="X592" s="3">
        <f>IF(COUNTA(tweet_datatable[[#This Row],[Flag]])=0,tweet_datatable[[#This Row],[x]],NA())</f>
        <v>0.8295235064652221</v>
      </c>
      <c r="Y592" s="3">
        <f>IF(COUNTA(tweet_datatable[[#This Row],[Flag]])=0,tweet_datatable[[#This Row],[y]],NA())</f>
        <v>0.18933332720392226</v>
      </c>
      <c r="Z592" s="3"/>
      <c r="AA592" s="3"/>
      <c r="AB592" s="3"/>
    </row>
    <row r="593" spans="1:28" x14ac:dyDescent="0.35">
      <c r="A593" s="1">
        <v>44173</v>
      </c>
      <c r="B593">
        <v>17.3</v>
      </c>
      <c r="C593">
        <v>32.4</v>
      </c>
      <c r="D593">
        <v>182.9</v>
      </c>
      <c r="E593" t="s">
        <v>8</v>
      </c>
      <c r="I593" s="2">
        <f>IFERROR(tweet_datatable[[#This Row],[Retweets]]/SUM(tweet_datatable[[#This Row],[Retweets]:[Likes]]),0.5)</f>
        <v>0.15048769159312586</v>
      </c>
      <c r="J593" s="2">
        <f>IFERROR(tweet_datatable[[#This Row],[Retweets]]/SUM(tweet_datatable[[#This Row],[Comments]:[Retweets]]),0.5)</f>
        <v>0.6519114688128772</v>
      </c>
      <c r="K593" s="3">
        <f>tweet_datatable[[#This Row],[R/L]]*60</f>
        <v>9.0292614955875514</v>
      </c>
      <c r="L593" s="3">
        <f>tweet_datatable[[#This Row],[R/C]]*60</f>
        <v>39.114688128772634</v>
      </c>
      <c r="M593" s="3">
        <f>180-tweet_datatable[[#This Row],[Theta (deg)]]-tweet_datatable[[#This Row],[Phi (deg)]]</f>
        <v>131.85605037563982</v>
      </c>
      <c r="N593" s="3">
        <f>RADIANS(tweet_datatable[[#This Row],[Phi (deg)]])</f>
        <v>0.68268009373782224</v>
      </c>
      <c r="O593" s="3">
        <f>RADIANS(tweet_datatable[[#This Row],[Beta (deg)]])</f>
        <v>2.3013222177304211</v>
      </c>
      <c r="P593" s="3">
        <f>SIN(tweet_datatable[[#This Row],[Phi (rad)]])</f>
        <v>0.63087473101974967</v>
      </c>
      <c r="Q593" s="3">
        <f>SIN(tweet_datatable[[#This Row],[Beta (rad)]])</f>
        <v>0.74482359862162106</v>
      </c>
      <c r="R593" s="3">
        <f>tweet_datatable[[#This Row],[SinPhi]]/tweet_datatable[[#This Row],[SinBeta]]</f>
        <v>0.84701227537265678</v>
      </c>
      <c r="S593" s="3">
        <f>RADIANS(tweet_datatable[[#This Row],[Theta (deg)]])</f>
        <v>0.15759034212155024</v>
      </c>
      <c r="T593" s="3">
        <f>tweet_datatable[[#This Row],[r1]]*COS(tweet_datatable[[#This Row],[Theta (rad)]])</f>
        <v>0.83651636965116538</v>
      </c>
      <c r="U593" s="3">
        <f>tweet_datatable[[#This Row],[r1]]*SIN(tweet_datatable[[#This Row],[Theta (rad)]])</f>
        <v>0.13292914630584232</v>
      </c>
      <c r="V593" s="3" t="e">
        <f>IF(COUNTA(tweet_datatable[[#This Row],[Flag]])&gt;0,tweet_datatable[[#This Row],[x]],NA())</f>
        <v>#N/A</v>
      </c>
      <c r="W593" s="3" t="e">
        <f>IF(COUNTA(tweet_datatable[[#This Row],[Flag]])&gt;0,tweet_datatable[[#This Row],[y]],NA())</f>
        <v>#N/A</v>
      </c>
      <c r="X593" s="3">
        <f>IF(COUNTA(tweet_datatable[[#This Row],[Flag]])=0,tweet_datatable[[#This Row],[x]],NA())</f>
        <v>0.83651636965116538</v>
      </c>
      <c r="Y593" s="3">
        <f>IF(COUNTA(tweet_datatable[[#This Row],[Flag]])=0,tweet_datatable[[#This Row],[y]],NA())</f>
        <v>0.13292914630584232</v>
      </c>
      <c r="Z593" s="3"/>
      <c r="AA593" s="3"/>
      <c r="AB593" s="3"/>
    </row>
    <row r="594" spans="1:28" x14ac:dyDescent="0.35">
      <c r="A594" s="1">
        <v>44173</v>
      </c>
      <c r="B594">
        <v>21.4</v>
      </c>
      <c r="C594">
        <v>26.7</v>
      </c>
      <c r="D594">
        <v>108.8</v>
      </c>
      <c r="E594" t="s">
        <v>8</v>
      </c>
      <c r="I594" s="2">
        <f>IFERROR(tweet_datatable[[#This Row],[Retweets]]/SUM(tweet_datatable[[#This Row],[Retweets]:[Likes]]),0.5)</f>
        <v>0.19704797047970479</v>
      </c>
      <c r="J594" s="2">
        <f>IFERROR(tweet_datatable[[#This Row],[Retweets]]/SUM(tweet_datatable[[#This Row],[Comments]:[Retweets]]),0.5)</f>
        <v>0.55509355509355518</v>
      </c>
      <c r="K594" s="3">
        <f>tweet_datatable[[#This Row],[R/L]]*60</f>
        <v>11.822878228782287</v>
      </c>
      <c r="L594" s="3">
        <f>tweet_datatable[[#This Row],[R/C]]*60</f>
        <v>33.305613305613313</v>
      </c>
      <c r="M594" s="3">
        <f>180-tweet_datatable[[#This Row],[Theta (deg)]]-tweet_datatable[[#This Row],[Phi (deg)]]</f>
        <v>134.87150846560439</v>
      </c>
      <c r="N594" s="3">
        <f>RADIANS(tweet_datatable[[#This Row],[Phi (deg)]])</f>
        <v>0.58129261157898471</v>
      </c>
      <c r="O594" s="3">
        <f>RADIANS(tweet_datatable[[#This Row],[Beta (deg)]])</f>
        <v>2.353951889856202</v>
      </c>
      <c r="P594" s="3">
        <f>SIN(tweet_datatable[[#This Row],[Phi (rad)]])</f>
        <v>0.54910469996607025</v>
      </c>
      <c r="Q594" s="3">
        <f>SIN(tweet_datatable[[#This Row],[Beta (rad)]])</f>
        <v>0.70869075965266826</v>
      </c>
      <c r="R594" s="3">
        <f>tweet_datatable[[#This Row],[SinPhi]]/tweet_datatable[[#This Row],[SinBeta]]</f>
        <v>0.77481566182009809</v>
      </c>
      <c r="S594" s="3">
        <f>RADIANS(tweet_datatable[[#This Row],[Theta (deg)]])</f>
        <v>0.20634815215460633</v>
      </c>
      <c r="T594" s="3">
        <f>tweet_datatable[[#This Row],[r1]]*COS(tweet_datatable[[#This Row],[Theta (rad)]])</f>
        <v>0.7583784553446753</v>
      </c>
      <c r="U594" s="3">
        <f>tweet_datatable[[#This Row],[r1]]*SIN(tweet_datatable[[#This Row],[Theta (rad)]])</f>
        <v>0.15874957723011707</v>
      </c>
      <c r="V594" s="3" t="e">
        <f>IF(COUNTA(tweet_datatable[[#This Row],[Flag]])&gt;0,tweet_datatable[[#This Row],[x]],NA())</f>
        <v>#N/A</v>
      </c>
      <c r="W594" s="3" t="e">
        <f>IF(COUNTA(tweet_datatable[[#This Row],[Flag]])&gt;0,tweet_datatable[[#This Row],[y]],NA())</f>
        <v>#N/A</v>
      </c>
      <c r="X594" s="3">
        <f>IF(COUNTA(tweet_datatable[[#This Row],[Flag]])=0,tweet_datatable[[#This Row],[x]],NA())</f>
        <v>0.7583784553446753</v>
      </c>
      <c r="Y594" s="3">
        <f>IF(COUNTA(tweet_datatable[[#This Row],[Flag]])=0,tweet_datatable[[#This Row],[y]],NA())</f>
        <v>0.15874957723011707</v>
      </c>
      <c r="Z594" s="3"/>
      <c r="AA594" s="3"/>
      <c r="AB594" s="3"/>
    </row>
    <row r="595" spans="1:28" x14ac:dyDescent="0.35">
      <c r="A595" s="1">
        <v>44173</v>
      </c>
      <c r="B595">
        <v>6.5</v>
      </c>
      <c r="C595">
        <v>16.3</v>
      </c>
      <c r="D595">
        <v>70.2</v>
      </c>
      <c r="E595" t="s">
        <v>9</v>
      </c>
      <c r="I595" s="2">
        <f>IFERROR(tweet_datatable[[#This Row],[Retweets]]/SUM(tweet_datatable[[#This Row],[Retweets]:[Likes]]),0.5)</f>
        <v>0.18843930635838152</v>
      </c>
      <c r="J595" s="2">
        <f>IFERROR(tweet_datatable[[#This Row],[Retweets]]/SUM(tweet_datatable[[#This Row],[Comments]:[Retweets]]),0.5)</f>
        <v>0.71491228070175439</v>
      </c>
      <c r="K595" s="3">
        <f>tweet_datatable[[#This Row],[R/L]]*60</f>
        <v>11.306358381502891</v>
      </c>
      <c r="L595" s="3">
        <f>tweet_datatable[[#This Row],[R/C]]*60</f>
        <v>42.89473684210526</v>
      </c>
      <c r="M595" s="3">
        <f>180-tweet_datatable[[#This Row],[Theta (deg)]]-tweet_datatable[[#This Row],[Phi (deg)]]</f>
        <v>125.79890477639185</v>
      </c>
      <c r="N595" s="3">
        <f>RADIANS(tweet_datatable[[#This Row],[Phi (deg)]])</f>
        <v>0.74865438967125186</v>
      </c>
      <c r="O595" s="3">
        <f>RADIANS(tweet_datatable[[#This Row],[Beta (deg)]])</f>
        <v>2.1956050837508587</v>
      </c>
      <c r="P595" s="3">
        <f>SIN(tweet_datatable[[#This Row],[Phi (rad)]])</f>
        <v>0.68065357511070368</v>
      </c>
      <c r="Q595" s="3">
        <f>SIN(tweet_datatable[[#This Row],[Beta (rad)]])</f>
        <v>0.81107500045802849</v>
      </c>
      <c r="R595" s="3">
        <f>tweet_datatable[[#This Row],[SinPhi]]/tweet_datatable[[#This Row],[SinBeta]]</f>
        <v>0.83919930305622348</v>
      </c>
      <c r="S595" s="3">
        <f>RADIANS(tweet_datatable[[#This Row],[Theta (deg)]])</f>
        <v>0.19733318016768259</v>
      </c>
      <c r="T595" s="3">
        <f>tweet_datatable[[#This Row],[r1]]*COS(tweet_datatable[[#This Row],[Theta (rad)]])</f>
        <v>0.82291288450994327</v>
      </c>
      <c r="U595" s="3">
        <f>tweet_datatable[[#This Row],[r1]]*SIN(tweet_datatable[[#This Row],[Theta (rad)]])</f>
        <v>0.16452919120197498</v>
      </c>
      <c r="V595" s="3" t="e">
        <f>IF(COUNTA(tweet_datatable[[#This Row],[Flag]])&gt;0,tweet_datatable[[#This Row],[x]],NA())</f>
        <v>#N/A</v>
      </c>
      <c r="W595" s="3" t="e">
        <f>IF(COUNTA(tweet_datatable[[#This Row],[Flag]])&gt;0,tweet_datatable[[#This Row],[y]],NA())</f>
        <v>#N/A</v>
      </c>
      <c r="X595" s="3">
        <f>IF(COUNTA(tweet_datatable[[#This Row],[Flag]])=0,tweet_datatable[[#This Row],[x]],NA())</f>
        <v>0.82291288450994327</v>
      </c>
      <c r="Y595" s="3">
        <f>IF(COUNTA(tweet_datatable[[#This Row],[Flag]])=0,tweet_datatable[[#This Row],[y]],NA())</f>
        <v>0.16452919120197498</v>
      </c>
      <c r="Z595" s="3"/>
      <c r="AA595" s="3"/>
      <c r="AB595" s="3"/>
    </row>
    <row r="596" spans="1:28" x14ac:dyDescent="0.35">
      <c r="A596" s="1">
        <v>44173</v>
      </c>
      <c r="B596">
        <v>10.3</v>
      </c>
      <c r="C596">
        <v>36.4</v>
      </c>
      <c r="D596">
        <v>165.5</v>
      </c>
      <c r="E596" t="s">
        <v>9</v>
      </c>
      <c r="I596" s="2">
        <f>IFERROR(tweet_datatable[[#This Row],[Retweets]]/SUM(tweet_datatable[[#This Row],[Retweets]:[Likes]]),0.5)</f>
        <v>0.18028727092620109</v>
      </c>
      <c r="J596" s="2">
        <f>IFERROR(tweet_datatable[[#This Row],[Retweets]]/SUM(tweet_datatable[[#This Row],[Comments]:[Retweets]]),0.5)</f>
        <v>0.77944325481798704</v>
      </c>
      <c r="K596" s="3">
        <f>tweet_datatable[[#This Row],[R/L]]*60</f>
        <v>10.817236255572066</v>
      </c>
      <c r="L596" s="3">
        <f>tweet_datatable[[#This Row],[R/C]]*60</f>
        <v>46.76659528907922</v>
      </c>
      <c r="M596" s="3">
        <f>180-tweet_datatable[[#This Row],[Theta (deg)]]-tweet_datatable[[#This Row],[Phi (deg)]]</f>
        <v>122.41616845534872</v>
      </c>
      <c r="N596" s="3">
        <f>RADIANS(tweet_datatable[[#This Row],[Phi (deg)]])</f>
        <v>0.81623106774210175</v>
      </c>
      <c r="O596" s="3">
        <f>RADIANS(tweet_datatable[[#This Row],[Beta (deg)]])</f>
        <v>2.1365651972218562</v>
      </c>
      <c r="P596" s="3">
        <f>SIN(tweet_datatable[[#This Row],[Phi (rad)]])</f>
        <v>0.7285693973966767</v>
      </c>
      <c r="Q596" s="3">
        <f>SIN(tweet_datatable[[#This Row],[Beta (rad)]])</f>
        <v>0.84417668543263769</v>
      </c>
      <c r="R596" s="3">
        <f>tweet_datatable[[#This Row],[SinPhi]]/tweet_datatable[[#This Row],[SinBeta]]</f>
        <v>0.86305320908417105</v>
      </c>
      <c r="S596" s="3">
        <f>RADIANS(tweet_datatable[[#This Row],[Theta (deg)]])</f>
        <v>0.18879638862583537</v>
      </c>
      <c r="T596" s="3">
        <f>tweet_datatable[[#This Row],[r1]]*COS(tweet_datatable[[#This Row],[Theta (rad)]])</f>
        <v>0.84771747547812626</v>
      </c>
      <c r="U596" s="3">
        <f>tweet_datatable[[#This Row],[r1]]*SIN(tweet_datatable[[#This Row],[Theta (rad)]])</f>
        <v>0.16197507054938512</v>
      </c>
      <c r="V596" s="3" t="e">
        <f>IF(COUNTA(tweet_datatable[[#This Row],[Flag]])&gt;0,tweet_datatable[[#This Row],[x]],NA())</f>
        <v>#N/A</v>
      </c>
      <c r="W596" s="3" t="e">
        <f>IF(COUNTA(tweet_datatable[[#This Row],[Flag]])&gt;0,tweet_datatable[[#This Row],[y]],NA())</f>
        <v>#N/A</v>
      </c>
      <c r="X596" s="3">
        <f>IF(COUNTA(tweet_datatable[[#This Row],[Flag]])=0,tweet_datatable[[#This Row],[x]],NA())</f>
        <v>0.84771747547812626</v>
      </c>
      <c r="Y596" s="3">
        <f>IF(COUNTA(tweet_datatable[[#This Row],[Flag]])=0,tweet_datatable[[#This Row],[y]],NA())</f>
        <v>0.16197507054938512</v>
      </c>
      <c r="Z596" s="3"/>
      <c r="AA596" s="3"/>
      <c r="AB596" s="3"/>
    </row>
    <row r="597" spans="1:28" x14ac:dyDescent="0.35">
      <c r="A597" s="1">
        <v>44173</v>
      </c>
      <c r="B597">
        <v>42.4</v>
      </c>
      <c r="C597">
        <v>34.6</v>
      </c>
      <c r="D597">
        <v>244</v>
      </c>
      <c r="E597" t="s">
        <v>8</v>
      </c>
      <c r="I597" s="2">
        <f>IFERROR(tweet_datatable[[#This Row],[Retweets]]/SUM(tweet_datatable[[#This Row],[Retweets]:[Likes]]),0.5)</f>
        <v>0.1241923905240488</v>
      </c>
      <c r="J597" s="2">
        <f>IFERROR(tweet_datatable[[#This Row],[Retweets]]/SUM(tweet_datatable[[#This Row],[Comments]:[Retweets]]),0.5)</f>
        <v>0.44935064935064939</v>
      </c>
      <c r="K597" s="3">
        <f>tweet_datatable[[#This Row],[R/L]]*60</f>
        <v>7.4515434314429285</v>
      </c>
      <c r="L597" s="3">
        <f>tweet_datatable[[#This Row],[R/C]]*60</f>
        <v>26.961038961038962</v>
      </c>
      <c r="M597" s="3">
        <f>180-tweet_datatable[[#This Row],[Theta (deg)]]-tweet_datatable[[#This Row],[Phi (deg)]]</f>
        <v>145.58741760751812</v>
      </c>
      <c r="N597" s="3">
        <f>RADIANS(tweet_datatable[[#This Row],[Phi (deg)]])</f>
        <v>0.47055889962860109</v>
      </c>
      <c r="O597" s="3">
        <f>RADIANS(tweet_datatable[[#This Row],[Beta (deg)]])</f>
        <v>2.5409797867271569</v>
      </c>
      <c r="P597" s="3">
        <f>SIN(tweet_datatable[[#This Row],[Phi (rad)]])</f>
        <v>0.45338451180450134</v>
      </c>
      <c r="Q597" s="3">
        <f>SIN(tweet_datatable[[#This Row],[Beta (rad)]])</f>
        <v>0.56514818817081403</v>
      </c>
      <c r="R597" s="3">
        <f>tweet_datatable[[#This Row],[SinPhi]]/tweet_datatable[[#This Row],[SinBeta]]</f>
        <v>0.80224005189142977</v>
      </c>
      <c r="S597" s="3">
        <f>RADIANS(tweet_datatable[[#This Row],[Theta (deg)]])</f>
        <v>0.13005396723403545</v>
      </c>
      <c r="T597" s="3">
        <f>tweet_datatable[[#This Row],[r1]]*COS(tweet_datatable[[#This Row],[Theta (rad)]])</f>
        <v>0.79546505144064417</v>
      </c>
      <c r="U597" s="3">
        <f>tweet_datatable[[#This Row],[r1]]*SIN(tweet_datatable[[#This Row],[Theta (rad)]])</f>
        <v>0.10404063050220951</v>
      </c>
      <c r="V597" s="3" t="e">
        <f>IF(COUNTA(tweet_datatable[[#This Row],[Flag]])&gt;0,tweet_datatable[[#This Row],[x]],NA())</f>
        <v>#N/A</v>
      </c>
      <c r="W597" s="3" t="e">
        <f>IF(COUNTA(tweet_datatable[[#This Row],[Flag]])&gt;0,tweet_datatable[[#This Row],[y]],NA())</f>
        <v>#N/A</v>
      </c>
      <c r="X597" s="3">
        <f>IF(COUNTA(tweet_datatable[[#This Row],[Flag]])=0,tweet_datatable[[#This Row],[x]],NA())</f>
        <v>0.79546505144064417</v>
      </c>
      <c r="Y597" s="3">
        <f>IF(COUNTA(tweet_datatable[[#This Row],[Flag]])=0,tweet_datatable[[#This Row],[y]],NA())</f>
        <v>0.10404063050220951</v>
      </c>
      <c r="Z597" s="3"/>
      <c r="AA597" s="3"/>
      <c r="AB597" s="3"/>
    </row>
    <row r="598" spans="1:28" x14ac:dyDescent="0.35">
      <c r="A598" s="1">
        <v>44174</v>
      </c>
      <c r="B598">
        <v>46.5</v>
      </c>
      <c r="C598">
        <v>47.7</v>
      </c>
      <c r="D598">
        <v>219.7</v>
      </c>
      <c r="E598" t="s">
        <v>8</v>
      </c>
      <c r="G598" t="s">
        <v>23</v>
      </c>
      <c r="I598" s="2">
        <f>IFERROR(tweet_datatable[[#This Row],[Retweets]]/SUM(tweet_datatable[[#This Row],[Retweets]:[Likes]]),0.5)</f>
        <v>0.17838444278234858</v>
      </c>
      <c r="J598" s="2">
        <f>IFERROR(tweet_datatable[[#This Row],[Retweets]]/SUM(tweet_datatable[[#This Row],[Comments]:[Retweets]]),0.5)</f>
        <v>0.50636942675159236</v>
      </c>
      <c r="K598" s="3">
        <f>tweet_datatable[[#This Row],[R/L]]*60</f>
        <v>10.703066566940915</v>
      </c>
      <c r="L598" s="3">
        <f>tweet_datatable[[#This Row],[R/C]]*60</f>
        <v>30.38216560509554</v>
      </c>
      <c r="M598" s="3">
        <f>180-tweet_datatable[[#This Row],[Theta (deg)]]-tweet_datatable[[#This Row],[Phi (deg)]]</f>
        <v>138.91476782796354</v>
      </c>
      <c r="N598" s="3">
        <f>RADIANS(tweet_datatable[[#This Row],[Phi (deg)]])</f>
        <v>0.53026882369509243</v>
      </c>
      <c r="O598" s="3">
        <f>RADIANS(tweet_datatable[[#This Row],[Beta (deg)]])</f>
        <v>2.4245200782414558</v>
      </c>
      <c r="P598" s="3">
        <f>SIN(tweet_datatable[[#This Row],[Phi (rad)]])</f>
        <v>0.50576526592041959</v>
      </c>
      <c r="Q598" s="3">
        <f>SIN(tweet_datatable[[#This Row],[Beta (rad)]])</f>
        <v>0.65718099508987127</v>
      </c>
      <c r="R598" s="3">
        <f>tweet_datatable[[#This Row],[SinPhi]]/tweet_datatable[[#This Row],[SinBeta]]</f>
        <v>0.76959813156382406</v>
      </c>
      <c r="S598" s="3">
        <f>RADIANS(tweet_datatable[[#This Row],[Theta (deg)]])</f>
        <v>0.18680375165324503</v>
      </c>
      <c r="T598" s="3">
        <f>tweet_datatable[[#This Row],[r1]]*COS(tweet_datatable[[#This Row],[Theta (rad)]])</f>
        <v>0.75620932354392512</v>
      </c>
      <c r="U598" s="3">
        <f>tweet_datatable[[#This Row],[r1]]*SIN(tweet_datatable[[#This Row],[Theta (rad)]])</f>
        <v>0.14292915410009313</v>
      </c>
      <c r="V598" s="3">
        <f>IF(COUNTA(tweet_datatable[[#This Row],[Flag]])&gt;0,tweet_datatable[[#This Row],[x]],NA())</f>
        <v>0.75620932354392512</v>
      </c>
      <c r="W598" s="3">
        <f>IF(COUNTA(tweet_datatable[[#This Row],[Flag]])&gt;0,tweet_datatable[[#This Row],[y]],NA())</f>
        <v>0.14292915410009313</v>
      </c>
      <c r="X598" s="3" t="e">
        <f>IF(COUNTA(tweet_datatable[[#This Row],[Flag]])=0,tweet_datatable[[#This Row],[x]],NA())</f>
        <v>#N/A</v>
      </c>
      <c r="Y598" s="3" t="e">
        <f>IF(COUNTA(tweet_datatable[[#This Row],[Flag]])=0,tweet_datatable[[#This Row],[y]],NA())</f>
        <v>#N/A</v>
      </c>
      <c r="Z598" s="3"/>
      <c r="AA598" s="3"/>
      <c r="AB598" s="3"/>
    </row>
    <row r="599" spans="1:28" x14ac:dyDescent="0.35">
      <c r="A599" s="1">
        <v>44174</v>
      </c>
      <c r="B599">
        <v>17.5</v>
      </c>
      <c r="C599">
        <v>30.4</v>
      </c>
      <c r="D599">
        <v>114.5</v>
      </c>
      <c r="E599" t="s">
        <v>9</v>
      </c>
      <c r="G599" t="s">
        <v>17</v>
      </c>
      <c r="I599" s="2">
        <f>IFERROR(tweet_datatable[[#This Row],[Retweets]]/SUM(tweet_datatable[[#This Row],[Retweets]:[Likes]]),0.5)</f>
        <v>0.20979986197377501</v>
      </c>
      <c r="J599" s="2">
        <f>IFERROR(tweet_datatable[[#This Row],[Retweets]]/SUM(tweet_datatable[[#This Row],[Comments]:[Retweets]]),0.5)</f>
        <v>0.63465553235908145</v>
      </c>
      <c r="K599" s="3">
        <f>tweet_datatable[[#This Row],[R/L]]*60</f>
        <v>12.587991718426501</v>
      </c>
      <c r="L599" s="3">
        <f>tweet_datatable[[#This Row],[R/C]]*60</f>
        <v>38.079331941544886</v>
      </c>
      <c r="M599" s="3">
        <f>180-tweet_datatable[[#This Row],[Theta (deg)]]-tweet_datatable[[#This Row],[Phi (deg)]]</f>
        <v>129.3326763400286</v>
      </c>
      <c r="N599" s="3">
        <f>RADIANS(tweet_datatable[[#This Row],[Phi (deg)]])</f>
        <v>0.66460971933980317</v>
      </c>
      <c r="O599" s="3">
        <f>RADIANS(tweet_datatable[[#This Row],[Beta (deg)]])</f>
        <v>2.2572810325496682</v>
      </c>
      <c r="P599" s="3">
        <f>SIN(tweet_datatable[[#This Row],[Phi (rad)]])</f>
        <v>0.61675196733855087</v>
      </c>
      <c r="Q599" s="3">
        <f>SIN(tweet_datatable[[#This Row],[Beta (rad)]])</f>
        <v>0.77347886063034244</v>
      </c>
      <c r="R599" s="3">
        <f>tweet_datatable[[#This Row],[SinPhi]]/tweet_datatable[[#This Row],[SinBeta]]</f>
        <v>0.79737404437392401</v>
      </c>
      <c r="S599" s="3">
        <f>RADIANS(tweet_datatable[[#This Row],[Theta (deg)]])</f>
        <v>0.21970190170032139</v>
      </c>
      <c r="T599" s="3">
        <f>tweet_datatable[[#This Row],[r1]]*COS(tweet_datatable[[#This Row],[Theta (rad)]])</f>
        <v>0.7782071337667863</v>
      </c>
      <c r="U599" s="3">
        <f>tweet_datatable[[#This Row],[r1]]*SIN(tweet_datatable[[#This Row],[Theta (rad)]])</f>
        <v>0.17377866265946343</v>
      </c>
      <c r="V599" s="3">
        <f>IF(COUNTA(tweet_datatable[[#This Row],[Flag]])&gt;0,tweet_datatable[[#This Row],[x]],NA())</f>
        <v>0.7782071337667863</v>
      </c>
      <c r="W599" s="3">
        <f>IF(COUNTA(tweet_datatable[[#This Row],[Flag]])&gt;0,tweet_datatable[[#This Row],[y]],NA())</f>
        <v>0.17377866265946343</v>
      </c>
      <c r="X599" s="3" t="e">
        <f>IF(COUNTA(tweet_datatable[[#This Row],[Flag]])=0,tweet_datatable[[#This Row],[x]],NA())</f>
        <v>#N/A</v>
      </c>
      <c r="Y599" s="3" t="e">
        <f>IF(COUNTA(tweet_datatable[[#This Row],[Flag]])=0,tweet_datatable[[#This Row],[y]],NA())</f>
        <v>#N/A</v>
      </c>
      <c r="Z599" s="3"/>
      <c r="AA599" s="3"/>
      <c r="AB599" s="3"/>
    </row>
    <row r="600" spans="1:28" x14ac:dyDescent="0.35">
      <c r="A600" s="1">
        <v>44174</v>
      </c>
      <c r="B600">
        <v>17.3</v>
      </c>
      <c r="C600">
        <v>43</v>
      </c>
      <c r="D600">
        <v>192.8</v>
      </c>
      <c r="E600" t="s">
        <v>8</v>
      </c>
      <c r="G600" t="s">
        <v>17</v>
      </c>
      <c r="I600" s="2">
        <f>IFERROR(tweet_datatable[[#This Row],[Retweets]]/SUM(tweet_datatable[[#This Row],[Retweets]:[Likes]]),0.5)</f>
        <v>0.1823579304495335</v>
      </c>
      <c r="J600" s="2">
        <f>IFERROR(tweet_datatable[[#This Row],[Retweets]]/SUM(tweet_datatable[[#This Row],[Comments]:[Retweets]]),0.5)</f>
        <v>0.71310116086235498</v>
      </c>
      <c r="K600" s="3">
        <f>tweet_datatable[[#This Row],[R/L]]*60</f>
        <v>10.94147582697201</v>
      </c>
      <c r="L600" s="3">
        <f>tweet_datatable[[#This Row],[R/C]]*60</f>
        <v>42.7860696517413</v>
      </c>
      <c r="M600" s="3">
        <f>180-tweet_datatable[[#This Row],[Theta (deg)]]-tweet_datatable[[#This Row],[Phi (deg)]]</f>
        <v>126.27245452128669</v>
      </c>
      <c r="N600" s="3">
        <f>RADIANS(tweet_datatable[[#This Row],[Phi (deg)]])</f>
        <v>0.7467577894105093</v>
      </c>
      <c r="O600" s="3">
        <f>RADIANS(tweet_datatable[[#This Row],[Beta (deg)]])</f>
        <v>2.203870085971253</v>
      </c>
      <c r="P600" s="3">
        <f>SIN(tweet_datatable[[#This Row],[Phi (rad)]])</f>
        <v>0.67926289211452118</v>
      </c>
      <c r="Q600" s="3">
        <f>SIN(tweet_datatable[[#This Row],[Beta (rad)]])</f>
        <v>0.80621280494065306</v>
      </c>
      <c r="R600" s="3">
        <f>tweet_datatable[[#This Row],[SinPhi]]/tweet_datatable[[#This Row],[SinBeta]]</f>
        <v>0.84253547940673446</v>
      </c>
      <c r="S600" s="3">
        <f>RADIANS(tweet_datatable[[#This Row],[Theta (deg)]])</f>
        <v>0.19096477820803096</v>
      </c>
      <c r="T600" s="3">
        <f>tweet_datatable[[#This Row],[r1]]*COS(tweet_datatable[[#This Row],[Theta (rad)]])</f>
        <v>0.82721950816265488</v>
      </c>
      <c r="U600" s="3">
        <f>tweet_datatable[[#This Row],[r1]]*SIN(tweet_datatable[[#This Row],[Theta (rad)]])</f>
        <v>0.15991847727598946</v>
      </c>
      <c r="V600" s="3">
        <f>IF(COUNTA(tweet_datatable[[#This Row],[Flag]])&gt;0,tweet_datatable[[#This Row],[x]],NA())</f>
        <v>0.82721950816265488</v>
      </c>
      <c r="W600" s="3">
        <f>IF(COUNTA(tweet_datatable[[#This Row],[Flag]])&gt;0,tweet_datatable[[#This Row],[y]],NA())</f>
        <v>0.15991847727598946</v>
      </c>
      <c r="X600" s="3" t="e">
        <f>IF(COUNTA(tweet_datatable[[#This Row],[Flag]])=0,tweet_datatable[[#This Row],[x]],NA())</f>
        <v>#N/A</v>
      </c>
      <c r="Y600" s="3" t="e">
        <f>IF(COUNTA(tweet_datatable[[#This Row],[Flag]])=0,tweet_datatable[[#This Row],[y]],NA())</f>
        <v>#N/A</v>
      </c>
      <c r="Z600" s="3"/>
      <c r="AA600" s="3"/>
      <c r="AB600" s="3"/>
    </row>
    <row r="601" spans="1:28" x14ac:dyDescent="0.35">
      <c r="A601" s="1">
        <v>44174</v>
      </c>
      <c r="B601">
        <v>38.299999999999997</v>
      </c>
      <c r="C601">
        <v>66.7</v>
      </c>
      <c r="D601">
        <v>336.8</v>
      </c>
      <c r="E601" t="s">
        <v>8</v>
      </c>
      <c r="G601" t="s">
        <v>17</v>
      </c>
      <c r="I601" s="2">
        <f>IFERROR(tweet_datatable[[#This Row],[Retweets]]/SUM(tweet_datatable[[#This Row],[Retweets]:[Likes]]),0.5)</f>
        <v>0.16530359355638166</v>
      </c>
      <c r="J601" s="2">
        <f>IFERROR(tweet_datatable[[#This Row],[Retweets]]/SUM(tweet_datatable[[#This Row],[Comments]:[Retweets]]),0.5)</f>
        <v>0.63523809523809527</v>
      </c>
      <c r="K601" s="3">
        <f>tweet_datatable[[#This Row],[R/L]]*60</f>
        <v>9.9182156133829</v>
      </c>
      <c r="L601" s="3">
        <f>tweet_datatable[[#This Row],[R/C]]*60</f>
        <v>38.114285714285714</v>
      </c>
      <c r="M601" s="3">
        <f>180-tweet_datatable[[#This Row],[Theta (deg)]]-tweet_datatable[[#This Row],[Phi (deg)]]</f>
        <v>131.96749867233137</v>
      </c>
      <c r="N601" s="3">
        <f>RADIANS(tweet_datatable[[#This Row],[Phi (deg)]])</f>
        <v>0.66521977776012442</v>
      </c>
      <c r="O601" s="3">
        <f>RADIANS(tweet_datatable[[#This Row],[Beta (deg)]])</f>
        <v>2.3032673574534281</v>
      </c>
      <c r="P601" s="3">
        <f>SIN(tweet_datatable[[#This Row],[Phi (rad)]])</f>
        <v>0.61723206463245772</v>
      </c>
      <c r="Q601" s="3">
        <f>SIN(tweet_datatable[[#This Row],[Beta (rad)]])</f>
        <v>0.7435242736949933</v>
      </c>
      <c r="R601" s="3">
        <f>tweet_datatable[[#This Row],[SinPhi]]/tweet_datatable[[#This Row],[SinBeta]]</f>
        <v>0.83014379821802176</v>
      </c>
      <c r="S601" s="3">
        <f>RADIANS(tweet_datatable[[#This Row],[Theta (deg)]])</f>
        <v>0.17310551837624058</v>
      </c>
      <c r="T601" s="3">
        <f>tweet_datatable[[#This Row],[r1]]*COS(tweet_datatable[[#This Row],[Theta (rad)]])</f>
        <v>0.81773698058908562</v>
      </c>
      <c r="U601" s="3">
        <f>tweet_datatable[[#This Row],[r1]]*SIN(tweet_datatable[[#This Row],[Theta (rad)]])</f>
        <v>0.14298586047889106</v>
      </c>
      <c r="V601" s="3">
        <f>IF(COUNTA(tweet_datatable[[#This Row],[Flag]])&gt;0,tweet_datatable[[#This Row],[x]],NA())</f>
        <v>0.81773698058908562</v>
      </c>
      <c r="W601" s="3">
        <f>IF(COUNTA(tweet_datatable[[#This Row],[Flag]])&gt;0,tweet_datatable[[#This Row],[y]],NA())</f>
        <v>0.14298586047889106</v>
      </c>
      <c r="X601" s="3" t="e">
        <f>IF(COUNTA(tweet_datatable[[#This Row],[Flag]])=0,tweet_datatable[[#This Row],[x]],NA())</f>
        <v>#N/A</v>
      </c>
      <c r="Y601" s="3" t="e">
        <f>IF(COUNTA(tweet_datatable[[#This Row],[Flag]])=0,tweet_datatable[[#This Row],[y]],NA())</f>
        <v>#N/A</v>
      </c>
      <c r="Z601" s="3"/>
      <c r="AA601" s="3"/>
      <c r="AB601" s="3"/>
    </row>
    <row r="602" spans="1:28" x14ac:dyDescent="0.35">
      <c r="A602" s="1">
        <v>44174</v>
      </c>
      <c r="B602">
        <v>32</v>
      </c>
      <c r="C602">
        <v>56.6</v>
      </c>
      <c r="D602">
        <v>220.8</v>
      </c>
      <c r="E602" t="s">
        <v>8</v>
      </c>
      <c r="G602" t="s">
        <v>17</v>
      </c>
      <c r="I602" s="2">
        <f>IFERROR(tweet_datatable[[#This Row],[Retweets]]/SUM(tweet_datatable[[#This Row],[Retweets]:[Likes]]),0.5)</f>
        <v>0.20403749098774332</v>
      </c>
      <c r="J602" s="2">
        <f>IFERROR(tweet_datatable[[#This Row],[Retweets]]/SUM(tweet_datatable[[#This Row],[Comments]:[Retweets]]),0.5)</f>
        <v>0.63882618510158018</v>
      </c>
      <c r="K602" s="3">
        <f>tweet_datatable[[#This Row],[R/L]]*60</f>
        <v>12.242249459264599</v>
      </c>
      <c r="L602" s="3">
        <f>tweet_datatable[[#This Row],[R/C]]*60</f>
        <v>38.329571106094811</v>
      </c>
      <c r="M602" s="3">
        <f>180-tweet_datatable[[#This Row],[Theta (deg)]]-tweet_datatable[[#This Row],[Phi (deg)]]</f>
        <v>129.42817943464058</v>
      </c>
      <c r="N602" s="3">
        <f>RADIANS(tweet_datatable[[#This Row],[Phi (deg)]])</f>
        <v>0.66897721667863919</v>
      </c>
      <c r="O602" s="3">
        <f>RADIANS(tweet_datatable[[#This Row],[Beta (deg)]])</f>
        <v>2.2589478759964909</v>
      </c>
      <c r="P602" s="3">
        <f>SIN(tweet_datatable[[#This Row],[Phi (rad)]])</f>
        <v>0.62018398264728736</v>
      </c>
      <c r="Q602" s="3">
        <f>SIN(tweet_datatable[[#This Row],[Beta (rad)]])</f>
        <v>0.7724213044048821</v>
      </c>
      <c r="R602" s="3">
        <f>tweet_datatable[[#This Row],[SinPhi]]/tweet_datatable[[#This Row],[SinBeta]]</f>
        <v>0.80290895539852158</v>
      </c>
      <c r="S602" s="3">
        <f>RADIANS(tweet_datatable[[#This Row],[Theta (deg)]])</f>
        <v>0.21366756091466269</v>
      </c>
      <c r="T602" s="3">
        <f>tweet_datatable[[#This Row],[r1]]*COS(tweet_datatable[[#This Row],[Theta (rad)]])</f>
        <v>0.78465064462187939</v>
      </c>
      <c r="U602" s="3">
        <f>tweet_datatable[[#This Row],[r1]]*SIN(tweet_datatable[[#This Row],[Theta (rad)]])</f>
        <v>0.17025321304931185</v>
      </c>
      <c r="V602" s="3">
        <f>IF(COUNTA(tweet_datatable[[#This Row],[Flag]])&gt;0,tweet_datatable[[#This Row],[x]],NA())</f>
        <v>0.78465064462187939</v>
      </c>
      <c r="W602" s="3">
        <f>IF(COUNTA(tweet_datatable[[#This Row],[Flag]])&gt;0,tweet_datatable[[#This Row],[y]],NA())</f>
        <v>0.17025321304931185</v>
      </c>
      <c r="X602" s="3" t="e">
        <f>IF(COUNTA(tweet_datatable[[#This Row],[Flag]])=0,tweet_datatable[[#This Row],[x]],NA())</f>
        <v>#N/A</v>
      </c>
      <c r="Y602" s="3" t="e">
        <f>IF(COUNTA(tweet_datatable[[#This Row],[Flag]])=0,tweet_datatable[[#This Row],[y]],NA())</f>
        <v>#N/A</v>
      </c>
      <c r="Z602" s="3"/>
      <c r="AA602" s="3"/>
      <c r="AB602" s="3"/>
    </row>
    <row r="603" spans="1:28" x14ac:dyDescent="0.35">
      <c r="A603" s="1">
        <v>44174</v>
      </c>
      <c r="B603">
        <v>57.2</v>
      </c>
      <c r="C603">
        <v>64.7</v>
      </c>
      <c r="D603">
        <v>272.8</v>
      </c>
      <c r="E603" t="s">
        <v>8</v>
      </c>
      <c r="G603" t="s">
        <v>17</v>
      </c>
      <c r="I603" s="2">
        <f>IFERROR(tweet_datatable[[#This Row],[Retweets]]/SUM(tweet_datatable[[#This Row],[Retweets]:[Likes]]),0.5)</f>
        <v>0.19170370370370371</v>
      </c>
      <c r="J603" s="2">
        <f>IFERROR(tweet_datatable[[#This Row],[Retweets]]/SUM(tweet_datatable[[#This Row],[Comments]:[Retweets]]),0.5)</f>
        <v>0.53076292042657913</v>
      </c>
      <c r="K603" s="3">
        <f>tweet_datatable[[#This Row],[R/L]]*60</f>
        <v>11.502222222222223</v>
      </c>
      <c r="L603" s="3">
        <f>tweet_datatable[[#This Row],[R/C]]*60</f>
        <v>31.84577522559475</v>
      </c>
      <c r="M603" s="3">
        <f>180-tweet_datatable[[#This Row],[Theta (deg)]]-tweet_datatable[[#This Row],[Phi (deg)]]</f>
        <v>136.65200255218303</v>
      </c>
      <c r="N603" s="3">
        <f>RADIANS(tweet_datatable[[#This Row],[Phi (deg)]])</f>
        <v>0.55581363053666832</v>
      </c>
      <c r="O603" s="3">
        <f>RADIANS(tweet_datatable[[#This Row],[Beta (deg)]])</f>
        <v>2.3850273739792884</v>
      </c>
      <c r="P603" s="3">
        <f>SIN(tweet_datatable[[#This Row],[Phi (rad)]])</f>
        <v>0.52763463066152405</v>
      </c>
      <c r="Q603" s="3">
        <f>SIN(tweet_datatable[[#This Row],[Beta (rad)]])</f>
        <v>0.68642777727661075</v>
      </c>
      <c r="R603" s="3">
        <f>tweet_datatable[[#This Row],[SinPhi]]/tweet_datatable[[#This Row],[SinBeta]]</f>
        <v>0.7686673647661878</v>
      </c>
      <c r="S603" s="3">
        <f>RADIANS(tweet_datatable[[#This Row],[Theta (deg)]])</f>
        <v>0.20075164907383666</v>
      </c>
      <c r="T603" s="3">
        <f>tweet_datatable[[#This Row],[r1]]*COS(tweet_datatable[[#This Row],[Theta (rad)]])</f>
        <v>0.75323019608003239</v>
      </c>
      <c r="U603" s="3">
        <f>tweet_datatable[[#This Row],[r1]]*SIN(tweet_datatable[[#This Row],[Theta (rad)]])</f>
        <v>0.15327683898695046</v>
      </c>
      <c r="V603" s="3">
        <f>IF(COUNTA(tweet_datatable[[#This Row],[Flag]])&gt;0,tweet_datatable[[#This Row],[x]],NA())</f>
        <v>0.75323019608003239</v>
      </c>
      <c r="W603" s="3">
        <f>IF(COUNTA(tweet_datatable[[#This Row],[Flag]])&gt;0,tweet_datatable[[#This Row],[y]],NA())</f>
        <v>0.15327683898695046</v>
      </c>
      <c r="X603" s="3" t="e">
        <f>IF(COUNTA(tweet_datatable[[#This Row],[Flag]])=0,tweet_datatable[[#This Row],[x]],NA())</f>
        <v>#N/A</v>
      </c>
      <c r="Y603" s="3" t="e">
        <f>IF(COUNTA(tweet_datatable[[#This Row],[Flag]])=0,tweet_datatable[[#This Row],[y]],NA())</f>
        <v>#N/A</v>
      </c>
      <c r="Z603" s="3"/>
      <c r="AA603" s="3"/>
      <c r="AB603" s="3"/>
    </row>
    <row r="604" spans="1:28" x14ac:dyDescent="0.35">
      <c r="A604" s="1">
        <v>44174</v>
      </c>
      <c r="B604">
        <v>44.6</v>
      </c>
      <c r="C604">
        <v>89.2</v>
      </c>
      <c r="D604">
        <v>367.8</v>
      </c>
      <c r="E604" t="s">
        <v>8</v>
      </c>
      <c r="G604" t="s">
        <v>17</v>
      </c>
      <c r="I604" s="2">
        <f>IFERROR(tweet_datatable[[#This Row],[Retweets]]/SUM(tweet_datatable[[#This Row],[Retweets]:[Likes]]),0.5)</f>
        <v>0.1951859956236324</v>
      </c>
      <c r="J604" s="2">
        <f>IFERROR(tweet_datatable[[#This Row],[Retweets]]/SUM(tweet_datatable[[#This Row],[Comments]:[Retweets]]),0.5)</f>
        <v>0.66666666666666663</v>
      </c>
      <c r="K604" s="3">
        <f>tweet_datatable[[#This Row],[R/L]]*60</f>
        <v>11.711159737417944</v>
      </c>
      <c r="L604" s="3">
        <f>tweet_datatable[[#This Row],[R/C]]*60</f>
        <v>40</v>
      </c>
      <c r="M604" s="3">
        <f>180-tweet_datatable[[#This Row],[Theta (deg)]]-tweet_datatable[[#This Row],[Phi (deg)]]</f>
        <v>128.28884026258206</v>
      </c>
      <c r="N604" s="3">
        <f>RADIANS(tweet_datatable[[#This Row],[Phi (deg)]])</f>
        <v>0.69813170079773179</v>
      </c>
      <c r="O604" s="3">
        <f>RADIANS(tweet_datatable[[#This Row],[Beta (deg)]])</f>
        <v>2.2390626561471239</v>
      </c>
      <c r="P604" s="3">
        <f>SIN(tweet_datatable[[#This Row],[Phi (rad)]])</f>
        <v>0.64278760968653925</v>
      </c>
      <c r="Q604" s="3">
        <f>SIN(tweet_datatable[[#This Row],[Beta (rad)]])</f>
        <v>0.78489707258759511</v>
      </c>
      <c r="R604" s="3">
        <f>tweet_datatable[[#This Row],[SinPhi]]/tweet_datatable[[#This Row],[SinBeta]]</f>
        <v>0.81894509756220768</v>
      </c>
      <c r="S604" s="3">
        <f>RADIANS(tweet_datatable[[#This Row],[Theta (deg)]])</f>
        <v>0.20439829664493769</v>
      </c>
      <c r="T604" s="3">
        <f>tweet_datatable[[#This Row],[r1]]*COS(tweet_datatable[[#This Row],[Theta (rad)]])</f>
        <v>0.80189735849998123</v>
      </c>
      <c r="U604" s="3">
        <f>tweet_datatable[[#This Row],[r1]]*SIN(tweet_datatable[[#This Row],[Theta (rad)]])</f>
        <v>0.16622785341791066</v>
      </c>
      <c r="V604" s="3">
        <f>IF(COUNTA(tweet_datatable[[#This Row],[Flag]])&gt;0,tweet_datatable[[#This Row],[x]],NA())</f>
        <v>0.80189735849998123</v>
      </c>
      <c r="W604" s="3">
        <f>IF(COUNTA(tweet_datatable[[#This Row],[Flag]])&gt;0,tweet_datatable[[#This Row],[y]],NA())</f>
        <v>0.16622785341791066</v>
      </c>
      <c r="X604" s="3" t="e">
        <f>IF(COUNTA(tweet_datatable[[#This Row],[Flag]])=0,tweet_datatable[[#This Row],[x]],NA())</f>
        <v>#N/A</v>
      </c>
      <c r="Y604" s="3" t="e">
        <f>IF(COUNTA(tweet_datatable[[#This Row],[Flag]])=0,tweet_datatable[[#This Row],[y]],NA())</f>
        <v>#N/A</v>
      </c>
      <c r="Z604" s="3"/>
      <c r="AA604" s="3"/>
      <c r="AB604" s="3"/>
    </row>
    <row r="605" spans="1:28" x14ac:dyDescent="0.35">
      <c r="A605" s="1">
        <v>44174</v>
      </c>
      <c r="B605">
        <v>23.4</v>
      </c>
      <c r="C605">
        <v>52.5</v>
      </c>
      <c r="D605">
        <v>213.6</v>
      </c>
      <c r="E605" t="s">
        <v>8</v>
      </c>
      <c r="G605" t="s">
        <v>17</v>
      </c>
      <c r="I605" s="2">
        <f>IFERROR(tweet_datatable[[#This Row],[Retweets]]/SUM(tweet_datatable[[#This Row],[Retweets]:[Likes]]),0.5)</f>
        <v>0.19729425028184891</v>
      </c>
      <c r="J605" s="2">
        <f>IFERROR(tweet_datatable[[#This Row],[Retweets]]/SUM(tweet_datatable[[#This Row],[Comments]:[Retweets]]),0.5)</f>
        <v>0.69169960474308301</v>
      </c>
      <c r="K605" s="3">
        <f>tweet_datatable[[#This Row],[R/L]]*60</f>
        <v>11.837655016910935</v>
      </c>
      <c r="L605" s="3">
        <f>tweet_datatable[[#This Row],[R/C]]*60</f>
        <v>41.501976284584984</v>
      </c>
      <c r="M605" s="3">
        <f>180-tweet_datatable[[#This Row],[Theta (deg)]]-tweet_datatable[[#This Row],[Phi (deg)]]</f>
        <v>126.66036869850409</v>
      </c>
      <c r="N605" s="3">
        <f>RADIANS(tweet_datatable[[#This Row],[Phi (deg)]])</f>
        <v>0.72434613225061117</v>
      </c>
      <c r="O605" s="3">
        <f>RADIANS(tweet_datatable[[#This Row],[Beta (deg)]])</f>
        <v>2.2106404655788614</v>
      </c>
      <c r="P605" s="3">
        <f>SIN(tweet_datatable[[#This Row],[Phi (rad)]])</f>
        <v>0.66264588130630009</v>
      </c>
      <c r="Q605" s="3">
        <f>SIN(tweet_datatable[[#This Row],[Beta (rad)]])</f>
        <v>0.80218882774907396</v>
      </c>
      <c r="R605" s="3">
        <f>tweet_datatable[[#This Row],[SinPhi]]/tweet_datatable[[#This Row],[SinBeta]]</f>
        <v>0.82604725768329557</v>
      </c>
      <c r="S605" s="3">
        <f>RADIANS(tweet_datatable[[#This Row],[Theta (deg)]])</f>
        <v>0.20660605576032084</v>
      </c>
      <c r="T605" s="3">
        <f>tweet_datatable[[#This Row],[r1]]*COS(tweet_datatable[[#This Row],[Theta (rad)]])</f>
        <v>0.80847953036784859</v>
      </c>
      <c r="U605" s="3">
        <f>tweet_datatable[[#This Row],[r1]]*SIN(tweet_datatable[[#This Row],[Theta (rad)]])</f>
        <v>0.16945477538941167</v>
      </c>
      <c r="V605" s="3">
        <f>IF(COUNTA(tweet_datatable[[#This Row],[Flag]])&gt;0,tweet_datatable[[#This Row],[x]],NA())</f>
        <v>0.80847953036784859</v>
      </c>
      <c r="W605" s="3">
        <f>IF(COUNTA(tweet_datatable[[#This Row],[Flag]])&gt;0,tweet_datatable[[#This Row],[y]],NA())</f>
        <v>0.16945477538941167</v>
      </c>
      <c r="X605" s="3" t="e">
        <f>IF(COUNTA(tweet_datatable[[#This Row],[Flag]])=0,tweet_datatable[[#This Row],[x]],NA())</f>
        <v>#N/A</v>
      </c>
      <c r="Y605" s="3" t="e">
        <f>IF(COUNTA(tweet_datatable[[#This Row],[Flag]])=0,tweet_datatable[[#This Row],[y]],NA())</f>
        <v>#N/A</v>
      </c>
      <c r="Z605" s="3"/>
      <c r="AA605" s="3"/>
      <c r="AB605" s="3"/>
    </row>
    <row r="606" spans="1:28" x14ac:dyDescent="0.35">
      <c r="A606" s="1">
        <v>44174</v>
      </c>
      <c r="B606">
        <v>48</v>
      </c>
      <c r="C606">
        <v>57.8</v>
      </c>
      <c r="D606">
        <v>273</v>
      </c>
      <c r="E606" t="s">
        <v>8</v>
      </c>
      <c r="I606" s="2">
        <f>IFERROR(tweet_datatable[[#This Row],[Retweets]]/SUM(tweet_datatable[[#This Row],[Retweets]:[Likes]]),0.5)</f>
        <v>0.17472793228536879</v>
      </c>
      <c r="J606" s="2">
        <f>IFERROR(tweet_datatable[[#This Row],[Retweets]]/SUM(tweet_datatable[[#This Row],[Comments]:[Retweets]]),0.5)</f>
        <v>0.54631379962192816</v>
      </c>
      <c r="K606" s="3">
        <f>tweet_datatable[[#This Row],[R/L]]*60</f>
        <v>10.483675937122127</v>
      </c>
      <c r="L606" s="3">
        <f>tweet_datatable[[#This Row],[R/C]]*60</f>
        <v>32.778827977315693</v>
      </c>
      <c r="M606" s="3">
        <f>180-tweet_datatable[[#This Row],[Theta (deg)]]-tweet_datatable[[#This Row],[Phi (deg)]]</f>
        <v>136.73749608556219</v>
      </c>
      <c r="N606" s="3">
        <f>RADIANS(tweet_datatable[[#This Row],[Phi (deg)]])</f>
        <v>0.57209847314899198</v>
      </c>
      <c r="O606" s="3">
        <f>RADIANS(tweet_datatable[[#This Row],[Beta (deg)]])</f>
        <v>2.386519517625918</v>
      </c>
      <c r="P606" s="3">
        <f>SIN(tweet_datatable[[#This Row],[Phi (rad)]])</f>
        <v>0.54139756586922472</v>
      </c>
      <c r="Q606" s="3">
        <f>SIN(tweet_datatable[[#This Row],[Beta (rad)]])</f>
        <v>0.68534192966592133</v>
      </c>
      <c r="R606" s="3">
        <f>tweet_datatable[[#This Row],[SinPhi]]/tweet_datatable[[#This Row],[SinBeta]]</f>
        <v>0.78996708421610196</v>
      </c>
      <c r="S606" s="3">
        <f>RADIANS(tweet_datatable[[#This Row],[Theta (deg)]])</f>
        <v>0.18297466281488314</v>
      </c>
      <c r="T606" s="3">
        <f>tweet_datatable[[#This Row],[r1]]*COS(tweet_datatable[[#This Row],[Theta (rad)]])</f>
        <v>0.77677999631129502</v>
      </c>
      <c r="U606" s="3">
        <f>tweet_datatable[[#This Row],[r1]]*SIN(tweet_datatable[[#This Row],[Theta (rad)]])</f>
        <v>0.14373876121462306</v>
      </c>
      <c r="V606" s="3" t="e">
        <f>IF(COUNTA(tweet_datatable[[#This Row],[Flag]])&gt;0,tweet_datatable[[#This Row],[x]],NA())</f>
        <v>#N/A</v>
      </c>
      <c r="W606" s="3" t="e">
        <f>IF(COUNTA(tweet_datatable[[#This Row],[Flag]])&gt;0,tweet_datatable[[#This Row],[y]],NA())</f>
        <v>#N/A</v>
      </c>
      <c r="X606" s="3">
        <f>IF(COUNTA(tweet_datatable[[#This Row],[Flag]])=0,tweet_datatable[[#This Row],[x]],NA())</f>
        <v>0.77677999631129502</v>
      </c>
      <c r="Y606" s="3">
        <f>IF(COUNTA(tweet_datatable[[#This Row],[Flag]])=0,tweet_datatable[[#This Row],[y]],NA())</f>
        <v>0.14373876121462306</v>
      </c>
      <c r="Z606" s="3"/>
      <c r="AA606" s="3"/>
      <c r="AB606" s="3"/>
    </row>
    <row r="607" spans="1:28" x14ac:dyDescent="0.35">
      <c r="A607" s="1">
        <v>44174</v>
      </c>
      <c r="B607">
        <v>15.5</v>
      </c>
      <c r="C607">
        <v>17.5</v>
      </c>
      <c r="D607">
        <v>81.7</v>
      </c>
      <c r="E607" t="s">
        <v>9</v>
      </c>
      <c r="I607" s="2">
        <f>IFERROR(tweet_datatable[[#This Row],[Retweets]]/SUM(tweet_datatable[[#This Row],[Retweets]:[Likes]]),0.5)</f>
        <v>0.17641129032258063</v>
      </c>
      <c r="J607" s="2">
        <f>IFERROR(tweet_datatable[[#This Row],[Retweets]]/SUM(tweet_datatable[[#This Row],[Comments]:[Retweets]]),0.5)</f>
        <v>0.53030303030303028</v>
      </c>
      <c r="K607" s="3">
        <f>tweet_datatable[[#This Row],[R/L]]*60</f>
        <v>10.584677419354838</v>
      </c>
      <c r="L607" s="3">
        <f>tweet_datatable[[#This Row],[R/C]]*60</f>
        <v>31.818181818181817</v>
      </c>
      <c r="M607" s="3">
        <f>180-tweet_datatable[[#This Row],[Theta (deg)]]-tweet_datatable[[#This Row],[Phi (deg)]]</f>
        <v>137.59714076246334</v>
      </c>
      <c r="N607" s="3">
        <f>RADIANS(tweet_datatable[[#This Row],[Phi (deg)]])</f>
        <v>0.55533203472546844</v>
      </c>
      <c r="O607" s="3">
        <f>RADIANS(tweet_datatable[[#This Row],[Beta (deg)]])</f>
        <v>2.401523147635086</v>
      </c>
      <c r="P607" s="3">
        <f>SIN(tweet_datatable[[#This Row],[Phi (rad)]])</f>
        <v>0.52722546761050237</v>
      </c>
      <c r="Q607" s="3">
        <f>SIN(tweet_datatable[[#This Row],[Beta (rad)]])</f>
        <v>0.67433923796153084</v>
      </c>
      <c r="R607" s="3">
        <f>tweet_datatable[[#This Row],[SinPhi]]/tweet_datatable[[#This Row],[SinBeta]]</f>
        <v>0.78184011537614118</v>
      </c>
      <c r="S607" s="3">
        <f>RADIANS(tweet_datatable[[#This Row],[Theta (deg)]])</f>
        <v>0.1847374712292385</v>
      </c>
      <c r="T607" s="3">
        <f>tweet_datatable[[#This Row],[r1]]*COS(tweet_datatable[[#This Row],[Theta (rad)]])</f>
        <v>0.76853672115890703</v>
      </c>
      <c r="U607" s="3">
        <f>tweet_datatable[[#This Row],[r1]]*SIN(tweet_datatable[[#This Row],[Theta (rad)]])</f>
        <v>0.14361502094730261</v>
      </c>
      <c r="V607" s="3" t="e">
        <f>IF(COUNTA(tweet_datatable[[#This Row],[Flag]])&gt;0,tweet_datatable[[#This Row],[x]],NA())</f>
        <v>#N/A</v>
      </c>
      <c r="W607" s="3" t="e">
        <f>IF(COUNTA(tweet_datatable[[#This Row],[Flag]])&gt;0,tweet_datatable[[#This Row],[y]],NA())</f>
        <v>#N/A</v>
      </c>
      <c r="X607" s="3">
        <f>IF(COUNTA(tweet_datatable[[#This Row],[Flag]])=0,tweet_datatable[[#This Row],[x]],NA())</f>
        <v>0.76853672115890703</v>
      </c>
      <c r="Y607" s="3">
        <f>IF(COUNTA(tweet_datatable[[#This Row],[Flag]])=0,tweet_datatable[[#This Row],[y]],NA())</f>
        <v>0.14361502094730261</v>
      </c>
      <c r="Z607" s="3"/>
      <c r="AA607" s="3"/>
      <c r="AB607" s="3"/>
    </row>
    <row r="608" spans="1:28" x14ac:dyDescent="0.35">
      <c r="A608" s="1">
        <v>44174</v>
      </c>
      <c r="B608">
        <v>23.8</v>
      </c>
      <c r="C608">
        <v>29</v>
      </c>
      <c r="D608">
        <v>206.4</v>
      </c>
      <c r="E608" t="s">
        <v>8</v>
      </c>
      <c r="I608" s="2">
        <f>IFERROR(tweet_datatable[[#This Row],[Retweets]]/SUM(tweet_datatable[[#This Row],[Retweets]:[Likes]]),0.5)</f>
        <v>0.12319456244689889</v>
      </c>
      <c r="J608" s="2">
        <f>IFERROR(tweet_datatable[[#This Row],[Retweets]]/SUM(tweet_datatable[[#This Row],[Comments]:[Retweets]]),0.5)</f>
        <v>0.54924242424242431</v>
      </c>
      <c r="K608" s="3">
        <f>tweet_datatable[[#This Row],[R/L]]*60</f>
        <v>7.3916737468139333</v>
      </c>
      <c r="L608" s="3">
        <f>tweet_datatable[[#This Row],[R/C]]*60</f>
        <v>32.95454545454546</v>
      </c>
      <c r="M608" s="3">
        <f>180-tweet_datatable[[#This Row],[Theta (deg)]]-tweet_datatable[[#This Row],[Phi (deg)]]</f>
        <v>139.65378079864061</v>
      </c>
      <c r="N608" s="3">
        <f>RADIANS(tweet_datatable[[#This Row],[Phi (deg)]])</f>
        <v>0.5751653216799496</v>
      </c>
      <c r="O608" s="3">
        <f>RADIANS(tweet_datatable[[#This Row],[Beta (deg)]])</f>
        <v>2.4374182877947148</v>
      </c>
      <c r="P608" s="3">
        <f>SIN(tweet_datatable[[#This Row],[Phi (rad)]])</f>
        <v>0.54397351993240317</v>
      </c>
      <c r="Q608" s="3">
        <f>SIN(tweet_datatable[[#This Row],[Beta (rad)]])</f>
        <v>0.64740479618585567</v>
      </c>
      <c r="R608" s="3">
        <f>tweet_datatable[[#This Row],[SinPhi]]/tweet_datatable[[#This Row],[SinBeta]]</f>
        <v>0.84023708680749465</v>
      </c>
      <c r="S608" s="3">
        <f>RADIANS(tweet_datatable[[#This Row],[Theta (deg)]])</f>
        <v>0.12900904411512887</v>
      </c>
      <c r="T608" s="3">
        <f>tweet_datatable[[#This Row],[r1]]*COS(tweet_datatable[[#This Row],[Theta (rad)]])</f>
        <v>0.83325460617251534</v>
      </c>
      <c r="U608" s="3">
        <f>tweet_datatable[[#This Row],[r1]]*SIN(tweet_datatable[[#This Row],[Theta (rad)]])</f>
        <v>0.10809774900076141</v>
      </c>
      <c r="V608" s="3" t="e">
        <f>IF(COUNTA(tweet_datatable[[#This Row],[Flag]])&gt;0,tweet_datatable[[#This Row],[x]],NA())</f>
        <v>#N/A</v>
      </c>
      <c r="W608" s="3" t="e">
        <f>IF(COUNTA(tweet_datatable[[#This Row],[Flag]])&gt;0,tweet_datatable[[#This Row],[y]],NA())</f>
        <v>#N/A</v>
      </c>
      <c r="X608" s="3">
        <f>IF(COUNTA(tweet_datatable[[#This Row],[Flag]])=0,tweet_datatable[[#This Row],[x]],NA())</f>
        <v>0.83325460617251534</v>
      </c>
      <c r="Y608" s="3">
        <f>IF(COUNTA(tweet_datatable[[#This Row],[Flag]])=0,tweet_datatable[[#This Row],[y]],NA())</f>
        <v>0.10809774900076141</v>
      </c>
      <c r="Z608" s="3"/>
      <c r="AA608" s="3"/>
      <c r="AB608" s="3"/>
    </row>
    <row r="609" spans="1:28" x14ac:dyDescent="0.35">
      <c r="A609" s="1">
        <v>44174</v>
      </c>
      <c r="B609">
        <v>80.5</v>
      </c>
      <c r="C609">
        <v>70.8</v>
      </c>
      <c r="D609">
        <v>343.6</v>
      </c>
      <c r="E609" t="s">
        <v>8</v>
      </c>
      <c r="I609" s="2">
        <f>IFERROR(tweet_datatable[[#This Row],[Retweets]]/SUM(tweet_datatable[[#This Row],[Retweets]:[Likes]]),0.5)</f>
        <v>0.17084942084942084</v>
      </c>
      <c r="J609" s="2">
        <f>IFERROR(tweet_datatable[[#This Row],[Retweets]]/SUM(tweet_datatable[[#This Row],[Comments]:[Retweets]]),0.5)</f>
        <v>0.46794448116325177</v>
      </c>
      <c r="K609" s="3">
        <f>tweet_datatable[[#This Row],[R/L]]*60</f>
        <v>10.250965250965251</v>
      </c>
      <c r="L609" s="3">
        <f>tweet_datatable[[#This Row],[R/C]]*60</f>
        <v>28.076668869795107</v>
      </c>
      <c r="M609" s="3">
        <f>180-tweet_datatable[[#This Row],[Theta (deg)]]-tweet_datatable[[#This Row],[Phi (deg)]]</f>
        <v>141.67236587923966</v>
      </c>
      <c r="N609" s="3">
        <f>RADIANS(tweet_datatable[[#This Row],[Phi (deg)]])</f>
        <v>0.49003031477011971</v>
      </c>
      <c r="O609" s="3">
        <f>RADIANS(tweet_datatable[[#This Row],[Beta (deg)]])</f>
        <v>2.4726492436828034</v>
      </c>
      <c r="P609" s="3">
        <f>SIN(tweet_datatable[[#This Row],[Phi (rad)]])</f>
        <v>0.47065263567268262</v>
      </c>
      <c r="Q609" s="3">
        <f>SIN(tweet_datatable[[#This Row],[Beta (rad)]])</f>
        <v>0.62015746235484648</v>
      </c>
      <c r="R609" s="3">
        <f>tweet_datatable[[#This Row],[SinPhi]]/tweet_datatable[[#This Row],[SinBeta]]</f>
        <v>0.75892440910979631</v>
      </c>
      <c r="S609" s="3">
        <f>RADIANS(tweet_datatable[[#This Row],[Theta (deg)]])</f>
        <v>0.17891309513687045</v>
      </c>
      <c r="T609" s="3">
        <f>tweet_datatable[[#This Row],[r1]]*COS(tweet_datatable[[#This Row],[Theta (rad)]])</f>
        <v>0.74681022980631806</v>
      </c>
      <c r="U609" s="3">
        <f>tweet_datatable[[#This Row],[r1]]*SIN(tweet_datatable[[#This Row],[Theta (rad)]])</f>
        <v>0.1350582814909472</v>
      </c>
      <c r="V609" s="3" t="e">
        <f>IF(COUNTA(tweet_datatable[[#This Row],[Flag]])&gt;0,tweet_datatable[[#This Row],[x]],NA())</f>
        <v>#N/A</v>
      </c>
      <c r="W609" s="3" t="e">
        <f>IF(COUNTA(tweet_datatable[[#This Row],[Flag]])&gt;0,tweet_datatable[[#This Row],[y]],NA())</f>
        <v>#N/A</v>
      </c>
      <c r="X609" s="3">
        <f>IF(COUNTA(tweet_datatable[[#This Row],[Flag]])=0,tweet_datatable[[#This Row],[x]],NA())</f>
        <v>0.74681022980631806</v>
      </c>
      <c r="Y609" s="3">
        <f>IF(COUNTA(tweet_datatable[[#This Row],[Flag]])=0,tweet_datatable[[#This Row],[y]],NA())</f>
        <v>0.1350582814909472</v>
      </c>
      <c r="Z609" s="3"/>
      <c r="AA609" s="3"/>
      <c r="AB609" s="3"/>
    </row>
    <row r="610" spans="1:28" x14ac:dyDescent="0.35">
      <c r="A610" s="1">
        <v>44174</v>
      </c>
      <c r="B610">
        <v>58.8</v>
      </c>
      <c r="C610">
        <v>74</v>
      </c>
      <c r="D610">
        <v>315.39999999999998</v>
      </c>
      <c r="E610" t="s">
        <v>8</v>
      </c>
      <c r="I610" s="2">
        <f>IFERROR(tweet_datatable[[#This Row],[Retweets]]/SUM(tweet_datatable[[#This Row],[Retweets]:[Likes]]),0.5)</f>
        <v>0.19003595274781718</v>
      </c>
      <c r="J610" s="2">
        <f>IFERROR(tweet_datatable[[#This Row],[Retweets]]/SUM(tweet_datatable[[#This Row],[Comments]:[Retweets]]),0.5)</f>
        <v>0.55722891566265054</v>
      </c>
      <c r="K610" s="3">
        <f>tweet_datatable[[#This Row],[R/L]]*60</f>
        <v>11.402157164869031</v>
      </c>
      <c r="L610" s="3">
        <f>tweet_datatable[[#This Row],[R/C]]*60</f>
        <v>33.433734939759034</v>
      </c>
      <c r="M610" s="3">
        <f>180-tweet_datatable[[#This Row],[Theta (deg)]]-tweet_datatable[[#This Row],[Phi (deg)]]</f>
        <v>135.16410789537193</v>
      </c>
      <c r="N610" s="3">
        <f>RADIANS(tweet_datatable[[#This Row],[Phi (deg)]])</f>
        <v>0.58352875593786313</v>
      </c>
      <c r="O610" s="3">
        <f>RADIANS(tweet_datatable[[#This Row],[Beta (deg)]])</f>
        <v>2.3590587132951035</v>
      </c>
      <c r="P610" s="3">
        <f>SIN(tweet_datatable[[#This Row],[Phi (rad)]])</f>
        <v>0.55097219118285179</v>
      </c>
      <c r="Q610" s="3">
        <f>SIN(tweet_datatable[[#This Row],[Beta (rad)]])</f>
        <v>0.7050785719068301</v>
      </c>
      <c r="R610" s="3">
        <f>tweet_datatable[[#This Row],[SinPhi]]/tweet_datatable[[#This Row],[SinBeta]]</f>
        <v>0.78143374814638089</v>
      </c>
      <c r="S610" s="3">
        <f>RADIANS(tweet_datatable[[#This Row],[Theta (deg)]])</f>
        <v>0.19900518435682651</v>
      </c>
      <c r="T610" s="3">
        <f>tweet_datatable[[#This Row],[r1]]*COS(tweet_datatable[[#This Row],[Theta (rad)]])</f>
        <v>0.76601116242604639</v>
      </c>
      <c r="U610" s="3">
        <f>tweet_datatable[[#This Row],[r1]]*SIN(tweet_datatable[[#This Row],[Theta (rad)]])</f>
        <v>0.15448495648702701</v>
      </c>
      <c r="V610" s="3" t="e">
        <f>IF(COUNTA(tweet_datatable[[#This Row],[Flag]])&gt;0,tweet_datatable[[#This Row],[x]],NA())</f>
        <v>#N/A</v>
      </c>
      <c r="W610" s="3" t="e">
        <f>IF(COUNTA(tweet_datatable[[#This Row],[Flag]])&gt;0,tweet_datatable[[#This Row],[y]],NA())</f>
        <v>#N/A</v>
      </c>
      <c r="X610" s="3">
        <f>IF(COUNTA(tweet_datatable[[#This Row],[Flag]])=0,tweet_datatable[[#This Row],[x]],NA())</f>
        <v>0.76601116242604639</v>
      </c>
      <c r="Y610" s="3">
        <f>IF(COUNTA(tweet_datatable[[#This Row],[Flag]])=0,tweet_datatable[[#This Row],[y]],NA())</f>
        <v>0.15448495648702701</v>
      </c>
      <c r="Z610" s="3"/>
      <c r="AA610" s="3"/>
      <c r="AB610" s="3"/>
    </row>
    <row r="611" spans="1:28" x14ac:dyDescent="0.35">
      <c r="A611" s="1">
        <v>44174</v>
      </c>
      <c r="B611">
        <v>61.2</v>
      </c>
      <c r="C611">
        <v>56.2</v>
      </c>
      <c r="D611">
        <v>269.7</v>
      </c>
      <c r="E611" t="s">
        <v>8</v>
      </c>
      <c r="I611" s="2">
        <f>IFERROR(tweet_datatable[[#This Row],[Retweets]]/SUM(tweet_datatable[[#This Row],[Retweets]:[Likes]]),0.5)</f>
        <v>0.17244553544031913</v>
      </c>
      <c r="J611" s="2">
        <f>IFERROR(tweet_datatable[[#This Row],[Retweets]]/SUM(tweet_datatable[[#This Row],[Comments]:[Retweets]]),0.5)</f>
        <v>0.47870528109028959</v>
      </c>
      <c r="K611" s="3">
        <f>tweet_datatable[[#This Row],[R/L]]*60</f>
        <v>10.346732126419148</v>
      </c>
      <c r="L611" s="3">
        <f>tweet_datatable[[#This Row],[R/C]]*60</f>
        <v>28.722316865417376</v>
      </c>
      <c r="M611" s="3">
        <f>180-tweet_datatable[[#This Row],[Theta (deg)]]-tweet_datatable[[#This Row],[Phi (deg)]]</f>
        <v>140.93095100816348</v>
      </c>
      <c r="N611" s="3">
        <f>RADIANS(tweet_datatable[[#This Row],[Phi (deg)]])</f>
        <v>0.50129899810263023</v>
      </c>
      <c r="O611" s="3">
        <f>RADIANS(tweet_datatable[[#This Row],[Beta (deg)]])</f>
        <v>2.4597091130592745</v>
      </c>
      <c r="P611" s="3">
        <f>SIN(tweet_datatable[[#This Row],[Phi (rad)]])</f>
        <v>0.48056511187607281</v>
      </c>
      <c r="Q611" s="3">
        <f>SIN(tweet_datatable[[#This Row],[Beta (rad)]])</f>
        <v>0.63025649749165424</v>
      </c>
      <c r="R611" s="3">
        <f>tweet_datatable[[#This Row],[SinPhi]]/tweet_datatable[[#This Row],[SinBeta]]</f>
        <v>0.76249132502189931</v>
      </c>
      <c r="S611" s="3">
        <f>RADIANS(tweet_datatable[[#This Row],[Theta (deg)]])</f>
        <v>0.18058454242788832</v>
      </c>
      <c r="T611" s="3">
        <f>tweet_datatable[[#This Row],[r1]]*COS(tweet_datatable[[#This Row],[Theta (rad)]])</f>
        <v>0.75009235776180916</v>
      </c>
      <c r="U611" s="3">
        <f>tweet_datatable[[#This Row],[r1]]*SIN(tweet_datatable[[#This Row],[Theta (rad)]])</f>
        <v>0.13694698083923507</v>
      </c>
      <c r="V611" s="3" t="e">
        <f>IF(COUNTA(tweet_datatable[[#This Row],[Flag]])&gt;0,tweet_datatable[[#This Row],[x]],NA())</f>
        <v>#N/A</v>
      </c>
      <c r="W611" s="3" t="e">
        <f>IF(COUNTA(tweet_datatable[[#This Row],[Flag]])&gt;0,tweet_datatable[[#This Row],[y]],NA())</f>
        <v>#N/A</v>
      </c>
      <c r="X611" s="3">
        <f>IF(COUNTA(tweet_datatable[[#This Row],[Flag]])=0,tweet_datatable[[#This Row],[x]],NA())</f>
        <v>0.75009235776180916</v>
      </c>
      <c r="Y611" s="3">
        <f>IF(COUNTA(tweet_datatable[[#This Row],[Flag]])=0,tweet_datatable[[#This Row],[y]],NA())</f>
        <v>0.13694698083923507</v>
      </c>
      <c r="Z611" s="3"/>
      <c r="AA611" s="3"/>
      <c r="AB611" s="3"/>
    </row>
    <row r="612" spans="1:28" x14ac:dyDescent="0.35">
      <c r="A612" s="1">
        <v>44175</v>
      </c>
      <c r="B612">
        <v>44.8</v>
      </c>
      <c r="C612">
        <v>64.400000000000006</v>
      </c>
      <c r="D612">
        <v>269</v>
      </c>
      <c r="E612" t="s">
        <v>8</v>
      </c>
      <c r="G612" t="s">
        <v>23</v>
      </c>
      <c r="I612" s="2">
        <f>IFERROR(tweet_datatable[[#This Row],[Retweets]]/SUM(tweet_datatable[[#This Row],[Retweets]:[Likes]]),0.5)</f>
        <v>0.19316136772645473</v>
      </c>
      <c r="J612" s="2">
        <f>IFERROR(tweet_datatable[[#This Row],[Retweets]]/SUM(tweet_datatable[[#This Row],[Comments]:[Retweets]]),0.5)</f>
        <v>0.58974358974358976</v>
      </c>
      <c r="K612" s="3">
        <f>tweet_datatable[[#This Row],[R/L]]*60</f>
        <v>11.589682063587285</v>
      </c>
      <c r="L612" s="3">
        <f>tweet_datatable[[#This Row],[R/C]]*60</f>
        <v>35.384615384615387</v>
      </c>
      <c r="M612" s="3">
        <f>180-tweet_datatable[[#This Row],[Theta (deg)]]-tweet_datatable[[#This Row],[Phi (deg)]]</f>
        <v>133.02570255179734</v>
      </c>
      <c r="N612" s="3">
        <f>RADIANS(tweet_datatable[[#This Row],[Phi (deg)]])</f>
        <v>0.61757804301337815</v>
      </c>
      <c r="O612" s="3">
        <f>RADIANS(tweet_datatable[[#This Row],[Beta (deg)]])</f>
        <v>2.321736499307486</v>
      </c>
      <c r="P612" s="3">
        <f>SIN(tweet_datatable[[#This Row],[Phi (rad)]])</f>
        <v>0.57906227971087887</v>
      </c>
      <c r="Q612" s="3">
        <f>SIN(tweet_datatable[[#This Row],[Beta (rad)]])</f>
        <v>0.73104768756376171</v>
      </c>
      <c r="R612" s="3">
        <f>tweet_datatable[[#This Row],[SinPhi]]/tweet_datatable[[#This Row],[SinBeta]]</f>
        <v>0.79209918800320844</v>
      </c>
      <c r="S612" s="3">
        <f>RADIANS(tweet_datatable[[#This Row],[Theta (deg)]])</f>
        <v>0.20227811126892892</v>
      </c>
      <c r="T612" s="3">
        <f>tweet_datatable[[#This Row],[r1]]*COS(tweet_datatable[[#This Row],[Theta (rad)]])</f>
        <v>0.77594942952706458</v>
      </c>
      <c r="U612" s="3">
        <f>tweet_datatable[[#This Row],[r1]]*SIN(tweet_datatable[[#This Row],[Theta (rad)]])</f>
        <v>0.1591339261501622</v>
      </c>
      <c r="V612" s="3">
        <f>IF(COUNTA(tweet_datatable[[#This Row],[Flag]])&gt;0,tweet_datatable[[#This Row],[x]],NA())</f>
        <v>0.77594942952706458</v>
      </c>
      <c r="W612" s="3">
        <f>IF(COUNTA(tweet_datatable[[#This Row],[Flag]])&gt;0,tweet_datatable[[#This Row],[y]],NA())</f>
        <v>0.1591339261501622</v>
      </c>
      <c r="X612" s="3" t="e">
        <f>IF(COUNTA(tweet_datatable[[#This Row],[Flag]])=0,tweet_datatable[[#This Row],[x]],NA())</f>
        <v>#N/A</v>
      </c>
      <c r="Y612" s="3" t="e">
        <f>IF(COUNTA(tweet_datatable[[#This Row],[Flag]])=0,tweet_datatable[[#This Row],[y]],NA())</f>
        <v>#N/A</v>
      </c>
      <c r="Z612" s="3"/>
      <c r="AA612" s="3"/>
      <c r="AB612" s="3"/>
    </row>
    <row r="613" spans="1:28" x14ac:dyDescent="0.35">
      <c r="A613" s="1">
        <v>44175</v>
      </c>
      <c r="B613">
        <v>18.399999999999999</v>
      </c>
      <c r="C613">
        <v>53.3</v>
      </c>
      <c r="D613">
        <v>215.5</v>
      </c>
      <c r="E613" t="s">
        <v>8</v>
      </c>
      <c r="G613" t="s">
        <v>17</v>
      </c>
      <c r="I613" s="2">
        <f>IFERROR(tweet_datatable[[#This Row],[Retweets]]/SUM(tweet_datatable[[#This Row],[Retweets]:[Likes]]),0.5)</f>
        <v>0.19828869047619047</v>
      </c>
      <c r="J613" s="2">
        <f>IFERROR(tweet_datatable[[#This Row],[Retweets]]/SUM(tweet_datatable[[#This Row],[Comments]:[Retweets]]),0.5)</f>
        <v>0.74337517433751754</v>
      </c>
      <c r="K613" s="3">
        <f>tweet_datatable[[#This Row],[R/L]]*60</f>
        <v>11.897321428571427</v>
      </c>
      <c r="L613" s="3">
        <f>tweet_datatable[[#This Row],[R/C]]*60</f>
        <v>44.602510460251054</v>
      </c>
      <c r="M613" s="3">
        <f>180-tweet_datatable[[#This Row],[Theta (deg)]]-tweet_datatable[[#This Row],[Phi (deg)]]</f>
        <v>123.50016811117753</v>
      </c>
      <c r="N613" s="3">
        <f>RADIANS(tweet_datatable[[#This Row],[Phi (deg)]])</f>
        <v>0.77846066218659227</v>
      </c>
      <c r="O613" s="3">
        <f>RADIANS(tweet_datatable[[#This Row],[Beta (deg)]])</f>
        <v>2.1554845603065544</v>
      </c>
      <c r="P613" s="3">
        <f>SIN(tweet_datatable[[#This Row],[Phi (rad)]])</f>
        <v>0.70218425030992349</v>
      </c>
      <c r="Q613" s="3">
        <f>SIN(tweet_datatable[[#This Row],[Beta (rad)]])</f>
        <v>0.83388420262882601</v>
      </c>
      <c r="R613" s="3">
        <f>tweet_datatable[[#This Row],[SinPhi]]/tweet_datatable[[#This Row],[SinBeta]]</f>
        <v>0.84206445942528052</v>
      </c>
      <c r="S613" s="3">
        <f>RADIANS(tweet_datatable[[#This Row],[Theta (deg)]])</f>
        <v>0.20764743109664677</v>
      </c>
      <c r="T613" s="3">
        <f>tweet_datatable[[#This Row],[r1]]*COS(tweet_datatable[[#This Row],[Theta (rad)]])</f>
        <v>0.82397575620295516</v>
      </c>
      <c r="U613" s="3">
        <f>tweet_datatable[[#This Row],[r1]]*SIN(tweet_datatable[[#This Row],[Theta (rad)]])</f>
        <v>0.17359869532043762</v>
      </c>
      <c r="V613" s="3">
        <f>IF(COUNTA(tweet_datatable[[#This Row],[Flag]])&gt;0,tweet_datatable[[#This Row],[x]],NA())</f>
        <v>0.82397575620295516</v>
      </c>
      <c r="W613" s="3">
        <f>IF(COUNTA(tweet_datatable[[#This Row],[Flag]])&gt;0,tweet_datatable[[#This Row],[y]],NA())</f>
        <v>0.17359869532043762</v>
      </c>
      <c r="X613" s="3" t="e">
        <f>IF(COUNTA(tweet_datatable[[#This Row],[Flag]])=0,tweet_datatable[[#This Row],[x]],NA())</f>
        <v>#N/A</v>
      </c>
      <c r="Y613" s="3" t="e">
        <f>IF(COUNTA(tweet_datatable[[#This Row],[Flag]])=0,tweet_datatable[[#This Row],[y]],NA())</f>
        <v>#N/A</v>
      </c>
      <c r="Z613" s="3"/>
      <c r="AA613" s="3"/>
      <c r="AB613" s="3"/>
    </row>
    <row r="614" spans="1:28" x14ac:dyDescent="0.35">
      <c r="A614" s="1">
        <v>44175</v>
      </c>
      <c r="B614">
        <v>38.4</v>
      </c>
      <c r="C614">
        <v>53.5</v>
      </c>
      <c r="D614">
        <v>235.2</v>
      </c>
      <c r="E614" t="s">
        <v>8</v>
      </c>
      <c r="G614" t="s">
        <v>17</v>
      </c>
      <c r="I614" s="2">
        <f>IFERROR(tweet_datatable[[#This Row],[Retweets]]/SUM(tweet_datatable[[#This Row],[Retweets]:[Likes]]),0.5)</f>
        <v>0.18531347419466576</v>
      </c>
      <c r="J614" s="2">
        <f>IFERROR(tweet_datatable[[#This Row],[Retweets]]/SUM(tweet_datatable[[#This Row],[Comments]:[Retweets]]),0.5)</f>
        <v>0.58215451577801958</v>
      </c>
      <c r="K614" s="3">
        <f>tweet_datatable[[#This Row],[R/L]]*60</f>
        <v>11.118808451679946</v>
      </c>
      <c r="L614" s="3">
        <f>tweet_datatable[[#This Row],[R/C]]*60</f>
        <v>34.929270946681171</v>
      </c>
      <c r="M614" s="3">
        <f>180-tweet_datatable[[#This Row],[Theta (deg)]]-tweet_datatable[[#This Row],[Phi (deg)]]</f>
        <v>133.9519206016389</v>
      </c>
      <c r="N614" s="3">
        <f>RADIANS(tweet_datatable[[#This Row],[Phi (deg)]])</f>
        <v>0.60963078334078313</v>
      </c>
      <c r="O614" s="3">
        <f>RADIANS(tweet_datatable[[#This Row],[Beta (deg)]])</f>
        <v>2.3379020538686226</v>
      </c>
      <c r="P614" s="3">
        <f>SIN(tweet_datatable[[#This Row],[Phi (rad)]])</f>
        <v>0.57256479335755905</v>
      </c>
      <c r="Q614" s="3">
        <f>SIN(tweet_datatable[[#This Row],[Beta (rad)]])</f>
        <v>0.71992246527157588</v>
      </c>
      <c r="R614" s="3">
        <f>tweet_datatable[[#This Row],[SinPhi]]/tweet_datatable[[#This Row],[SinBeta]]</f>
        <v>0.79531452479618181</v>
      </c>
      <c r="S614" s="3">
        <f>RADIANS(tweet_datatable[[#This Row],[Theta (deg)]])</f>
        <v>0.19405981638038791</v>
      </c>
      <c r="T614" s="3">
        <f>tweet_datatable[[#This Row],[r1]]*COS(tweet_datatable[[#This Row],[Theta (rad)]])</f>
        <v>0.78038600355959853</v>
      </c>
      <c r="U614" s="3">
        <f>tweet_datatable[[#This Row],[r1]]*SIN(tweet_datatable[[#This Row],[Theta (rad)]])</f>
        <v>0.15337170143170037</v>
      </c>
      <c r="V614" s="3">
        <f>IF(COUNTA(tweet_datatable[[#This Row],[Flag]])&gt;0,tweet_datatable[[#This Row],[x]],NA())</f>
        <v>0.78038600355959853</v>
      </c>
      <c r="W614" s="3">
        <f>IF(COUNTA(tweet_datatable[[#This Row],[Flag]])&gt;0,tweet_datatable[[#This Row],[y]],NA())</f>
        <v>0.15337170143170037</v>
      </c>
      <c r="X614" s="3" t="e">
        <f>IF(COUNTA(tweet_datatable[[#This Row],[Flag]])=0,tweet_datatable[[#This Row],[x]],NA())</f>
        <v>#N/A</v>
      </c>
      <c r="Y614" s="3" t="e">
        <f>IF(COUNTA(tweet_datatable[[#This Row],[Flag]])=0,tweet_datatable[[#This Row],[y]],NA())</f>
        <v>#N/A</v>
      </c>
      <c r="Z614" s="3"/>
      <c r="AA614" s="3"/>
      <c r="AB614" s="3"/>
    </row>
    <row r="615" spans="1:28" x14ac:dyDescent="0.35">
      <c r="A615" s="1">
        <v>44175</v>
      </c>
      <c r="B615">
        <v>10</v>
      </c>
      <c r="C615">
        <v>32.200000000000003</v>
      </c>
      <c r="D615">
        <v>131.30000000000001</v>
      </c>
      <c r="E615" t="s">
        <v>8</v>
      </c>
      <c r="G615" t="s">
        <v>17</v>
      </c>
      <c r="I615" s="2">
        <f>IFERROR(tweet_datatable[[#This Row],[Retweets]]/SUM(tweet_datatable[[#This Row],[Retweets]:[Likes]]),0.5)</f>
        <v>0.19694189602446485</v>
      </c>
      <c r="J615" s="2">
        <f>IFERROR(tweet_datatable[[#This Row],[Retweets]]/SUM(tweet_datatable[[#This Row],[Comments]:[Retweets]]),0.5)</f>
        <v>0.76303317535545023</v>
      </c>
      <c r="K615" s="3">
        <f>tweet_datatable[[#This Row],[R/L]]*60</f>
        <v>11.816513761467892</v>
      </c>
      <c r="L615" s="3">
        <f>tweet_datatable[[#This Row],[R/C]]*60</f>
        <v>45.781990521327018</v>
      </c>
      <c r="M615" s="3">
        <f>180-tweet_datatable[[#This Row],[Theta (deg)]]-tweet_datatable[[#This Row],[Phi (deg)]]</f>
        <v>122.40149571720509</v>
      </c>
      <c r="N615" s="3">
        <f>RADIANS(tweet_datatable[[#This Row],[Phi (deg)]])</f>
        <v>0.79904647271399165</v>
      </c>
      <c r="O615" s="3">
        <f>RADIANS(tweet_datatable[[#This Row],[Beta (deg)]])</f>
        <v>2.1363091096309672</v>
      </c>
      <c r="P615" s="3">
        <f>SIN(tweet_datatable[[#This Row],[Phi (rad)]])</f>
        <v>0.71669143602730667</v>
      </c>
      <c r="Q615" s="3">
        <f>SIN(tweet_datatable[[#This Row],[Beta (rad)]])</f>
        <v>0.84431393735407934</v>
      </c>
      <c r="R615" s="3">
        <f>tweet_datatable[[#This Row],[SinPhi]]/tweet_datatable[[#This Row],[SinBeta]]</f>
        <v>0.84884472980901216</v>
      </c>
      <c r="S615" s="3">
        <f>RADIANS(tweet_datatable[[#This Row],[Theta (deg)]])</f>
        <v>0.20623707124483456</v>
      </c>
      <c r="T615" s="3">
        <f>tweet_datatable[[#This Row],[r1]]*COS(tweet_datatable[[#This Row],[Theta (rad)]])</f>
        <v>0.83085635892340315</v>
      </c>
      <c r="U615" s="3">
        <f>tweet_datatable[[#This Row],[r1]]*SIN(tweet_datatable[[#This Row],[Theta (rad)]])</f>
        <v>0.17382487210143394</v>
      </c>
      <c r="V615" s="3">
        <f>IF(COUNTA(tweet_datatable[[#This Row],[Flag]])&gt;0,tweet_datatable[[#This Row],[x]],NA())</f>
        <v>0.83085635892340315</v>
      </c>
      <c r="W615" s="3">
        <f>IF(COUNTA(tweet_datatable[[#This Row],[Flag]])&gt;0,tweet_datatable[[#This Row],[y]],NA())</f>
        <v>0.17382487210143394</v>
      </c>
      <c r="X615" s="3" t="e">
        <f>IF(COUNTA(tweet_datatable[[#This Row],[Flag]])=0,tweet_datatable[[#This Row],[x]],NA())</f>
        <v>#N/A</v>
      </c>
      <c r="Y615" s="3" t="e">
        <f>IF(COUNTA(tweet_datatable[[#This Row],[Flag]])=0,tweet_datatable[[#This Row],[y]],NA())</f>
        <v>#N/A</v>
      </c>
      <c r="Z615" s="3"/>
      <c r="AA615" s="3"/>
      <c r="AB615" s="3"/>
    </row>
    <row r="616" spans="1:28" x14ac:dyDescent="0.35">
      <c r="A616" s="1">
        <v>44175</v>
      </c>
      <c r="B616">
        <v>18.600000000000001</v>
      </c>
      <c r="C616">
        <v>41.3</v>
      </c>
      <c r="D616">
        <v>207.9</v>
      </c>
      <c r="E616" t="s">
        <v>8</v>
      </c>
      <c r="G616" t="s">
        <v>17</v>
      </c>
      <c r="I616" s="2">
        <f>IFERROR(tweet_datatable[[#This Row],[Retweets]]/SUM(tweet_datatable[[#This Row],[Retweets]:[Likes]]),0.5)</f>
        <v>0.16573033707865167</v>
      </c>
      <c r="J616" s="2">
        <f>IFERROR(tweet_datatable[[#This Row],[Retweets]]/SUM(tweet_datatable[[#This Row],[Comments]:[Retweets]]),0.5)</f>
        <v>0.68948247078464109</v>
      </c>
      <c r="K616" s="3">
        <f>tweet_datatable[[#This Row],[R/L]]*60</f>
        <v>9.9438202247191008</v>
      </c>
      <c r="L616" s="3">
        <f>tweet_datatable[[#This Row],[R/C]]*60</f>
        <v>41.368948247078464</v>
      </c>
      <c r="M616" s="3">
        <f>180-tweet_datatable[[#This Row],[Theta (deg)]]-tweet_datatable[[#This Row],[Phi (deg)]]</f>
        <v>128.68723152820243</v>
      </c>
      <c r="N616" s="3">
        <f>RADIANS(tweet_datatable[[#This Row],[Phi (deg)]])</f>
        <v>0.72202435499865592</v>
      </c>
      <c r="O616" s="3">
        <f>RADIANS(tweet_datatable[[#This Row],[Beta (deg)]])</f>
        <v>2.2460158954433864</v>
      </c>
      <c r="P616" s="3">
        <f>SIN(tweet_datatable[[#This Row],[Phi (rad)]])</f>
        <v>0.66090524153473162</v>
      </c>
      <c r="Q616" s="3">
        <f>SIN(tweet_datatable[[#This Row],[Beta (rad)]])</f>
        <v>0.78056972445517681</v>
      </c>
      <c r="R616" s="3">
        <f>tweet_datatable[[#This Row],[SinPhi]]/tweet_datatable[[#This Row],[SinBeta]]</f>
        <v>0.84669597196590118</v>
      </c>
      <c r="S616" s="3">
        <f>RADIANS(tweet_datatable[[#This Row],[Theta (deg)]])</f>
        <v>0.17355240314775075</v>
      </c>
      <c r="T616" s="3">
        <f>tweet_datatable[[#This Row],[r1]]*COS(tweet_datatable[[#This Row],[Theta (rad)]])</f>
        <v>0.83397652020407897</v>
      </c>
      <c r="U616" s="3">
        <f>tweet_datatable[[#This Row],[r1]]*SIN(tweet_datatable[[#This Row],[Theta (rad)]])</f>
        <v>0.14620955061683782</v>
      </c>
      <c r="V616" s="3">
        <f>IF(COUNTA(tweet_datatable[[#This Row],[Flag]])&gt;0,tweet_datatable[[#This Row],[x]],NA())</f>
        <v>0.83397652020407897</v>
      </c>
      <c r="W616" s="3">
        <f>IF(COUNTA(tweet_datatable[[#This Row],[Flag]])&gt;0,tweet_datatable[[#This Row],[y]],NA())</f>
        <v>0.14620955061683782</v>
      </c>
      <c r="X616" s="3" t="e">
        <f>IF(COUNTA(tweet_datatable[[#This Row],[Flag]])=0,tweet_datatable[[#This Row],[x]],NA())</f>
        <v>#N/A</v>
      </c>
      <c r="Y616" s="3" t="e">
        <f>IF(COUNTA(tweet_datatable[[#This Row],[Flag]])=0,tweet_datatable[[#This Row],[y]],NA())</f>
        <v>#N/A</v>
      </c>
      <c r="Z616" s="3"/>
      <c r="AA616" s="3"/>
      <c r="AB616" s="3"/>
    </row>
    <row r="617" spans="1:28" x14ac:dyDescent="0.35">
      <c r="A617" s="1">
        <v>44175</v>
      </c>
      <c r="B617">
        <v>13.3</v>
      </c>
      <c r="C617">
        <v>34.1</v>
      </c>
      <c r="D617">
        <v>124.2</v>
      </c>
      <c r="E617" t="s">
        <v>9</v>
      </c>
      <c r="G617" t="s">
        <v>17</v>
      </c>
      <c r="I617" s="2">
        <f>IFERROR(tweet_datatable[[#This Row],[Retweets]]/SUM(tweet_datatable[[#This Row],[Retweets]:[Likes]]),0.5)</f>
        <v>0.21541377132027795</v>
      </c>
      <c r="J617" s="2">
        <f>IFERROR(tweet_datatable[[#This Row],[Retweets]]/SUM(tweet_datatable[[#This Row],[Comments]:[Retweets]]),0.5)</f>
        <v>0.71940928270042193</v>
      </c>
      <c r="K617" s="3">
        <f>tweet_datatable[[#This Row],[R/L]]*60</f>
        <v>12.924826279216678</v>
      </c>
      <c r="L617" s="3">
        <f>tweet_datatable[[#This Row],[R/C]]*60</f>
        <v>43.164556962025316</v>
      </c>
      <c r="M617" s="3">
        <f>180-tweet_datatable[[#This Row],[Theta (deg)]]-tweet_datatable[[#This Row],[Phi (deg)]]</f>
        <v>123.910616758758</v>
      </c>
      <c r="N617" s="3">
        <f>RADIANS(tweet_datatable[[#This Row],[Phi (deg)]])</f>
        <v>0.75336363915198279</v>
      </c>
      <c r="O617" s="3">
        <f>RADIANS(tweet_datatable[[#This Row],[Beta (deg)]])</f>
        <v>2.1626482406171914</v>
      </c>
      <c r="P617" s="3">
        <f>SIN(tweet_datatable[[#This Row],[Phi (rad)]])</f>
        <v>0.6840960366587151</v>
      </c>
      <c r="Q617" s="3">
        <f>SIN(tweet_datatable[[#This Row],[Beta (rad)]])</f>
        <v>0.82990892213022438</v>
      </c>
      <c r="R617" s="3">
        <f>tweet_datatable[[#This Row],[SinPhi]]/tweet_datatable[[#This Row],[SinBeta]]</f>
        <v>0.82430254503441858</v>
      </c>
      <c r="S617" s="3">
        <f>RADIANS(tweet_datatable[[#This Row],[Theta (deg)]])</f>
        <v>0.22558077382061897</v>
      </c>
      <c r="T617" s="3">
        <f>tweet_datatable[[#This Row],[r1]]*COS(tweet_datatable[[#This Row],[Theta (rad)]])</f>
        <v>0.80341831938009944</v>
      </c>
      <c r="U617" s="3">
        <f>tweet_datatable[[#This Row],[r1]]*SIN(tweet_datatable[[#This Row],[Theta (rad)]])</f>
        <v>0.18437377751371284</v>
      </c>
      <c r="V617" s="3">
        <f>IF(COUNTA(tweet_datatable[[#This Row],[Flag]])&gt;0,tweet_datatable[[#This Row],[x]],NA())</f>
        <v>0.80341831938009944</v>
      </c>
      <c r="W617" s="3">
        <f>IF(COUNTA(tweet_datatable[[#This Row],[Flag]])&gt;0,tweet_datatable[[#This Row],[y]],NA())</f>
        <v>0.18437377751371284</v>
      </c>
      <c r="X617" s="3" t="e">
        <f>IF(COUNTA(tweet_datatable[[#This Row],[Flag]])=0,tweet_datatable[[#This Row],[x]],NA())</f>
        <v>#N/A</v>
      </c>
      <c r="Y617" s="3" t="e">
        <f>IF(COUNTA(tweet_datatable[[#This Row],[Flag]])=0,tweet_datatable[[#This Row],[y]],NA())</f>
        <v>#N/A</v>
      </c>
      <c r="Z617" s="3"/>
      <c r="AA617" s="3"/>
      <c r="AB617" s="3"/>
    </row>
    <row r="618" spans="1:28" x14ac:dyDescent="0.35">
      <c r="A618" s="1">
        <v>44175</v>
      </c>
      <c r="B618">
        <v>18.5</v>
      </c>
      <c r="C618">
        <v>27.6</v>
      </c>
      <c r="D618">
        <v>121</v>
      </c>
      <c r="E618" t="s">
        <v>9</v>
      </c>
      <c r="G618" t="s">
        <v>17</v>
      </c>
      <c r="I618" s="2">
        <f>IFERROR(tweet_datatable[[#This Row],[Retweets]]/SUM(tweet_datatable[[#This Row],[Retweets]:[Likes]]),0.5)</f>
        <v>0.1857335127860027</v>
      </c>
      <c r="J618" s="2">
        <f>IFERROR(tweet_datatable[[#This Row],[Retweets]]/SUM(tweet_datatable[[#This Row],[Comments]:[Retweets]]),0.5)</f>
        <v>0.59869848156182215</v>
      </c>
      <c r="K618" s="3">
        <f>tweet_datatable[[#This Row],[R/L]]*60</f>
        <v>11.144010767160161</v>
      </c>
      <c r="L618" s="3">
        <f>tweet_datatable[[#This Row],[R/C]]*60</f>
        <v>35.921908893709329</v>
      </c>
      <c r="M618" s="3">
        <f>180-tweet_datatable[[#This Row],[Theta (deg)]]-tweet_datatable[[#This Row],[Phi (deg)]]</f>
        <v>132.9340803391305</v>
      </c>
      <c r="N618" s="3">
        <f>RADIANS(tweet_datatable[[#This Row],[Phi (deg)]])</f>
        <v>0.62695558379666161</v>
      </c>
      <c r="O618" s="3">
        <f>RADIANS(tweet_datatable[[#This Row],[Beta (deg)]])</f>
        <v>2.3201373900284876</v>
      </c>
      <c r="P618" s="3">
        <f>SIN(tweet_datatable[[#This Row],[Phi (rad)]])</f>
        <v>0.58668205947009444</v>
      </c>
      <c r="Q618" s="3">
        <f>SIN(tweet_datatable[[#This Row],[Beta (rad)]])</f>
        <v>0.73213786683291349</v>
      </c>
      <c r="R618" s="3">
        <f>tweet_datatable[[#This Row],[SinPhi]]/tweet_datatable[[#This Row],[SinBeta]]</f>
        <v>0.80132729919839729</v>
      </c>
      <c r="S618" s="3">
        <f>RADIANS(tweet_datatable[[#This Row],[Theta (deg)]])</f>
        <v>0.194499679764644</v>
      </c>
      <c r="T618" s="3">
        <f>tweet_datatable[[#This Row],[r1]]*COS(tweet_datatable[[#This Row],[Theta (rad)]])</f>
        <v>0.78621786595849985</v>
      </c>
      <c r="U618" s="3">
        <f>tweet_datatable[[#This Row],[r1]]*SIN(tweet_datatable[[#This Row],[Theta (rad)]])</f>
        <v>0.15487707282958316</v>
      </c>
      <c r="V618" s="3">
        <f>IF(COUNTA(tweet_datatable[[#This Row],[Flag]])&gt;0,tweet_datatable[[#This Row],[x]],NA())</f>
        <v>0.78621786595849985</v>
      </c>
      <c r="W618" s="3">
        <f>IF(COUNTA(tweet_datatable[[#This Row],[Flag]])&gt;0,tweet_datatable[[#This Row],[y]],NA())</f>
        <v>0.15487707282958316</v>
      </c>
      <c r="X618" s="3" t="e">
        <f>IF(COUNTA(tweet_datatable[[#This Row],[Flag]])=0,tweet_datatable[[#This Row],[x]],NA())</f>
        <v>#N/A</v>
      </c>
      <c r="Y618" s="3" t="e">
        <f>IF(COUNTA(tweet_datatable[[#This Row],[Flag]])=0,tweet_datatable[[#This Row],[y]],NA())</f>
        <v>#N/A</v>
      </c>
      <c r="Z618" s="3"/>
      <c r="AA618" s="3"/>
      <c r="AB618" s="3"/>
    </row>
    <row r="619" spans="1:28" x14ac:dyDescent="0.35">
      <c r="A619" s="1">
        <v>44175</v>
      </c>
      <c r="B619">
        <v>7.5</v>
      </c>
      <c r="C619">
        <v>21.7</v>
      </c>
      <c r="D619">
        <v>79.599999999999994</v>
      </c>
      <c r="E619" t="s">
        <v>8</v>
      </c>
      <c r="G619" t="s">
        <v>17</v>
      </c>
      <c r="I619" s="2">
        <f>IFERROR(tweet_datatable[[#This Row],[Retweets]]/SUM(tweet_datatable[[#This Row],[Retweets]:[Likes]]),0.5)</f>
        <v>0.21421520236920039</v>
      </c>
      <c r="J619" s="2">
        <f>IFERROR(tweet_datatable[[#This Row],[Retweets]]/SUM(tweet_datatable[[#This Row],[Comments]:[Retweets]]),0.5)</f>
        <v>0.74315068493150682</v>
      </c>
      <c r="K619" s="3">
        <f>tweet_datatable[[#This Row],[R/L]]*60</f>
        <v>12.852912142152023</v>
      </c>
      <c r="L619" s="3">
        <f>tweet_datatable[[#This Row],[R/C]]*60</f>
        <v>44.589041095890408</v>
      </c>
      <c r="M619" s="3">
        <f>180-tweet_datatable[[#This Row],[Theta (deg)]]-tweet_datatable[[#This Row],[Phi (deg)]]</f>
        <v>122.55804676195756</v>
      </c>
      <c r="N619" s="3">
        <f>RADIANS(tweet_datatable[[#This Row],[Phi (deg)]])</f>
        <v>0.77822557743034826</v>
      </c>
      <c r="O619" s="3">
        <f>RADIANS(tweet_datatable[[#This Row],[Beta (deg)]])</f>
        <v>2.1390414408093346</v>
      </c>
      <c r="P619" s="3">
        <f>SIN(tweet_datatable[[#This Row],[Phi (rad)]])</f>
        <v>0.70201685167158923</v>
      </c>
      <c r="Q619" s="3">
        <f>SIN(tweet_datatable[[#This Row],[Beta (rad)]])</f>
        <v>0.84284667102665067</v>
      </c>
      <c r="R619" s="3">
        <f>tweet_datatable[[#This Row],[SinPhi]]/tweet_datatable[[#This Row],[SinBeta]]</f>
        <v>0.83291169770710471</v>
      </c>
      <c r="S619" s="3">
        <f>RADIANS(tweet_datatable[[#This Row],[Theta (deg)]])</f>
        <v>0.22432563535011027</v>
      </c>
      <c r="T619" s="3">
        <f>tweet_datatable[[#This Row],[r1]]*COS(tweet_datatable[[#This Row],[Theta (rad)]])</f>
        <v>0.81204254577323287</v>
      </c>
      <c r="U619" s="3">
        <f>tweet_datatable[[#This Row],[r1]]*SIN(tweet_datatable[[#This Row],[Theta (rad)]])</f>
        <v>0.18528032823658935</v>
      </c>
      <c r="V619" s="3">
        <f>IF(COUNTA(tweet_datatable[[#This Row],[Flag]])&gt;0,tweet_datatable[[#This Row],[x]],NA())</f>
        <v>0.81204254577323287</v>
      </c>
      <c r="W619" s="3">
        <f>IF(COUNTA(tweet_datatable[[#This Row],[Flag]])&gt;0,tweet_datatable[[#This Row],[y]],NA())</f>
        <v>0.18528032823658935</v>
      </c>
      <c r="X619" s="3" t="e">
        <f>IF(COUNTA(tweet_datatable[[#This Row],[Flag]])=0,tweet_datatable[[#This Row],[x]],NA())</f>
        <v>#N/A</v>
      </c>
      <c r="Y619" s="3" t="e">
        <f>IF(COUNTA(tweet_datatable[[#This Row],[Flag]])=0,tweet_datatable[[#This Row],[y]],NA())</f>
        <v>#N/A</v>
      </c>
      <c r="Z619" s="3"/>
      <c r="AA619" s="3"/>
      <c r="AB619" s="3"/>
    </row>
    <row r="620" spans="1:28" x14ac:dyDescent="0.35">
      <c r="A620" s="1">
        <v>44175</v>
      </c>
      <c r="B620">
        <v>7.8</v>
      </c>
      <c r="C620">
        <v>18.600000000000001</v>
      </c>
      <c r="D620">
        <v>74.2</v>
      </c>
      <c r="E620" t="s">
        <v>8</v>
      </c>
      <c r="G620" t="s">
        <v>17</v>
      </c>
      <c r="I620" s="2">
        <f>IFERROR(tweet_datatable[[#This Row],[Retweets]]/SUM(tweet_datatable[[#This Row],[Retweets]:[Likes]]),0.5)</f>
        <v>0.20043103448275862</v>
      </c>
      <c r="J620" s="2">
        <f>IFERROR(tweet_datatable[[#This Row],[Retweets]]/SUM(tweet_datatable[[#This Row],[Comments]:[Retweets]]),0.5)</f>
        <v>0.70454545454545459</v>
      </c>
      <c r="K620" s="3">
        <f>tweet_datatable[[#This Row],[R/L]]*60</f>
        <v>12.025862068965518</v>
      </c>
      <c r="L620" s="3">
        <f>tweet_datatable[[#This Row],[R/C]]*60</f>
        <v>42.272727272727273</v>
      </c>
      <c r="M620" s="3">
        <f>180-tweet_datatable[[#This Row],[Theta (deg)]]-tweet_datatable[[#This Row],[Phi (deg)]]</f>
        <v>125.7014106583072</v>
      </c>
      <c r="N620" s="3">
        <f>RADIANS(tweet_datatable[[#This Row],[Phi (deg)]])</f>
        <v>0.7377982747066939</v>
      </c>
      <c r="O620" s="3">
        <f>RADIANS(tweet_datatable[[#This Row],[Beta (deg)]])</f>
        <v>2.1939034903889536</v>
      </c>
      <c r="P620" s="3">
        <f>SIN(tweet_datatable[[#This Row],[Phi (rad)]])</f>
        <v>0.67266037370125253</v>
      </c>
      <c r="Q620" s="3">
        <f>SIN(tweet_datatable[[#This Row],[Beta (rad)]])</f>
        <v>0.81206915949220604</v>
      </c>
      <c r="R620" s="3">
        <f>tweet_datatable[[#This Row],[SinPhi]]/tweet_datatable[[#This Row],[SinBeta]]</f>
        <v>0.8283289247456127</v>
      </c>
      <c r="S620" s="3">
        <f>RADIANS(tweet_datatable[[#This Row],[Theta (deg)]])</f>
        <v>0.20989088849414567</v>
      </c>
      <c r="T620" s="3">
        <f>tweet_datatable[[#This Row],[r1]]*COS(tweet_datatable[[#This Row],[Theta (rad)]])</f>
        <v>0.81015013178979045</v>
      </c>
      <c r="U620" s="3">
        <f>tweet_datatable[[#This Row],[r1]]*SIN(tweet_datatable[[#This Row],[Theta (rad)]])</f>
        <v>0.17258496901876519</v>
      </c>
      <c r="V620" s="3">
        <f>IF(COUNTA(tweet_datatable[[#This Row],[Flag]])&gt;0,tweet_datatable[[#This Row],[x]],NA())</f>
        <v>0.81015013178979045</v>
      </c>
      <c r="W620" s="3">
        <f>IF(COUNTA(tweet_datatable[[#This Row],[Flag]])&gt;0,tweet_datatable[[#This Row],[y]],NA())</f>
        <v>0.17258496901876519</v>
      </c>
      <c r="X620" s="3" t="e">
        <f>IF(COUNTA(tweet_datatable[[#This Row],[Flag]])=0,tweet_datatable[[#This Row],[x]],NA())</f>
        <v>#N/A</v>
      </c>
      <c r="Y620" s="3" t="e">
        <f>IF(COUNTA(tweet_datatable[[#This Row],[Flag]])=0,tweet_datatable[[#This Row],[y]],NA())</f>
        <v>#N/A</v>
      </c>
      <c r="Z620" s="3"/>
      <c r="AA620" s="3"/>
      <c r="AB620" s="3"/>
    </row>
    <row r="621" spans="1:28" x14ac:dyDescent="0.35">
      <c r="A621" s="1">
        <v>44175</v>
      </c>
      <c r="B621">
        <v>10.4</v>
      </c>
      <c r="C621">
        <v>24.1</v>
      </c>
      <c r="D621">
        <v>87.5</v>
      </c>
      <c r="E621" t="s">
        <v>8</v>
      </c>
      <c r="G621" t="s">
        <v>17</v>
      </c>
      <c r="I621" s="2">
        <f>IFERROR(tweet_datatable[[#This Row],[Retweets]]/SUM(tweet_datatable[[#This Row],[Retweets]:[Likes]]),0.5)</f>
        <v>0.21594982078853048</v>
      </c>
      <c r="J621" s="2">
        <f>IFERROR(tweet_datatable[[#This Row],[Retweets]]/SUM(tweet_datatable[[#This Row],[Comments]:[Retweets]]),0.5)</f>
        <v>0.6985507246376812</v>
      </c>
      <c r="K621" s="3">
        <f>tweet_datatable[[#This Row],[R/L]]*60</f>
        <v>12.956989247311828</v>
      </c>
      <c r="L621" s="3">
        <f>tweet_datatable[[#This Row],[R/C]]*60</f>
        <v>41.913043478260875</v>
      </c>
      <c r="M621" s="3">
        <f>180-tweet_datatable[[#This Row],[Theta (deg)]]-tweet_datatable[[#This Row],[Phi (deg)]]</f>
        <v>125.12996727442729</v>
      </c>
      <c r="N621" s="3">
        <f>RADIANS(tweet_datatable[[#This Row],[Phi (deg)]])</f>
        <v>0.73152060822718867</v>
      </c>
      <c r="O621" s="3">
        <f>RADIANS(tweet_datatable[[#This Row],[Beta (deg)]])</f>
        <v>2.1839299218515111</v>
      </c>
      <c r="P621" s="3">
        <f>SIN(tweet_datatable[[#This Row],[Phi (rad)]])</f>
        <v>0.6680019819096169</v>
      </c>
      <c r="Q621" s="3">
        <f>SIN(tweet_datatable[[#This Row],[Beta (rad)]])</f>
        <v>0.81784886191232642</v>
      </c>
      <c r="R621" s="3">
        <f>tweet_datatable[[#This Row],[SinPhi]]/tweet_datatable[[#This Row],[SinBeta]]</f>
        <v>0.81677925227855475</v>
      </c>
      <c r="S621" s="3">
        <f>RADIANS(tweet_datatable[[#This Row],[Theta (deg)]])</f>
        <v>0.22614212351109325</v>
      </c>
      <c r="T621" s="3">
        <f>tweet_datatable[[#This Row],[r1]]*COS(tweet_datatable[[#This Row],[Theta (rad)]])</f>
        <v>0.7959829550252322</v>
      </c>
      <c r="U621" s="3">
        <f>tweet_datatable[[#This Row],[r1]]*SIN(tweet_datatable[[#This Row],[Theta (rad)]])</f>
        <v>0.18313787773700518</v>
      </c>
      <c r="V621" s="3">
        <f>IF(COUNTA(tweet_datatable[[#This Row],[Flag]])&gt;0,tweet_datatable[[#This Row],[x]],NA())</f>
        <v>0.7959829550252322</v>
      </c>
      <c r="W621" s="3">
        <f>IF(COUNTA(tweet_datatable[[#This Row],[Flag]])&gt;0,tweet_datatable[[#This Row],[y]],NA())</f>
        <v>0.18313787773700518</v>
      </c>
      <c r="X621" s="3" t="e">
        <f>IF(COUNTA(tweet_datatable[[#This Row],[Flag]])=0,tweet_datatable[[#This Row],[x]],NA())</f>
        <v>#N/A</v>
      </c>
      <c r="Y621" s="3" t="e">
        <f>IF(COUNTA(tweet_datatable[[#This Row],[Flag]])=0,tweet_datatable[[#This Row],[y]],NA())</f>
        <v>#N/A</v>
      </c>
      <c r="Z621" s="3"/>
      <c r="AA621" s="3"/>
      <c r="AB621" s="3"/>
    </row>
    <row r="622" spans="1:28" x14ac:dyDescent="0.35">
      <c r="A622" s="1">
        <v>44175</v>
      </c>
      <c r="B622">
        <v>38.200000000000003</v>
      </c>
      <c r="C622">
        <v>52.5</v>
      </c>
      <c r="D622">
        <v>290.8</v>
      </c>
      <c r="E622" t="s">
        <v>8</v>
      </c>
      <c r="I622" s="2">
        <f>IFERROR(tweet_datatable[[#This Row],[Retweets]]/SUM(tweet_datatable[[#This Row],[Retweets]:[Likes]]),0.5)</f>
        <v>0.15292746868628021</v>
      </c>
      <c r="J622" s="2">
        <f>IFERROR(tweet_datatable[[#This Row],[Retweets]]/SUM(tweet_datatable[[#This Row],[Comments]:[Retweets]]),0.5)</f>
        <v>0.5788313120176406</v>
      </c>
      <c r="K622" s="3">
        <f>tweet_datatable[[#This Row],[R/L]]*60</f>
        <v>9.1756481211768133</v>
      </c>
      <c r="L622" s="3">
        <f>tweet_datatable[[#This Row],[R/C]]*60</f>
        <v>34.729878721058434</v>
      </c>
      <c r="M622" s="3">
        <f>180-tweet_datatable[[#This Row],[Theta (deg)]]-tweet_datatable[[#This Row],[Phi (deg)]]</f>
        <v>136.09447315776475</v>
      </c>
      <c r="N622" s="3">
        <f>RADIANS(tweet_datatable[[#This Row],[Phi (deg)]])</f>
        <v>0.60615073250078699</v>
      </c>
      <c r="O622" s="3">
        <f>RADIANS(tweet_datatable[[#This Row],[Beta (deg)]])</f>
        <v>2.3752966503700392</v>
      </c>
      <c r="P622" s="3">
        <f>SIN(tweet_datatable[[#This Row],[Phi (rad)]])</f>
        <v>0.56970817937257989</v>
      </c>
      <c r="Q622" s="3">
        <f>SIN(tweet_datatable[[#This Row],[Beta (rad)]])</f>
        <v>0.69347133055867538</v>
      </c>
      <c r="R622" s="3">
        <f>tweet_datatable[[#This Row],[SinPhi]]/tweet_datatable[[#This Row],[SinBeta]]</f>
        <v>0.82153097650570606</v>
      </c>
      <c r="S622" s="3">
        <f>RADIANS(tweet_datatable[[#This Row],[Theta (deg)]])</f>
        <v>0.16014527071896703</v>
      </c>
      <c r="T622" s="3">
        <f>tweet_datatable[[#This Row],[r1]]*COS(tweet_datatable[[#This Row],[Theta (rad)]])</f>
        <v>0.81101877185174176</v>
      </c>
      <c r="U622" s="3">
        <f>tweet_datatable[[#This Row],[r1]]*SIN(tweet_datatable[[#This Row],[Theta (rad)]])</f>
        <v>0.13100266051692028</v>
      </c>
      <c r="V622" s="3" t="e">
        <f>IF(COUNTA(tweet_datatable[[#This Row],[Flag]])&gt;0,tweet_datatable[[#This Row],[x]],NA())</f>
        <v>#N/A</v>
      </c>
      <c r="W622" s="3" t="e">
        <f>IF(COUNTA(tweet_datatable[[#This Row],[Flag]])&gt;0,tweet_datatable[[#This Row],[y]],NA())</f>
        <v>#N/A</v>
      </c>
      <c r="X622" s="3">
        <f>IF(COUNTA(tweet_datatable[[#This Row],[Flag]])=0,tweet_datatable[[#This Row],[x]],NA())</f>
        <v>0.81101877185174176</v>
      </c>
      <c r="Y622" s="3">
        <f>IF(COUNTA(tweet_datatable[[#This Row],[Flag]])=0,tweet_datatable[[#This Row],[y]],NA())</f>
        <v>0.13100266051692028</v>
      </c>
      <c r="Z622" s="3"/>
      <c r="AA622" s="3"/>
      <c r="AB622" s="3"/>
    </row>
    <row r="623" spans="1:28" x14ac:dyDescent="0.35">
      <c r="A623" s="1">
        <v>44175</v>
      </c>
      <c r="B623">
        <v>15.4</v>
      </c>
      <c r="C623">
        <v>39.9</v>
      </c>
      <c r="D623">
        <v>172.9</v>
      </c>
      <c r="E623" t="s">
        <v>8</v>
      </c>
      <c r="I623" s="2">
        <f>IFERROR(tweet_datatable[[#This Row],[Retweets]]/SUM(tweet_datatable[[#This Row],[Retweets]:[Likes]]),0.5)</f>
        <v>0.18749999999999997</v>
      </c>
      <c r="J623" s="2">
        <f>IFERROR(tweet_datatable[[#This Row],[Retweets]]/SUM(tweet_datatable[[#This Row],[Comments]:[Retweets]]),0.5)</f>
        <v>0.72151898734177211</v>
      </c>
      <c r="K623" s="3">
        <f>tweet_datatable[[#This Row],[R/L]]*60</f>
        <v>11.249999999999998</v>
      </c>
      <c r="L623" s="3">
        <f>tweet_datatable[[#This Row],[R/C]]*60</f>
        <v>43.291139240506325</v>
      </c>
      <c r="M623" s="3">
        <f>180-tweet_datatable[[#This Row],[Theta (deg)]]-tweet_datatable[[#This Row],[Phi (deg)]]</f>
        <v>125.45886075949367</v>
      </c>
      <c r="N623" s="3">
        <f>RADIANS(tweet_datatable[[#This Row],[Phi (deg)]])</f>
        <v>0.75557291668615267</v>
      </c>
      <c r="O623" s="3">
        <f>RADIANS(tweet_datatable[[#This Row],[Beta (deg)]])</f>
        <v>2.1896701960542786</v>
      </c>
      <c r="P623" s="3">
        <f>SIN(tweet_datatable[[#This Row],[Phi (rad)]])</f>
        <v>0.68570579508641305</v>
      </c>
      <c r="Q623" s="3">
        <f>SIN(tweet_datatable[[#This Row],[Beta (rad)]])</f>
        <v>0.81453226201164863</v>
      </c>
      <c r="R623" s="3">
        <f>tweet_datatable[[#This Row],[SinPhi]]/tweet_datatable[[#This Row],[SinBeta]]</f>
        <v>0.84183994553257702</v>
      </c>
      <c r="S623" s="3">
        <f>RADIANS(tweet_datatable[[#This Row],[Theta (deg)]])</f>
        <v>0.19634954084936204</v>
      </c>
      <c r="T623" s="3">
        <f>tweet_datatable[[#This Row],[r1]]*COS(tweet_datatable[[#This Row],[Theta (rad)]])</f>
        <v>0.82566422703380882</v>
      </c>
      <c r="U623" s="3">
        <f>tweet_datatable[[#This Row],[r1]]*SIN(tweet_datatable[[#This Row],[Theta (rad)]])</f>
        <v>0.16423482605999029</v>
      </c>
      <c r="V623" s="3" t="e">
        <f>IF(COUNTA(tweet_datatable[[#This Row],[Flag]])&gt;0,tweet_datatable[[#This Row],[x]],NA())</f>
        <v>#N/A</v>
      </c>
      <c r="W623" s="3" t="e">
        <f>IF(COUNTA(tweet_datatable[[#This Row],[Flag]])&gt;0,tweet_datatable[[#This Row],[y]],NA())</f>
        <v>#N/A</v>
      </c>
      <c r="X623" s="3">
        <f>IF(COUNTA(tweet_datatable[[#This Row],[Flag]])=0,tweet_datatable[[#This Row],[x]],NA())</f>
        <v>0.82566422703380882</v>
      </c>
      <c r="Y623" s="3">
        <f>IF(COUNTA(tweet_datatable[[#This Row],[Flag]])=0,tweet_datatable[[#This Row],[y]],NA())</f>
        <v>0.16423482605999029</v>
      </c>
      <c r="Z623" s="3"/>
      <c r="AA623" s="3"/>
      <c r="AB623" s="3"/>
    </row>
    <row r="624" spans="1:28" x14ac:dyDescent="0.35">
      <c r="A624" s="1">
        <v>44175</v>
      </c>
      <c r="B624">
        <v>8.9</v>
      </c>
      <c r="C624">
        <v>24.5</v>
      </c>
      <c r="D624">
        <v>117</v>
      </c>
      <c r="E624" t="s">
        <v>8</v>
      </c>
      <c r="I624" s="2">
        <f>IFERROR(tweet_datatable[[#This Row],[Retweets]]/SUM(tweet_datatable[[#This Row],[Retweets]:[Likes]]),0.5)</f>
        <v>0.17314487632508835</v>
      </c>
      <c r="J624" s="2">
        <f>IFERROR(tweet_datatable[[#This Row],[Retweets]]/SUM(tweet_datatable[[#This Row],[Comments]:[Retweets]]),0.5)</f>
        <v>0.73353293413173659</v>
      </c>
      <c r="K624" s="3">
        <f>tweet_datatable[[#This Row],[R/L]]*60</f>
        <v>10.388692579505301</v>
      </c>
      <c r="L624" s="3">
        <f>tweet_datatable[[#This Row],[R/C]]*60</f>
        <v>44.011976047904199</v>
      </c>
      <c r="M624" s="3">
        <f>180-tweet_datatable[[#This Row],[Theta (deg)]]-tweet_datatable[[#This Row],[Phi (deg)]]</f>
        <v>125.59933137259051</v>
      </c>
      <c r="N624" s="3">
        <f>RADIANS(tweet_datatable[[#This Row],[Phi (deg)]])</f>
        <v>0.7681538923448098</v>
      </c>
      <c r="O624" s="3">
        <f>RADIANS(tweet_datatable[[#This Row],[Beta (deg)]])</f>
        <v>2.1921218707551131</v>
      </c>
      <c r="P624" s="3">
        <f>SIN(tweet_datatable[[#This Row],[Phi (rad)]])</f>
        <v>0.69480871274365696</v>
      </c>
      <c r="Q624" s="3">
        <f>SIN(tweet_datatable[[#This Row],[Beta (rad)]])</f>
        <v>0.81310755422105629</v>
      </c>
      <c r="R624" s="3">
        <f>tweet_datatable[[#This Row],[SinPhi]]/tweet_datatable[[#This Row],[SinBeta]]</f>
        <v>0.8545102171744946</v>
      </c>
      <c r="S624" s="3">
        <f>RADIANS(tweet_datatable[[#This Row],[Theta (deg)]])</f>
        <v>0.18131689048987029</v>
      </c>
      <c r="T624" s="3">
        <f>tweet_datatable[[#This Row],[r1]]*COS(tweet_datatable[[#This Row],[Theta (rad)]])</f>
        <v>0.84050229734275173</v>
      </c>
      <c r="U624" s="3">
        <f>tweet_datatable[[#This Row],[r1]]*SIN(tweet_datatable[[#This Row],[Theta (rad)]])</f>
        <v>0.15408958244202745</v>
      </c>
      <c r="V624" s="3" t="e">
        <f>IF(COUNTA(tweet_datatable[[#This Row],[Flag]])&gt;0,tweet_datatable[[#This Row],[x]],NA())</f>
        <v>#N/A</v>
      </c>
      <c r="W624" s="3" t="e">
        <f>IF(COUNTA(tweet_datatable[[#This Row],[Flag]])&gt;0,tweet_datatable[[#This Row],[y]],NA())</f>
        <v>#N/A</v>
      </c>
      <c r="X624" s="3">
        <f>IF(COUNTA(tweet_datatable[[#This Row],[Flag]])=0,tweet_datatable[[#This Row],[x]],NA())</f>
        <v>0.84050229734275173</v>
      </c>
      <c r="Y624" s="3">
        <f>IF(COUNTA(tweet_datatable[[#This Row],[Flag]])=0,tweet_datatable[[#This Row],[y]],NA())</f>
        <v>0.15408958244202745</v>
      </c>
      <c r="Z624" s="3"/>
      <c r="AA624" s="3"/>
      <c r="AB624" s="3"/>
    </row>
    <row r="625" spans="1:28" x14ac:dyDescent="0.35">
      <c r="A625" s="1">
        <v>44175</v>
      </c>
      <c r="B625">
        <v>10.4</v>
      </c>
      <c r="C625">
        <v>34.4</v>
      </c>
      <c r="D625">
        <v>182.7</v>
      </c>
      <c r="E625" t="s">
        <v>8</v>
      </c>
      <c r="I625" s="2">
        <f>IFERROR(tweet_datatable[[#This Row],[Retweets]]/SUM(tweet_datatable[[#This Row],[Retweets]:[Likes]]),0.5)</f>
        <v>0.15845232611699678</v>
      </c>
      <c r="J625" s="2">
        <f>IFERROR(tweet_datatable[[#This Row],[Retweets]]/SUM(tweet_datatable[[#This Row],[Comments]:[Retweets]]),0.5)</f>
        <v>0.7678571428571429</v>
      </c>
      <c r="K625" s="3">
        <f>tweet_datatable[[#This Row],[R/L]]*60</f>
        <v>9.5071395670198058</v>
      </c>
      <c r="L625" s="3">
        <f>tweet_datatable[[#This Row],[R/C]]*60</f>
        <v>46.071428571428577</v>
      </c>
      <c r="M625" s="3">
        <f>180-tweet_datatable[[#This Row],[Theta (deg)]]-tweet_datatable[[#This Row],[Phi (deg)]]</f>
        <v>124.42143186155161</v>
      </c>
      <c r="N625" s="3">
        <f>RADIANS(tweet_datatable[[#This Row],[Phi (deg)]])</f>
        <v>0.80409811966881617</v>
      </c>
      <c r="O625" s="3">
        <f>RADIANS(tweet_datatable[[#This Row],[Beta (deg)]])</f>
        <v>2.1715636460298531</v>
      </c>
      <c r="P625" s="3">
        <f>SIN(tweet_datatable[[#This Row],[Phi (rad)]])</f>
        <v>0.72020524653612661</v>
      </c>
      <c r="Q625" s="3">
        <f>SIN(tweet_datatable[[#This Row],[Beta (rad)]])</f>
        <v>0.82490211095143673</v>
      </c>
      <c r="R625" s="3">
        <f>tweet_datatable[[#This Row],[SinPhi]]/tweet_datatable[[#This Row],[SinBeta]]</f>
        <v>0.87307965026958967</v>
      </c>
      <c r="S625" s="3">
        <f>RADIANS(tweet_datatable[[#This Row],[Theta (deg)]])</f>
        <v>0.16593088789112373</v>
      </c>
      <c r="T625" s="3">
        <f>tweet_datatable[[#This Row],[r1]]*COS(tweet_datatable[[#This Row],[Theta (rad)]])</f>
        <v>0.8610879252574406</v>
      </c>
      <c r="U625" s="3">
        <f>tweet_datatable[[#This Row],[r1]]*SIN(tweet_datatable[[#This Row],[Theta (rad)]])</f>
        <v>0.14420700638563061</v>
      </c>
      <c r="V625" s="3" t="e">
        <f>IF(COUNTA(tweet_datatable[[#This Row],[Flag]])&gt;0,tweet_datatable[[#This Row],[x]],NA())</f>
        <v>#N/A</v>
      </c>
      <c r="W625" s="3" t="e">
        <f>IF(COUNTA(tweet_datatable[[#This Row],[Flag]])&gt;0,tweet_datatable[[#This Row],[y]],NA())</f>
        <v>#N/A</v>
      </c>
      <c r="X625" s="3">
        <f>IF(COUNTA(tweet_datatable[[#This Row],[Flag]])=0,tweet_datatable[[#This Row],[x]],NA())</f>
        <v>0.8610879252574406</v>
      </c>
      <c r="Y625" s="3">
        <f>IF(COUNTA(tweet_datatable[[#This Row],[Flag]])=0,tweet_datatable[[#This Row],[y]],NA())</f>
        <v>0.14420700638563061</v>
      </c>
      <c r="Z625" s="3"/>
      <c r="AA625" s="3"/>
      <c r="AB625" s="3"/>
    </row>
    <row r="626" spans="1:28" x14ac:dyDescent="0.35">
      <c r="A626" s="1">
        <v>44175</v>
      </c>
      <c r="B626">
        <v>14.2</v>
      </c>
      <c r="C626">
        <v>65.7</v>
      </c>
      <c r="D626">
        <v>299.89999999999998</v>
      </c>
      <c r="E626" t="s">
        <v>8</v>
      </c>
      <c r="I626" s="2">
        <f>IFERROR(tweet_datatable[[#This Row],[Retweets]]/SUM(tweet_datatable[[#This Row],[Retweets]:[Likes]]),0.5)</f>
        <v>0.17970459518599566</v>
      </c>
      <c r="J626" s="2">
        <f>IFERROR(tweet_datatable[[#This Row],[Retweets]]/SUM(tweet_datatable[[#This Row],[Comments]:[Retweets]]),0.5)</f>
        <v>0.82227784730913644</v>
      </c>
      <c r="K626" s="3">
        <f>tweet_datatable[[#This Row],[R/L]]*60</f>
        <v>10.782275711159739</v>
      </c>
      <c r="L626" s="3">
        <f>tweet_datatable[[#This Row],[R/C]]*60</f>
        <v>49.336670838548187</v>
      </c>
      <c r="M626" s="3">
        <f>180-tweet_datatable[[#This Row],[Theta (deg)]]-tweet_datatable[[#This Row],[Phi (deg)]]</f>
        <v>119.88105345029207</v>
      </c>
      <c r="N626" s="3">
        <f>RADIANS(tweet_datatable[[#This Row],[Phi (deg)]])</f>
        <v>0.8610873481053376</v>
      </c>
      <c r="O626" s="3">
        <f>RADIANS(tweet_datatable[[#This Row],[Beta (deg)]])</f>
        <v>2.0923190934669051</v>
      </c>
      <c r="P626" s="3">
        <f>SIN(tweet_datatable[[#This Row],[Phi (rad)]])</f>
        <v>0.75855154139193903</v>
      </c>
      <c r="Q626" s="3">
        <f>SIN(tweet_datatable[[#This Row],[Beta (rad)]])</f>
        <v>0.86706154129885471</v>
      </c>
      <c r="R626" s="3">
        <f>tweet_datatable[[#This Row],[SinPhi]]/tweet_datatable[[#This Row],[SinBeta]]</f>
        <v>0.87485317392307804</v>
      </c>
      <c r="S626" s="3">
        <f>RADIANS(tweet_datatable[[#This Row],[Theta (deg)]])</f>
        <v>0.18818621201755056</v>
      </c>
      <c r="T626" s="3">
        <f>tweet_datatable[[#This Row],[r1]]*COS(tweet_datatable[[#This Row],[Theta (rad)]])</f>
        <v>0.85940778952308983</v>
      </c>
      <c r="U626" s="3">
        <f>tweet_datatable[[#This Row],[r1]]*SIN(tweet_datatable[[#This Row],[Theta (rad)]])</f>
        <v>0.16366529024298315</v>
      </c>
      <c r="V626" s="3" t="e">
        <f>IF(COUNTA(tweet_datatable[[#This Row],[Flag]])&gt;0,tweet_datatable[[#This Row],[x]],NA())</f>
        <v>#N/A</v>
      </c>
      <c r="W626" s="3" t="e">
        <f>IF(COUNTA(tweet_datatable[[#This Row],[Flag]])&gt;0,tweet_datatable[[#This Row],[y]],NA())</f>
        <v>#N/A</v>
      </c>
      <c r="X626" s="3">
        <f>IF(COUNTA(tweet_datatable[[#This Row],[Flag]])=0,tweet_datatable[[#This Row],[x]],NA())</f>
        <v>0.85940778952308983</v>
      </c>
      <c r="Y626" s="3">
        <f>IF(COUNTA(tweet_datatable[[#This Row],[Flag]])=0,tweet_datatable[[#This Row],[y]],NA())</f>
        <v>0.16366529024298315</v>
      </c>
      <c r="Z626" s="3"/>
      <c r="AA626" s="3"/>
      <c r="AB626" s="3"/>
    </row>
    <row r="627" spans="1:28" x14ac:dyDescent="0.35">
      <c r="A627" s="1">
        <v>44175</v>
      </c>
      <c r="B627">
        <v>17.8</v>
      </c>
      <c r="C627">
        <v>43.8</v>
      </c>
      <c r="D627">
        <v>240.6</v>
      </c>
      <c r="E627" t="s">
        <v>8</v>
      </c>
      <c r="I627" s="2">
        <f>IFERROR(tweet_datatable[[#This Row],[Retweets]]/SUM(tweet_datatable[[#This Row],[Retweets]:[Likes]]),0.5)</f>
        <v>0.15400843881856541</v>
      </c>
      <c r="J627" s="2">
        <f>IFERROR(tweet_datatable[[#This Row],[Retweets]]/SUM(tweet_datatable[[#This Row],[Comments]:[Retweets]]),0.5)</f>
        <v>0.71103896103896103</v>
      </c>
      <c r="K627" s="3">
        <f>tweet_datatable[[#This Row],[R/L]]*60</f>
        <v>9.2405063291139236</v>
      </c>
      <c r="L627" s="3">
        <f>tweet_datatable[[#This Row],[R/C]]*60</f>
        <v>42.662337662337663</v>
      </c>
      <c r="M627" s="3">
        <f>180-tweet_datatable[[#This Row],[Theta (deg)]]-tweet_datatable[[#This Row],[Phi (deg)]]</f>
        <v>128.09715600854844</v>
      </c>
      <c r="N627" s="3">
        <f>RADIANS(tweet_datatable[[#This Row],[Phi (deg)]])</f>
        <v>0.74459825880537311</v>
      </c>
      <c r="O627" s="3">
        <f>RADIANS(tweet_datatable[[#This Row],[Beta (deg)]])</f>
        <v>2.2357171347900078</v>
      </c>
      <c r="P627" s="3">
        <f>SIN(tweet_datatable[[#This Row],[Phi (rad)]])</f>
        <v>0.67767644066063593</v>
      </c>
      <c r="Q627" s="3">
        <f>SIN(tweet_datatable[[#This Row],[Beta (rad)]])</f>
        <v>0.78696564881070874</v>
      </c>
      <c r="R627" s="3">
        <f>tweet_datatable[[#This Row],[SinPhi]]/tweet_datatable[[#This Row],[SinBeta]]</f>
        <v>0.86112582129190185</v>
      </c>
      <c r="S627" s="3">
        <f>RADIANS(tweet_datatable[[#This Row],[Theta (deg)]])</f>
        <v>0.16127725999441272</v>
      </c>
      <c r="T627" s="3">
        <f>tweet_datatable[[#This Row],[r1]]*COS(tweet_datatable[[#This Row],[Theta (rad)]])</f>
        <v>0.84995098064287167</v>
      </c>
      <c r="U627" s="3">
        <f>tweet_datatable[[#This Row],[r1]]*SIN(tweet_datatable[[#This Row],[Theta (rad)]])</f>
        <v>0.13827874240053414</v>
      </c>
      <c r="V627" s="3" t="e">
        <f>IF(COUNTA(tweet_datatable[[#This Row],[Flag]])&gt;0,tweet_datatable[[#This Row],[x]],NA())</f>
        <v>#N/A</v>
      </c>
      <c r="W627" s="3" t="e">
        <f>IF(COUNTA(tweet_datatable[[#This Row],[Flag]])&gt;0,tweet_datatable[[#This Row],[y]],NA())</f>
        <v>#N/A</v>
      </c>
      <c r="X627" s="3">
        <f>IF(COUNTA(tweet_datatable[[#This Row],[Flag]])=0,tweet_datatable[[#This Row],[x]],NA())</f>
        <v>0.84995098064287167</v>
      </c>
      <c r="Y627" s="3">
        <f>IF(COUNTA(tweet_datatable[[#This Row],[Flag]])=0,tweet_datatable[[#This Row],[y]],NA())</f>
        <v>0.13827874240053414</v>
      </c>
      <c r="Z627" s="3"/>
      <c r="AA627" s="3"/>
      <c r="AB627" s="3"/>
    </row>
    <row r="628" spans="1:28" x14ac:dyDescent="0.35">
      <c r="A628" s="1">
        <v>44175</v>
      </c>
      <c r="B628">
        <v>27.3</v>
      </c>
      <c r="C628">
        <v>40.9</v>
      </c>
      <c r="D628">
        <v>173.3</v>
      </c>
      <c r="E628" t="s">
        <v>8</v>
      </c>
      <c r="I628" s="2">
        <f>IFERROR(tweet_datatable[[#This Row],[Retweets]]/SUM(tweet_datatable[[#This Row],[Retweets]:[Likes]]),0.5)</f>
        <v>0.19094304388422034</v>
      </c>
      <c r="J628" s="2">
        <f>IFERROR(tweet_datatable[[#This Row],[Retweets]]/SUM(tweet_datatable[[#This Row],[Comments]:[Retweets]]),0.5)</f>
        <v>0.5997067448680351</v>
      </c>
      <c r="K628" s="3">
        <f>tweet_datatable[[#This Row],[R/L]]*60</f>
        <v>11.45658263305322</v>
      </c>
      <c r="L628" s="3">
        <f>tweet_datatable[[#This Row],[R/C]]*60</f>
        <v>35.982404692082106</v>
      </c>
      <c r="M628" s="3">
        <f>180-tweet_datatable[[#This Row],[Theta (deg)]]-tweet_datatable[[#This Row],[Phi (deg)]]</f>
        <v>132.56101267486468</v>
      </c>
      <c r="N628" s="3">
        <f>RADIANS(tweet_datatable[[#This Row],[Phi (deg)]])</f>
        <v>0.62801143466188913</v>
      </c>
      <c r="O628" s="3">
        <f>RADIANS(tweet_datatable[[#This Row],[Beta (deg)]])</f>
        <v>2.313626130954324</v>
      </c>
      <c r="P628" s="3">
        <f>SIN(tweet_datatable[[#This Row],[Phi (rad)]])</f>
        <v>0.58753677865169052</v>
      </c>
      <c r="Q628" s="3">
        <f>SIN(tweet_datatable[[#This Row],[Beta (rad)]])</f>
        <v>0.73655750179004431</v>
      </c>
      <c r="R628" s="3">
        <f>tweet_datatable[[#This Row],[SinPhi]]/tweet_datatable[[#This Row],[SinBeta]]</f>
        <v>0.79767944420335002</v>
      </c>
      <c r="S628" s="3">
        <f>RADIANS(tweet_datatable[[#This Row],[Theta (deg)]])</f>
        <v>0.19995508797358003</v>
      </c>
      <c r="T628" s="3">
        <f>tweet_datatable[[#This Row],[r1]]*COS(tweet_datatable[[#This Row],[Theta (rad)]])</f>
        <v>0.78178607971451686</v>
      </c>
      <c r="U628" s="3">
        <f>tweet_datatable[[#This Row],[r1]]*SIN(tweet_datatable[[#This Row],[Theta (rad)]])</f>
        <v>0.15843932993159404</v>
      </c>
      <c r="V628" s="3" t="e">
        <f>IF(COUNTA(tweet_datatable[[#This Row],[Flag]])&gt;0,tweet_datatable[[#This Row],[x]],NA())</f>
        <v>#N/A</v>
      </c>
      <c r="W628" s="3" t="e">
        <f>IF(COUNTA(tweet_datatable[[#This Row],[Flag]])&gt;0,tweet_datatable[[#This Row],[y]],NA())</f>
        <v>#N/A</v>
      </c>
      <c r="X628" s="3">
        <f>IF(COUNTA(tweet_datatable[[#This Row],[Flag]])=0,tweet_datatable[[#This Row],[x]],NA())</f>
        <v>0.78178607971451686</v>
      </c>
      <c r="Y628" s="3">
        <f>IF(COUNTA(tweet_datatable[[#This Row],[Flag]])=0,tweet_datatable[[#This Row],[y]],NA())</f>
        <v>0.15843932993159404</v>
      </c>
      <c r="Z628" s="3"/>
      <c r="AA628" s="3"/>
      <c r="AB628" s="3"/>
    </row>
    <row r="629" spans="1:28" x14ac:dyDescent="0.35">
      <c r="A629" s="1">
        <v>44175</v>
      </c>
      <c r="B629">
        <v>8</v>
      </c>
      <c r="C629">
        <v>16.600000000000001</v>
      </c>
      <c r="D629">
        <v>86.8</v>
      </c>
      <c r="E629" t="s">
        <v>8</v>
      </c>
      <c r="I629" s="2">
        <f>IFERROR(tweet_datatable[[#This Row],[Retweets]]/SUM(tweet_datatable[[#This Row],[Retweets]:[Likes]]),0.5)</f>
        <v>0.16054158607350097</v>
      </c>
      <c r="J629" s="2">
        <f>IFERROR(tweet_datatable[[#This Row],[Retweets]]/SUM(tweet_datatable[[#This Row],[Comments]:[Retweets]]),0.5)</f>
        <v>0.67479674796747968</v>
      </c>
      <c r="K629" s="3">
        <f>tweet_datatable[[#This Row],[R/L]]*60</f>
        <v>9.6324951644100576</v>
      </c>
      <c r="L629" s="3">
        <f>tweet_datatable[[#This Row],[R/C]]*60</f>
        <v>40.487804878048777</v>
      </c>
      <c r="M629" s="3">
        <f>180-tweet_datatable[[#This Row],[Theta (deg)]]-tweet_datatable[[#This Row],[Phi (deg)]]</f>
        <v>129.87969995754116</v>
      </c>
      <c r="N629" s="3">
        <f>RADIANS(tweet_datatable[[#This Row],[Phi (deg)]])</f>
        <v>0.70664550202697241</v>
      </c>
      <c r="O629" s="3">
        <f>RADIANS(tweet_datatable[[#This Row],[Beta (deg)]])</f>
        <v>2.2668283957614328</v>
      </c>
      <c r="P629" s="3">
        <f>SIN(tweet_datatable[[#This Row],[Phi (rad)]])</f>
        <v>0.64928618498931479</v>
      </c>
      <c r="Q629" s="3">
        <f>SIN(tweet_datatable[[#This Row],[Beta (rad)]])</f>
        <v>0.76739237091819534</v>
      </c>
      <c r="R629" s="3">
        <f>tweet_datatable[[#This Row],[SinPhi]]/tweet_datatable[[#This Row],[SinBeta]]</f>
        <v>0.84609413592740712</v>
      </c>
      <c r="S629" s="3">
        <f>RADIANS(tweet_datatable[[#This Row],[Theta (deg)]])</f>
        <v>0.16811875580138802</v>
      </c>
      <c r="T629" s="3">
        <f>tweet_datatable[[#This Row],[r1]]*COS(tweet_datatable[[#This Row],[Theta (rad)]])</f>
        <v>0.83416530515178777</v>
      </c>
      <c r="U629" s="3">
        <f>tweet_datatable[[#This Row],[r1]]*SIN(tweet_datatable[[#This Row],[Theta (rad)]])</f>
        <v>0.14157517625548116</v>
      </c>
      <c r="V629" s="3" t="e">
        <f>IF(COUNTA(tweet_datatable[[#This Row],[Flag]])&gt;0,tweet_datatable[[#This Row],[x]],NA())</f>
        <v>#N/A</v>
      </c>
      <c r="W629" s="3" t="e">
        <f>IF(COUNTA(tweet_datatable[[#This Row],[Flag]])&gt;0,tweet_datatable[[#This Row],[y]],NA())</f>
        <v>#N/A</v>
      </c>
      <c r="X629" s="3">
        <f>IF(COUNTA(tweet_datatable[[#This Row],[Flag]])=0,tweet_datatable[[#This Row],[x]],NA())</f>
        <v>0.83416530515178777</v>
      </c>
      <c r="Y629" s="3">
        <f>IF(COUNTA(tweet_datatable[[#This Row],[Flag]])=0,tweet_datatable[[#This Row],[y]],NA())</f>
        <v>0.14157517625548116</v>
      </c>
      <c r="Z629" s="3"/>
      <c r="AA629" s="3"/>
      <c r="AB629" s="3"/>
    </row>
    <row r="630" spans="1:28" x14ac:dyDescent="0.35">
      <c r="A630" s="1">
        <v>44175</v>
      </c>
      <c r="B630">
        <v>9</v>
      </c>
      <c r="C630">
        <v>28.5</v>
      </c>
      <c r="D630">
        <v>107</v>
      </c>
      <c r="E630" t="s">
        <v>8</v>
      </c>
      <c r="I630" s="2">
        <f>IFERROR(tweet_datatable[[#This Row],[Retweets]]/SUM(tweet_datatable[[#This Row],[Retweets]:[Likes]]),0.5)</f>
        <v>0.21033210332103322</v>
      </c>
      <c r="J630" s="2">
        <f>IFERROR(tweet_datatable[[#This Row],[Retweets]]/SUM(tweet_datatable[[#This Row],[Comments]:[Retweets]]),0.5)</f>
        <v>0.76</v>
      </c>
      <c r="K630" s="3">
        <f>tweet_datatable[[#This Row],[R/L]]*60</f>
        <v>12.619926199261993</v>
      </c>
      <c r="L630" s="3">
        <f>tweet_datatable[[#This Row],[R/C]]*60</f>
        <v>45.6</v>
      </c>
      <c r="M630" s="3">
        <f>180-tweet_datatable[[#This Row],[Theta (deg)]]-tweet_datatable[[#This Row],[Phi (deg)]]</f>
        <v>121.78007380073802</v>
      </c>
      <c r="N630" s="3">
        <f>RADIANS(tweet_datatable[[#This Row],[Phi (deg)]])</f>
        <v>0.79587013890941427</v>
      </c>
      <c r="O630" s="3">
        <f>RADIANS(tweet_datatable[[#This Row],[Beta (deg)]])</f>
        <v>2.1254632511445632</v>
      </c>
      <c r="P630" s="3">
        <f>SIN(tweet_datatable[[#This Row],[Phi (rad)]])</f>
        <v>0.71447267963280336</v>
      </c>
      <c r="Q630" s="3">
        <f>SIN(tweet_datatable[[#This Row],[Beta (rad)]])</f>
        <v>0.85007590510527309</v>
      </c>
      <c r="R630" s="3">
        <f>tweet_datatable[[#This Row],[SinPhi]]/tweet_datatable[[#This Row],[SinBeta]]</f>
        <v>0.84048103862480761</v>
      </c>
      <c r="S630" s="3">
        <f>RADIANS(tweet_datatable[[#This Row],[Theta (deg)]])</f>
        <v>0.22025926353581576</v>
      </c>
      <c r="T630" s="3">
        <f>tweet_datatable[[#This Row],[r1]]*COS(tweet_datatable[[#This Row],[Theta (rad)]])</f>
        <v>0.82017572067552336</v>
      </c>
      <c r="U630" s="3">
        <f>tweet_datatable[[#This Row],[r1]]*SIN(tweet_datatable[[#This Row],[Theta (rad)]])</f>
        <v>0.18363050809225895</v>
      </c>
      <c r="V630" s="3" t="e">
        <f>IF(COUNTA(tweet_datatable[[#This Row],[Flag]])&gt;0,tweet_datatable[[#This Row],[x]],NA())</f>
        <v>#N/A</v>
      </c>
      <c r="W630" s="3" t="e">
        <f>IF(COUNTA(tweet_datatable[[#This Row],[Flag]])&gt;0,tweet_datatable[[#This Row],[y]],NA())</f>
        <v>#N/A</v>
      </c>
      <c r="X630" s="3">
        <f>IF(COUNTA(tweet_datatable[[#This Row],[Flag]])=0,tweet_datatable[[#This Row],[x]],NA())</f>
        <v>0.82017572067552336</v>
      </c>
      <c r="Y630" s="3">
        <f>IF(COUNTA(tweet_datatable[[#This Row],[Flag]])=0,tweet_datatable[[#This Row],[y]],NA())</f>
        <v>0.18363050809225895</v>
      </c>
      <c r="Z630" s="3"/>
      <c r="AA630" s="3"/>
      <c r="AB630" s="3"/>
    </row>
    <row r="631" spans="1:28" x14ac:dyDescent="0.35">
      <c r="A631" s="1">
        <v>44175</v>
      </c>
      <c r="B631">
        <v>37.299999999999997</v>
      </c>
      <c r="C631">
        <v>47</v>
      </c>
      <c r="D631">
        <v>262.10000000000002</v>
      </c>
      <c r="E631" t="s">
        <v>8</v>
      </c>
      <c r="I631" s="2">
        <f>IFERROR(tweet_datatable[[#This Row],[Retweets]]/SUM(tweet_datatable[[#This Row],[Retweets]:[Likes]]),0.5)</f>
        <v>0.15205435134260756</v>
      </c>
      <c r="J631" s="2">
        <f>IFERROR(tweet_datatable[[#This Row],[Retweets]]/SUM(tweet_datatable[[#This Row],[Comments]:[Retweets]]),0.5)</f>
        <v>0.55753262158956107</v>
      </c>
      <c r="K631" s="3">
        <f>tweet_datatable[[#This Row],[R/L]]*60</f>
        <v>9.1232610805564534</v>
      </c>
      <c r="L631" s="3">
        <f>tweet_datatable[[#This Row],[R/C]]*60</f>
        <v>33.451957295373667</v>
      </c>
      <c r="M631" s="3">
        <f>180-tweet_datatable[[#This Row],[Theta (deg)]]-tweet_datatable[[#This Row],[Phi (deg)]]</f>
        <v>137.42478162406988</v>
      </c>
      <c r="N631" s="3">
        <f>RADIANS(tweet_datatable[[#This Row],[Phi (deg)]])</f>
        <v>0.5838467960408078</v>
      </c>
      <c r="O631" s="3">
        <f>RADIANS(tweet_datatable[[#This Row],[Beta (deg)]])</f>
        <v>2.3985149131742198</v>
      </c>
      <c r="P631" s="3">
        <f>SIN(tweet_datatable[[#This Row],[Phi (rad)]])</f>
        <v>0.55123757528581308</v>
      </c>
      <c r="Q631" s="3">
        <f>SIN(tweet_datatable[[#This Row],[Beta (rad)]])</f>
        <v>0.67655752897987576</v>
      </c>
      <c r="R631" s="3">
        <f>tweet_datatable[[#This Row],[SinPhi]]/tweet_datatable[[#This Row],[SinBeta]]</f>
        <v>0.81476822247027225</v>
      </c>
      <c r="S631" s="3">
        <f>RADIANS(tweet_datatable[[#This Row],[Theta (deg)]])</f>
        <v>0.15923094437476573</v>
      </c>
      <c r="T631" s="3">
        <f>tweet_datatable[[#This Row],[r1]]*COS(tweet_datatable[[#This Row],[Theta (rad)]])</f>
        <v>0.80446101009229509</v>
      </c>
      <c r="U631" s="3">
        <f>tweet_datatable[[#This Row],[r1]]*SIN(tweet_datatable[[#This Row],[Theta (rad)]])</f>
        <v>0.12918877501025924</v>
      </c>
      <c r="V631" s="3" t="e">
        <f>IF(COUNTA(tweet_datatable[[#This Row],[Flag]])&gt;0,tweet_datatable[[#This Row],[x]],NA())</f>
        <v>#N/A</v>
      </c>
      <c r="W631" s="3" t="e">
        <f>IF(COUNTA(tweet_datatable[[#This Row],[Flag]])&gt;0,tweet_datatable[[#This Row],[y]],NA())</f>
        <v>#N/A</v>
      </c>
      <c r="X631" s="3">
        <f>IF(COUNTA(tweet_datatable[[#This Row],[Flag]])=0,tweet_datatable[[#This Row],[x]],NA())</f>
        <v>0.80446101009229509</v>
      </c>
      <c r="Y631" s="3">
        <f>IF(COUNTA(tweet_datatable[[#This Row],[Flag]])=0,tweet_datatable[[#This Row],[y]],NA())</f>
        <v>0.12918877501025924</v>
      </c>
      <c r="Z631" s="3"/>
      <c r="AA631" s="3"/>
      <c r="AB631" s="3"/>
    </row>
    <row r="632" spans="1:28" x14ac:dyDescent="0.35">
      <c r="A632" s="1">
        <v>44175</v>
      </c>
      <c r="B632">
        <v>45</v>
      </c>
      <c r="C632">
        <v>68.3</v>
      </c>
      <c r="D632">
        <v>410.9</v>
      </c>
      <c r="E632" t="s">
        <v>8</v>
      </c>
      <c r="I632" s="2">
        <f>IFERROR(tweet_datatable[[#This Row],[Retweets]]/SUM(tweet_datatable[[#This Row],[Retweets]:[Likes]]),0.5)</f>
        <v>0.14252921535893154</v>
      </c>
      <c r="J632" s="2">
        <f>IFERROR(tweet_datatable[[#This Row],[Retweets]]/SUM(tweet_datatable[[#This Row],[Comments]:[Retweets]]),0.5)</f>
        <v>0.60282436010591345</v>
      </c>
      <c r="K632" s="3">
        <f>tweet_datatable[[#This Row],[R/L]]*60</f>
        <v>8.5517529215358916</v>
      </c>
      <c r="L632" s="3">
        <f>tweet_datatable[[#This Row],[R/C]]*60</f>
        <v>36.169461606354808</v>
      </c>
      <c r="M632" s="3">
        <f>180-tweet_datatable[[#This Row],[Theta (deg)]]-tweet_datatable[[#This Row],[Phi (deg)]]</f>
        <v>135.27878547210929</v>
      </c>
      <c r="N632" s="3">
        <f>RADIANS(tweet_datatable[[#This Row],[Phi (deg)]])</f>
        <v>0.63127619370456856</v>
      </c>
      <c r="O632" s="3">
        <f>RADIANS(tweet_datatable[[#This Row],[Beta (deg)]])</f>
        <v>2.3610602145873787</v>
      </c>
      <c r="P632" s="3">
        <f>SIN(tweet_datatable[[#This Row],[Phi (rad)]])</f>
        <v>0.59017547752034083</v>
      </c>
      <c r="Q632" s="3">
        <f>SIN(tweet_datatable[[#This Row],[Beta (rad)]])</f>
        <v>0.70365783759071499</v>
      </c>
      <c r="R632" s="3">
        <f>tweet_datatable[[#This Row],[SinPhi]]/tweet_datatable[[#This Row],[SinBeta]]</f>
        <v>0.83872508198170381</v>
      </c>
      <c r="S632" s="3">
        <f>RADIANS(tweet_datatable[[#This Row],[Theta (deg)]])</f>
        <v>0.14925624529784559</v>
      </c>
      <c r="T632" s="3">
        <f>tweet_datatable[[#This Row],[r1]]*COS(tweet_datatable[[#This Row],[Theta (rad)]])</f>
        <v>0.82940009438246931</v>
      </c>
      <c r="U632" s="3">
        <f>tweet_datatable[[#This Row],[r1]]*SIN(tweet_datatable[[#This Row],[Theta (rad)]])</f>
        <v>0.12472067424275241</v>
      </c>
      <c r="V632" s="3" t="e">
        <f>IF(COUNTA(tweet_datatable[[#This Row],[Flag]])&gt;0,tweet_datatable[[#This Row],[x]],NA())</f>
        <v>#N/A</v>
      </c>
      <c r="W632" s="3" t="e">
        <f>IF(COUNTA(tweet_datatable[[#This Row],[Flag]])&gt;0,tweet_datatable[[#This Row],[y]],NA())</f>
        <v>#N/A</v>
      </c>
      <c r="X632" s="3">
        <f>IF(COUNTA(tweet_datatable[[#This Row],[Flag]])=0,tweet_datatable[[#This Row],[x]],NA())</f>
        <v>0.82940009438246931</v>
      </c>
      <c r="Y632" s="3">
        <f>IF(COUNTA(tweet_datatable[[#This Row],[Flag]])=0,tweet_datatable[[#This Row],[y]],NA())</f>
        <v>0.12472067424275241</v>
      </c>
      <c r="Z632" s="3"/>
      <c r="AA632" s="3"/>
      <c r="AB632" s="3"/>
    </row>
    <row r="633" spans="1:28" x14ac:dyDescent="0.35">
      <c r="A633" s="1">
        <v>44175</v>
      </c>
      <c r="B633">
        <v>29.7</v>
      </c>
      <c r="C633">
        <v>58</v>
      </c>
      <c r="D633">
        <v>272.5</v>
      </c>
      <c r="E633" t="s">
        <v>8</v>
      </c>
      <c r="I633" s="2">
        <f>IFERROR(tweet_datatable[[#This Row],[Retweets]]/SUM(tweet_datatable[[#This Row],[Retweets]:[Likes]]),0.5)</f>
        <v>0.17549167927382753</v>
      </c>
      <c r="J633" s="2">
        <f>IFERROR(tweet_datatable[[#This Row],[Retweets]]/SUM(tweet_datatable[[#This Row],[Comments]:[Retweets]]),0.5)</f>
        <v>0.66134549600912196</v>
      </c>
      <c r="K633" s="3">
        <f>tweet_datatable[[#This Row],[R/L]]*60</f>
        <v>10.529500756429652</v>
      </c>
      <c r="L633" s="3">
        <f>tweet_datatable[[#This Row],[R/C]]*60</f>
        <v>39.680729760547315</v>
      </c>
      <c r="M633" s="3">
        <f>180-tweet_datatable[[#This Row],[Theta (deg)]]-tweet_datatable[[#This Row],[Phi (deg)]]</f>
        <v>129.78976948302304</v>
      </c>
      <c r="N633" s="3">
        <f>RADIANS(tweet_datatable[[#This Row],[Phi (deg)]])</f>
        <v>0.69255938391565175</v>
      </c>
      <c r="O633" s="3">
        <f>RADIANS(tweet_datatable[[#This Row],[Beta (deg)]])</f>
        <v>2.2652588128832107</v>
      </c>
      <c r="P633" s="3">
        <f>SIN(tweet_datatable[[#This Row],[Phi (rad)]])</f>
        <v>0.63850900991266879</v>
      </c>
      <c r="Q633" s="3">
        <f>SIN(tweet_datatable[[#This Row],[Beta (rad)]])</f>
        <v>0.76839780690458448</v>
      </c>
      <c r="R633" s="3">
        <f>tweet_datatable[[#This Row],[SinPhi]]/tweet_datatable[[#This Row],[SinBeta]]</f>
        <v>0.83096152041979399</v>
      </c>
      <c r="S633" s="3">
        <f>RADIANS(tweet_datatable[[#This Row],[Theta (deg)]])</f>
        <v>0.18377445679093091</v>
      </c>
      <c r="T633" s="3">
        <f>tweet_datatable[[#This Row],[r1]]*COS(tweet_datatable[[#This Row],[Theta (rad)]])</f>
        <v>0.8169689151996351</v>
      </c>
      <c r="U633" s="3">
        <f>tweet_datatable[[#This Row],[r1]]*SIN(tweet_datatable[[#This Row],[Theta (rad)]])</f>
        <v>0.15185137475804175</v>
      </c>
      <c r="V633" s="3" t="e">
        <f>IF(COUNTA(tweet_datatable[[#This Row],[Flag]])&gt;0,tweet_datatable[[#This Row],[x]],NA())</f>
        <v>#N/A</v>
      </c>
      <c r="W633" s="3" t="e">
        <f>IF(COUNTA(tweet_datatable[[#This Row],[Flag]])&gt;0,tweet_datatable[[#This Row],[y]],NA())</f>
        <v>#N/A</v>
      </c>
      <c r="X633" s="3">
        <f>IF(COUNTA(tweet_datatable[[#This Row],[Flag]])=0,tweet_datatable[[#This Row],[x]],NA())</f>
        <v>0.8169689151996351</v>
      </c>
      <c r="Y633" s="3">
        <f>IF(COUNTA(tweet_datatable[[#This Row],[Flag]])=0,tweet_datatable[[#This Row],[y]],NA())</f>
        <v>0.15185137475804175</v>
      </c>
      <c r="Z633" s="3"/>
      <c r="AA633" s="3"/>
      <c r="AB633" s="3"/>
    </row>
    <row r="634" spans="1:28" x14ac:dyDescent="0.35">
      <c r="A634" s="1">
        <v>44175</v>
      </c>
      <c r="B634">
        <v>5.9</v>
      </c>
      <c r="C634">
        <v>19.8</v>
      </c>
      <c r="D634">
        <v>81.3</v>
      </c>
      <c r="E634" t="s">
        <v>8</v>
      </c>
      <c r="I634" s="2">
        <f>IFERROR(tweet_datatable[[#This Row],[Retweets]]/SUM(tweet_datatable[[#This Row],[Retweets]:[Likes]]),0.5)</f>
        <v>0.19584569732937687</v>
      </c>
      <c r="J634" s="2">
        <f>IFERROR(tweet_datatable[[#This Row],[Retweets]]/SUM(tweet_datatable[[#This Row],[Comments]:[Retweets]]),0.5)</f>
        <v>0.77042801556420226</v>
      </c>
      <c r="K634" s="3">
        <f>tweet_datatable[[#This Row],[R/L]]*60</f>
        <v>11.750741839762613</v>
      </c>
      <c r="L634" s="3">
        <f>tweet_datatable[[#This Row],[R/C]]*60</f>
        <v>46.225680933852132</v>
      </c>
      <c r="M634" s="3">
        <f>180-tweet_datatable[[#This Row],[Theta (deg)]]-tweet_datatable[[#This Row],[Phi (deg)]]</f>
        <v>122.02357722638526</v>
      </c>
      <c r="N634" s="3">
        <f>RADIANS(tweet_datatable[[#This Row],[Phi (deg)]])</f>
        <v>0.80679033127208688</v>
      </c>
      <c r="O634" s="3">
        <f>RADIANS(tweet_datatable[[#This Row],[Beta (deg)]])</f>
        <v>2.1297131876619928</v>
      </c>
      <c r="P634" s="3">
        <f>SIN(tweet_datatable[[#This Row],[Phi (rad)]])</f>
        <v>0.72207038582138849</v>
      </c>
      <c r="Q634" s="3">
        <f>SIN(tweet_datatable[[#This Row],[Beta (rad)]])</f>
        <v>0.847829962463019</v>
      </c>
      <c r="R634" s="3">
        <f>tweet_datatable[[#This Row],[SinPhi]]/tweet_datatable[[#This Row],[SinBeta]]</f>
        <v>0.85166886969140831</v>
      </c>
      <c r="S634" s="3">
        <f>RADIANS(tweet_datatable[[#This Row],[Theta (deg)]])</f>
        <v>0.20508913465571352</v>
      </c>
      <c r="T634" s="3">
        <f>tweet_datatable[[#This Row],[r1]]*COS(tweet_datatable[[#This Row],[Theta (rad)]])</f>
        <v>0.83382030529543705</v>
      </c>
      <c r="U634" s="3">
        <f>tweet_datatable[[#This Row],[r1]]*SIN(tweet_datatable[[#This Row],[Theta (rad)]])</f>
        <v>0.17344613595714711</v>
      </c>
      <c r="V634" s="3" t="e">
        <f>IF(COUNTA(tweet_datatable[[#This Row],[Flag]])&gt;0,tweet_datatable[[#This Row],[x]],NA())</f>
        <v>#N/A</v>
      </c>
      <c r="W634" s="3" t="e">
        <f>IF(COUNTA(tweet_datatable[[#This Row],[Flag]])&gt;0,tweet_datatable[[#This Row],[y]],NA())</f>
        <v>#N/A</v>
      </c>
      <c r="X634" s="3">
        <f>IF(COUNTA(tweet_datatable[[#This Row],[Flag]])=0,tweet_datatable[[#This Row],[x]],NA())</f>
        <v>0.83382030529543705</v>
      </c>
      <c r="Y634" s="3">
        <f>IF(COUNTA(tweet_datatable[[#This Row],[Flag]])=0,tweet_datatable[[#This Row],[y]],NA())</f>
        <v>0.17344613595714711</v>
      </c>
      <c r="Z634" s="3"/>
      <c r="AA634" s="3"/>
      <c r="AB634" s="3"/>
    </row>
    <row r="635" spans="1:28" x14ac:dyDescent="0.35">
      <c r="A635" s="1">
        <v>44175</v>
      </c>
      <c r="B635">
        <v>8.1999999999999993</v>
      </c>
      <c r="C635">
        <v>23.6</v>
      </c>
      <c r="D635">
        <v>111.4</v>
      </c>
      <c r="E635" t="s">
        <v>8</v>
      </c>
      <c r="I635" s="2">
        <f>IFERROR(tweet_datatable[[#This Row],[Retweets]]/SUM(tweet_datatable[[#This Row],[Retweets]:[Likes]]),0.5)</f>
        <v>0.17481481481481481</v>
      </c>
      <c r="J635" s="2">
        <f>IFERROR(tweet_datatable[[#This Row],[Retweets]]/SUM(tweet_datatable[[#This Row],[Comments]:[Retweets]]),0.5)</f>
        <v>0.74213836477987427</v>
      </c>
      <c r="K635" s="3">
        <f>tweet_datatable[[#This Row],[R/L]]*60</f>
        <v>10.488888888888889</v>
      </c>
      <c r="L635" s="3">
        <f>tweet_datatable[[#This Row],[R/C]]*60</f>
        <v>44.528301886792455</v>
      </c>
      <c r="M635" s="3">
        <f>180-tweet_datatable[[#This Row],[Theta (deg)]]-tweet_datatable[[#This Row],[Phi (deg)]]</f>
        <v>124.98280922431866</v>
      </c>
      <c r="N635" s="3">
        <f>RADIANS(tweet_datatable[[#This Row],[Phi (deg)]])</f>
        <v>0.7771654782465317</v>
      </c>
      <c r="O635" s="3">
        <f>RADIANS(tweet_datatable[[#This Row],[Beta (deg)]])</f>
        <v>2.1813615293563009</v>
      </c>
      <c r="P635" s="3">
        <f>SIN(tweet_datatable[[#This Row],[Phi (rad)]])</f>
        <v>0.70126149675834226</v>
      </c>
      <c r="Q635" s="3">
        <f>SIN(tweet_datatable[[#This Row],[Beta (rad)]])</f>
        <v>0.81932410078703566</v>
      </c>
      <c r="R635" s="3">
        <f>tweet_datatable[[#This Row],[SinPhi]]/tweet_datatable[[#This Row],[SinBeta]]</f>
        <v>0.85590243968744062</v>
      </c>
      <c r="S635" s="3">
        <f>RADIANS(tweet_datatable[[#This Row],[Theta (deg)]])</f>
        <v>0.18306564598696079</v>
      </c>
      <c r="T635" s="3">
        <f>tweet_datatable[[#This Row],[r1]]*COS(tweet_datatable[[#This Row],[Theta (rad)]])</f>
        <v>0.84160050608063464</v>
      </c>
      <c r="U635" s="3">
        <f>tweet_datatable[[#This Row],[r1]]*SIN(tweet_datatable[[#This Row],[Theta (rad)]])</f>
        <v>0.15581262602155374</v>
      </c>
      <c r="V635" s="3" t="e">
        <f>IF(COUNTA(tweet_datatable[[#This Row],[Flag]])&gt;0,tweet_datatable[[#This Row],[x]],NA())</f>
        <v>#N/A</v>
      </c>
      <c r="W635" s="3" t="e">
        <f>IF(COUNTA(tweet_datatable[[#This Row],[Flag]])&gt;0,tweet_datatable[[#This Row],[y]],NA())</f>
        <v>#N/A</v>
      </c>
      <c r="X635" s="3">
        <f>IF(COUNTA(tweet_datatable[[#This Row],[Flag]])=0,tweet_datatable[[#This Row],[x]],NA())</f>
        <v>0.84160050608063464</v>
      </c>
      <c r="Y635" s="3">
        <f>IF(COUNTA(tweet_datatable[[#This Row],[Flag]])=0,tweet_datatable[[#This Row],[y]],NA())</f>
        <v>0.15581262602155374</v>
      </c>
      <c r="Z635" s="3"/>
      <c r="AA635" s="3"/>
      <c r="AB635" s="3"/>
    </row>
    <row r="636" spans="1:28" x14ac:dyDescent="0.35">
      <c r="A636" s="1">
        <v>44175</v>
      </c>
      <c r="B636">
        <v>8.4</v>
      </c>
      <c r="C636">
        <v>24.7</v>
      </c>
      <c r="D636">
        <v>90.4</v>
      </c>
      <c r="E636" t="s">
        <v>8</v>
      </c>
      <c r="I636" s="2">
        <f>IFERROR(tweet_datatable[[#This Row],[Retweets]]/SUM(tweet_datatable[[#This Row],[Retweets]:[Likes]]),0.5)</f>
        <v>0.21459600347523891</v>
      </c>
      <c r="J636" s="2">
        <f>IFERROR(tweet_datatable[[#This Row],[Retweets]]/SUM(tweet_datatable[[#This Row],[Comments]:[Retweets]]),0.5)</f>
        <v>0.74622356495468267</v>
      </c>
      <c r="K636" s="3">
        <f>tweet_datatable[[#This Row],[R/L]]*60</f>
        <v>12.875760208514334</v>
      </c>
      <c r="L636" s="3">
        <f>tweet_datatable[[#This Row],[R/C]]*60</f>
        <v>44.77341389728096</v>
      </c>
      <c r="M636" s="3">
        <f>180-tweet_datatable[[#This Row],[Theta (deg)]]-tweet_datatable[[#This Row],[Phi (deg)]]</f>
        <v>122.35082589420472</v>
      </c>
      <c r="N636" s="3">
        <f>RADIANS(tweet_datatable[[#This Row],[Phi (deg)]])</f>
        <v>0.78144348986573897</v>
      </c>
      <c r="O636" s="3">
        <f>RADIANS(tweet_datatable[[#This Row],[Beta (deg)]])</f>
        <v>2.1354247543882074</v>
      </c>
      <c r="P636" s="3">
        <f>SIN(tweet_datatable[[#This Row],[Phi (rad)]])</f>
        <v>0.70430488263305058</v>
      </c>
      <c r="Q636" s="3">
        <f>SIN(tweet_datatable[[#This Row],[Beta (rad)]])</f>
        <v>0.84478748785760327</v>
      </c>
      <c r="R636" s="3">
        <f>tweet_datatable[[#This Row],[SinPhi]]/tweet_datatable[[#This Row],[SinBeta]]</f>
        <v>0.83370657444179341</v>
      </c>
      <c r="S636" s="3">
        <f>RADIANS(tweet_datatable[[#This Row],[Theta (deg)]])</f>
        <v>0.22472440933584675</v>
      </c>
      <c r="T636" s="3">
        <f>tweet_datatable[[#This Row],[r1]]*COS(tweet_datatable[[#This Row],[Theta (rad)]])</f>
        <v>0.81274348623564951</v>
      </c>
      <c r="U636" s="3">
        <f>tweet_datatable[[#This Row],[r1]]*SIN(tweet_datatable[[#This Row],[Theta (rad)]])</f>
        <v>0.18578126344976845</v>
      </c>
      <c r="V636" s="3" t="e">
        <f>IF(COUNTA(tweet_datatable[[#This Row],[Flag]])&gt;0,tweet_datatable[[#This Row],[x]],NA())</f>
        <v>#N/A</v>
      </c>
      <c r="W636" s="3" t="e">
        <f>IF(COUNTA(tweet_datatable[[#This Row],[Flag]])&gt;0,tweet_datatable[[#This Row],[y]],NA())</f>
        <v>#N/A</v>
      </c>
      <c r="X636" s="3">
        <f>IF(COUNTA(tweet_datatable[[#This Row],[Flag]])=0,tweet_datatable[[#This Row],[x]],NA())</f>
        <v>0.81274348623564951</v>
      </c>
      <c r="Y636" s="3">
        <f>IF(COUNTA(tweet_datatable[[#This Row],[Flag]])=0,tweet_datatable[[#This Row],[y]],NA())</f>
        <v>0.18578126344976845</v>
      </c>
      <c r="Z636" s="3"/>
      <c r="AA636" s="3"/>
      <c r="AB636" s="3"/>
    </row>
    <row r="637" spans="1:28" x14ac:dyDescent="0.35">
      <c r="A637" s="1">
        <v>44176</v>
      </c>
      <c r="B637">
        <v>29.6</v>
      </c>
      <c r="C637">
        <v>47.1</v>
      </c>
      <c r="D637">
        <v>162</v>
      </c>
      <c r="E637" t="s">
        <v>8</v>
      </c>
      <c r="G637" t="s">
        <v>17</v>
      </c>
      <c r="I637" s="2">
        <f>IFERROR(tweet_datatable[[#This Row],[Retweets]]/SUM(tweet_datatable[[#This Row],[Retweets]:[Likes]]),0.5)</f>
        <v>0.22525107604017217</v>
      </c>
      <c r="J637" s="2">
        <f>IFERROR(tweet_datatable[[#This Row],[Retweets]]/SUM(tweet_datatable[[#This Row],[Comments]:[Retweets]]),0.5)</f>
        <v>0.61408083441981742</v>
      </c>
      <c r="K637" s="3">
        <f>tweet_datatable[[#This Row],[R/L]]*60</f>
        <v>13.51506456241033</v>
      </c>
      <c r="L637" s="3">
        <f>tweet_datatable[[#This Row],[R/C]]*60</f>
        <v>36.844850065189043</v>
      </c>
      <c r="M637" s="3">
        <f>180-tweet_datatable[[#This Row],[Theta (deg)]]-tweet_datatable[[#This Row],[Phi (deg)]]</f>
        <v>129.64008537240065</v>
      </c>
      <c r="N637" s="3">
        <f>RADIANS(tweet_datatable[[#This Row],[Phi (deg)]])</f>
        <v>0.64306394604119621</v>
      </c>
      <c r="O637" s="3">
        <f>RADIANS(tweet_datatable[[#This Row],[Beta (deg)]])</f>
        <v>2.2626463323149304</v>
      </c>
      <c r="P637" s="3">
        <f>SIN(tweet_datatable[[#This Row],[Phi (rad)]])</f>
        <v>0.59965021247608841</v>
      </c>
      <c r="Q637" s="3">
        <f>SIN(tweet_datatable[[#This Row],[Beta (rad)]])</f>
        <v>0.77006709856577149</v>
      </c>
      <c r="R637" s="3">
        <f>tweet_datatable[[#This Row],[SinPhi]]/tweet_datatable[[#This Row],[SinBeta]]</f>
        <v>0.77869865313414921</v>
      </c>
      <c r="S637" s="3">
        <f>RADIANS(tweet_datatable[[#This Row],[Theta (deg)]])</f>
        <v>0.23588237523366692</v>
      </c>
      <c r="T637" s="3">
        <f>tweet_datatable[[#This Row],[r1]]*COS(tweet_datatable[[#This Row],[Theta (rad)]])</f>
        <v>0.75713532551899865</v>
      </c>
      <c r="U637" s="3">
        <f>tweet_datatable[[#This Row],[r1]]*SIN(tweet_datatable[[#This Row],[Theta (rad)]])</f>
        <v>0.18198266742791161</v>
      </c>
      <c r="V637" s="3">
        <f>IF(COUNTA(tweet_datatable[[#This Row],[Flag]])&gt;0,tweet_datatable[[#This Row],[x]],NA())</f>
        <v>0.75713532551899865</v>
      </c>
      <c r="W637" s="3">
        <f>IF(COUNTA(tweet_datatable[[#This Row],[Flag]])&gt;0,tweet_datatable[[#This Row],[y]],NA())</f>
        <v>0.18198266742791161</v>
      </c>
      <c r="X637" s="3" t="e">
        <f>IF(COUNTA(tweet_datatable[[#This Row],[Flag]])=0,tweet_datatable[[#This Row],[x]],NA())</f>
        <v>#N/A</v>
      </c>
      <c r="Y637" s="3" t="e">
        <f>IF(COUNTA(tweet_datatable[[#This Row],[Flag]])=0,tweet_datatable[[#This Row],[y]],NA())</f>
        <v>#N/A</v>
      </c>
      <c r="Z637" s="3"/>
      <c r="AA637" s="3"/>
      <c r="AB637" s="3"/>
    </row>
    <row r="638" spans="1:28" x14ac:dyDescent="0.35">
      <c r="A638" s="1">
        <v>44176</v>
      </c>
      <c r="B638">
        <v>48.5</v>
      </c>
      <c r="C638">
        <v>43.9</v>
      </c>
      <c r="D638">
        <v>145.5</v>
      </c>
      <c r="E638" t="s">
        <v>8</v>
      </c>
      <c r="G638" t="s">
        <v>17</v>
      </c>
      <c r="I638" s="2">
        <f>IFERROR(tweet_datatable[[#This Row],[Retweets]]/SUM(tweet_datatable[[#This Row],[Retweets]:[Likes]]),0.5)</f>
        <v>0.23178458289334739</v>
      </c>
      <c r="J638" s="2">
        <f>IFERROR(tweet_datatable[[#This Row],[Retweets]]/SUM(tweet_datatable[[#This Row],[Comments]:[Retweets]]),0.5)</f>
        <v>0.47510822510822509</v>
      </c>
      <c r="K638" s="3">
        <f>tweet_datatable[[#This Row],[R/L]]*60</f>
        <v>13.907074973600842</v>
      </c>
      <c r="L638" s="3">
        <f>tweet_datatable[[#This Row],[R/C]]*60</f>
        <v>28.506493506493506</v>
      </c>
      <c r="M638" s="3">
        <f>180-tweet_datatable[[#This Row],[Theta (deg)]]-tweet_datatable[[#This Row],[Phi (deg)]]</f>
        <v>137.58643151990563</v>
      </c>
      <c r="N638" s="3">
        <f>RADIANS(tweet_datatable[[#This Row],[Phi (deg)]])</f>
        <v>0.49753216988669524</v>
      </c>
      <c r="O638" s="3">
        <f>RADIANS(tweet_datatable[[#This Row],[Beta (deg)]])</f>
        <v>2.4013362360920594</v>
      </c>
      <c r="P638" s="3">
        <f>SIN(tweet_datatable[[#This Row],[Phi (rad)]])</f>
        <v>0.47725835623485241</v>
      </c>
      <c r="Q638" s="3">
        <f>SIN(tweet_datatable[[#This Row],[Beta (rad)]])</f>
        <v>0.67447724571886214</v>
      </c>
      <c r="R638" s="3">
        <f>tweet_datatable[[#This Row],[SinPhi]]/tweet_datatable[[#This Row],[SinBeta]]</f>
        <v>0.70759741601985016</v>
      </c>
      <c r="S638" s="3">
        <f>RADIANS(tweet_datatable[[#This Row],[Theta (deg)]])</f>
        <v>0.2427242476110382</v>
      </c>
      <c r="T638" s="3">
        <f>tweet_datatable[[#This Row],[r1]]*COS(tweet_datatable[[#This Row],[Theta (rad)]])</f>
        <v>0.68685547883083553</v>
      </c>
      <c r="U638" s="3">
        <f>tweet_datatable[[#This Row],[r1]]*SIN(tweet_datatable[[#This Row],[Theta (rad)]])</f>
        <v>0.17006955741117388</v>
      </c>
      <c r="V638" s="3">
        <f>IF(COUNTA(tweet_datatable[[#This Row],[Flag]])&gt;0,tweet_datatable[[#This Row],[x]],NA())</f>
        <v>0.68685547883083553</v>
      </c>
      <c r="W638" s="3">
        <f>IF(COUNTA(tweet_datatable[[#This Row],[Flag]])&gt;0,tweet_datatable[[#This Row],[y]],NA())</f>
        <v>0.17006955741117388</v>
      </c>
      <c r="X638" s="3" t="e">
        <f>IF(COUNTA(tweet_datatable[[#This Row],[Flag]])=0,tweet_datatable[[#This Row],[x]],NA())</f>
        <v>#N/A</v>
      </c>
      <c r="Y638" s="3" t="e">
        <f>IF(COUNTA(tweet_datatable[[#This Row],[Flag]])=0,tweet_datatable[[#This Row],[y]],NA())</f>
        <v>#N/A</v>
      </c>
      <c r="Z638" s="3"/>
      <c r="AA638" s="3"/>
      <c r="AB638" s="3"/>
    </row>
    <row r="639" spans="1:28" x14ac:dyDescent="0.35">
      <c r="A639" s="1">
        <v>44176</v>
      </c>
      <c r="B639">
        <v>35.799999999999997</v>
      </c>
      <c r="C639">
        <v>46.4</v>
      </c>
      <c r="D639">
        <v>198.6</v>
      </c>
      <c r="E639" t="s">
        <v>8</v>
      </c>
      <c r="G639" t="s">
        <v>17</v>
      </c>
      <c r="I639" s="2">
        <f>IFERROR(tweet_datatable[[#This Row],[Retweets]]/SUM(tweet_datatable[[#This Row],[Retweets]:[Likes]]),0.5)</f>
        <v>0.18938775510204081</v>
      </c>
      <c r="J639" s="2">
        <f>IFERROR(tweet_datatable[[#This Row],[Retweets]]/SUM(tweet_datatable[[#This Row],[Comments]:[Retweets]]),0.5)</f>
        <v>0.56447688564476894</v>
      </c>
      <c r="K639" s="3">
        <f>tweet_datatable[[#This Row],[R/L]]*60</f>
        <v>11.363265306122448</v>
      </c>
      <c r="L639" s="3">
        <f>tweet_datatable[[#This Row],[R/C]]*60</f>
        <v>33.868613138686136</v>
      </c>
      <c r="M639" s="3">
        <f>180-tweet_datatable[[#This Row],[Theta (deg)]]-tweet_datatable[[#This Row],[Phi (deg)]]</f>
        <v>134.76812155519141</v>
      </c>
      <c r="N639" s="3">
        <f>RADIANS(tweet_datatable[[#This Row],[Phi (deg)]])</f>
        <v>0.59111881235428398</v>
      </c>
      <c r="O639" s="3">
        <f>RADIANS(tweet_datatable[[#This Row],[Beta (deg)]])</f>
        <v>2.3521474478660309</v>
      </c>
      <c r="P639" s="3">
        <f>SIN(tweet_datatable[[#This Row],[Phi (rad)]])</f>
        <v>0.55729034120634913</v>
      </c>
      <c r="Q639" s="3">
        <f>SIN(tweet_datatable[[#This Row],[Beta (rad)]])</f>
        <v>0.70996267376296929</v>
      </c>
      <c r="R639" s="3">
        <f>tweet_datatable[[#This Row],[SinPhi]]/tweet_datatable[[#This Row],[SinBeta]]</f>
        <v>0.78495724043149917</v>
      </c>
      <c r="S639" s="3">
        <f>RADIANS(tweet_datatable[[#This Row],[Theta (deg)]])</f>
        <v>0.1983263933694781</v>
      </c>
      <c r="T639" s="3">
        <f>tweet_datatable[[#This Row],[r1]]*COS(tweet_datatable[[#This Row],[Theta (rad)]])</f>
        <v>0.76957027267186162</v>
      </c>
      <c r="U639" s="3">
        <f>tweet_datatable[[#This Row],[r1]]*SIN(tweet_datatable[[#This Row],[Theta (rad)]])</f>
        <v>0.15465918894650552</v>
      </c>
      <c r="V639" s="3">
        <f>IF(COUNTA(tweet_datatable[[#This Row],[Flag]])&gt;0,tweet_datatable[[#This Row],[x]],NA())</f>
        <v>0.76957027267186162</v>
      </c>
      <c r="W639" s="3">
        <f>IF(COUNTA(tweet_datatable[[#This Row],[Flag]])&gt;0,tweet_datatable[[#This Row],[y]],NA())</f>
        <v>0.15465918894650552</v>
      </c>
      <c r="X639" s="3" t="e">
        <f>IF(COUNTA(tweet_datatable[[#This Row],[Flag]])=0,tweet_datatable[[#This Row],[x]],NA())</f>
        <v>#N/A</v>
      </c>
      <c r="Y639" s="3" t="e">
        <f>IF(COUNTA(tweet_datatable[[#This Row],[Flag]])=0,tweet_datatable[[#This Row],[y]],NA())</f>
        <v>#N/A</v>
      </c>
      <c r="Z639" s="3"/>
      <c r="AA639" s="3"/>
      <c r="AB639" s="3"/>
    </row>
    <row r="640" spans="1:28" x14ac:dyDescent="0.35">
      <c r="A640" s="1">
        <v>44176</v>
      </c>
      <c r="B640">
        <v>23.6</v>
      </c>
      <c r="C640">
        <v>32.700000000000003</v>
      </c>
      <c r="D640">
        <v>165.9</v>
      </c>
      <c r="E640" t="s">
        <v>8</v>
      </c>
      <c r="G640" t="s">
        <v>17</v>
      </c>
      <c r="I640" s="2">
        <f>IFERROR(tweet_datatable[[#This Row],[Retweets]]/SUM(tweet_datatable[[#This Row],[Retweets]:[Likes]]),0.5)</f>
        <v>0.1646525679758308</v>
      </c>
      <c r="J640" s="2">
        <f>IFERROR(tweet_datatable[[#This Row],[Retweets]]/SUM(tweet_datatable[[#This Row],[Comments]:[Retweets]]),0.5)</f>
        <v>0.58081705150976914</v>
      </c>
      <c r="K640" s="3">
        <f>tweet_datatable[[#This Row],[R/L]]*60</f>
        <v>9.8791540785498491</v>
      </c>
      <c r="L640" s="3">
        <f>tweet_datatable[[#This Row],[R/C]]*60</f>
        <v>34.849023090586151</v>
      </c>
      <c r="M640" s="3">
        <f>180-tweet_datatable[[#This Row],[Theta (deg)]]-tweet_datatable[[#This Row],[Phi (deg)]]</f>
        <v>135.27182283086401</v>
      </c>
      <c r="N640" s="3">
        <f>RADIANS(tweet_datatable[[#This Row],[Phi (deg)]])</f>
        <v>0.60823019403425849</v>
      </c>
      <c r="O640" s="3">
        <f>RADIANS(tweet_datatable[[#This Row],[Beta (deg)]])</f>
        <v>2.3609386935730137</v>
      </c>
      <c r="P640" s="3">
        <f>SIN(tweet_datatable[[#This Row],[Phi (rad)]])</f>
        <v>0.57141594573470056</v>
      </c>
      <c r="Q640" s="3">
        <f>SIN(tweet_datatable[[#This Row],[Beta (rad)]])</f>
        <v>0.70374417781298493</v>
      </c>
      <c r="R640" s="3">
        <f>tweet_datatable[[#This Row],[SinPhi]]/tweet_datatable[[#This Row],[SinBeta]]</f>
        <v>0.8119654325389678</v>
      </c>
      <c r="S640" s="3">
        <f>RADIANS(tweet_datatable[[#This Row],[Theta (deg)]])</f>
        <v>0.17242376598252138</v>
      </c>
      <c r="T640" s="3">
        <f>tweet_datatable[[#This Row],[r1]]*COS(tweet_datatable[[#This Row],[Theta (rad)]])</f>
        <v>0.79992545800773029</v>
      </c>
      <c r="U640" s="3">
        <f>tweet_datatable[[#This Row],[r1]]*SIN(tweet_datatable[[#This Row],[Theta (rad)]])</f>
        <v>0.13930945864985653</v>
      </c>
      <c r="V640" s="3">
        <f>IF(COUNTA(tweet_datatable[[#This Row],[Flag]])&gt;0,tweet_datatable[[#This Row],[x]],NA())</f>
        <v>0.79992545800773029</v>
      </c>
      <c r="W640" s="3">
        <f>IF(COUNTA(tweet_datatable[[#This Row],[Flag]])&gt;0,tweet_datatable[[#This Row],[y]],NA())</f>
        <v>0.13930945864985653</v>
      </c>
      <c r="X640" s="3" t="e">
        <f>IF(COUNTA(tweet_datatable[[#This Row],[Flag]])=0,tweet_datatable[[#This Row],[x]],NA())</f>
        <v>#N/A</v>
      </c>
      <c r="Y640" s="3" t="e">
        <f>IF(COUNTA(tweet_datatable[[#This Row],[Flag]])=0,tweet_datatable[[#This Row],[y]],NA())</f>
        <v>#N/A</v>
      </c>
      <c r="Z640" s="3"/>
      <c r="AA640" s="3"/>
      <c r="AB640" s="3"/>
    </row>
    <row r="641" spans="1:28" x14ac:dyDescent="0.35">
      <c r="A641" s="1">
        <v>44176</v>
      </c>
      <c r="B641">
        <v>11.1</v>
      </c>
      <c r="C641">
        <v>31.6</v>
      </c>
      <c r="D641">
        <v>145.69999999999999</v>
      </c>
      <c r="E641" t="s">
        <v>9</v>
      </c>
      <c r="I641" s="2">
        <f>IFERROR(tweet_datatable[[#This Row],[Retweets]]/SUM(tweet_datatable[[#This Row],[Retweets]:[Likes]]),0.5)</f>
        <v>0.17822899041173154</v>
      </c>
      <c r="J641" s="2">
        <f>IFERROR(tweet_datatable[[#This Row],[Retweets]]/SUM(tweet_datatable[[#This Row],[Comments]:[Retweets]]),0.5)</f>
        <v>0.74004683840749408</v>
      </c>
      <c r="K641" s="3">
        <f>tweet_datatable[[#This Row],[R/L]]*60</f>
        <v>10.693739424703892</v>
      </c>
      <c r="L641" s="3">
        <f>tweet_datatable[[#This Row],[R/C]]*60</f>
        <v>44.402810304449645</v>
      </c>
      <c r="M641" s="3">
        <f>180-tweet_datatable[[#This Row],[Theta (deg)]]-tweet_datatable[[#This Row],[Phi (deg)]]</f>
        <v>124.90345027084646</v>
      </c>
      <c r="N641" s="3">
        <f>RADIANS(tweet_datatable[[#This Row],[Phi (deg)]])</f>
        <v>0.77497523695111203</v>
      </c>
      <c r="O641" s="3">
        <f>RADIANS(tweet_datatable[[#This Row],[Beta (deg)]])</f>
        <v>2.1799764543272739</v>
      </c>
      <c r="P641" s="3">
        <f>SIN(tweet_datatable[[#This Row],[Phi (rad)]])</f>
        <v>0.69969838388907646</v>
      </c>
      <c r="Q641" s="3">
        <f>SIN(tweet_datatable[[#This Row],[Beta (rad)]])</f>
        <v>0.82011742057105508</v>
      </c>
      <c r="R641" s="3">
        <f>tweet_datatable[[#This Row],[SinPhi]]/tweet_datatable[[#This Row],[SinBeta]]</f>
        <v>0.85316854189229419</v>
      </c>
      <c r="S641" s="3">
        <f>RADIANS(tweet_datatable[[#This Row],[Theta (deg)]])</f>
        <v>0.18664096231140717</v>
      </c>
      <c r="T641" s="3">
        <f>tweet_datatable[[#This Row],[r1]]*COS(tweet_datatable[[#This Row],[Theta (rad)]])</f>
        <v>0.8383516304003612</v>
      </c>
      <c r="U641" s="3">
        <f>tweet_datatable[[#This Row],[r1]]*SIN(tweet_datatable[[#This Row],[Theta (rad)]])</f>
        <v>0.15831331175766458</v>
      </c>
      <c r="V641" s="3" t="e">
        <f>IF(COUNTA(tweet_datatable[[#This Row],[Flag]])&gt;0,tweet_datatable[[#This Row],[x]],NA())</f>
        <v>#N/A</v>
      </c>
      <c r="W641" s="3" t="e">
        <f>IF(COUNTA(tweet_datatable[[#This Row],[Flag]])&gt;0,tweet_datatable[[#This Row],[y]],NA())</f>
        <v>#N/A</v>
      </c>
      <c r="X641" s="3">
        <f>IF(COUNTA(tweet_datatable[[#This Row],[Flag]])=0,tweet_datatable[[#This Row],[x]],NA())</f>
        <v>0.8383516304003612</v>
      </c>
      <c r="Y641" s="3">
        <f>IF(COUNTA(tweet_datatable[[#This Row],[Flag]])=0,tweet_datatable[[#This Row],[y]],NA())</f>
        <v>0.15831331175766458</v>
      </c>
      <c r="Z641" s="3"/>
      <c r="AA641" s="3"/>
      <c r="AB641" s="3"/>
    </row>
    <row r="642" spans="1:28" x14ac:dyDescent="0.35">
      <c r="A642" s="1">
        <v>44176</v>
      </c>
      <c r="B642">
        <v>16.7</v>
      </c>
      <c r="C642">
        <v>24.9</v>
      </c>
      <c r="D642">
        <v>123.2</v>
      </c>
      <c r="E642" t="s">
        <v>8</v>
      </c>
      <c r="I642" s="2">
        <f>IFERROR(tweet_datatable[[#This Row],[Retweets]]/SUM(tweet_datatable[[#This Row],[Retweets]:[Likes]]),0.5)</f>
        <v>0.16812964213369344</v>
      </c>
      <c r="J642" s="2">
        <f>IFERROR(tweet_datatable[[#This Row],[Retweets]]/SUM(tweet_datatable[[#This Row],[Comments]:[Retweets]]),0.5)</f>
        <v>0.5985576923076924</v>
      </c>
      <c r="K642" s="3">
        <f>tweet_datatable[[#This Row],[R/L]]*60</f>
        <v>10.087778528021607</v>
      </c>
      <c r="L642" s="3">
        <f>tweet_datatable[[#This Row],[R/C]]*60</f>
        <v>35.913461538461547</v>
      </c>
      <c r="M642" s="3">
        <f>180-tweet_datatable[[#This Row],[Theta (deg)]]-tweet_datatable[[#This Row],[Phi (deg)]]</f>
        <v>133.99875993351685</v>
      </c>
      <c r="N642" s="3">
        <f>RADIANS(tweet_datatable[[#This Row],[Phi (deg)]])</f>
        <v>0.62680814963450215</v>
      </c>
      <c r="O642" s="3">
        <f>RADIANS(tweet_datatable[[#This Row],[Beta (deg)]])</f>
        <v>2.3387195544293271</v>
      </c>
      <c r="P642" s="3">
        <f>SIN(tweet_datatable[[#This Row],[Phi (rad)]])</f>
        <v>0.58656265834983534</v>
      </c>
      <c r="Q642" s="3">
        <f>SIN(tweet_datatable[[#This Row],[Beta (rad)]])</f>
        <v>0.7193548348301354</v>
      </c>
      <c r="R642" s="3">
        <f>tweet_datatable[[#This Row],[SinPhi]]/tweet_datatable[[#This Row],[SinBeta]]</f>
        <v>0.81540100927846426</v>
      </c>
      <c r="S642" s="3">
        <f>RADIANS(tweet_datatable[[#This Row],[Theta (deg)]])</f>
        <v>0.1760649495259641</v>
      </c>
      <c r="T642" s="3">
        <f>tweet_datatable[[#This Row],[r1]]*COS(tweet_datatable[[#This Row],[Theta (rad)]])</f>
        <v>0.80279536969462073</v>
      </c>
      <c r="U642" s="3">
        <f>tweet_datatable[[#This Row],[r1]]*SIN(tweet_datatable[[#This Row],[Theta (rad)]])</f>
        <v>0.1428229684932204</v>
      </c>
      <c r="V642" s="3" t="e">
        <f>IF(COUNTA(tweet_datatable[[#This Row],[Flag]])&gt;0,tweet_datatable[[#This Row],[x]],NA())</f>
        <v>#N/A</v>
      </c>
      <c r="W642" s="3" t="e">
        <f>IF(COUNTA(tweet_datatable[[#This Row],[Flag]])&gt;0,tweet_datatable[[#This Row],[y]],NA())</f>
        <v>#N/A</v>
      </c>
      <c r="X642" s="3">
        <f>IF(COUNTA(tweet_datatable[[#This Row],[Flag]])=0,tweet_datatable[[#This Row],[x]],NA())</f>
        <v>0.80279536969462073</v>
      </c>
      <c r="Y642" s="3">
        <f>IF(COUNTA(tweet_datatable[[#This Row],[Flag]])=0,tweet_datatable[[#This Row],[y]],NA())</f>
        <v>0.1428229684932204</v>
      </c>
      <c r="Z642" s="3"/>
      <c r="AA642" s="3"/>
      <c r="AB642" s="3"/>
    </row>
    <row r="643" spans="1:28" x14ac:dyDescent="0.35">
      <c r="A643" s="1">
        <v>44176</v>
      </c>
      <c r="B643">
        <v>27</v>
      </c>
      <c r="C643">
        <v>35</v>
      </c>
      <c r="D643">
        <v>175.3</v>
      </c>
      <c r="E643" t="s">
        <v>8</v>
      </c>
      <c r="I643" s="2">
        <f>IFERROR(tweet_datatable[[#This Row],[Retweets]]/SUM(tweet_datatable[[#This Row],[Retweets]:[Likes]]),0.5)</f>
        <v>0.16642891107941035</v>
      </c>
      <c r="J643" s="2">
        <f>IFERROR(tweet_datatable[[#This Row],[Retweets]]/SUM(tweet_datatable[[#This Row],[Comments]:[Retweets]]),0.5)</f>
        <v>0.56451612903225812</v>
      </c>
      <c r="K643" s="3">
        <f>tweet_datatable[[#This Row],[R/L]]*60</f>
        <v>9.985734664764621</v>
      </c>
      <c r="L643" s="3">
        <f>tweet_datatable[[#This Row],[R/C]]*60</f>
        <v>33.870967741935488</v>
      </c>
      <c r="M643" s="3">
        <f>180-tweet_datatable[[#This Row],[Theta (deg)]]-tweet_datatable[[#This Row],[Phi (deg)]]</f>
        <v>136.14329759329991</v>
      </c>
      <c r="N643" s="3">
        <f>RADIANS(tweet_datatable[[#This Row],[Phi (deg)]])</f>
        <v>0.59115990793356332</v>
      </c>
      <c r="O643" s="3">
        <f>RADIANS(tweet_datatable[[#This Row],[Beta (deg)]])</f>
        <v>2.3761487975255555</v>
      </c>
      <c r="P643" s="3">
        <f>SIN(tweet_datatable[[#This Row],[Phi (rad)]])</f>
        <v>0.55732446312243644</v>
      </c>
      <c r="Q643" s="3">
        <f>SIN(tweet_datatable[[#This Row],[Beta (rad)]])</f>
        <v>0.6928571202691356</v>
      </c>
      <c r="R643" s="3">
        <f>tweet_datatable[[#This Row],[SinPhi]]/tweet_datatable[[#This Row],[SinBeta]]</f>
        <v>0.80438584928729251</v>
      </c>
      <c r="S643" s="3">
        <f>RADIANS(tweet_datatable[[#This Row],[Theta (deg)]])</f>
        <v>0.17428394813067483</v>
      </c>
      <c r="T643" s="3">
        <f>tweet_datatable[[#This Row],[r1]]*COS(tweet_datatable[[#This Row],[Theta (rad)]])</f>
        <v>0.79220017338911641</v>
      </c>
      <c r="U643" s="3">
        <f>tweet_datatable[[#This Row],[r1]]*SIN(tweet_datatable[[#This Row],[Theta (rad)]])</f>
        <v>0.1394829015180454</v>
      </c>
      <c r="V643" s="3" t="e">
        <f>IF(COUNTA(tweet_datatable[[#This Row],[Flag]])&gt;0,tweet_datatable[[#This Row],[x]],NA())</f>
        <v>#N/A</v>
      </c>
      <c r="W643" s="3" t="e">
        <f>IF(COUNTA(tweet_datatable[[#This Row],[Flag]])&gt;0,tweet_datatable[[#This Row],[y]],NA())</f>
        <v>#N/A</v>
      </c>
      <c r="X643" s="3">
        <f>IF(COUNTA(tweet_datatable[[#This Row],[Flag]])=0,tweet_datatable[[#This Row],[x]],NA())</f>
        <v>0.79220017338911641</v>
      </c>
      <c r="Y643" s="3">
        <f>IF(COUNTA(tweet_datatable[[#This Row],[Flag]])=0,tweet_datatable[[#This Row],[y]],NA())</f>
        <v>0.1394829015180454</v>
      </c>
      <c r="Z643" s="3"/>
      <c r="AA643" s="3"/>
      <c r="AB643" s="3"/>
    </row>
    <row r="644" spans="1:28" x14ac:dyDescent="0.35">
      <c r="A644" s="1">
        <v>44176</v>
      </c>
      <c r="B644">
        <v>96.6</v>
      </c>
      <c r="C644">
        <v>134.30000000000001</v>
      </c>
      <c r="D644">
        <v>601.20000000000005</v>
      </c>
      <c r="E644" t="s">
        <v>8</v>
      </c>
      <c r="I644" s="2">
        <f>IFERROR(tweet_datatable[[#This Row],[Retweets]]/SUM(tweet_datatable[[#This Row],[Retweets]:[Likes]]),0.5)</f>
        <v>0.18259687287559484</v>
      </c>
      <c r="J644" s="2">
        <f>IFERROR(tweet_datatable[[#This Row],[Retweets]]/SUM(tweet_datatable[[#This Row],[Comments]:[Retweets]]),0.5)</f>
        <v>0.58163707232568218</v>
      </c>
      <c r="K644" s="3">
        <f>tweet_datatable[[#This Row],[R/L]]*60</f>
        <v>10.955812372535691</v>
      </c>
      <c r="L644" s="3">
        <f>tweet_datatable[[#This Row],[R/C]]*60</f>
        <v>34.898224339540931</v>
      </c>
      <c r="M644" s="3">
        <f>180-tweet_datatable[[#This Row],[Theta (deg)]]-tweet_datatable[[#This Row],[Phi (deg)]]</f>
        <v>134.14596328792339</v>
      </c>
      <c r="N644" s="3">
        <f>RADIANS(tweet_datatable[[#This Row],[Phi (deg)]])</f>
        <v>0.60908891782461283</v>
      </c>
      <c r="O644" s="3">
        <f>RADIANS(tweet_datatable[[#This Row],[Beta (deg)]])</f>
        <v>2.3412887376337013</v>
      </c>
      <c r="P644" s="3">
        <f>SIN(tweet_datatable[[#This Row],[Phi (rad)]])</f>
        <v>0.57212045574440329</v>
      </c>
      <c r="Q644" s="3">
        <f>SIN(tweet_datatable[[#This Row],[Beta (rad)]])</f>
        <v>0.71756779805268556</v>
      </c>
      <c r="R644" s="3">
        <f>tweet_datatable[[#This Row],[SinPhi]]/tweet_datatable[[#This Row],[SinBeta]]</f>
        <v>0.79730508712487791</v>
      </c>
      <c r="S644" s="3">
        <f>RADIANS(tweet_datatable[[#This Row],[Theta (deg)]])</f>
        <v>0.19121499813147938</v>
      </c>
      <c r="T644" s="3">
        <f>tweet_datatable[[#This Row],[r1]]*COS(tweet_datatable[[#This Row],[Theta (rad)]])</f>
        <v>0.78277344219344414</v>
      </c>
      <c r="U644" s="3">
        <f>tweet_datatable[[#This Row],[r1]]*SIN(tweet_datatable[[#This Row],[Theta (rad)]])</f>
        <v>0.15152933759452639</v>
      </c>
      <c r="V644" s="3" t="e">
        <f>IF(COUNTA(tweet_datatable[[#This Row],[Flag]])&gt;0,tweet_datatable[[#This Row],[x]],NA())</f>
        <v>#N/A</v>
      </c>
      <c r="W644" s="3" t="e">
        <f>IF(COUNTA(tweet_datatable[[#This Row],[Flag]])&gt;0,tweet_datatable[[#This Row],[y]],NA())</f>
        <v>#N/A</v>
      </c>
      <c r="X644" s="3">
        <f>IF(COUNTA(tweet_datatable[[#This Row],[Flag]])=0,tweet_datatable[[#This Row],[x]],NA())</f>
        <v>0.78277344219344414</v>
      </c>
      <c r="Y644" s="3">
        <f>IF(COUNTA(tweet_datatable[[#This Row],[Flag]])=0,tweet_datatable[[#This Row],[y]],NA())</f>
        <v>0.15152933759452639</v>
      </c>
      <c r="Z644" s="3"/>
      <c r="AA644" s="3"/>
      <c r="AB644" s="3"/>
    </row>
    <row r="645" spans="1:28" x14ac:dyDescent="0.35">
      <c r="A645" s="1">
        <v>44176</v>
      </c>
      <c r="B645">
        <v>20.100000000000001</v>
      </c>
      <c r="C645">
        <v>43.4</v>
      </c>
      <c r="D645">
        <v>205.5</v>
      </c>
      <c r="E645" t="s">
        <v>8</v>
      </c>
      <c r="I645" s="2">
        <f>IFERROR(tweet_datatable[[#This Row],[Retweets]]/SUM(tweet_datatable[[#This Row],[Retweets]:[Likes]]),0.5)</f>
        <v>0.17436721574929689</v>
      </c>
      <c r="J645" s="2">
        <f>IFERROR(tweet_datatable[[#This Row],[Retweets]]/SUM(tweet_datatable[[#This Row],[Comments]:[Retweets]]),0.5)</f>
        <v>0.68346456692913382</v>
      </c>
      <c r="K645" s="3">
        <f>tweet_datatable[[#This Row],[R/L]]*60</f>
        <v>10.462032944957814</v>
      </c>
      <c r="L645" s="3">
        <f>tweet_datatable[[#This Row],[R/C]]*60</f>
        <v>41.00787401574803</v>
      </c>
      <c r="M645" s="3">
        <f>180-tweet_datatable[[#This Row],[Theta (deg)]]-tweet_datatable[[#This Row],[Phi (deg)]]</f>
        <v>128.53009303929414</v>
      </c>
      <c r="N645" s="3">
        <f>RADIANS(tweet_datatable[[#This Row],[Phi (deg)]])</f>
        <v>0.71572242081783211</v>
      </c>
      <c r="O645" s="3">
        <f>RADIANS(tweet_datatable[[#This Row],[Beta (deg)]])</f>
        <v>2.2432733114303285</v>
      </c>
      <c r="P645" s="3">
        <f>SIN(tweet_datatable[[#This Row],[Phi (rad)]])</f>
        <v>0.65616274064586566</v>
      </c>
      <c r="Q645" s="3">
        <f>SIN(tweet_datatable[[#This Row],[Beta (rad)]])</f>
        <v>0.78228109015581759</v>
      </c>
      <c r="R645" s="3">
        <f>tweet_datatable[[#This Row],[SinPhi]]/tweet_datatable[[#This Row],[SinBeta]]</f>
        <v>0.83878128834121346</v>
      </c>
      <c r="S645" s="3">
        <f>RADIANS(tweet_datatable[[#This Row],[Theta (deg)]])</f>
        <v>0.18259692134163255</v>
      </c>
      <c r="T645" s="3">
        <f>tweet_datatable[[#This Row],[r1]]*COS(tweet_datatable[[#This Row],[Theta (rad)]])</f>
        <v>0.82483692693400412</v>
      </c>
      <c r="U645" s="3">
        <f>tweet_datatable[[#This Row],[r1]]*SIN(tweet_datatable[[#This Row],[Theta (rad)]])</f>
        <v>0.1523092040469457</v>
      </c>
      <c r="V645" s="3" t="e">
        <f>IF(COUNTA(tweet_datatable[[#This Row],[Flag]])&gt;0,tweet_datatable[[#This Row],[x]],NA())</f>
        <v>#N/A</v>
      </c>
      <c r="W645" s="3" t="e">
        <f>IF(COUNTA(tweet_datatable[[#This Row],[Flag]])&gt;0,tweet_datatable[[#This Row],[y]],NA())</f>
        <v>#N/A</v>
      </c>
      <c r="X645" s="3">
        <f>IF(COUNTA(tweet_datatable[[#This Row],[Flag]])=0,tweet_datatable[[#This Row],[x]],NA())</f>
        <v>0.82483692693400412</v>
      </c>
      <c r="Y645" s="3">
        <f>IF(COUNTA(tweet_datatable[[#This Row],[Flag]])=0,tweet_datatable[[#This Row],[y]],NA())</f>
        <v>0.1523092040469457</v>
      </c>
      <c r="Z645" s="3"/>
      <c r="AA645" s="3"/>
      <c r="AB645" s="3"/>
    </row>
    <row r="646" spans="1:28" x14ac:dyDescent="0.35">
      <c r="A646" s="1">
        <v>44176</v>
      </c>
      <c r="B646">
        <v>59.8</v>
      </c>
      <c r="C646">
        <v>66.099999999999994</v>
      </c>
      <c r="D646">
        <v>274.10000000000002</v>
      </c>
      <c r="E646" t="s">
        <v>8</v>
      </c>
      <c r="I646" s="2">
        <f>IFERROR(tweet_datatable[[#This Row],[Retweets]]/SUM(tweet_datatable[[#This Row],[Retweets]:[Likes]]),0.5)</f>
        <v>0.19429747207524981</v>
      </c>
      <c r="J646" s="2">
        <f>IFERROR(tweet_datatable[[#This Row],[Retweets]]/SUM(tweet_datatable[[#This Row],[Comments]:[Retweets]]),0.5)</f>
        <v>0.52501985702938836</v>
      </c>
      <c r="K646" s="3">
        <f>tweet_datatable[[#This Row],[R/L]]*60</f>
        <v>11.657848324514989</v>
      </c>
      <c r="L646" s="3">
        <f>tweet_datatable[[#This Row],[R/C]]*60</f>
        <v>31.501191421763302</v>
      </c>
      <c r="M646" s="3">
        <f>180-tweet_datatable[[#This Row],[Theta (deg)]]-tweet_datatable[[#This Row],[Phi (deg)]]</f>
        <v>136.8409602537217</v>
      </c>
      <c r="N646" s="3">
        <f>RADIANS(tweet_datatable[[#This Row],[Phi (deg)]])</f>
        <v>0.54979950861076332</v>
      </c>
      <c r="O646" s="3">
        <f>RADIANS(tweet_datatable[[#This Row],[Beta (deg)]])</f>
        <v>2.388325308018139</v>
      </c>
      <c r="P646" s="3">
        <f>SIN(tweet_datatable[[#This Row],[Phi (rad)]])</f>
        <v>0.52251629460084204</v>
      </c>
      <c r="Q646" s="3">
        <f>SIN(tweet_datatable[[#This Row],[Beta (rad)]])</f>
        <v>0.68402579772514138</v>
      </c>
      <c r="R646" s="3">
        <f>tweet_datatable[[#This Row],[SinPhi]]/tweet_datatable[[#This Row],[SinBeta]]</f>
        <v>0.76388390078059909</v>
      </c>
      <c r="S646" s="3">
        <f>RADIANS(tweet_datatable[[#This Row],[Theta (deg)]])</f>
        <v>0.20346783696089094</v>
      </c>
      <c r="T646" s="3">
        <f>tweet_datatable[[#This Row],[r1]]*COS(tweet_datatable[[#This Row],[Theta (rad)]])</f>
        <v>0.74812629994112656</v>
      </c>
      <c r="U646" s="3">
        <f>tweet_datatable[[#This Row],[r1]]*SIN(tweet_datatable[[#This Row],[Theta (rad)]])</f>
        <v>0.15435560633868711</v>
      </c>
      <c r="V646" s="3" t="e">
        <f>IF(COUNTA(tweet_datatable[[#This Row],[Flag]])&gt;0,tweet_datatable[[#This Row],[x]],NA())</f>
        <v>#N/A</v>
      </c>
      <c r="W646" s="3" t="e">
        <f>IF(COUNTA(tweet_datatable[[#This Row],[Flag]])&gt;0,tweet_datatable[[#This Row],[y]],NA())</f>
        <v>#N/A</v>
      </c>
      <c r="X646" s="3">
        <f>IF(COUNTA(tweet_datatable[[#This Row],[Flag]])=0,tweet_datatable[[#This Row],[x]],NA())</f>
        <v>0.74812629994112656</v>
      </c>
      <c r="Y646" s="3">
        <f>IF(COUNTA(tweet_datatable[[#This Row],[Flag]])=0,tweet_datatable[[#This Row],[y]],NA())</f>
        <v>0.15435560633868711</v>
      </c>
      <c r="Z646" s="3"/>
      <c r="AA646" s="3"/>
      <c r="AB646" s="3"/>
    </row>
    <row r="647" spans="1:28" x14ac:dyDescent="0.35">
      <c r="A647" s="1">
        <v>44176</v>
      </c>
      <c r="B647">
        <v>29.9</v>
      </c>
      <c r="C647">
        <v>41.2</v>
      </c>
      <c r="D647">
        <v>191.3</v>
      </c>
      <c r="E647" t="s">
        <v>8</v>
      </c>
      <c r="I647" s="2">
        <f>IFERROR(tweet_datatable[[#This Row],[Retweets]]/SUM(tweet_datatable[[#This Row],[Retweets]:[Likes]]),0.5)</f>
        <v>0.17720430107526883</v>
      </c>
      <c r="J647" s="2">
        <f>IFERROR(tweet_datatable[[#This Row],[Retweets]]/SUM(tweet_datatable[[#This Row],[Comments]:[Retweets]]),0.5)</f>
        <v>0.57946554149085805</v>
      </c>
      <c r="K647" s="3">
        <f>tweet_datatable[[#This Row],[R/L]]*60</f>
        <v>10.63225806451613</v>
      </c>
      <c r="L647" s="3">
        <f>tweet_datatable[[#This Row],[R/C]]*60</f>
        <v>34.767932489451482</v>
      </c>
      <c r="M647" s="3">
        <f>180-tweet_datatable[[#This Row],[Theta (deg)]]-tweet_datatable[[#This Row],[Phi (deg)]]</f>
        <v>134.5998094460324</v>
      </c>
      <c r="N647" s="3">
        <f>RADIANS(tweet_datatable[[#This Row],[Phi (deg)]])</f>
        <v>0.60681489605203698</v>
      </c>
      <c r="O647" s="3">
        <f>RADIANS(tweet_datatable[[#This Row],[Beta (deg)]])</f>
        <v>2.3492098473902301</v>
      </c>
      <c r="P647" s="3">
        <f>SIN(tweet_datatable[[#This Row],[Phi (rad)]])</f>
        <v>0.57025389454163478</v>
      </c>
      <c r="Q647" s="3">
        <f>SIN(tweet_datatable[[#This Row],[Beta (rad)]])</f>
        <v>0.71202838120356593</v>
      </c>
      <c r="R647" s="3">
        <f>tweet_datatable[[#This Row],[SinPhi]]/tweet_datatable[[#This Row],[SinBeta]]</f>
        <v>0.80088646688172049</v>
      </c>
      <c r="S647" s="3">
        <f>RADIANS(tweet_datatable[[#This Row],[Theta (deg)]])</f>
        <v>0.18556791014752613</v>
      </c>
      <c r="T647" s="3">
        <f>tweet_datatable[[#This Row],[r1]]*COS(tweet_datatable[[#This Row],[Theta (rad)]])</f>
        <v>0.78713654930654964</v>
      </c>
      <c r="U647" s="3">
        <f>tweet_datatable[[#This Row],[r1]]*SIN(tweet_datatable[[#This Row],[Theta (rad)]])</f>
        <v>0.1477673359713266</v>
      </c>
      <c r="V647" s="3" t="e">
        <f>IF(COUNTA(tweet_datatable[[#This Row],[Flag]])&gt;0,tweet_datatable[[#This Row],[x]],NA())</f>
        <v>#N/A</v>
      </c>
      <c r="W647" s="3" t="e">
        <f>IF(COUNTA(tweet_datatable[[#This Row],[Flag]])&gt;0,tweet_datatable[[#This Row],[y]],NA())</f>
        <v>#N/A</v>
      </c>
      <c r="X647" s="3">
        <f>IF(COUNTA(tweet_datatable[[#This Row],[Flag]])=0,tweet_datatable[[#This Row],[x]],NA())</f>
        <v>0.78713654930654964</v>
      </c>
      <c r="Y647" s="3">
        <f>IF(COUNTA(tweet_datatable[[#This Row],[Flag]])=0,tweet_datatable[[#This Row],[y]],NA())</f>
        <v>0.1477673359713266</v>
      </c>
      <c r="Z647" s="3"/>
      <c r="AA647" s="3"/>
      <c r="AB647" s="3"/>
    </row>
    <row r="648" spans="1:28" x14ac:dyDescent="0.35">
      <c r="A648" s="1">
        <v>44176</v>
      </c>
      <c r="B648">
        <v>58.6</v>
      </c>
      <c r="C648">
        <v>33.5</v>
      </c>
      <c r="D648">
        <v>210.9</v>
      </c>
      <c r="E648" t="s">
        <v>8</v>
      </c>
      <c r="I648" s="2">
        <f>IFERROR(tweet_datatable[[#This Row],[Retweets]]/SUM(tweet_datatable[[#This Row],[Retweets]:[Likes]]),0.5)</f>
        <v>0.13707037643207856</v>
      </c>
      <c r="J648" s="2">
        <f>IFERROR(tweet_datatable[[#This Row],[Retweets]]/SUM(tweet_datatable[[#This Row],[Comments]:[Retweets]]),0.5)</f>
        <v>0.36373507057546145</v>
      </c>
      <c r="K648" s="3">
        <f>tweet_datatable[[#This Row],[R/L]]*60</f>
        <v>8.2242225859247142</v>
      </c>
      <c r="L648" s="3">
        <f>tweet_datatable[[#This Row],[R/C]]*60</f>
        <v>21.824104234527688</v>
      </c>
      <c r="M648" s="3">
        <f>180-tweet_datatable[[#This Row],[Theta (deg)]]-tweet_datatable[[#This Row],[Phi (deg)]]</f>
        <v>149.95167317954761</v>
      </c>
      <c r="N648" s="3">
        <f>RADIANS(tweet_datatable[[#This Row],[Phi (deg)]])</f>
        <v>0.38090247519094489</v>
      </c>
      <c r="O648" s="3">
        <f>RADIANS(tweet_datatable[[#This Row],[Beta (deg)]])</f>
        <v>2.61715041585758</v>
      </c>
      <c r="P648" s="3">
        <f>SIN(tweet_datatable[[#This Row],[Phi (rad)]])</f>
        <v>0.37175841504332691</v>
      </c>
      <c r="Q648" s="3">
        <f>SIN(tweet_datatable[[#This Row],[Beta (rad)]])</f>
        <v>0.5007302816914061</v>
      </c>
      <c r="R648" s="3">
        <f>tweet_datatable[[#This Row],[SinPhi]]/tweet_datatable[[#This Row],[SinBeta]]</f>
        <v>0.74243246042075206</v>
      </c>
      <c r="S648" s="3">
        <f>RADIANS(tweet_datatable[[#This Row],[Theta (deg)]])</f>
        <v>0.14353976254126852</v>
      </c>
      <c r="T648" s="3">
        <f>tweet_datatable[[#This Row],[r1]]*COS(tweet_datatable[[#This Row],[Theta (rad)]])</f>
        <v>0.73479716925070204</v>
      </c>
      <c r="U648" s="3">
        <f>tweet_datatable[[#This Row],[r1]]*SIN(tweet_datatable[[#This Row],[Theta (rad)]])</f>
        <v>0.10620300536033186</v>
      </c>
      <c r="V648" s="3" t="e">
        <f>IF(COUNTA(tweet_datatable[[#This Row],[Flag]])&gt;0,tweet_datatable[[#This Row],[x]],NA())</f>
        <v>#N/A</v>
      </c>
      <c r="W648" s="3" t="e">
        <f>IF(COUNTA(tweet_datatable[[#This Row],[Flag]])&gt;0,tweet_datatable[[#This Row],[y]],NA())</f>
        <v>#N/A</v>
      </c>
      <c r="X648" s="3">
        <f>IF(COUNTA(tweet_datatable[[#This Row],[Flag]])=0,tweet_datatable[[#This Row],[x]],NA())</f>
        <v>0.73479716925070204</v>
      </c>
      <c r="Y648" s="3">
        <f>IF(COUNTA(tweet_datatable[[#This Row],[Flag]])=0,tweet_datatable[[#This Row],[y]],NA())</f>
        <v>0.10620300536033186</v>
      </c>
      <c r="Z648" s="3"/>
      <c r="AA648" s="3"/>
      <c r="AB648" s="3"/>
    </row>
    <row r="649" spans="1:28" x14ac:dyDescent="0.35">
      <c r="A649" s="1">
        <v>44176</v>
      </c>
      <c r="B649">
        <v>28.6</v>
      </c>
      <c r="C649">
        <v>37.4</v>
      </c>
      <c r="D649">
        <v>184</v>
      </c>
      <c r="E649" t="s">
        <v>8</v>
      </c>
      <c r="I649" s="2">
        <f>IFERROR(tweet_datatable[[#This Row],[Retweets]]/SUM(tweet_datatable[[#This Row],[Retweets]:[Likes]]),0.5)</f>
        <v>0.16892502258355915</v>
      </c>
      <c r="J649" s="2">
        <f>IFERROR(tweet_datatable[[#This Row],[Retweets]]/SUM(tweet_datatable[[#This Row],[Comments]:[Retweets]]),0.5)</f>
        <v>0.56666666666666665</v>
      </c>
      <c r="K649" s="3">
        <f>tweet_datatable[[#This Row],[R/L]]*60</f>
        <v>10.135501355013549</v>
      </c>
      <c r="L649" s="3">
        <f>tweet_datatable[[#This Row],[R/C]]*60</f>
        <v>34</v>
      </c>
      <c r="M649" s="3">
        <f>180-tweet_datatable[[#This Row],[Theta (deg)]]-tweet_datatable[[#This Row],[Phi (deg)]]</f>
        <v>135.86449864498644</v>
      </c>
      <c r="N649" s="3">
        <f>RADIANS(tweet_datatable[[#This Row],[Phi (deg)]])</f>
        <v>0.59341194567807209</v>
      </c>
      <c r="O649" s="3">
        <f>RADIANS(tweet_datatable[[#This Row],[Beta (deg)]])</f>
        <v>2.3712828379263877</v>
      </c>
      <c r="P649" s="3">
        <f>SIN(tweet_datatable[[#This Row],[Phi (rad)]])</f>
        <v>0.5591929034707469</v>
      </c>
      <c r="Q649" s="3">
        <f>SIN(tweet_datatable[[#This Row],[Beta (rad)]])</f>
        <v>0.69635762518464039</v>
      </c>
      <c r="R649" s="3">
        <f>tweet_datatable[[#This Row],[SinPhi]]/tweet_datatable[[#This Row],[SinBeta]]</f>
        <v>0.8030254616978969</v>
      </c>
      <c r="S649" s="3">
        <f>RADIANS(tweet_datatable[[#This Row],[Theta (deg)]])</f>
        <v>0.17689786998533311</v>
      </c>
      <c r="T649" s="3">
        <f>tweet_datatable[[#This Row],[r1]]*COS(tweet_datatable[[#This Row],[Theta (rad)]])</f>
        <v>0.79049371218170494</v>
      </c>
      <c r="U649" s="3">
        <f>tweet_datatable[[#This Row],[r1]]*SIN(tweet_datatable[[#This Row],[Theta (rad)]])</f>
        <v>0.14131377546548055</v>
      </c>
      <c r="V649" s="3" t="e">
        <f>IF(COUNTA(tweet_datatable[[#This Row],[Flag]])&gt;0,tweet_datatable[[#This Row],[x]],NA())</f>
        <v>#N/A</v>
      </c>
      <c r="W649" s="3" t="e">
        <f>IF(COUNTA(tweet_datatable[[#This Row],[Flag]])&gt;0,tweet_datatable[[#This Row],[y]],NA())</f>
        <v>#N/A</v>
      </c>
      <c r="X649" s="3">
        <f>IF(COUNTA(tweet_datatable[[#This Row],[Flag]])=0,tweet_datatable[[#This Row],[x]],NA())</f>
        <v>0.79049371218170494</v>
      </c>
      <c r="Y649" s="3">
        <f>IF(COUNTA(tweet_datatable[[#This Row],[Flag]])=0,tweet_datatable[[#This Row],[y]],NA())</f>
        <v>0.14131377546548055</v>
      </c>
      <c r="Z649" s="3"/>
      <c r="AA649" s="3"/>
      <c r="AB649" s="3"/>
    </row>
    <row r="650" spans="1:28" x14ac:dyDescent="0.35">
      <c r="A650" s="1">
        <v>44176</v>
      </c>
      <c r="B650">
        <v>81.099999999999994</v>
      </c>
      <c r="C650">
        <v>63.1</v>
      </c>
      <c r="D650">
        <v>289.89999999999998</v>
      </c>
      <c r="E650" t="s">
        <v>8</v>
      </c>
      <c r="I650" s="2">
        <f>IFERROR(tweet_datatable[[#This Row],[Retweets]]/SUM(tweet_datatable[[#This Row],[Retweets]:[Likes]]),0.5)</f>
        <v>0.17875354107648725</v>
      </c>
      <c r="J650" s="2">
        <f>IFERROR(tweet_datatable[[#This Row],[Retweets]]/SUM(tweet_datatable[[#This Row],[Comments]:[Retweets]]),0.5)</f>
        <v>0.43758668515950072</v>
      </c>
      <c r="K650" s="3">
        <f>tweet_datatable[[#This Row],[R/L]]*60</f>
        <v>10.725212464589235</v>
      </c>
      <c r="L650" s="3">
        <f>tweet_datatable[[#This Row],[R/C]]*60</f>
        <v>26.255201109570045</v>
      </c>
      <c r="M650" s="3">
        <f>180-tweet_datatable[[#This Row],[Theta (deg)]]-tweet_datatable[[#This Row],[Phi (deg)]]</f>
        <v>143.01958642584071</v>
      </c>
      <c r="N650" s="3">
        <f>RADIANS(tweet_datatable[[#This Row],[Phi (deg)]])</f>
        <v>0.4582397051352658</v>
      </c>
      <c r="O650" s="3">
        <f>RADIANS(tweet_datatable[[#This Row],[Beta (deg)]])</f>
        <v>2.4961626779715096</v>
      </c>
      <c r="P650" s="3">
        <f>SIN(tweet_datatable[[#This Row],[Phi (rad)]])</f>
        <v>0.44237010335312016</v>
      </c>
      <c r="Q650" s="3">
        <f>SIN(tweet_datatable[[#This Row],[Beta (rad)]])</f>
        <v>0.60154197634532358</v>
      </c>
      <c r="R650" s="3">
        <f>tweet_datatable[[#This Row],[SinPhi]]/tweet_datatable[[#This Row],[SinBeta]]</f>
        <v>0.73539357309816633</v>
      </c>
      <c r="S650" s="3">
        <f>RADIANS(tweet_datatable[[#This Row],[Theta (deg)]])</f>
        <v>0.1871902704830179</v>
      </c>
      <c r="T650" s="3">
        <f>tweet_datatable[[#This Row],[r1]]*COS(tweet_datatable[[#This Row],[Theta (rad)]])</f>
        <v>0.72254698319470145</v>
      </c>
      <c r="U650" s="3">
        <f>tweet_datatable[[#This Row],[r1]]*SIN(tweet_datatable[[#This Row],[Theta (rad)]])</f>
        <v>0.13685599888322028</v>
      </c>
      <c r="V650" s="3" t="e">
        <f>IF(COUNTA(tweet_datatable[[#This Row],[Flag]])&gt;0,tweet_datatable[[#This Row],[x]],NA())</f>
        <v>#N/A</v>
      </c>
      <c r="W650" s="3" t="e">
        <f>IF(COUNTA(tweet_datatable[[#This Row],[Flag]])&gt;0,tweet_datatable[[#This Row],[y]],NA())</f>
        <v>#N/A</v>
      </c>
      <c r="X650" s="3">
        <f>IF(COUNTA(tweet_datatable[[#This Row],[Flag]])=0,tweet_datatable[[#This Row],[x]],NA())</f>
        <v>0.72254698319470145</v>
      </c>
      <c r="Y650" s="3">
        <f>IF(COUNTA(tweet_datatable[[#This Row],[Flag]])=0,tweet_datatable[[#This Row],[y]],NA())</f>
        <v>0.13685599888322028</v>
      </c>
      <c r="Z650" s="3"/>
      <c r="AA650" s="3"/>
      <c r="AB650" s="3"/>
    </row>
    <row r="651" spans="1:28" x14ac:dyDescent="0.35">
      <c r="A651" s="1">
        <v>44176</v>
      </c>
      <c r="B651">
        <v>28.6</v>
      </c>
      <c r="C651">
        <v>35.4</v>
      </c>
      <c r="D651">
        <v>172.5</v>
      </c>
      <c r="E651" t="s">
        <v>8</v>
      </c>
      <c r="I651" s="2">
        <f>IFERROR(tweet_datatable[[#This Row],[Retweets]]/SUM(tweet_datatable[[#This Row],[Retweets]:[Likes]]),0.5)</f>
        <v>0.17027417027417027</v>
      </c>
      <c r="J651" s="2">
        <f>IFERROR(tweet_datatable[[#This Row],[Retweets]]/SUM(tweet_datatable[[#This Row],[Comments]:[Retweets]]),0.5)</f>
        <v>0.55312499999999998</v>
      </c>
      <c r="K651" s="3">
        <f>tweet_datatable[[#This Row],[R/L]]*60</f>
        <v>10.216450216450216</v>
      </c>
      <c r="L651" s="3">
        <f>tweet_datatable[[#This Row],[R/C]]*60</f>
        <v>33.1875</v>
      </c>
      <c r="M651" s="3">
        <f>180-tweet_datatable[[#This Row],[Theta (deg)]]-tweet_datatable[[#This Row],[Phi (deg)]]</f>
        <v>136.59604978354977</v>
      </c>
      <c r="N651" s="3">
        <f>RADIANS(tweet_datatable[[#This Row],[Phi (deg)]])</f>
        <v>0.57923114550561816</v>
      </c>
      <c r="O651" s="3">
        <f>RADIANS(tweet_datatable[[#This Row],[Beta (deg)]])</f>
        <v>2.3840508139410312</v>
      </c>
      <c r="P651" s="3">
        <f>SIN(tweet_datatable[[#This Row],[Phi (rad)]])</f>
        <v>0.54738065680879655</v>
      </c>
      <c r="Q651" s="3">
        <f>SIN(tweet_datatable[[#This Row],[Beta (rad)]])</f>
        <v>0.68713760234130994</v>
      </c>
      <c r="R651" s="3">
        <f>tweet_datatable[[#This Row],[SinPhi]]/tweet_datatable[[#This Row],[SinBeta]]</f>
        <v>0.79660995838924509</v>
      </c>
      <c r="S651" s="3">
        <f>RADIANS(tweet_datatable[[#This Row],[Theta (deg)]])</f>
        <v>0.17831069414314363</v>
      </c>
      <c r="T651" s="3">
        <f>tweet_datatable[[#This Row],[r1]]*COS(tweet_datatable[[#This Row],[Theta (rad)]])</f>
        <v>0.78397948805482631</v>
      </c>
      <c r="U651" s="3">
        <f>tweet_datatable[[#This Row],[r1]]*SIN(tweet_datatable[[#This Row],[Theta (rad)]])</f>
        <v>0.14129256213335234</v>
      </c>
      <c r="V651" s="3" t="e">
        <f>IF(COUNTA(tweet_datatable[[#This Row],[Flag]])&gt;0,tweet_datatable[[#This Row],[x]],NA())</f>
        <v>#N/A</v>
      </c>
      <c r="W651" s="3" t="e">
        <f>IF(COUNTA(tweet_datatable[[#This Row],[Flag]])&gt;0,tweet_datatable[[#This Row],[y]],NA())</f>
        <v>#N/A</v>
      </c>
      <c r="X651" s="3">
        <f>IF(COUNTA(tweet_datatable[[#This Row],[Flag]])=0,tweet_datatable[[#This Row],[x]],NA())</f>
        <v>0.78397948805482631</v>
      </c>
      <c r="Y651" s="3">
        <f>IF(COUNTA(tweet_datatable[[#This Row],[Flag]])=0,tweet_datatable[[#This Row],[y]],NA())</f>
        <v>0.14129256213335234</v>
      </c>
      <c r="Z651" s="3"/>
      <c r="AA651" s="3"/>
      <c r="AB651" s="3"/>
    </row>
    <row r="652" spans="1:28" x14ac:dyDescent="0.35">
      <c r="A652" s="1">
        <v>44176</v>
      </c>
      <c r="B652">
        <v>49.8</v>
      </c>
      <c r="C652">
        <v>58.6</v>
      </c>
      <c r="D652">
        <v>244.3</v>
      </c>
      <c r="E652" t="s">
        <v>8</v>
      </c>
      <c r="I652" s="2">
        <f>IFERROR(tweet_datatable[[#This Row],[Retweets]]/SUM(tweet_datatable[[#This Row],[Retweets]:[Likes]]),0.5)</f>
        <v>0.19346318917134367</v>
      </c>
      <c r="J652" s="2">
        <f>IFERROR(tweet_datatable[[#This Row],[Retweets]]/SUM(tweet_datatable[[#This Row],[Comments]:[Retweets]]),0.5)</f>
        <v>0.54059040590405905</v>
      </c>
      <c r="K652" s="3">
        <f>tweet_datatable[[#This Row],[R/L]]*60</f>
        <v>11.607791350280619</v>
      </c>
      <c r="L652" s="3">
        <f>tweet_datatable[[#This Row],[R/C]]*60</f>
        <v>32.435424354243544</v>
      </c>
      <c r="M652" s="3">
        <f>180-tweet_datatable[[#This Row],[Theta (deg)]]-tweet_datatable[[#This Row],[Phi (deg)]]</f>
        <v>135.95678429547584</v>
      </c>
      <c r="N652" s="3">
        <f>RADIANS(tweet_datatable[[#This Row],[Phi (deg)]])</f>
        <v>0.56610494926310539</v>
      </c>
      <c r="O652" s="3">
        <f>RADIANS(tweet_datatable[[#This Row],[Beta (deg)]])</f>
        <v>2.3728935263797726</v>
      </c>
      <c r="P652" s="3">
        <f>SIN(tweet_datatable[[#This Row],[Phi (rad)]])</f>
        <v>0.53634871652495197</v>
      </c>
      <c r="Q652" s="3">
        <f>SIN(tweet_datatable[[#This Row],[Beta (rad)]])</f>
        <v>0.69520073941071625</v>
      </c>
      <c r="R652" s="3">
        <f>tweet_datatable[[#This Row],[SinPhi]]/tweet_datatable[[#This Row],[SinBeta]]</f>
        <v>0.77150193623151997</v>
      </c>
      <c r="S652" s="3">
        <f>RADIANS(tweet_datatable[[#This Row],[Theta (deg)]])</f>
        <v>0.20259417794691523</v>
      </c>
      <c r="T652" s="3">
        <f>tweet_datatable[[#This Row],[r1]]*COS(tweet_datatable[[#This Row],[Theta (rad)]])</f>
        <v>0.75572309918123803</v>
      </c>
      <c r="U652" s="3">
        <f>tweet_datatable[[#This Row],[r1]]*SIN(tweet_datatable[[#This Row],[Theta (rad)]])</f>
        <v>0.15523477372318653</v>
      </c>
      <c r="V652" s="3" t="e">
        <f>IF(COUNTA(tweet_datatable[[#This Row],[Flag]])&gt;0,tweet_datatable[[#This Row],[x]],NA())</f>
        <v>#N/A</v>
      </c>
      <c r="W652" s="3" t="e">
        <f>IF(COUNTA(tweet_datatable[[#This Row],[Flag]])&gt;0,tweet_datatable[[#This Row],[y]],NA())</f>
        <v>#N/A</v>
      </c>
      <c r="X652" s="3">
        <f>IF(COUNTA(tweet_datatable[[#This Row],[Flag]])=0,tweet_datatable[[#This Row],[x]],NA())</f>
        <v>0.75572309918123803</v>
      </c>
      <c r="Y652" s="3">
        <f>IF(COUNTA(tweet_datatable[[#This Row],[Flag]])=0,tweet_datatable[[#This Row],[y]],NA())</f>
        <v>0.15523477372318653</v>
      </c>
      <c r="Z652" s="3"/>
      <c r="AA652" s="3"/>
      <c r="AB652" s="3"/>
    </row>
    <row r="653" spans="1:28" x14ac:dyDescent="0.35">
      <c r="A653" s="1">
        <v>44176</v>
      </c>
      <c r="B653">
        <v>25.5</v>
      </c>
      <c r="C653">
        <v>37.4</v>
      </c>
      <c r="D653">
        <v>188.6</v>
      </c>
      <c r="E653" t="s">
        <v>8</v>
      </c>
      <c r="I653" s="2">
        <f>IFERROR(tweet_datatable[[#This Row],[Retweets]]/SUM(tweet_datatable[[#This Row],[Retweets]:[Likes]]),0.5)</f>
        <v>0.1654867256637168</v>
      </c>
      <c r="J653" s="2">
        <f>IFERROR(tweet_datatable[[#This Row],[Retweets]]/SUM(tweet_datatable[[#This Row],[Comments]:[Retweets]]),0.5)</f>
        <v>0.59459459459459463</v>
      </c>
      <c r="K653" s="3">
        <f>tweet_datatable[[#This Row],[R/L]]*60</f>
        <v>9.9292035398230087</v>
      </c>
      <c r="L653" s="3">
        <f>tweet_datatable[[#This Row],[R/C]]*60</f>
        <v>35.675675675675677</v>
      </c>
      <c r="M653" s="3">
        <f>180-tweet_datatable[[#This Row],[Theta (deg)]]-tweet_datatable[[#This Row],[Phi (deg)]]</f>
        <v>134.3951207845013</v>
      </c>
      <c r="N653" s="3">
        <f>RADIANS(tweet_datatable[[#This Row],[Phi (deg)]])</f>
        <v>0.62265800341419331</v>
      </c>
      <c r="O653" s="3">
        <f>RADIANS(tweet_datatable[[#This Row],[Beta (deg)]])</f>
        <v>2.3456373563050121</v>
      </c>
      <c r="P653" s="3">
        <f>SIN(tweet_datatable[[#This Row],[Phi (rad)]])</f>
        <v>0.58319639720627336</v>
      </c>
      <c r="Q653" s="3">
        <f>SIN(tweet_datatable[[#This Row],[Beta (rad)]])</f>
        <v>0.71453225923545349</v>
      </c>
      <c r="R653" s="3">
        <f>tweet_datatable[[#This Row],[SinPhi]]/tweet_datatable[[#This Row],[SinBeta]]</f>
        <v>0.81619323644014485</v>
      </c>
      <c r="S653" s="3">
        <f>RADIANS(tweet_datatable[[#This Row],[Theta (deg)]])</f>
        <v>0.1732972938705874</v>
      </c>
      <c r="T653" s="3">
        <f>tweet_datatable[[#This Row],[r1]]*COS(tweet_datatable[[#This Row],[Theta (rad)]])</f>
        <v>0.80396794015478545</v>
      </c>
      <c r="U653" s="3">
        <f>tweet_datatable[[#This Row],[r1]]*SIN(tweet_datatable[[#This Row],[Theta (rad)]])</f>
        <v>0.14073716784811846</v>
      </c>
      <c r="V653" s="3" t="e">
        <f>IF(COUNTA(tweet_datatable[[#This Row],[Flag]])&gt;0,tweet_datatable[[#This Row],[x]],NA())</f>
        <v>#N/A</v>
      </c>
      <c r="W653" s="3" t="e">
        <f>IF(COUNTA(tweet_datatable[[#This Row],[Flag]])&gt;0,tweet_datatable[[#This Row],[y]],NA())</f>
        <v>#N/A</v>
      </c>
      <c r="X653" s="3">
        <f>IF(COUNTA(tweet_datatable[[#This Row],[Flag]])=0,tweet_datatable[[#This Row],[x]],NA())</f>
        <v>0.80396794015478545</v>
      </c>
      <c r="Y653" s="3">
        <f>IF(COUNTA(tweet_datatable[[#This Row],[Flag]])=0,tweet_datatable[[#This Row],[y]],NA())</f>
        <v>0.14073716784811846</v>
      </c>
      <c r="Z653" s="3"/>
      <c r="AA653" s="3"/>
      <c r="AB653" s="3"/>
    </row>
    <row r="654" spans="1:28" x14ac:dyDescent="0.35">
      <c r="A654" s="1">
        <v>44176</v>
      </c>
      <c r="B654">
        <v>10.3</v>
      </c>
      <c r="C654">
        <v>21.6</v>
      </c>
      <c r="D654">
        <v>143.19999999999999</v>
      </c>
      <c r="E654" t="s">
        <v>8</v>
      </c>
      <c r="I654" s="2">
        <f>IFERROR(tweet_datatable[[#This Row],[Retweets]]/SUM(tweet_datatable[[#This Row],[Retweets]:[Likes]]),0.5)</f>
        <v>0.13106796116504857</v>
      </c>
      <c r="J654" s="2">
        <f>IFERROR(tweet_datatable[[#This Row],[Retweets]]/SUM(tweet_datatable[[#This Row],[Comments]:[Retweets]]),0.5)</f>
        <v>0.67711598746081503</v>
      </c>
      <c r="K654" s="3">
        <f>tweet_datatable[[#This Row],[R/L]]*60</f>
        <v>7.8640776699029145</v>
      </c>
      <c r="L654" s="3">
        <f>tweet_datatable[[#This Row],[R/C]]*60</f>
        <v>40.626959247648898</v>
      </c>
      <c r="M654" s="3">
        <f>180-tweet_datatable[[#This Row],[Theta (deg)]]-tweet_datatable[[#This Row],[Phi (deg)]]</f>
        <v>131.50896308244819</v>
      </c>
      <c r="N654" s="3">
        <f>RADIANS(tweet_datatable[[#This Row],[Phi (deg)]])</f>
        <v>0.70907420394503162</v>
      </c>
      <c r="O654" s="3">
        <f>RADIANS(tweet_datatable[[#This Row],[Beta (deg)]])</f>
        <v>2.2952644016723922</v>
      </c>
      <c r="P654" s="3">
        <f>SIN(tweet_datatable[[#This Row],[Phi (rad)]])</f>
        <v>0.65113140334599928</v>
      </c>
      <c r="Q654" s="3">
        <f>SIN(tweet_datatable[[#This Row],[Beta (rad)]])</f>
        <v>0.74885205445927316</v>
      </c>
      <c r="R654" s="3">
        <f>tweet_datatable[[#This Row],[SinPhi]]/tweet_datatable[[#This Row],[SinBeta]]</f>
        <v>0.86950606527502228</v>
      </c>
      <c r="S654" s="3">
        <f>RADIANS(tweet_datatable[[#This Row],[Theta (deg)]])</f>
        <v>0.13725404797236965</v>
      </c>
      <c r="T654" s="3">
        <f>tweet_datatable[[#This Row],[r1]]*COS(tweet_datatable[[#This Row],[Theta (rad)]])</f>
        <v>0.8613287443508385</v>
      </c>
      <c r="U654" s="3">
        <f>tweet_datatable[[#This Row],[r1]]*SIN(tweet_datatable[[#This Row],[Theta (rad)]])</f>
        <v>0.11896886863822539</v>
      </c>
      <c r="V654" s="3" t="e">
        <f>IF(COUNTA(tweet_datatable[[#This Row],[Flag]])&gt;0,tweet_datatable[[#This Row],[x]],NA())</f>
        <v>#N/A</v>
      </c>
      <c r="W654" s="3" t="e">
        <f>IF(COUNTA(tweet_datatable[[#This Row],[Flag]])&gt;0,tweet_datatable[[#This Row],[y]],NA())</f>
        <v>#N/A</v>
      </c>
      <c r="X654" s="3">
        <f>IF(COUNTA(tweet_datatable[[#This Row],[Flag]])=0,tweet_datatable[[#This Row],[x]],NA())</f>
        <v>0.8613287443508385</v>
      </c>
      <c r="Y654" s="3">
        <f>IF(COUNTA(tweet_datatable[[#This Row],[Flag]])=0,tweet_datatable[[#This Row],[y]],NA())</f>
        <v>0.11896886863822539</v>
      </c>
      <c r="Z654" s="3"/>
      <c r="AA654" s="3"/>
      <c r="AB654" s="3"/>
    </row>
    <row r="655" spans="1:28" x14ac:dyDescent="0.35">
      <c r="A655" s="1">
        <v>44176</v>
      </c>
      <c r="B655">
        <v>90.3</v>
      </c>
      <c r="C655">
        <v>73.400000000000006</v>
      </c>
      <c r="D655">
        <v>353.3</v>
      </c>
      <c r="E655" t="s">
        <v>8</v>
      </c>
      <c r="I655" s="2">
        <f>IFERROR(tweet_datatable[[#This Row],[Retweets]]/SUM(tweet_datatable[[#This Row],[Retweets]:[Likes]]),0.5)</f>
        <v>0.17201781110850714</v>
      </c>
      <c r="J655" s="2">
        <f>IFERROR(tweet_datatable[[#This Row],[Retweets]]/SUM(tweet_datatable[[#This Row],[Comments]:[Retweets]]),0.5)</f>
        <v>0.44838118509468544</v>
      </c>
      <c r="K655" s="3">
        <f>tweet_datatable[[#This Row],[R/L]]*60</f>
        <v>10.321068666510428</v>
      </c>
      <c r="L655" s="3">
        <f>tweet_datatable[[#This Row],[R/C]]*60</f>
        <v>26.902871105681125</v>
      </c>
      <c r="M655" s="3">
        <f>180-tweet_datatable[[#This Row],[Theta (deg)]]-tweet_datatable[[#This Row],[Phi (deg)]]</f>
        <v>142.77606022780844</v>
      </c>
      <c r="N655" s="3">
        <f>RADIANS(tweet_datatable[[#This Row],[Phi (deg)]])</f>
        <v>0.46954367903378302</v>
      </c>
      <c r="O655" s="3">
        <f>RADIANS(tweet_datatable[[#This Row],[Beta (deg)]])</f>
        <v>2.4919123440009825</v>
      </c>
      <c r="P655" s="3">
        <f>SIN(tweet_datatable[[#This Row],[Phi (rad)]])</f>
        <v>0.45247939693848138</v>
      </c>
      <c r="Q655" s="3">
        <f>SIN(tweet_datatable[[#This Row],[Beta (rad)]])</f>
        <v>0.60493187445785757</v>
      </c>
      <c r="R655" s="3">
        <f>tweet_datatable[[#This Row],[SinPhi]]/tweet_datatable[[#This Row],[SinBeta]]</f>
        <v>0.74798405579801075</v>
      </c>
      <c r="S655" s="3">
        <f>RADIANS(tweet_datatable[[#This Row],[Theta (deg)]])</f>
        <v>0.18013663055502757</v>
      </c>
      <c r="T655" s="3">
        <f>tweet_datatable[[#This Row],[r1]]*COS(tweet_datatable[[#This Row],[Theta (rad)]])</f>
        <v>0.73588109236349875</v>
      </c>
      <c r="U655" s="3">
        <f>tweet_datatable[[#This Row],[r1]]*SIN(tweet_datatable[[#This Row],[Theta (rad)]])</f>
        <v>0.13401181153146693</v>
      </c>
      <c r="V655" s="3" t="e">
        <f>IF(COUNTA(tweet_datatable[[#This Row],[Flag]])&gt;0,tweet_datatable[[#This Row],[x]],NA())</f>
        <v>#N/A</v>
      </c>
      <c r="W655" s="3" t="e">
        <f>IF(COUNTA(tweet_datatable[[#This Row],[Flag]])&gt;0,tweet_datatable[[#This Row],[y]],NA())</f>
        <v>#N/A</v>
      </c>
      <c r="X655" s="3">
        <f>IF(COUNTA(tweet_datatable[[#This Row],[Flag]])=0,tweet_datatable[[#This Row],[x]],NA())</f>
        <v>0.73588109236349875</v>
      </c>
      <c r="Y655" s="3">
        <f>IF(COUNTA(tweet_datatable[[#This Row],[Flag]])=0,tweet_datatable[[#This Row],[y]],NA())</f>
        <v>0.13401181153146693</v>
      </c>
      <c r="Z655" s="3"/>
      <c r="AA655" s="3"/>
      <c r="AB655" s="3"/>
    </row>
    <row r="656" spans="1:28" x14ac:dyDescent="0.35">
      <c r="A656" s="1">
        <v>44176</v>
      </c>
      <c r="B656">
        <v>16.3</v>
      </c>
      <c r="C656">
        <v>25.3</v>
      </c>
      <c r="D656">
        <v>207.1</v>
      </c>
      <c r="E656" t="s">
        <v>8</v>
      </c>
      <c r="I656" s="2">
        <f>IFERROR(tweet_datatable[[#This Row],[Retweets]]/SUM(tweet_datatable[[#This Row],[Retweets]:[Likes]]),0.5)</f>
        <v>0.10886402753872633</v>
      </c>
      <c r="J656" s="2">
        <f>IFERROR(tweet_datatable[[#This Row],[Retweets]]/SUM(tweet_datatable[[#This Row],[Comments]:[Retweets]]),0.5)</f>
        <v>0.60817307692307687</v>
      </c>
      <c r="K656" s="3">
        <f>tweet_datatable[[#This Row],[R/L]]*60</f>
        <v>6.53184165232358</v>
      </c>
      <c r="L656" s="3">
        <f>tweet_datatable[[#This Row],[R/C]]*60</f>
        <v>36.490384615384613</v>
      </c>
      <c r="M656" s="3">
        <f>180-tweet_datatable[[#This Row],[Theta (deg)]]-tweet_datatable[[#This Row],[Phi (deg)]]</f>
        <v>136.97777373229181</v>
      </c>
      <c r="N656" s="3">
        <f>RADIANS(tweet_datatable[[#This Row],[Phi (deg)]])</f>
        <v>0.63687735685754621</v>
      </c>
      <c r="O656" s="3">
        <f>RADIANS(tweet_datatable[[#This Row],[Beta (deg)]])</f>
        <v>2.3907131536802937</v>
      </c>
      <c r="P656" s="3">
        <f>SIN(tweet_datatable[[#This Row],[Phi (rad)]])</f>
        <v>0.59468787502068077</v>
      </c>
      <c r="Q656" s="3">
        <f>SIN(tweet_datatable[[#This Row],[Beta (rad)]])</f>
        <v>0.68228201660370713</v>
      </c>
      <c r="R656" s="3">
        <f>tweet_datatable[[#This Row],[SinPhi]]/tweet_datatable[[#This Row],[SinBeta]]</f>
        <v>0.87161593087407419</v>
      </c>
      <c r="S656" s="3">
        <f>RADIANS(tweet_datatable[[#This Row],[Theta (deg)]])</f>
        <v>0.11400214305195319</v>
      </c>
      <c r="T656" s="3">
        <f>tweet_datatable[[#This Row],[r1]]*COS(tweet_datatable[[#This Row],[Theta (rad)]])</f>
        <v>0.8659580892673796</v>
      </c>
      <c r="U656" s="3">
        <f>tweet_datatable[[#This Row],[r1]]*SIN(tweet_datatable[[#This Row],[Theta (rad)]])</f>
        <v>9.9150988829500533E-2</v>
      </c>
      <c r="V656" s="3" t="e">
        <f>IF(COUNTA(tweet_datatable[[#This Row],[Flag]])&gt;0,tweet_datatable[[#This Row],[x]],NA())</f>
        <v>#N/A</v>
      </c>
      <c r="W656" s="3" t="e">
        <f>IF(COUNTA(tweet_datatable[[#This Row],[Flag]])&gt;0,tweet_datatable[[#This Row],[y]],NA())</f>
        <v>#N/A</v>
      </c>
      <c r="X656" s="3">
        <f>IF(COUNTA(tweet_datatable[[#This Row],[Flag]])=0,tweet_datatable[[#This Row],[x]],NA())</f>
        <v>0.8659580892673796</v>
      </c>
      <c r="Y656" s="3">
        <f>IF(COUNTA(tweet_datatable[[#This Row],[Flag]])=0,tweet_datatable[[#This Row],[y]],NA())</f>
        <v>9.9150988829500533E-2</v>
      </c>
      <c r="Z656" s="3"/>
      <c r="AA656" s="3"/>
      <c r="AB656" s="3"/>
    </row>
    <row r="657" spans="1:28" x14ac:dyDescent="0.35">
      <c r="A657" s="1">
        <v>44176</v>
      </c>
      <c r="B657">
        <v>37.700000000000003</v>
      </c>
      <c r="C657">
        <v>38.200000000000003</v>
      </c>
      <c r="D657">
        <v>192.2</v>
      </c>
      <c r="E657" t="s">
        <v>8</v>
      </c>
      <c r="I657" s="2">
        <f>IFERROR(tweet_datatable[[#This Row],[Retweets]]/SUM(tweet_datatable[[#This Row],[Retweets]:[Likes]]),0.5)</f>
        <v>0.16579861111111113</v>
      </c>
      <c r="J657" s="2">
        <f>IFERROR(tweet_datatable[[#This Row],[Retweets]]/SUM(tweet_datatable[[#This Row],[Comments]:[Retweets]]),0.5)</f>
        <v>0.50329380764163378</v>
      </c>
      <c r="K657" s="3">
        <f>tweet_datatable[[#This Row],[R/L]]*60</f>
        <v>9.9479166666666679</v>
      </c>
      <c r="L657" s="3">
        <f>tweet_datatable[[#This Row],[R/C]]*60</f>
        <v>30.197628458498027</v>
      </c>
      <c r="M657" s="3">
        <f>180-tweet_datatable[[#This Row],[Theta (deg)]]-tweet_datatable[[#This Row],[Phi (deg)]]</f>
        <v>139.85445487483531</v>
      </c>
      <c r="N657" s="3">
        <f>RADIANS(tweet_datatable[[#This Row],[Phi (deg)]])</f>
        <v>0.5270480428947304</v>
      </c>
      <c r="O657" s="3">
        <f>RADIANS(tweet_datatable[[#This Row],[Beta (deg)]])</f>
        <v>2.4409207111477103</v>
      </c>
      <c r="P657" s="3">
        <f>SIN(tweet_datatable[[#This Row],[Phi (rad)]])</f>
        <v>0.50298417282163621</v>
      </c>
      <c r="Q657" s="3">
        <f>SIN(tweet_datatable[[#This Row],[Beta (rad)]])</f>
        <v>0.64473147169187128</v>
      </c>
      <c r="R657" s="3">
        <f>tweet_datatable[[#This Row],[SinPhi]]/tweet_datatable[[#This Row],[SinBeta]]</f>
        <v>0.78014521534326675</v>
      </c>
      <c r="S657" s="3">
        <f>RADIANS(tweet_datatable[[#This Row],[Theta (deg)]])</f>
        <v>0.17362389954735261</v>
      </c>
      <c r="T657" s="3">
        <f>tweet_datatable[[#This Row],[r1]]*COS(tweet_datatable[[#This Row],[Theta (rad)]])</f>
        <v>0.76841588552532336</v>
      </c>
      <c r="U657" s="3">
        <f>tweet_datatable[[#This Row],[r1]]*SIN(tweet_datatable[[#This Row],[Theta (rad)]])</f>
        <v>0.13477234098777546</v>
      </c>
      <c r="V657" s="3" t="e">
        <f>IF(COUNTA(tweet_datatable[[#This Row],[Flag]])&gt;0,tweet_datatable[[#This Row],[x]],NA())</f>
        <v>#N/A</v>
      </c>
      <c r="W657" s="3" t="e">
        <f>IF(COUNTA(tweet_datatable[[#This Row],[Flag]])&gt;0,tweet_datatable[[#This Row],[y]],NA())</f>
        <v>#N/A</v>
      </c>
      <c r="X657" s="3">
        <f>IF(COUNTA(tweet_datatable[[#This Row],[Flag]])=0,tweet_datatable[[#This Row],[x]],NA())</f>
        <v>0.76841588552532336</v>
      </c>
      <c r="Y657" s="3">
        <f>IF(COUNTA(tweet_datatable[[#This Row],[Flag]])=0,tweet_datatable[[#This Row],[y]],NA())</f>
        <v>0.13477234098777546</v>
      </c>
      <c r="Z657" s="3"/>
      <c r="AA657" s="3"/>
      <c r="AB657" s="3"/>
    </row>
    <row r="658" spans="1:28" x14ac:dyDescent="0.35">
      <c r="A658" s="1">
        <v>44177</v>
      </c>
      <c r="B658">
        <v>18.3</v>
      </c>
      <c r="C658">
        <v>46.5</v>
      </c>
      <c r="D658">
        <v>139.19999999999999</v>
      </c>
      <c r="E658" t="s">
        <v>8</v>
      </c>
      <c r="G658" t="s">
        <v>17</v>
      </c>
      <c r="I658" s="2">
        <f>IFERROR(tweet_datatable[[#This Row],[Retweets]]/SUM(tweet_datatable[[#This Row],[Retweets]:[Likes]]),0.5)</f>
        <v>0.25040387722132473</v>
      </c>
      <c r="J658" s="2">
        <f>IFERROR(tweet_datatable[[#This Row],[Retweets]]/SUM(tweet_datatable[[#This Row],[Comments]:[Retweets]]),0.5)</f>
        <v>0.71759259259259267</v>
      </c>
      <c r="K658" s="3">
        <f>tweet_datatable[[#This Row],[R/L]]*60</f>
        <v>15.024232633279484</v>
      </c>
      <c r="L658" s="3">
        <f>tweet_datatable[[#This Row],[R/C]]*60</f>
        <v>43.055555555555557</v>
      </c>
      <c r="M658" s="3">
        <f>180-tweet_datatable[[#This Row],[Theta (deg)]]-tweet_datatable[[#This Row],[Phi (deg)]]</f>
        <v>121.92021181116495</v>
      </c>
      <c r="N658" s="3">
        <f>RADIANS(tweet_datatable[[#This Row],[Phi (deg)]])</f>
        <v>0.75146120571978081</v>
      </c>
      <c r="O658" s="3">
        <f>RADIANS(tweet_datatable[[#This Row],[Beta (deg)]])</f>
        <v>2.1279091208337073</v>
      </c>
      <c r="P658" s="3">
        <f>SIN(tweet_datatable[[#This Row],[Phi (rad)]])</f>
        <v>0.68270717991229257</v>
      </c>
      <c r="Q658" s="3">
        <f>SIN(tweet_datatable[[#This Row],[Beta (rad)]])</f>
        <v>0.84878522150065527</v>
      </c>
      <c r="R658" s="3">
        <f>tweet_datatable[[#This Row],[SinPhi]]/tweet_datatable[[#This Row],[SinBeta]]</f>
        <v>0.80433443304451491</v>
      </c>
      <c r="S658" s="3">
        <f>RADIANS(tweet_datatable[[#This Row],[Theta (deg)]])</f>
        <v>0.26222232703630477</v>
      </c>
      <c r="T658" s="3">
        <f>tweet_datatable[[#This Row],[r1]]*COS(tweet_datatable[[#This Row],[Theta (rad)]])</f>
        <v>0.77683928611530606</v>
      </c>
      <c r="U658" s="3">
        <f>tweet_datatable[[#This Row],[r1]]*SIN(tweet_datatable[[#This Row],[Theta (rad)]])</f>
        <v>0.20850564435741964</v>
      </c>
      <c r="V658" s="3">
        <f>IF(COUNTA(tweet_datatable[[#This Row],[Flag]])&gt;0,tweet_datatable[[#This Row],[x]],NA())</f>
        <v>0.77683928611530606</v>
      </c>
      <c r="W658" s="3">
        <f>IF(COUNTA(tweet_datatable[[#This Row],[Flag]])&gt;0,tweet_datatable[[#This Row],[y]],NA())</f>
        <v>0.20850564435741964</v>
      </c>
      <c r="X658" s="3" t="e">
        <f>IF(COUNTA(tweet_datatable[[#This Row],[Flag]])=0,tweet_datatable[[#This Row],[x]],NA())</f>
        <v>#N/A</v>
      </c>
      <c r="Y658" s="3" t="e">
        <f>IF(COUNTA(tweet_datatable[[#This Row],[Flag]])=0,tweet_datatable[[#This Row],[y]],NA())</f>
        <v>#N/A</v>
      </c>
      <c r="Z658" s="3"/>
      <c r="AA658" s="3"/>
      <c r="AB658" s="3"/>
    </row>
    <row r="659" spans="1:28" x14ac:dyDescent="0.35">
      <c r="A659" s="1">
        <v>44177</v>
      </c>
      <c r="B659">
        <v>48.5</v>
      </c>
      <c r="C659">
        <v>120.7</v>
      </c>
      <c r="D659">
        <v>348.6</v>
      </c>
      <c r="E659" t="s">
        <v>8</v>
      </c>
      <c r="G659" t="s">
        <v>17</v>
      </c>
      <c r="I659" s="2">
        <f>IFERROR(tweet_datatable[[#This Row],[Retweets]]/SUM(tweet_datatable[[#This Row],[Retweets]:[Likes]]),0.5)</f>
        <v>0.25719156190070319</v>
      </c>
      <c r="J659" s="2">
        <f>IFERROR(tweet_datatable[[#This Row],[Retweets]]/SUM(tweet_datatable[[#This Row],[Comments]:[Retweets]]),0.5)</f>
        <v>0.71335697399527198</v>
      </c>
      <c r="K659" s="3">
        <f>tweet_datatable[[#This Row],[R/L]]*60</f>
        <v>15.431493714042192</v>
      </c>
      <c r="L659" s="3">
        <f>tweet_datatable[[#This Row],[R/C]]*60</f>
        <v>42.801418439716322</v>
      </c>
      <c r="M659" s="3">
        <f>180-tweet_datatable[[#This Row],[Theta (deg)]]-tweet_datatable[[#This Row],[Phi (deg)]]</f>
        <v>121.76708784624148</v>
      </c>
      <c r="N659" s="3">
        <f>RADIANS(tweet_datatable[[#This Row],[Phi (deg)]])</f>
        <v>0.74702567629686389</v>
      </c>
      <c r="O659" s="3">
        <f>RADIANS(tweet_datatable[[#This Row],[Beta (deg)]])</f>
        <v>2.1252366034820844</v>
      </c>
      <c r="P659" s="3">
        <f>SIN(tweet_datatable[[#This Row],[Phi (rad)]])</f>
        <v>0.67945946859508755</v>
      </c>
      <c r="Q659" s="3">
        <f>SIN(tweet_datatable[[#This Row],[Beta (rad)]])</f>
        <v>0.85019524957135462</v>
      </c>
      <c r="R659" s="3">
        <f>tweet_datatable[[#This Row],[SinPhi]]/tweet_datatable[[#This Row],[SinBeta]]</f>
        <v>0.79918050464014301</v>
      </c>
      <c r="S659" s="3">
        <f>RADIANS(tweet_datatable[[#This Row],[Theta (deg)]])</f>
        <v>0.26933037381084457</v>
      </c>
      <c r="T659" s="3">
        <f>tweet_datatable[[#This Row],[r1]]*COS(tweet_datatable[[#This Row],[Theta (rad)]])</f>
        <v>0.77036948053396082</v>
      </c>
      <c r="U659" s="3">
        <f>tweet_datatable[[#This Row],[r1]]*SIN(tweet_datatable[[#This Row],[Theta (rad)]])</f>
        <v>0.21265075231164601</v>
      </c>
      <c r="V659" s="3">
        <f>IF(COUNTA(tweet_datatable[[#This Row],[Flag]])&gt;0,tweet_datatable[[#This Row],[x]],NA())</f>
        <v>0.77036948053396082</v>
      </c>
      <c r="W659" s="3">
        <f>IF(COUNTA(tweet_datatable[[#This Row],[Flag]])&gt;0,tweet_datatable[[#This Row],[y]],NA())</f>
        <v>0.21265075231164601</v>
      </c>
      <c r="X659" s="3" t="e">
        <f>IF(COUNTA(tweet_datatable[[#This Row],[Flag]])=0,tweet_datatable[[#This Row],[x]],NA())</f>
        <v>#N/A</v>
      </c>
      <c r="Y659" s="3" t="e">
        <f>IF(COUNTA(tweet_datatable[[#This Row],[Flag]])=0,tweet_datatable[[#This Row],[y]],NA())</f>
        <v>#N/A</v>
      </c>
      <c r="Z659" s="3"/>
      <c r="AA659" s="3"/>
      <c r="AB659" s="3"/>
    </row>
    <row r="660" spans="1:28" x14ac:dyDescent="0.35">
      <c r="A660" s="1">
        <v>44177</v>
      </c>
      <c r="B660">
        <v>21.4</v>
      </c>
      <c r="C660">
        <v>60.8</v>
      </c>
      <c r="D660">
        <v>170.3</v>
      </c>
      <c r="E660" t="s">
        <v>8</v>
      </c>
      <c r="G660" t="s">
        <v>17</v>
      </c>
      <c r="I660" s="2">
        <f>IFERROR(tweet_datatable[[#This Row],[Retweets]]/SUM(tweet_datatable[[#This Row],[Retweets]:[Likes]]),0.5)</f>
        <v>0.26308957161401986</v>
      </c>
      <c r="J660" s="2">
        <f>IFERROR(tweet_datatable[[#This Row],[Retweets]]/SUM(tweet_datatable[[#This Row],[Comments]:[Retweets]]),0.5)</f>
        <v>0.73965936739659377</v>
      </c>
      <c r="K660" s="3">
        <f>tweet_datatable[[#This Row],[R/L]]*60</f>
        <v>15.785374296841191</v>
      </c>
      <c r="L660" s="3">
        <f>tweet_datatable[[#This Row],[R/C]]*60</f>
        <v>44.379562043795623</v>
      </c>
      <c r="M660" s="3">
        <f>180-tweet_datatable[[#This Row],[Theta (deg)]]-tweet_datatable[[#This Row],[Phi (deg)]]</f>
        <v>119.83506365936319</v>
      </c>
      <c r="N660" s="3">
        <f>RADIANS(tweet_datatable[[#This Row],[Phi (deg)]])</f>
        <v>0.77456947825733757</v>
      </c>
      <c r="O660" s="3">
        <f>RADIANS(tweet_datatable[[#This Row],[Beta (deg)]])</f>
        <v>2.091516420192892</v>
      </c>
      <c r="P660" s="3">
        <f>SIN(tweet_datatable[[#This Row],[Phi (rad)]])</f>
        <v>0.69940843672170228</v>
      </c>
      <c r="Q660" s="3">
        <f>SIN(tweet_datatable[[#This Row],[Beta (rad)]])</f>
        <v>0.86746115460463225</v>
      </c>
      <c r="R660" s="3">
        <f>tweet_datatable[[#This Row],[SinPhi]]/tweet_datatable[[#This Row],[SinBeta]]</f>
        <v>0.80627061282124579</v>
      </c>
      <c r="S660" s="3">
        <f>RADIANS(tweet_datatable[[#This Row],[Theta (deg)]])</f>
        <v>0.27550675513956352</v>
      </c>
      <c r="T660" s="3">
        <f>tweet_datatable[[#This Row],[r1]]*COS(tweet_datatable[[#This Row],[Theta (rad)]])</f>
        <v>0.77586410512554926</v>
      </c>
      <c r="U660" s="3">
        <f>tweet_datatable[[#This Row],[r1]]*SIN(tweet_datatable[[#This Row],[Theta (rad)]])</f>
        <v>0.21933351653789221</v>
      </c>
      <c r="V660" s="3">
        <f>IF(COUNTA(tweet_datatable[[#This Row],[Flag]])&gt;0,tweet_datatable[[#This Row],[x]],NA())</f>
        <v>0.77586410512554926</v>
      </c>
      <c r="W660" s="3">
        <f>IF(COUNTA(tweet_datatable[[#This Row],[Flag]])&gt;0,tweet_datatable[[#This Row],[y]],NA())</f>
        <v>0.21933351653789221</v>
      </c>
      <c r="X660" s="3" t="e">
        <f>IF(COUNTA(tweet_datatable[[#This Row],[Flag]])=0,tweet_datatable[[#This Row],[x]],NA())</f>
        <v>#N/A</v>
      </c>
      <c r="Y660" s="3" t="e">
        <f>IF(COUNTA(tweet_datatable[[#This Row],[Flag]])=0,tweet_datatable[[#This Row],[y]],NA())</f>
        <v>#N/A</v>
      </c>
      <c r="Z660" s="3"/>
      <c r="AA660" s="3"/>
      <c r="AB660" s="3"/>
    </row>
    <row r="661" spans="1:28" x14ac:dyDescent="0.35">
      <c r="A661" s="1">
        <v>44177</v>
      </c>
      <c r="B661">
        <v>69.5</v>
      </c>
      <c r="C661">
        <v>69</v>
      </c>
      <c r="D661">
        <v>273.89999999999998</v>
      </c>
      <c r="E661" t="s">
        <v>8</v>
      </c>
      <c r="G661" t="s">
        <v>17</v>
      </c>
      <c r="I661" s="2">
        <f>IFERROR(tweet_datatable[[#This Row],[Retweets]]/SUM(tweet_datatable[[#This Row],[Retweets]:[Likes]]),0.5)</f>
        <v>0.20122484689413825</v>
      </c>
      <c r="J661" s="2">
        <f>IFERROR(tweet_datatable[[#This Row],[Retweets]]/SUM(tweet_datatable[[#This Row],[Comments]:[Retweets]]),0.5)</f>
        <v>0.49819494584837543</v>
      </c>
      <c r="K661" s="3">
        <f>tweet_datatable[[#This Row],[R/L]]*60</f>
        <v>12.073490813648295</v>
      </c>
      <c r="L661" s="3">
        <f>tweet_datatable[[#This Row],[R/C]]*60</f>
        <v>29.891696750902526</v>
      </c>
      <c r="M661" s="3">
        <f>180-tweet_datatable[[#This Row],[Theta (deg)]]-tweet_datatable[[#This Row],[Phi (deg)]]</f>
        <v>138.03481243544917</v>
      </c>
      <c r="N661" s="3">
        <f>RADIANS(tweet_datatable[[#This Row],[Phi (deg)]])</f>
        <v>0.52170852731094031</v>
      </c>
      <c r="O661" s="3">
        <f>RADIANS(tweet_datatable[[#This Row],[Beta (deg)]])</f>
        <v>2.4091619593714007</v>
      </c>
      <c r="P661" s="3">
        <f>SIN(tweet_datatable[[#This Row],[Phi (rad)]])</f>
        <v>0.4983621046791521</v>
      </c>
      <c r="Q661" s="3">
        <f>SIN(tweet_datatable[[#This Row],[Beta (rad)]])</f>
        <v>0.66867895430815061</v>
      </c>
      <c r="R661" s="3">
        <f>tweet_datatable[[#This Row],[SinPhi]]/tweet_datatable[[#This Row],[SinBeta]]</f>
        <v>0.7452935395503556</v>
      </c>
      <c r="S661" s="3">
        <f>RADIANS(tweet_datatable[[#This Row],[Theta (deg)]])</f>
        <v>0.21072216690745188</v>
      </c>
      <c r="T661" s="3">
        <f>tweet_datatable[[#This Row],[r1]]*COS(tweet_datatable[[#This Row],[Theta (rad)]])</f>
        <v>0.72880773355217265</v>
      </c>
      <c r="U661" s="3">
        <f>tweet_datatable[[#This Row],[r1]]*SIN(tweet_datatable[[#This Row],[Theta (rad)]])</f>
        <v>0.15589017804224439</v>
      </c>
      <c r="V661" s="3">
        <f>IF(COUNTA(tweet_datatable[[#This Row],[Flag]])&gt;0,tweet_datatable[[#This Row],[x]],NA())</f>
        <v>0.72880773355217265</v>
      </c>
      <c r="W661" s="3">
        <f>IF(COUNTA(tweet_datatable[[#This Row],[Flag]])&gt;0,tweet_datatable[[#This Row],[y]],NA())</f>
        <v>0.15589017804224439</v>
      </c>
      <c r="X661" s="3" t="e">
        <f>IF(COUNTA(tweet_datatable[[#This Row],[Flag]])=0,tweet_datatable[[#This Row],[x]],NA())</f>
        <v>#N/A</v>
      </c>
      <c r="Y661" s="3" t="e">
        <f>IF(COUNTA(tweet_datatable[[#This Row],[Flag]])=0,tweet_datatable[[#This Row],[y]],NA())</f>
        <v>#N/A</v>
      </c>
      <c r="Z661" s="3"/>
      <c r="AA661" s="3"/>
      <c r="AB661" s="3"/>
    </row>
    <row r="662" spans="1:28" x14ac:dyDescent="0.35">
      <c r="A662" s="1">
        <v>44177</v>
      </c>
      <c r="B662">
        <v>10.1</v>
      </c>
      <c r="C662">
        <v>23.9</v>
      </c>
      <c r="D662">
        <v>103</v>
      </c>
      <c r="E662" t="s">
        <v>8</v>
      </c>
      <c r="I662" s="2">
        <f>IFERROR(tweet_datatable[[#This Row],[Retweets]]/SUM(tweet_datatable[[#This Row],[Retweets]:[Likes]]),0.5)</f>
        <v>0.18833727344365639</v>
      </c>
      <c r="J662" s="2">
        <f>IFERROR(tweet_datatable[[#This Row],[Retweets]]/SUM(tweet_datatable[[#This Row],[Comments]:[Retweets]]),0.5)</f>
        <v>0.70294117647058818</v>
      </c>
      <c r="K662" s="3">
        <f>tweet_datatable[[#This Row],[R/L]]*60</f>
        <v>11.300236406619383</v>
      </c>
      <c r="L662" s="3">
        <f>tweet_datatable[[#This Row],[R/C]]*60</f>
        <v>42.17647058823529</v>
      </c>
      <c r="M662" s="3">
        <f>180-tweet_datatable[[#This Row],[Theta (deg)]]-tweet_datatable[[#This Row],[Phi (deg)]]</f>
        <v>126.52329300514533</v>
      </c>
      <c r="N662" s="3">
        <f>RADIANS(tweet_datatable[[#This Row],[Phi (deg)]])</f>
        <v>0.73611827863525536</v>
      </c>
      <c r="O662" s="3">
        <f>RADIANS(tweet_datatable[[#This Row],[Beta (deg)]])</f>
        <v>2.2082480434052969</v>
      </c>
      <c r="P662" s="3">
        <f>SIN(tweet_datatable[[#This Row],[Phi (rad)]])</f>
        <v>0.67141630964713583</v>
      </c>
      <c r="Q662" s="3">
        <f>SIN(tweet_datatable[[#This Row],[Beta (rad)]])</f>
        <v>0.8036149751582593</v>
      </c>
      <c r="R662" s="3">
        <f>tweet_datatable[[#This Row],[SinPhi]]/tweet_datatable[[#This Row],[SinBeta]]</f>
        <v>0.83549501988176733</v>
      </c>
      <c r="S662" s="3">
        <f>RADIANS(tweet_datatable[[#This Row],[Theta (deg)]])</f>
        <v>0.19722633154924099</v>
      </c>
      <c r="T662" s="3">
        <f>tweet_datatable[[#This Row],[r1]]*COS(tweet_datatable[[#This Row],[Theta (rad)]])</f>
        <v>0.81929798814385935</v>
      </c>
      <c r="U662" s="3">
        <f>tweet_datatable[[#This Row],[r1]]*SIN(tweet_datatable[[#This Row],[Theta (rad)]])</f>
        <v>0.16371540816508179</v>
      </c>
      <c r="V662" s="3" t="e">
        <f>IF(COUNTA(tweet_datatable[[#This Row],[Flag]])&gt;0,tweet_datatable[[#This Row],[x]],NA())</f>
        <v>#N/A</v>
      </c>
      <c r="W662" s="3" t="e">
        <f>IF(COUNTA(tweet_datatable[[#This Row],[Flag]])&gt;0,tweet_datatable[[#This Row],[y]],NA())</f>
        <v>#N/A</v>
      </c>
      <c r="X662" s="3">
        <f>IF(COUNTA(tweet_datatable[[#This Row],[Flag]])=0,tweet_datatable[[#This Row],[x]],NA())</f>
        <v>0.81929798814385935</v>
      </c>
      <c r="Y662" s="3">
        <f>IF(COUNTA(tweet_datatable[[#This Row],[Flag]])=0,tweet_datatable[[#This Row],[y]],NA())</f>
        <v>0.16371540816508179</v>
      </c>
      <c r="Z662" s="3"/>
      <c r="AA662" s="3"/>
      <c r="AB662" s="3"/>
    </row>
    <row r="663" spans="1:28" x14ac:dyDescent="0.35">
      <c r="A663" s="1">
        <v>44177</v>
      </c>
      <c r="B663">
        <v>21.6</v>
      </c>
      <c r="C663">
        <v>53.4</v>
      </c>
      <c r="D663">
        <v>219.1</v>
      </c>
      <c r="E663" t="s">
        <v>9</v>
      </c>
      <c r="I663" s="2">
        <f>IFERROR(tweet_datatable[[#This Row],[Retweets]]/SUM(tweet_datatable[[#This Row],[Retweets]:[Likes]]),0.5)</f>
        <v>0.19596330275229357</v>
      </c>
      <c r="J663" s="2">
        <f>IFERROR(tweet_datatable[[#This Row],[Retweets]]/SUM(tweet_datatable[[#This Row],[Comments]:[Retweets]]),0.5)</f>
        <v>0.71199999999999997</v>
      </c>
      <c r="K663" s="3">
        <f>tweet_datatable[[#This Row],[R/L]]*60</f>
        <v>11.757798165137615</v>
      </c>
      <c r="L663" s="3">
        <f>tweet_datatable[[#This Row],[R/C]]*60</f>
        <v>42.72</v>
      </c>
      <c r="M663" s="3">
        <f>180-tweet_datatable[[#This Row],[Theta (deg)]]-tweet_datatable[[#This Row],[Phi (deg)]]</f>
        <v>125.52220183486239</v>
      </c>
      <c r="N663" s="3">
        <f>RADIANS(tweet_datatable[[#This Row],[Phi (deg)]])</f>
        <v>0.7456046564519776</v>
      </c>
      <c r="O663" s="3">
        <f>RADIANS(tweet_datatable[[#This Row],[Beta (deg)]])</f>
        <v>2.1907757063712161</v>
      </c>
      <c r="P663" s="3">
        <f>SIN(tweet_datatable[[#This Row],[Phi (rad)]])</f>
        <v>0.67841616213513822</v>
      </c>
      <c r="Q663" s="3">
        <f>SIN(tweet_datatable[[#This Row],[Beta (rad)]])</f>
        <v>0.81389043768068536</v>
      </c>
      <c r="R663" s="3">
        <f>tweet_datatable[[#This Row],[SinPhi]]/tweet_datatable[[#This Row],[SinBeta]]</f>
        <v>0.83354728195160599</v>
      </c>
      <c r="S663" s="3">
        <f>RADIANS(tweet_datatable[[#This Row],[Theta (deg)]])</f>
        <v>0.20521229076659933</v>
      </c>
      <c r="T663" s="3">
        <f>tweet_datatable[[#This Row],[r1]]*COS(tweet_datatable[[#This Row],[Theta (rad)]])</f>
        <v>0.81605758201886425</v>
      </c>
      <c r="U663" s="3">
        <f>tweet_datatable[[#This Row],[r1]]*SIN(tweet_datatable[[#This Row],[Theta (rad)]])</f>
        <v>0.16985609814909414</v>
      </c>
      <c r="V663" s="3" t="e">
        <f>IF(COUNTA(tweet_datatable[[#This Row],[Flag]])&gt;0,tweet_datatable[[#This Row],[x]],NA())</f>
        <v>#N/A</v>
      </c>
      <c r="W663" s="3" t="e">
        <f>IF(COUNTA(tweet_datatable[[#This Row],[Flag]])&gt;0,tweet_datatable[[#This Row],[y]],NA())</f>
        <v>#N/A</v>
      </c>
      <c r="X663" s="3">
        <f>IF(COUNTA(tweet_datatable[[#This Row],[Flag]])=0,tweet_datatable[[#This Row],[x]],NA())</f>
        <v>0.81605758201886425</v>
      </c>
      <c r="Y663" s="3">
        <f>IF(COUNTA(tweet_datatable[[#This Row],[Flag]])=0,tweet_datatable[[#This Row],[y]],NA())</f>
        <v>0.16985609814909414</v>
      </c>
      <c r="Z663" s="3"/>
      <c r="AA663" s="3"/>
      <c r="AB663" s="3"/>
    </row>
    <row r="664" spans="1:28" x14ac:dyDescent="0.35">
      <c r="A664" s="1">
        <v>44177</v>
      </c>
      <c r="B664">
        <v>14.9</v>
      </c>
      <c r="C664">
        <v>32.9</v>
      </c>
      <c r="D664">
        <v>154.5</v>
      </c>
      <c r="E664" t="s">
        <v>9</v>
      </c>
      <c r="I664" s="2">
        <f>IFERROR(tweet_datatable[[#This Row],[Retweets]]/SUM(tweet_datatable[[#This Row],[Retweets]:[Likes]]),0.5)</f>
        <v>0.17556029882604055</v>
      </c>
      <c r="J664" s="2">
        <f>IFERROR(tweet_datatable[[#This Row],[Retweets]]/SUM(tweet_datatable[[#This Row],[Comments]:[Retweets]]),0.5)</f>
        <v>0.68828451882845187</v>
      </c>
      <c r="K664" s="3">
        <f>tweet_datatable[[#This Row],[R/L]]*60</f>
        <v>10.533617929562432</v>
      </c>
      <c r="L664" s="3">
        <f>tweet_datatable[[#This Row],[R/C]]*60</f>
        <v>41.297071129707113</v>
      </c>
      <c r="M664" s="3">
        <f>180-tweet_datatable[[#This Row],[Theta (deg)]]-tweet_datatable[[#This Row],[Phi (deg)]]</f>
        <v>128.16931094073044</v>
      </c>
      <c r="N664" s="3">
        <f>RADIANS(tweet_datatable[[#This Row],[Phi (deg)]])</f>
        <v>0.72076986264368337</v>
      </c>
      <c r="O664" s="3">
        <f>RADIANS(tweet_datatable[[#This Row],[Beta (deg)]])</f>
        <v>2.2369764759281372</v>
      </c>
      <c r="P664" s="3">
        <f>SIN(tweet_datatable[[#This Row],[Phi (rad)]])</f>
        <v>0.6599632636556293</v>
      </c>
      <c r="Q664" s="3">
        <f>SIN(tweet_datatable[[#This Row],[Beta (rad)]])</f>
        <v>0.78618801550692974</v>
      </c>
      <c r="R664" s="3">
        <f>tweet_datatable[[#This Row],[SinPhi]]/tweet_datatable[[#This Row],[SinBeta]]</f>
        <v>0.83944711778656222</v>
      </c>
      <c r="S664" s="3">
        <f>RADIANS(tweet_datatable[[#This Row],[Theta (deg)]])</f>
        <v>0.18384631501797258</v>
      </c>
      <c r="T664" s="3">
        <f>tweet_datatable[[#This Row],[r1]]*COS(tweet_datatable[[#This Row],[Theta (rad)]])</f>
        <v>0.82530059781124887</v>
      </c>
      <c r="U664" s="3">
        <f>tweet_datatable[[#This Row],[r1]]*SIN(tweet_datatable[[#This Row],[Theta (rad)]])</f>
        <v>0.15346135283048212</v>
      </c>
      <c r="V664" s="3" t="e">
        <f>IF(COUNTA(tweet_datatable[[#This Row],[Flag]])&gt;0,tweet_datatable[[#This Row],[x]],NA())</f>
        <v>#N/A</v>
      </c>
      <c r="W664" s="3" t="e">
        <f>IF(COUNTA(tweet_datatable[[#This Row],[Flag]])&gt;0,tweet_datatable[[#This Row],[y]],NA())</f>
        <v>#N/A</v>
      </c>
      <c r="X664" s="3">
        <f>IF(COUNTA(tweet_datatable[[#This Row],[Flag]])=0,tweet_datatable[[#This Row],[x]],NA())</f>
        <v>0.82530059781124887</v>
      </c>
      <c r="Y664" s="3">
        <f>IF(COUNTA(tweet_datatable[[#This Row],[Flag]])=0,tweet_datatable[[#This Row],[y]],NA())</f>
        <v>0.15346135283048212</v>
      </c>
      <c r="Z664" s="3"/>
      <c r="AA664" s="3"/>
      <c r="AB664" s="3"/>
    </row>
    <row r="665" spans="1:28" x14ac:dyDescent="0.35">
      <c r="A665" s="1">
        <v>44177</v>
      </c>
      <c r="B665">
        <v>37</v>
      </c>
      <c r="C665">
        <v>59.8</v>
      </c>
      <c r="D665">
        <v>254.8</v>
      </c>
      <c r="E665" t="s">
        <v>8</v>
      </c>
      <c r="I665" s="2">
        <f>IFERROR(tweet_datatable[[#This Row],[Retweets]]/SUM(tweet_datatable[[#This Row],[Retweets]:[Likes]]),0.5)</f>
        <v>0.19008264462809915</v>
      </c>
      <c r="J665" s="2">
        <f>IFERROR(tweet_datatable[[#This Row],[Retweets]]/SUM(tweet_datatable[[#This Row],[Comments]:[Retweets]]),0.5)</f>
        <v>0.61776859504132231</v>
      </c>
      <c r="K665" s="3">
        <f>tweet_datatable[[#This Row],[R/L]]*60</f>
        <v>11.404958677685949</v>
      </c>
      <c r="L665" s="3">
        <f>tweet_datatable[[#This Row],[R/C]]*60</f>
        <v>37.066115702479337</v>
      </c>
      <c r="M665" s="3">
        <f>180-tweet_datatable[[#This Row],[Theta (deg)]]-tweet_datatable[[#This Row],[Phi (deg)]]</f>
        <v>131.52892561983469</v>
      </c>
      <c r="N665" s="3">
        <f>RADIANS(tweet_datatable[[#This Row],[Phi (deg)]])</f>
        <v>0.64692575993343537</v>
      </c>
      <c r="O665" s="3">
        <f>RADIANS(tweet_datatable[[#This Row],[Beta (deg)]])</f>
        <v>2.295612813676839</v>
      </c>
      <c r="P665" s="3">
        <f>SIN(tweet_datatable[[#This Row],[Phi (rad)]])</f>
        <v>0.60273619708958459</v>
      </c>
      <c r="Q665" s="3">
        <f>SIN(tweet_datatable[[#This Row],[Beta (rad)]])</f>
        <v>0.74862110341462806</v>
      </c>
      <c r="R665" s="3">
        <f>tweet_datatable[[#This Row],[SinPhi]]/tweet_datatable[[#This Row],[SinBeta]]</f>
        <v>0.80512851473244629</v>
      </c>
      <c r="S665" s="3">
        <f>RADIANS(tweet_datatable[[#This Row],[Theta (deg)]])</f>
        <v>0.19905407997951854</v>
      </c>
      <c r="T665" s="3">
        <f>tweet_datatable[[#This Row],[r1]]*COS(tweet_datatable[[#This Row],[Theta (rad)]])</f>
        <v>0.78923049912905674</v>
      </c>
      <c r="U665" s="3">
        <f>tweet_datatable[[#This Row],[r1]]*SIN(tweet_datatable[[#This Row],[Theta (rad)]])</f>
        <v>0.15920786563412945</v>
      </c>
      <c r="V665" s="3" t="e">
        <f>IF(COUNTA(tweet_datatable[[#This Row],[Flag]])&gt;0,tweet_datatable[[#This Row],[x]],NA())</f>
        <v>#N/A</v>
      </c>
      <c r="W665" s="3" t="e">
        <f>IF(COUNTA(tweet_datatable[[#This Row],[Flag]])&gt;0,tweet_datatable[[#This Row],[y]],NA())</f>
        <v>#N/A</v>
      </c>
      <c r="X665" s="3">
        <f>IF(COUNTA(tweet_datatable[[#This Row],[Flag]])=0,tweet_datatable[[#This Row],[x]],NA())</f>
        <v>0.78923049912905674</v>
      </c>
      <c r="Y665" s="3">
        <f>IF(COUNTA(tweet_datatable[[#This Row],[Flag]])=0,tweet_datatable[[#This Row],[y]],NA())</f>
        <v>0.15920786563412945</v>
      </c>
      <c r="Z665" s="3"/>
      <c r="AA665" s="3"/>
      <c r="AB665" s="3"/>
    </row>
    <row r="666" spans="1:28" x14ac:dyDescent="0.35">
      <c r="A666" s="1">
        <v>44177</v>
      </c>
      <c r="B666">
        <v>106.4</v>
      </c>
      <c r="C666">
        <v>132.5</v>
      </c>
      <c r="D666">
        <v>578.1</v>
      </c>
      <c r="E666" t="s">
        <v>8</v>
      </c>
      <c r="I666" s="2">
        <f>IFERROR(tweet_datatable[[#This Row],[Retweets]]/SUM(tweet_datatable[[#This Row],[Retweets]:[Likes]]),0.5)</f>
        <v>0.18646214466647903</v>
      </c>
      <c r="J666" s="2">
        <f>IFERROR(tweet_datatable[[#This Row],[Retweets]]/SUM(tweet_datatable[[#This Row],[Comments]:[Retweets]]),0.5)</f>
        <v>0.55462536626203429</v>
      </c>
      <c r="K666" s="3">
        <f>tweet_datatable[[#This Row],[R/L]]*60</f>
        <v>11.187728679988743</v>
      </c>
      <c r="L666" s="3">
        <f>tweet_datatable[[#This Row],[R/C]]*60</f>
        <v>33.27752197572206</v>
      </c>
      <c r="M666" s="3">
        <f>180-tweet_datatable[[#This Row],[Theta (deg)]]-tweet_datatable[[#This Row],[Phi (deg)]]</f>
        <v>135.5347493442892</v>
      </c>
      <c r="N666" s="3">
        <f>RADIANS(tweet_datatable[[#This Row],[Phi (deg)]])</f>
        <v>0.58080232538111842</v>
      </c>
      <c r="O666" s="3">
        <f>RADIANS(tweet_datatable[[#This Row],[Beta (deg)]])</f>
        <v>2.3655276269230723</v>
      </c>
      <c r="P666" s="3">
        <f>SIN(tweet_datatable[[#This Row],[Phi (rad)]])</f>
        <v>0.54869487554563212</v>
      </c>
      <c r="Q666" s="3">
        <f>SIN(tweet_datatable[[#This Row],[Beta (rad)]])</f>
        <v>0.70047655581773038</v>
      </c>
      <c r="R666" s="3">
        <f>tweet_datatable[[#This Row],[SinPhi]]/tweet_datatable[[#This Row],[SinBeta]]</f>
        <v>0.78331654498427916</v>
      </c>
      <c r="S666" s="3">
        <f>RADIANS(tweet_datatable[[#This Row],[Theta (deg)]])</f>
        <v>0.19526270128560261</v>
      </c>
      <c r="T666" s="3">
        <f>tweet_datatable[[#This Row],[r1]]*COS(tweet_datatable[[#This Row],[Theta (rad)]])</f>
        <v>0.76843097151899997</v>
      </c>
      <c r="U666" s="3">
        <f>tweet_datatable[[#This Row],[r1]]*SIN(tweet_datatable[[#This Row],[Theta (rad)]])</f>
        <v>0.15198240574643515</v>
      </c>
      <c r="V666" s="3" t="e">
        <f>IF(COUNTA(tweet_datatable[[#This Row],[Flag]])&gt;0,tweet_datatable[[#This Row],[x]],NA())</f>
        <v>#N/A</v>
      </c>
      <c r="W666" s="3" t="e">
        <f>IF(COUNTA(tweet_datatable[[#This Row],[Flag]])&gt;0,tweet_datatable[[#This Row],[y]],NA())</f>
        <v>#N/A</v>
      </c>
      <c r="X666" s="3">
        <f>IF(COUNTA(tweet_datatable[[#This Row],[Flag]])=0,tweet_datatable[[#This Row],[x]],NA())</f>
        <v>0.76843097151899997</v>
      </c>
      <c r="Y666" s="3">
        <f>IF(COUNTA(tweet_datatable[[#This Row],[Flag]])=0,tweet_datatable[[#This Row],[y]],NA())</f>
        <v>0.15198240574643515</v>
      </c>
      <c r="Z666" s="3"/>
      <c r="AA666" s="3"/>
      <c r="AB666" s="3"/>
    </row>
    <row r="667" spans="1:28" x14ac:dyDescent="0.35">
      <c r="A667" s="1">
        <v>44177</v>
      </c>
      <c r="B667">
        <v>36.700000000000003</v>
      </c>
      <c r="C667">
        <v>59.1</v>
      </c>
      <c r="D667">
        <v>251.9</v>
      </c>
      <c r="E667" t="s">
        <v>8</v>
      </c>
      <c r="I667" s="2">
        <f>IFERROR(tweet_datatable[[#This Row],[Retweets]]/SUM(tweet_datatable[[#This Row],[Retweets]:[Likes]]),0.5)</f>
        <v>0.19003215434083601</v>
      </c>
      <c r="J667" s="2">
        <f>IFERROR(tweet_datatable[[#This Row],[Retweets]]/SUM(tweet_datatable[[#This Row],[Comments]:[Retweets]]),0.5)</f>
        <v>0.6169102296450939</v>
      </c>
      <c r="K667" s="3">
        <f>tweet_datatable[[#This Row],[R/L]]*60</f>
        <v>11.40192926045016</v>
      </c>
      <c r="L667" s="3">
        <f>tweet_datatable[[#This Row],[R/C]]*60</f>
        <v>37.014613778705638</v>
      </c>
      <c r="M667" s="3">
        <f>180-tweet_datatable[[#This Row],[Theta (deg)]]-tweet_datatable[[#This Row],[Phi (deg)]]</f>
        <v>131.58345696084419</v>
      </c>
      <c r="N667" s="3">
        <f>RADIANS(tweet_datatable[[#This Row],[Phi (deg)]])</f>
        <v>0.64602688179247314</v>
      </c>
      <c r="O667" s="3">
        <f>RADIANS(tweet_datatable[[#This Row],[Beta (deg)]])</f>
        <v>2.2965645651229822</v>
      </c>
      <c r="P667" s="3">
        <f>SIN(tweet_datatable[[#This Row],[Phi (rad)]])</f>
        <v>0.6020187023931638</v>
      </c>
      <c r="Q667" s="3">
        <f>SIN(tweet_datatable[[#This Row],[Beta (rad)]])</f>
        <v>0.74798975507403653</v>
      </c>
      <c r="R667" s="3">
        <f>tweet_datatable[[#This Row],[SinPhi]]/tweet_datatable[[#This Row],[SinBeta]]</f>
        <v>0.80484886097614472</v>
      </c>
      <c r="S667" s="3">
        <f>RADIANS(tweet_datatable[[#This Row],[Theta (deg)]])</f>
        <v>0.19900120667433738</v>
      </c>
      <c r="T667" s="3">
        <f>tweet_datatable[[#This Row],[r1]]*COS(tweet_datatable[[#This Row],[Theta (rad)]])</f>
        <v>0.78896478121715463</v>
      </c>
      <c r="U667" s="3">
        <f>tweet_datatable[[#This Row],[r1]]*SIN(tweet_datatable[[#This Row],[Theta (rad)]])</f>
        <v>0.15911085133819397</v>
      </c>
      <c r="V667" s="3" t="e">
        <f>IF(COUNTA(tweet_datatable[[#This Row],[Flag]])&gt;0,tweet_datatable[[#This Row],[x]],NA())</f>
        <v>#N/A</v>
      </c>
      <c r="W667" s="3" t="e">
        <f>IF(COUNTA(tweet_datatable[[#This Row],[Flag]])&gt;0,tweet_datatable[[#This Row],[y]],NA())</f>
        <v>#N/A</v>
      </c>
      <c r="X667" s="3">
        <f>IF(COUNTA(tweet_datatable[[#This Row],[Flag]])=0,tweet_datatable[[#This Row],[x]],NA())</f>
        <v>0.78896478121715463</v>
      </c>
      <c r="Y667" s="3">
        <f>IF(COUNTA(tweet_datatable[[#This Row],[Flag]])=0,tweet_datatable[[#This Row],[y]],NA())</f>
        <v>0.15911085133819397</v>
      </c>
      <c r="Z667" s="3"/>
      <c r="AA667" s="3"/>
      <c r="AB667" s="3"/>
    </row>
    <row r="668" spans="1:28" x14ac:dyDescent="0.35">
      <c r="A668" s="1">
        <v>44177</v>
      </c>
      <c r="B668">
        <v>43.8</v>
      </c>
      <c r="C668">
        <v>69.5</v>
      </c>
      <c r="D668">
        <v>357.5</v>
      </c>
      <c r="E668" t="s">
        <v>8</v>
      </c>
      <c r="I668" s="2">
        <f>IFERROR(tweet_datatable[[#This Row],[Retweets]]/SUM(tweet_datatable[[#This Row],[Retweets]:[Likes]]),0.5)</f>
        <v>0.16276346604215455</v>
      </c>
      <c r="J668" s="2">
        <f>IFERROR(tweet_datatable[[#This Row],[Retweets]]/SUM(tweet_datatable[[#This Row],[Comments]:[Retweets]]),0.5)</f>
        <v>0.61341571050308918</v>
      </c>
      <c r="K668" s="3">
        <f>tweet_datatable[[#This Row],[R/L]]*60</f>
        <v>9.7658079625292729</v>
      </c>
      <c r="L668" s="3">
        <f>tweet_datatable[[#This Row],[R/C]]*60</f>
        <v>36.804942630185352</v>
      </c>
      <c r="M668" s="3">
        <f>180-tweet_datatable[[#This Row],[Theta (deg)]]-tweet_datatable[[#This Row],[Phi (deg)]]</f>
        <v>133.4292494072854</v>
      </c>
      <c r="N668" s="3">
        <f>RADIANS(tweet_datatable[[#This Row],[Phi (deg)]])</f>
        <v>0.64236742990435614</v>
      </c>
      <c r="O668" s="3">
        <f>RADIANS(tweet_datatable[[#This Row],[Beta (deg)]])</f>
        <v>2.3287797206218226</v>
      </c>
      <c r="P668" s="3">
        <f>SIN(tweet_datatable[[#This Row],[Phi (rad)]])</f>
        <v>0.59909267151482315</v>
      </c>
      <c r="Q668" s="3">
        <f>SIN(tweet_datatable[[#This Row],[Beta (rad)]])</f>
        <v>0.72622381919327661</v>
      </c>
      <c r="R668" s="3">
        <f>tweet_datatable[[#This Row],[SinPhi]]/tweet_datatable[[#This Row],[SinBeta]]</f>
        <v>0.82494219506642363</v>
      </c>
      <c r="S668" s="3">
        <f>RADIANS(tweet_datatable[[#This Row],[Theta (deg)]])</f>
        <v>0.17044550306361483</v>
      </c>
      <c r="T668" s="3">
        <f>tweet_datatable[[#This Row],[r1]]*COS(tweet_datatable[[#This Row],[Theta (rad)]])</f>
        <v>0.81298820342779154</v>
      </c>
      <c r="U668" s="3">
        <f>tweet_datatable[[#This Row],[r1]]*SIN(tweet_datatable[[#This Row],[Theta (rad)]])</f>
        <v>0.13992786101510016</v>
      </c>
      <c r="V668" s="3" t="e">
        <f>IF(COUNTA(tweet_datatable[[#This Row],[Flag]])&gt;0,tweet_datatable[[#This Row],[x]],NA())</f>
        <v>#N/A</v>
      </c>
      <c r="W668" s="3" t="e">
        <f>IF(COUNTA(tweet_datatable[[#This Row],[Flag]])&gt;0,tweet_datatable[[#This Row],[y]],NA())</f>
        <v>#N/A</v>
      </c>
      <c r="X668" s="3">
        <f>IF(COUNTA(tweet_datatable[[#This Row],[Flag]])=0,tweet_datatable[[#This Row],[x]],NA())</f>
        <v>0.81298820342779154</v>
      </c>
      <c r="Y668" s="3">
        <f>IF(COUNTA(tweet_datatable[[#This Row],[Flag]])=0,tweet_datatable[[#This Row],[y]],NA())</f>
        <v>0.13992786101510016</v>
      </c>
      <c r="Z668" s="3"/>
      <c r="AA668" s="3"/>
      <c r="AB668" s="3"/>
    </row>
    <row r="669" spans="1:28" x14ac:dyDescent="0.35">
      <c r="A669" s="1">
        <v>44177</v>
      </c>
      <c r="B669">
        <v>46.6</v>
      </c>
      <c r="C669">
        <v>80.3</v>
      </c>
      <c r="D669">
        <v>302.2</v>
      </c>
      <c r="E669" t="s">
        <v>8</v>
      </c>
      <c r="I669" s="2">
        <f>IFERROR(tweet_datatable[[#This Row],[Retweets]]/SUM(tweet_datatable[[#This Row],[Retweets]:[Likes]]),0.5)</f>
        <v>0.2099346405228758</v>
      </c>
      <c r="J669" s="2">
        <f>IFERROR(tweet_datatable[[#This Row],[Retweets]]/SUM(tweet_datatable[[#This Row],[Comments]:[Retweets]]),0.5)</f>
        <v>0.63278171788810078</v>
      </c>
      <c r="K669" s="3">
        <f>tweet_datatable[[#This Row],[R/L]]*60</f>
        <v>12.596078431372549</v>
      </c>
      <c r="L669" s="3">
        <f>tweet_datatable[[#This Row],[R/C]]*60</f>
        <v>37.966903073286048</v>
      </c>
      <c r="M669" s="3">
        <f>180-tweet_datatable[[#This Row],[Theta (deg)]]-tweet_datatable[[#This Row],[Phi (deg)]]</f>
        <v>129.43701849534142</v>
      </c>
      <c r="N669" s="3">
        <f>RADIANS(tweet_datatable[[#This Row],[Phi (deg)]])</f>
        <v>0.66264746541439545</v>
      </c>
      <c r="O669" s="3">
        <f>RADIANS(tweet_datatable[[#This Row],[Beta (deg)]])</f>
        <v>2.2591021467085044</v>
      </c>
      <c r="P669" s="3">
        <f>SIN(tweet_datatable[[#This Row],[Phi (rad)]])</f>
        <v>0.61520617795157728</v>
      </c>
      <c r="Q669" s="3">
        <f>SIN(tweet_datatable[[#This Row],[Beta (rad)]])</f>
        <v>0.77232331626689865</v>
      </c>
      <c r="R669" s="3">
        <f>tweet_datatable[[#This Row],[SinPhi]]/tweet_datatable[[#This Row],[SinBeta]]</f>
        <v>0.79656558981701775</v>
      </c>
      <c r="S669" s="3">
        <f>RADIANS(tweet_datatable[[#This Row],[Theta (deg)]])</f>
        <v>0.2198430414668936</v>
      </c>
      <c r="T669" s="3">
        <f>tweet_datatable[[#This Row],[r1]]*COS(tweet_datatable[[#This Row],[Theta (rad)]])</f>
        <v>0.777393602513612</v>
      </c>
      <c r="U669" s="3">
        <f>tweet_datatable[[#This Row],[r1]]*SIN(tweet_datatable[[#This Row],[Theta (rad)]])</f>
        <v>0.17371219200574745</v>
      </c>
      <c r="V669" s="3" t="e">
        <f>IF(COUNTA(tweet_datatable[[#This Row],[Flag]])&gt;0,tweet_datatable[[#This Row],[x]],NA())</f>
        <v>#N/A</v>
      </c>
      <c r="W669" s="3" t="e">
        <f>IF(COUNTA(tweet_datatable[[#This Row],[Flag]])&gt;0,tweet_datatable[[#This Row],[y]],NA())</f>
        <v>#N/A</v>
      </c>
      <c r="X669" s="3">
        <f>IF(COUNTA(tweet_datatable[[#This Row],[Flag]])=0,tweet_datatable[[#This Row],[x]],NA())</f>
        <v>0.777393602513612</v>
      </c>
      <c r="Y669" s="3">
        <f>IF(COUNTA(tweet_datatable[[#This Row],[Flag]])=0,tweet_datatable[[#This Row],[y]],NA())</f>
        <v>0.17371219200574745</v>
      </c>
      <c r="Z669" s="3"/>
      <c r="AA669" s="3"/>
      <c r="AB669" s="3"/>
    </row>
    <row r="670" spans="1:28" x14ac:dyDescent="0.35">
      <c r="A670" s="1">
        <v>44177</v>
      </c>
      <c r="B670">
        <v>42.2</v>
      </c>
      <c r="C670">
        <v>48.5</v>
      </c>
      <c r="D670">
        <v>252.1</v>
      </c>
      <c r="E670" t="s">
        <v>8</v>
      </c>
      <c r="I670" s="2">
        <f>IFERROR(tweet_datatable[[#This Row],[Retweets]]/SUM(tweet_datatable[[#This Row],[Retweets]:[Likes]]),0.5)</f>
        <v>0.16134397870924816</v>
      </c>
      <c r="J670" s="2">
        <f>IFERROR(tweet_datatable[[#This Row],[Retweets]]/SUM(tweet_datatable[[#This Row],[Comments]:[Retweets]]),0.5)</f>
        <v>0.53472987872105837</v>
      </c>
      <c r="K670" s="3">
        <f>tweet_datatable[[#This Row],[R/L]]*60</f>
        <v>9.6806387225548889</v>
      </c>
      <c r="L670" s="3">
        <f>tweet_datatable[[#This Row],[R/C]]*60</f>
        <v>32.0837927232635</v>
      </c>
      <c r="M670" s="3">
        <f>180-tweet_datatable[[#This Row],[Theta (deg)]]-tweet_datatable[[#This Row],[Phi (deg)]]</f>
        <v>138.23556855418161</v>
      </c>
      <c r="N670" s="3">
        <f>RADIANS(tweet_datatable[[#This Row],[Phi (deg)]])</f>
        <v>0.55996781954834596</v>
      </c>
      <c r="O670" s="3">
        <f>RADIANS(tweet_datatable[[#This Row],[Beta (deg)]])</f>
        <v>2.4126658146368065</v>
      </c>
      <c r="P670" s="3">
        <f>SIN(tweet_datatable[[#This Row],[Phi (rad)]])</f>
        <v>0.53115893259370617</v>
      </c>
      <c r="Q670" s="3">
        <f>SIN(tweet_datatable[[#This Row],[Beta (rad)]])</f>
        <v>0.66606955900698328</v>
      </c>
      <c r="R670" s="3">
        <f>tweet_datatable[[#This Row],[SinPhi]]/tweet_datatable[[#This Row],[SinBeta]]</f>
        <v>0.79745264651576331</v>
      </c>
      <c r="S670" s="3">
        <f>RADIANS(tweet_datatable[[#This Row],[Theta (deg)]])</f>
        <v>0.16895901940464067</v>
      </c>
      <c r="T670" s="3">
        <f>tweet_datatable[[#This Row],[r1]]*COS(tweet_datatable[[#This Row],[Theta (rad)]])</f>
        <v>0.7860971986701929</v>
      </c>
      <c r="U670" s="3">
        <f>tweet_datatable[[#This Row],[r1]]*SIN(tweet_datatable[[#This Row],[Theta (rad)]])</f>
        <v>0.13409667288143329</v>
      </c>
      <c r="V670" s="3" t="e">
        <f>IF(COUNTA(tweet_datatable[[#This Row],[Flag]])&gt;0,tweet_datatable[[#This Row],[x]],NA())</f>
        <v>#N/A</v>
      </c>
      <c r="W670" s="3" t="e">
        <f>IF(COUNTA(tweet_datatable[[#This Row],[Flag]])&gt;0,tweet_datatable[[#This Row],[y]],NA())</f>
        <v>#N/A</v>
      </c>
      <c r="X670" s="3">
        <f>IF(COUNTA(tweet_datatable[[#This Row],[Flag]])=0,tweet_datatable[[#This Row],[x]],NA())</f>
        <v>0.7860971986701929</v>
      </c>
      <c r="Y670" s="3">
        <f>IF(COUNTA(tweet_datatable[[#This Row],[Flag]])=0,tweet_datatable[[#This Row],[y]],NA())</f>
        <v>0.13409667288143329</v>
      </c>
      <c r="Z670" s="3"/>
      <c r="AA670" s="3"/>
      <c r="AB670" s="3"/>
    </row>
    <row r="671" spans="1:28" x14ac:dyDescent="0.35">
      <c r="A671" s="1">
        <v>44178</v>
      </c>
      <c r="B671">
        <v>95.5</v>
      </c>
      <c r="C671">
        <v>109.8</v>
      </c>
      <c r="D671">
        <v>549</v>
      </c>
      <c r="E671" t="s">
        <v>8</v>
      </c>
      <c r="G671" t="s">
        <v>17</v>
      </c>
      <c r="I671" s="2">
        <f>IFERROR(tweet_datatable[[#This Row],[Retweets]]/SUM(tweet_datatable[[#This Row],[Retweets]:[Likes]]),0.5)</f>
        <v>0.16666666666666669</v>
      </c>
      <c r="J671" s="2">
        <f>IFERROR(tweet_datatable[[#This Row],[Retweets]]/SUM(tweet_datatable[[#This Row],[Comments]:[Retweets]]),0.5)</f>
        <v>0.53482708231855813</v>
      </c>
      <c r="K671" s="3">
        <f>tweet_datatable[[#This Row],[R/L]]*60</f>
        <v>10.000000000000002</v>
      </c>
      <c r="L671" s="3">
        <f>tweet_datatable[[#This Row],[R/C]]*60</f>
        <v>32.089624939113492</v>
      </c>
      <c r="M671" s="3">
        <f>180-tweet_datatable[[#This Row],[Theta (deg)]]-tweet_datatable[[#This Row],[Phi (deg)]]</f>
        <v>137.91037506088651</v>
      </c>
      <c r="N671" s="3">
        <f>RADIANS(tweet_datatable[[#This Row],[Phi (deg)]])</f>
        <v>0.56006961091761531</v>
      </c>
      <c r="O671" s="3">
        <f>RADIANS(tweet_datatable[[#This Row],[Beta (deg)]])</f>
        <v>2.4069901174727448</v>
      </c>
      <c r="P671" s="3">
        <f>SIN(tweet_datatable[[#This Row],[Phi (rad)]])</f>
        <v>0.53124517483958855</v>
      </c>
      <c r="Q671" s="3">
        <f>SIN(tweet_datatable[[#This Row],[Beta (rad)]])</f>
        <v>0.67029225174507356</v>
      </c>
      <c r="R671" s="3">
        <f>tweet_datatable[[#This Row],[SinPhi]]/tweet_datatable[[#This Row],[SinBeta]]</f>
        <v>0.79255753509982751</v>
      </c>
      <c r="S671" s="3">
        <f>RADIANS(tweet_datatable[[#This Row],[Theta (deg)]])</f>
        <v>0.17453292519943298</v>
      </c>
      <c r="T671" s="3">
        <f>tweet_datatable[[#This Row],[r1]]*COS(tweet_datatable[[#This Row],[Theta (rad)]])</f>
        <v>0.78051680527455536</v>
      </c>
      <c r="U671" s="3">
        <f>tweet_datatable[[#This Row],[r1]]*SIN(tweet_datatable[[#This Row],[Theta (rad)]])</f>
        <v>0.13762617166627925</v>
      </c>
      <c r="V671" s="3">
        <f>IF(COUNTA(tweet_datatable[[#This Row],[Flag]])&gt;0,tweet_datatable[[#This Row],[x]],NA())</f>
        <v>0.78051680527455536</v>
      </c>
      <c r="W671" s="3">
        <f>IF(COUNTA(tweet_datatable[[#This Row],[Flag]])&gt;0,tweet_datatable[[#This Row],[y]],NA())</f>
        <v>0.13762617166627925</v>
      </c>
      <c r="X671" s="3" t="e">
        <f>IF(COUNTA(tweet_datatable[[#This Row],[Flag]])=0,tweet_datatable[[#This Row],[x]],NA())</f>
        <v>#N/A</v>
      </c>
      <c r="Y671" s="3" t="e">
        <f>IF(COUNTA(tweet_datatable[[#This Row],[Flag]])=0,tweet_datatable[[#This Row],[y]],NA())</f>
        <v>#N/A</v>
      </c>
      <c r="Z671" s="3"/>
      <c r="AA671" s="3"/>
      <c r="AB671" s="3"/>
    </row>
    <row r="672" spans="1:28" x14ac:dyDescent="0.35">
      <c r="A672" s="1">
        <v>44178</v>
      </c>
      <c r="B672">
        <v>13.1</v>
      </c>
      <c r="C672">
        <v>38.799999999999997</v>
      </c>
      <c r="D672">
        <v>171.3</v>
      </c>
      <c r="E672" t="s">
        <v>8</v>
      </c>
      <c r="G672" t="s">
        <v>17</v>
      </c>
      <c r="I672" s="2">
        <f>IFERROR(tweet_datatable[[#This Row],[Retweets]]/SUM(tweet_datatable[[#This Row],[Retweets]:[Likes]]),0.5)</f>
        <v>0.18467396477867679</v>
      </c>
      <c r="J672" s="2">
        <f>IFERROR(tweet_datatable[[#This Row],[Retweets]]/SUM(tweet_datatable[[#This Row],[Comments]:[Retweets]]),0.5)</f>
        <v>0.74759152215799607</v>
      </c>
      <c r="K672" s="3">
        <f>tweet_datatable[[#This Row],[R/L]]*60</f>
        <v>11.080437886720608</v>
      </c>
      <c r="L672" s="3">
        <f>tweet_datatable[[#This Row],[R/C]]*60</f>
        <v>44.855491329479761</v>
      </c>
      <c r="M672" s="3">
        <f>180-tweet_datatable[[#This Row],[Theta (deg)]]-tweet_datatable[[#This Row],[Phi (deg)]]</f>
        <v>124.06407078379964</v>
      </c>
      <c r="N672" s="3">
        <f>RADIANS(tweet_datatable[[#This Row],[Phi (deg)]])</f>
        <v>0.78287601129919049</v>
      </c>
      <c r="O672" s="3">
        <f>RADIANS(tweet_datatable[[#This Row],[Beta (deg)]])</f>
        <v>2.1653265186046058</v>
      </c>
      <c r="P672" s="3">
        <f>SIN(tweet_datatable[[#This Row],[Phi (rad)]])</f>
        <v>0.70532110318475316</v>
      </c>
      <c r="Q672" s="3">
        <f>SIN(tweet_datatable[[#This Row],[Beta (rad)]])</f>
        <v>0.82841173903913901</v>
      </c>
      <c r="R672" s="3">
        <f>tweet_datatable[[#This Row],[SinPhi]]/tweet_datatable[[#This Row],[SinBeta]]</f>
        <v>0.85141369918640142</v>
      </c>
      <c r="S672" s="3">
        <f>RADIANS(tweet_datatable[[#This Row],[Theta (deg)]])</f>
        <v>0.19339012368599709</v>
      </c>
      <c r="T672" s="3">
        <f>tweet_datatable[[#This Row],[r1]]*COS(tweet_datatable[[#This Row],[Theta (rad)]])</f>
        <v>0.83554193302129831</v>
      </c>
      <c r="U672" s="3">
        <f>tweet_datatable[[#This Row],[r1]]*SIN(tweet_datatable[[#This Row],[Theta (rad)]])</f>
        <v>0.16363057576536288</v>
      </c>
      <c r="V672" s="3">
        <f>IF(COUNTA(tweet_datatable[[#This Row],[Flag]])&gt;0,tweet_datatable[[#This Row],[x]],NA())</f>
        <v>0.83554193302129831</v>
      </c>
      <c r="W672" s="3">
        <f>IF(COUNTA(tweet_datatable[[#This Row],[Flag]])&gt;0,tweet_datatable[[#This Row],[y]],NA())</f>
        <v>0.16363057576536288</v>
      </c>
      <c r="X672" s="3" t="e">
        <f>IF(COUNTA(tweet_datatable[[#This Row],[Flag]])=0,tweet_datatable[[#This Row],[x]],NA())</f>
        <v>#N/A</v>
      </c>
      <c r="Y672" s="3" t="e">
        <f>IF(COUNTA(tweet_datatable[[#This Row],[Flag]])=0,tweet_datatable[[#This Row],[y]],NA())</f>
        <v>#N/A</v>
      </c>
      <c r="Z672" s="3"/>
      <c r="AA672" s="3"/>
      <c r="AB672" s="3"/>
    </row>
    <row r="673" spans="1:28" x14ac:dyDescent="0.35">
      <c r="A673" s="1">
        <v>44178</v>
      </c>
      <c r="B673">
        <v>11.2</v>
      </c>
      <c r="C673">
        <v>24</v>
      </c>
      <c r="D673">
        <v>124.7</v>
      </c>
      <c r="E673" t="s">
        <v>8</v>
      </c>
      <c r="G673" t="s">
        <v>17</v>
      </c>
      <c r="I673" s="2">
        <f>IFERROR(tweet_datatable[[#This Row],[Retweets]]/SUM(tweet_datatable[[#This Row],[Retweets]:[Likes]]),0.5)</f>
        <v>0.16139878950907868</v>
      </c>
      <c r="J673" s="2">
        <f>IFERROR(tweet_datatable[[#This Row],[Retweets]]/SUM(tweet_datatable[[#This Row],[Comments]:[Retweets]]),0.5)</f>
        <v>0.68181818181818177</v>
      </c>
      <c r="K673" s="3">
        <f>tweet_datatable[[#This Row],[R/L]]*60</f>
        <v>9.6839273705447209</v>
      </c>
      <c r="L673" s="3">
        <f>tweet_datatable[[#This Row],[R/C]]*60</f>
        <v>40.909090909090907</v>
      </c>
      <c r="M673" s="3">
        <f>180-tweet_datatable[[#This Row],[Theta (deg)]]-tweet_datatable[[#This Row],[Phi (deg)]]</f>
        <v>129.40698172036437</v>
      </c>
      <c r="N673" s="3">
        <f>RADIANS(tweet_datatable[[#This Row],[Phi (deg)]])</f>
        <v>0.71399833036131655</v>
      </c>
      <c r="O673" s="3">
        <f>RADIANS(tweet_datatable[[#This Row],[Beta (deg)]])</f>
        <v>2.2585779060884743</v>
      </c>
      <c r="P673" s="3">
        <f>SIN(tweet_datatable[[#This Row],[Phi (rad)]])</f>
        <v>0.65486073394528499</v>
      </c>
      <c r="Q673" s="3">
        <f>SIN(tweet_datatable[[#This Row],[Beta (rad)]])</f>
        <v>0.77265622330369998</v>
      </c>
      <c r="R673" s="3">
        <f>tweet_datatable[[#This Row],[SinPhi]]/tweet_datatable[[#This Row],[SinBeta]]</f>
        <v>0.84754476078022301</v>
      </c>
      <c r="S673" s="3">
        <f>RADIANS(tweet_datatable[[#This Row],[Theta (deg)]])</f>
        <v>0.16901641714000232</v>
      </c>
      <c r="T673" s="3">
        <f>tweet_datatable[[#This Row],[r1]]*COS(tweet_datatable[[#This Row],[Theta (rad)]])</f>
        <v>0.83546783698000615</v>
      </c>
      <c r="U673" s="3">
        <f>tweet_datatable[[#This Row],[r1]]*SIN(tweet_datatable[[#This Row],[Theta (rad)]])</f>
        <v>0.14256793081880387</v>
      </c>
      <c r="V673" s="3">
        <f>IF(COUNTA(tweet_datatable[[#This Row],[Flag]])&gt;0,tweet_datatable[[#This Row],[x]],NA())</f>
        <v>0.83546783698000615</v>
      </c>
      <c r="W673" s="3">
        <f>IF(COUNTA(tweet_datatable[[#This Row],[Flag]])&gt;0,tweet_datatable[[#This Row],[y]],NA())</f>
        <v>0.14256793081880387</v>
      </c>
      <c r="X673" s="3" t="e">
        <f>IF(COUNTA(tweet_datatable[[#This Row],[Flag]])=0,tweet_datatable[[#This Row],[x]],NA())</f>
        <v>#N/A</v>
      </c>
      <c r="Y673" s="3" t="e">
        <f>IF(COUNTA(tweet_datatable[[#This Row],[Flag]])=0,tweet_datatable[[#This Row],[y]],NA())</f>
        <v>#N/A</v>
      </c>
      <c r="Z673" s="3"/>
      <c r="AA673" s="3"/>
      <c r="AB673" s="3"/>
    </row>
    <row r="674" spans="1:28" x14ac:dyDescent="0.35">
      <c r="A674" s="1">
        <v>44178</v>
      </c>
      <c r="B674">
        <v>45.4</v>
      </c>
      <c r="C674">
        <v>70.8</v>
      </c>
      <c r="D674">
        <v>255.5</v>
      </c>
      <c r="E674" t="s">
        <v>8</v>
      </c>
      <c r="G674" t="s">
        <v>17</v>
      </c>
      <c r="I674" s="2">
        <f>IFERROR(tweet_datatable[[#This Row],[Retweets]]/SUM(tweet_datatable[[#This Row],[Retweets]:[Likes]]),0.5)</f>
        <v>0.21697824088262332</v>
      </c>
      <c r="J674" s="2">
        <f>IFERROR(tweet_datatable[[#This Row],[Retweets]]/SUM(tweet_datatable[[#This Row],[Comments]:[Retweets]]),0.5)</f>
        <v>0.60929432013769369</v>
      </c>
      <c r="K674" s="3">
        <f>tweet_datatable[[#This Row],[R/L]]*60</f>
        <v>13.0186944529574</v>
      </c>
      <c r="L674" s="3">
        <f>tweet_datatable[[#This Row],[R/C]]*60</f>
        <v>36.557659208261619</v>
      </c>
      <c r="M674" s="3">
        <f>180-tweet_datatable[[#This Row],[Theta (deg)]]-tweet_datatable[[#This Row],[Phi (deg)]]</f>
        <v>130.423646338781</v>
      </c>
      <c r="N674" s="3">
        <f>RADIANS(tweet_datatable[[#This Row],[Phi (deg)]])</f>
        <v>0.6380515200061887</v>
      </c>
      <c r="O674" s="3">
        <f>RADIANS(tweet_datatable[[#This Row],[Beta (deg)]])</f>
        <v>2.2763220510683762</v>
      </c>
      <c r="P674" s="3">
        <f>SIN(tweet_datatable[[#This Row],[Phi (rad)]])</f>
        <v>0.59563144116588762</v>
      </c>
      <c r="Q674" s="3">
        <f>SIN(tweet_datatable[[#This Row],[Beta (rad)]])</f>
        <v>0.76127075941414524</v>
      </c>
      <c r="R674" s="3">
        <f>tweet_datatable[[#This Row],[SinPhi]]/tweet_datatable[[#This Row],[SinBeta]]</f>
        <v>0.78241733811537773</v>
      </c>
      <c r="S674" s="3">
        <f>RADIANS(tweet_datatable[[#This Row],[Theta (deg)]])</f>
        <v>0.22721908251522865</v>
      </c>
      <c r="T674" s="3">
        <f>tweet_datatable[[#This Row],[r1]]*COS(tweet_datatable[[#This Row],[Theta (rad)]])</f>
        <v>0.76230656478363779</v>
      </c>
      <c r="U674" s="3">
        <f>tweet_datatable[[#This Row],[r1]]*SIN(tweet_datatable[[#This Row],[Theta (rad)]])</f>
        <v>0.17625433972337451</v>
      </c>
      <c r="V674" s="3">
        <f>IF(COUNTA(tweet_datatable[[#This Row],[Flag]])&gt;0,tweet_datatable[[#This Row],[x]],NA())</f>
        <v>0.76230656478363779</v>
      </c>
      <c r="W674" s="3">
        <f>IF(COUNTA(tweet_datatable[[#This Row],[Flag]])&gt;0,tweet_datatable[[#This Row],[y]],NA())</f>
        <v>0.17625433972337451</v>
      </c>
      <c r="X674" s="3" t="e">
        <f>IF(COUNTA(tweet_datatable[[#This Row],[Flag]])=0,tweet_datatable[[#This Row],[x]],NA())</f>
        <v>#N/A</v>
      </c>
      <c r="Y674" s="3" t="e">
        <f>IF(COUNTA(tweet_datatable[[#This Row],[Flag]])=0,tweet_datatable[[#This Row],[y]],NA())</f>
        <v>#N/A</v>
      </c>
      <c r="Z674" s="3"/>
      <c r="AA674" s="3"/>
      <c r="AB674" s="3"/>
    </row>
    <row r="675" spans="1:28" x14ac:dyDescent="0.35">
      <c r="A675" s="1">
        <v>44178</v>
      </c>
      <c r="B675">
        <v>10.9</v>
      </c>
      <c r="C675">
        <v>33.799999999999997</v>
      </c>
      <c r="D675">
        <v>161.5</v>
      </c>
      <c r="E675" t="s">
        <v>8</v>
      </c>
      <c r="G675" t="s">
        <v>17</v>
      </c>
      <c r="I675" s="2">
        <f>IFERROR(tweet_datatable[[#This Row],[Retweets]]/SUM(tweet_datatable[[#This Row],[Retweets]:[Likes]]),0.5)</f>
        <v>0.17306707629288273</v>
      </c>
      <c r="J675" s="2">
        <f>IFERROR(tweet_datatable[[#This Row],[Retweets]]/SUM(tweet_datatable[[#This Row],[Comments]:[Retweets]]),0.5)</f>
        <v>0.75615212527964204</v>
      </c>
      <c r="K675" s="3">
        <f>tweet_datatable[[#This Row],[R/L]]*60</f>
        <v>10.384024577572964</v>
      </c>
      <c r="L675" s="3">
        <f>tweet_datatable[[#This Row],[R/C]]*60</f>
        <v>45.369127516778519</v>
      </c>
      <c r="M675" s="3">
        <f>180-tweet_datatable[[#This Row],[Theta (deg)]]-tweet_datatable[[#This Row],[Phi (deg)]]</f>
        <v>124.24684790564851</v>
      </c>
      <c r="N675" s="3">
        <f>RADIANS(tweet_datatable[[#This Row],[Phi (deg)]])</f>
        <v>0.79184065392494407</v>
      </c>
      <c r="O675" s="3">
        <f>RADIANS(tweet_datatable[[#This Row],[Beta (deg)]])</f>
        <v>2.1685165811781872</v>
      </c>
      <c r="P675" s="3">
        <f>SIN(tweet_datatable[[#This Row],[Phi (rad)]])</f>
        <v>0.71164760398832516</v>
      </c>
      <c r="Q675" s="3">
        <f>SIN(tweet_datatable[[#This Row],[Beta (rad)]])</f>
        <v>0.82662071026565342</v>
      </c>
      <c r="R675" s="3">
        <f>tweet_datatable[[#This Row],[SinPhi]]/tweet_datatable[[#This Row],[SinBeta]]</f>
        <v>0.86091189725892658</v>
      </c>
      <c r="S675" s="3">
        <f>RADIANS(tweet_datatable[[#This Row],[Theta (deg)]])</f>
        <v>0.18123541848666155</v>
      </c>
      <c r="T675" s="3">
        <f>tweet_datatable[[#This Row],[r1]]*COS(tweet_datatable[[#This Row],[Theta (rad)]])</f>
        <v>0.84681168040765109</v>
      </c>
      <c r="U675" s="3">
        <f>tweet_datatable[[#This Row],[r1]]*SIN(tweet_datatable[[#This Row],[Theta (rad)]])</f>
        <v>0.1551749746806321</v>
      </c>
      <c r="V675" s="3">
        <f>IF(COUNTA(tweet_datatable[[#This Row],[Flag]])&gt;0,tweet_datatable[[#This Row],[x]],NA())</f>
        <v>0.84681168040765109</v>
      </c>
      <c r="W675" s="3">
        <f>IF(COUNTA(tweet_datatable[[#This Row],[Flag]])&gt;0,tweet_datatable[[#This Row],[y]],NA())</f>
        <v>0.1551749746806321</v>
      </c>
      <c r="X675" s="3" t="e">
        <f>IF(COUNTA(tweet_datatable[[#This Row],[Flag]])=0,tweet_datatable[[#This Row],[x]],NA())</f>
        <v>#N/A</v>
      </c>
      <c r="Y675" s="3" t="e">
        <f>IF(COUNTA(tweet_datatable[[#This Row],[Flag]])=0,tweet_datatable[[#This Row],[y]],NA())</f>
        <v>#N/A</v>
      </c>
      <c r="Z675" s="3"/>
      <c r="AA675" s="3"/>
      <c r="AB675" s="3"/>
    </row>
    <row r="676" spans="1:28" x14ac:dyDescent="0.35">
      <c r="A676" s="1">
        <v>44178</v>
      </c>
      <c r="B676">
        <v>26.3</v>
      </c>
      <c r="C676">
        <v>38</v>
      </c>
      <c r="D676">
        <v>166.1</v>
      </c>
      <c r="E676" t="s">
        <v>8</v>
      </c>
      <c r="G676" t="s">
        <v>17</v>
      </c>
      <c r="I676" s="2">
        <f>IFERROR(tweet_datatable[[#This Row],[Retweets]]/SUM(tweet_datatable[[#This Row],[Retweets]:[Likes]]),0.5)</f>
        <v>0.18618324350808427</v>
      </c>
      <c r="J676" s="2">
        <f>IFERROR(tweet_datatable[[#This Row],[Retweets]]/SUM(tweet_datatable[[#This Row],[Comments]:[Retweets]]),0.5)</f>
        <v>0.59097978227060655</v>
      </c>
      <c r="K676" s="3">
        <f>tweet_datatable[[#This Row],[R/L]]*60</f>
        <v>11.170994610485057</v>
      </c>
      <c r="L676" s="3">
        <f>tweet_datatable[[#This Row],[R/C]]*60</f>
        <v>35.458786936236393</v>
      </c>
      <c r="M676" s="3">
        <f>180-tweet_datatable[[#This Row],[Theta (deg)]]-tweet_datatable[[#This Row],[Phi (deg)]]</f>
        <v>133.37021845327854</v>
      </c>
      <c r="N676" s="3">
        <f>RADIANS(tweet_datatable[[#This Row],[Phi (deg)]])</f>
        <v>0.61887258080047769</v>
      </c>
      <c r="O676" s="3">
        <f>RADIANS(tweet_datatable[[#This Row],[Beta (deg)]])</f>
        <v>2.3277494361138098</v>
      </c>
      <c r="P676" s="3">
        <f>SIN(tweet_datatable[[#This Row],[Phi (rad)]])</f>
        <v>0.58011720926425325</v>
      </c>
      <c r="Q676" s="3">
        <f>SIN(tweet_datatable[[#This Row],[Beta (rad)]])</f>
        <v>0.72693171130374679</v>
      </c>
      <c r="R676" s="3">
        <f>tweet_datatable[[#This Row],[SinPhi]]/tweet_datatable[[#This Row],[SinBeta]]</f>
        <v>0.79803535909008183</v>
      </c>
      <c r="S676" s="3">
        <f>RADIANS(tweet_datatable[[#This Row],[Theta (deg)]])</f>
        <v>0.19497063667550571</v>
      </c>
      <c r="T676" s="3">
        <f>tweet_datatable[[#This Row],[r1]]*COS(tweet_datatable[[#This Row],[Theta (rad)]])</f>
        <v>0.78291526944160406</v>
      </c>
      <c r="U676" s="3">
        <f>tweet_datatable[[#This Row],[r1]]*SIN(tweet_datatable[[#This Row],[Theta (rad)]])</f>
        <v>0.15460955737992499</v>
      </c>
      <c r="V676" s="3">
        <f>IF(COUNTA(tweet_datatable[[#This Row],[Flag]])&gt;0,tweet_datatable[[#This Row],[x]],NA())</f>
        <v>0.78291526944160406</v>
      </c>
      <c r="W676" s="3">
        <f>IF(COUNTA(tweet_datatable[[#This Row],[Flag]])&gt;0,tweet_datatable[[#This Row],[y]],NA())</f>
        <v>0.15460955737992499</v>
      </c>
      <c r="X676" s="3" t="e">
        <f>IF(COUNTA(tweet_datatable[[#This Row],[Flag]])=0,tweet_datatable[[#This Row],[x]],NA())</f>
        <v>#N/A</v>
      </c>
      <c r="Y676" s="3" t="e">
        <f>IF(COUNTA(tweet_datatable[[#This Row],[Flag]])=0,tweet_datatable[[#This Row],[y]],NA())</f>
        <v>#N/A</v>
      </c>
      <c r="Z676" s="3"/>
      <c r="AA676" s="3"/>
      <c r="AB676" s="3"/>
    </row>
    <row r="677" spans="1:28" x14ac:dyDescent="0.35">
      <c r="A677" s="1">
        <v>44178</v>
      </c>
      <c r="B677">
        <v>11.6</v>
      </c>
      <c r="C677">
        <v>28.4</v>
      </c>
      <c r="D677">
        <v>99.7</v>
      </c>
      <c r="E677" t="s">
        <v>8</v>
      </c>
      <c r="G677" t="s">
        <v>17</v>
      </c>
      <c r="I677" s="2">
        <f>IFERROR(tweet_datatable[[#This Row],[Retweets]]/SUM(tweet_datatable[[#This Row],[Retweets]:[Likes]]),0.5)</f>
        <v>0.22170179547228727</v>
      </c>
      <c r="J677" s="2">
        <f>IFERROR(tweet_datatable[[#This Row],[Retweets]]/SUM(tweet_datatable[[#This Row],[Comments]:[Retweets]]),0.5)</f>
        <v>0.71</v>
      </c>
      <c r="K677" s="3">
        <f>tweet_datatable[[#This Row],[R/L]]*60</f>
        <v>13.302107728337237</v>
      </c>
      <c r="L677" s="3">
        <f>tweet_datatable[[#This Row],[R/C]]*60</f>
        <v>42.599999999999994</v>
      </c>
      <c r="M677" s="3">
        <f>180-tweet_datatable[[#This Row],[Theta (deg)]]-tweet_datatable[[#This Row],[Phi (deg)]]</f>
        <v>124.09789227166277</v>
      </c>
      <c r="N677" s="3">
        <f>RADIANS(tweet_datatable[[#This Row],[Phi (deg)]])</f>
        <v>0.74351026134958431</v>
      </c>
      <c r="O677" s="3">
        <f>RADIANS(tweet_datatable[[#This Row],[Beta (deg)]])</f>
        <v>2.1659168149257408</v>
      </c>
      <c r="P677" s="3">
        <f>SIN(tweet_datatable[[#This Row],[Phi (rad)]])</f>
        <v>0.67687596968266062</v>
      </c>
      <c r="Q677" s="3">
        <f>SIN(tweet_datatable[[#This Row],[Beta (rad)]])</f>
        <v>0.82808095817632488</v>
      </c>
      <c r="R677" s="3">
        <f>tweet_datatable[[#This Row],[SinPhi]]/tweet_datatable[[#This Row],[SinBeta]]</f>
        <v>0.81740313311072677</v>
      </c>
      <c r="S677" s="3">
        <f>RADIANS(tweet_datatable[[#This Row],[Theta (deg)]])</f>
        <v>0.23216557731446821</v>
      </c>
      <c r="T677" s="3">
        <f>tweet_datatable[[#This Row],[r1]]*COS(tweet_datatable[[#This Row],[Theta (rad)]])</f>
        <v>0.79547254163299397</v>
      </c>
      <c r="U677" s="3">
        <f>tweet_datatable[[#This Row],[r1]]*SIN(tweet_datatable[[#This Row],[Theta (rad)]])</f>
        <v>0.18807263896478157</v>
      </c>
      <c r="V677" s="3">
        <f>IF(COUNTA(tweet_datatable[[#This Row],[Flag]])&gt;0,tweet_datatable[[#This Row],[x]],NA())</f>
        <v>0.79547254163299397</v>
      </c>
      <c r="W677" s="3">
        <f>IF(COUNTA(tweet_datatable[[#This Row],[Flag]])&gt;0,tweet_datatable[[#This Row],[y]],NA())</f>
        <v>0.18807263896478157</v>
      </c>
      <c r="X677" s="3" t="e">
        <f>IF(COUNTA(tweet_datatable[[#This Row],[Flag]])=0,tweet_datatable[[#This Row],[x]],NA())</f>
        <v>#N/A</v>
      </c>
      <c r="Y677" s="3" t="e">
        <f>IF(COUNTA(tweet_datatable[[#This Row],[Flag]])=0,tweet_datatable[[#This Row],[y]],NA())</f>
        <v>#N/A</v>
      </c>
      <c r="Z677" s="3"/>
      <c r="AA677" s="3"/>
      <c r="AB677" s="3"/>
    </row>
    <row r="678" spans="1:28" x14ac:dyDescent="0.35">
      <c r="A678" s="1">
        <v>44178</v>
      </c>
      <c r="B678">
        <v>12.9</v>
      </c>
      <c r="C678">
        <v>33.9</v>
      </c>
      <c r="D678">
        <v>146.9</v>
      </c>
      <c r="E678" t="s">
        <v>8</v>
      </c>
      <c r="G678" t="s">
        <v>17</v>
      </c>
      <c r="I678" s="2">
        <f>IFERROR(tweet_datatable[[#This Row],[Retweets]]/SUM(tweet_datatable[[#This Row],[Retweets]:[Likes]]),0.5)</f>
        <v>0.18749999999999997</v>
      </c>
      <c r="J678" s="2">
        <f>IFERROR(tweet_datatable[[#This Row],[Retweets]]/SUM(tweet_datatable[[#This Row],[Comments]:[Retweets]]),0.5)</f>
        <v>0.72435897435897434</v>
      </c>
      <c r="K678" s="3">
        <f>tweet_datatable[[#This Row],[R/L]]*60</f>
        <v>11.249999999999998</v>
      </c>
      <c r="L678" s="3">
        <f>tweet_datatable[[#This Row],[R/C]]*60</f>
        <v>43.46153846153846</v>
      </c>
      <c r="M678" s="3">
        <f>180-tweet_datatable[[#This Row],[Theta (deg)]]-tweet_datatable[[#This Row],[Phi (deg)]]</f>
        <v>125.28846153846155</v>
      </c>
      <c r="N678" s="3">
        <f>RADIANS(tweet_datatable[[#This Row],[Phi (deg)]])</f>
        <v>0.75854694413599699</v>
      </c>
      <c r="O678" s="3">
        <f>RADIANS(tweet_datatable[[#This Row],[Beta (deg)]])</f>
        <v>2.1866961686044344</v>
      </c>
      <c r="P678" s="3">
        <f>SIN(tweet_datatable[[#This Row],[Phi (rad)]])</f>
        <v>0.68786749098095856</v>
      </c>
      <c r="Q678" s="3">
        <f>SIN(tweet_datatable[[#This Row],[Beta (rad)]])</f>
        <v>0.81625394489321612</v>
      </c>
      <c r="R678" s="3">
        <f>tweet_datatable[[#This Row],[SinPhi]]/tweet_datatable[[#This Row],[SinBeta]]</f>
        <v>0.84271260835492401</v>
      </c>
      <c r="S678" s="3">
        <f>RADIANS(tweet_datatable[[#This Row],[Theta (deg)]])</f>
        <v>0.19634954084936204</v>
      </c>
      <c r="T678" s="3">
        <f>tweet_datatable[[#This Row],[r1]]*COS(tweet_datatable[[#This Row],[Theta (rad)]])</f>
        <v>0.8265201218847219</v>
      </c>
      <c r="U678" s="3">
        <f>tweet_datatable[[#This Row],[r1]]*SIN(tweet_datatable[[#This Row],[Theta (rad)]])</f>
        <v>0.16440507413101346</v>
      </c>
      <c r="V678" s="3">
        <f>IF(COUNTA(tweet_datatable[[#This Row],[Flag]])&gt;0,tweet_datatable[[#This Row],[x]],NA())</f>
        <v>0.8265201218847219</v>
      </c>
      <c r="W678" s="3">
        <f>IF(COUNTA(tweet_datatable[[#This Row],[Flag]])&gt;0,tweet_datatable[[#This Row],[y]],NA())</f>
        <v>0.16440507413101346</v>
      </c>
      <c r="X678" s="3" t="e">
        <f>IF(COUNTA(tweet_datatable[[#This Row],[Flag]])=0,tweet_datatable[[#This Row],[x]],NA())</f>
        <v>#N/A</v>
      </c>
      <c r="Y678" s="3" t="e">
        <f>IF(COUNTA(tweet_datatable[[#This Row],[Flag]])=0,tweet_datatable[[#This Row],[y]],NA())</f>
        <v>#N/A</v>
      </c>
      <c r="Z678" s="3"/>
      <c r="AA678" s="3"/>
      <c r="AB678" s="3"/>
    </row>
    <row r="679" spans="1:28" x14ac:dyDescent="0.35">
      <c r="A679" s="1">
        <v>44178</v>
      </c>
      <c r="B679">
        <v>20.3</v>
      </c>
      <c r="C679">
        <v>54.6</v>
      </c>
      <c r="D679">
        <v>248.4</v>
      </c>
      <c r="E679" t="s">
        <v>8</v>
      </c>
      <c r="I679" s="2">
        <f>IFERROR(tweet_datatable[[#This Row],[Retweets]]/SUM(tweet_datatable[[#This Row],[Retweets]:[Likes]]),0.5)</f>
        <v>0.18019801980198019</v>
      </c>
      <c r="J679" s="2">
        <f>IFERROR(tweet_datatable[[#This Row],[Retweets]]/SUM(tweet_datatable[[#This Row],[Comments]:[Retweets]]),0.5)</f>
        <v>0.7289719626168224</v>
      </c>
      <c r="K679" s="3">
        <f>tweet_datatable[[#This Row],[R/L]]*60</f>
        <v>10.811881188118811</v>
      </c>
      <c r="L679" s="3">
        <f>tweet_datatable[[#This Row],[R/C]]*60</f>
        <v>43.738317757009341</v>
      </c>
      <c r="M679" s="3">
        <f>180-tweet_datatable[[#This Row],[Theta (deg)]]-tweet_datatable[[#This Row],[Phi (deg)]]</f>
        <v>125.44980105487186</v>
      </c>
      <c r="N679" s="3">
        <f>RADIANS(tweet_datatable[[#This Row],[Phi (deg)]])</f>
        <v>0.76337765414331415</v>
      </c>
      <c r="O679" s="3">
        <f>RADIANS(tweet_datatable[[#This Row],[Beta (deg)]])</f>
        <v>2.1895120743793695</v>
      </c>
      <c r="P679" s="3">
        <f>SIN(tweet_datatable[[#This Row],[Phi (rad)]])</f>
        <v>0.69136575601751926</v>
      </c>
      <c r="Q679" s="3">
        <f>SIN(tweet_datatable[[#This Row],[Beta (rad)]])</f>
        <v>0.81462398109932954</v>
      </c>
      <c r="R679" s="3">
        <f>tweet_datatable[[#This Row],[SinPhi]]/tweet_datatable[[#This Row],[SinBeta]]</f>
        <v>0.84869310511154594</v>
      </c>
      <c r="S679" s="3">
        <f>RADIANS(tweet_datatable[[#This Row],[Theta (deg)]])</f>
        <v>0.18870292506710967</v>
      </c>
      <c r="T679" s="3">
        <f>tweet_datatable[[#This Row],[r1]]*COS(tweet_datatable[[#This Row],[Theta (rad)]])</f>
        <v>0.83362742177703453</v>
      </c>
      <c r="U679" s="3">
        <f>tweet_datatable[[#This Row],[r1]]*SIN(tweet_datatable[[#This Row],[Theta (rad)]])</f>
        <v>0.15920209899763144</v>
      </c>
      <c r="V679" s="3" t="e">
        <f>IF(COUNTA(tweet_datatable[[#This Row],[Flag]])&gt;0,tweet_datatable[[#This Row],[x]],NA())</f>
        <v>#N/A</v>
      </c>
      <c r="W679" s="3" t="e">
        <f>IF(COUNTA(tweet_datatable[[#This Row],[Flag]])&gt;0,tweet_datatable[[#This Row],[y]],NA())</f>
        <v>#N/A</v>
      </c>
      <c r="X679" s="3">
        <f>IF(COUNTA(tweet_datatable[[#This Row],[Flag]])=0,tweet_datatable[[#This Row],[x]],NA())</f>
        <v>0.83362742177703453</v>
      </c>
      <c r="Y679" s="3">
        <f>IF(COUNTA(tweet_datatable[[#This Row],[Flag]])=0,tweet_datatable[[#This Row],[y]],NA())</f>
        <v>0.15920209899763144</v>
      </c>
      <c r="Z679" s="3"/>
      <c r="AA679" s="3"/>
      <c r="AB679" s="3"/>
    </row>
    <row r="680" spans="1:28" x14ac:dyDescent="0.35">
      <c r="A680" s="1">
        <v>44178</v>
      </c>
      <c r="B680">
        <v>30.2</v>
      </c>
      <c r="C680">
        <v>50</v>
      </c>
      <c r="D680">
        <v>249.1</v>
      </c>
      <c r="E680" t="s">
        <v>8</v>
      </c>
      <c r="I680" s="2">
        <f>IFERROR(tweet_datatable[[#This Row],[Retweets]]/SUM(tweet_datatable[[#This Row],[Retweets]:[Likes]]),0.5)</f>
        <v>0.16716817118020727</v>
      </c>
      <c r="J680" s="2">
        <f>IFERROR(tweet_datatable[[#This Row],[Retweets]]/SUM(tweet_datatable[[#This Row],[Comments]:[Retweets]]),0.5)</f>
        <v>0.62344139650872821</v>
      </c>
      <c r="K680" s="3">
        <f>tweet_datatable[[#This Row],[R/L]]*60</f>
        <v>10.030090270812437</v>
      </c>
      <c r="L680" s="3">
        <f>tweet_datatable[[#This Row],[R/C]]*60</f>
        <v>37.406483790523694</v>
      </c>
      <c r="M680" s="3">
        <f>180-tweet_datatable[[#This Row],[Theta (deg)]]-tweet_datatable[[#This Row],[Phi (deg)]]</f>
        <v>132.5634259386639</v>
      </c>
      <c r="N680" s="3">
        <f>RADIANS(tweet_datatable[[#This Row],[Phi (deg)]])</f>
        <v>0.65286630373852728</v>
      </c>
      <c r="O680" s="3">
        <f>RADIANS(tweet_datatable[[#This Row],[Beta (deg)]])</f>
        <v>2.3136682503533397</v>
      </c>
      <c r="P680" s="3">
        <f>SIN(tweet_datatable[[#This Row],[Phi (rad)]])</f>
        <v>0.60746573456714503</v>
      </c>
      <c r="Q680" s="3">
        <f>SIN(tweet_datatable[[#This Row],[Beta (rad)]])</f>
        <v>0.7365290126311298</v>
      </c>
      <c r="R680" s="3">
        <f>tweet_datatable[[#This Row],[SinPhi]]/tweet_datatable[[#This Row],[SinBeta]]</f>
        <v>0.82476823607677419</v>
      </c>
      <c r="S680" s="3">
        <f>RADIANS(tweet_datatable[[#This Row],[Theta (deg)]])</f>
        <v>0.17505809949792672</v>
      </c>
      <c r="T680" s="3">
        <f>tweet_datatable[[#This Row],[r1]]*COS(tweet_datatable[[#This Row],[Theta (rad)]])</f>
        <v>0.81216282611809298</v>
      </c>
      <c r="U680" s="3">
        <f>tweet_datatable[[#This Row],[r1]]*SIN(tweet_datatable[[#This Row],[Theta (rad)]])</f>
        <v>0.14364604802453043</v>
      </c>
      <c r="V680" s="3" t="e">
        <f>IF(COUNTA(tweet_datatable[[#This Row],[Flag]])&gt;0,tweet_datatable[[#This Row],[x]],NA())</f>
        <v>#N/A</v>
      </c>
      <c r="W680" s="3" t="e">
        <f>IF(COUNTA(tweet_datatable[[#This Row],[Flag]])&gt;0,tweet_datatable[[#This Row],[y]],NA())</f>
        <v>#N/A</v>
      </c>
      <c r="X680" s="3">
        <f>IF(COUNTA(tweet_datatable[[#This Row],[Flag]])=0,tweet_datatable[[#This Row],[x]],NA())</f>
        <v>0.81216282611809298</v>
      </c>
      <c r="Y680" s="3">
        <f>IF(COUNTA(tweet_datatable[[#This Row],[Flag]])=0,tweet_datatable[[#This Row],[y]],NA())</f>
        <v>0.14364604802453043</v>
      </c>
      <c r="Z680" s="3"/>
      <c r="AA680" s="3"/>
      <c r="AB680" s="3"/>
    </row>
    <row r="681" spans="1:28" x14ac:dyDescent="0.35">
      <c r="A681" s="1">
        <v>44178</v>
      </c>
      <c r="B681">
        <v>32.5</v>
      </c>
      <c r="C681">
        <v>59.1</v>
      </c>
      <c r="D681">
        <v>311.5</v>
      </c>
      <c r="E681" t="s">
        <v>8</v>
      </c>
      <c r="I681" s="2">
        <f>IFERROR(tweet_datatable[[#This Row],[Retweets]]/SUM(tweet_datatable[[#This Row],[Retweets]:[Likes]]),0.5)</f>
        <v>0.15947112790070156</v>
      </c>
      <c r="J681" s="2">
        <f>IFERROR(tweet_datatable[[#This Row],[Retweets]]/SUM(tweet_datatable[[#This Row],[Comments]:[Retweets]]),0.5)</f>
        <v>0.64519650655021843</v>
      </c>
      <c r="K681" s="3">
        <f>tweet_datatable[[#This Row],[R/L]]*60</f>
        <v>9.5682676740420938</v>
      </c>
      <c r="L681" s="3">
        <f>tweet_datatable[[#This Row],[R/C]]*60</f>
        <v>38.711790393013104</v>
      </c>
      <c r="M681" s="3">
        <f>180-tweet_datatable[[#This Row],[Theta (deg)]]-tweet_datatable[[#This Row],[Phi (deg)]]</f>
        <v>131.71994193294481</v>
      </c>
      <c r="N681" s="3">
        <f>RADIANS(tweet_datatable[[#This Row],[Phi (deg)]])</f>
        <v>0.67564820169998829</v>
      </c>
      <c r="O681" s="3">
        <f>RADIANS(tweet_datatable[[#This Row],[Beta (deg)]])</f>
        <v>2.2989466772656306</v>
      </c>
      <c r="P681" s="3">
        <f>SIN(tweet_datatable[[#This Row],[Phi (rad)]])</f>
        <v>0.62540324098505407</v>
      </c>
      <c r="Q681" s="3">
        <f>SIN(tweet_datatable[[#This Row],[Beta (rad)]])</f>
        <v>0.74640660205177967</v>
      </c>
      <c r="R681" s="3">
        <f>tweet_datatable[[#This Row],[SinPhi]]/tweet_datatable[[#This Row],[SinBeta]]</f>
        <v>0.83788546251586959</v>
      </c>
      <c r="S681" s="3">
        <f>RADIANS(tweet_datatable[[#This Row],[Theta (deg)]])</f>
        <v>0.16699777462417412</v>
      </c>
      <c r="T681" s="3">
        <f>tweet_datatable[[#This Row],[r1]]*COS(tweet_datatable[[#This Row],[Theta (rad)]])</f>
        <v>0.82622900773818397</v>
      </c>
      <c r="U681" s="3">
        <f>tweet_datatable[[#This Row],[r1]]*SIN(tweet_datatable[[#This Row],[Theta (rad)]])</f>
        <v>0.13927553650016414</v>
      </c>
      <c r="V681" s="3" t="e">
        <f>IF(COUNTA(tweet_datatable[[#This Row],[Flag]])&gt;0,tweet_datatable[[#This Row],[x]],NA())</f>
        <v>#N/A</v>
      </c>
      <c r="W681" s="3" t="e">
        <f>IF(COUNTA(tweet_datatable[[#This Row],[Flag]])&gt;0,tweet_datatable[[#This Row],[y]],NA())</f>
        <v>#N/A</v>
      </c>
      <c r="X681" s="3">
        <f>IF(COUNTA(tweet_datatable[[#This Row],[Flag]])=0,tweet_datatable[[#This Row],[x]],NA())</f>
        <v>0.82622900773818397</v>
      </c>
      <c r="Y681" s="3">
        <f>IF(COUNTA(tweet_datatable[[#This Row],[Flag]])=0,tweet_datatable[[#This Row],[y]],NA())</f>
        <v>0.13927553650016414</v>
      </c>
      <c r="Z681" s="3"/>
      <c r="AA681" s="3"/>
      <c r="AB681" s="3"/>
    </row>
    <row r="682" spans="1:28" x14ac:dyDescent="0.35">
      <c r="A682" s="1">
        <v>44178</v>
      </c>
      <c r="B682">
        <v>24.5</v>
      </c>
      <c r="C682">
        <v>42.4</v>
      </c>
      <c r="D682">
        <v>210.2</v>
      </c>
      <c r="E682" t="s">
        <v>8</v>
      </c>
      <c r="I682" s="2">
        <f>IFERROR(tweet_datatable[[#This Row],[Retweets]]/SUM(tweet_datatable[[#This Row],[Retweets]:[Likes]]),0.5)</f>
        <v>0.16785431512272367</v>
      </c>
      <c r="J682" s="2">
        <f>IFERROR(tweet_datatable[[#This Row],[Retweets]]/SUM(tweet_datatable[[#This Row],[Comments]:[Retweets]]),0.5)</f>
        <v>0.63378176382660678</v>
      </c>
      <c r="K682" s="3">
        <f>tweet_datatable[[#This Row],[R/L]]*60</f>
        <v>10.07125890736342</v>
      </c>
      <c r="L682" s="3">
        <f>tweet_datatable[[#This Row],[R/C]]*60</f>
        <v>38.026905829596409</v>
      </c>
      <c r="M682" s="3">
        <f>180-tweet_datatable[[#This Row],[Theta (deg)]]-tweet_datatable[[#This Row],[Phi (deg)]]</f>
        <v>131.90183526304017</v>
      </c>
      <c r="N682" s="3">
        <f>RADIANS(tweet_datatable[[#This Row],[Phi (deg)]])</f>
        <v>0.66369471107228306</v>
      </c>
      <c r="O682" s="3">
        <f>RADIANS(tweet_datatable[[#This Row],[Beta (deg)]])</f>
        <v>2.3021213147632116</v>
      </c>
      <c r="P682" s="3">
        <f>SIN(tweet_datatable[[#This Row],[Phi (rad)]])</f>
        <v>0.61603145358691924</v>
      </c>
      <c r="Q682" s="3">
        <f>SIN(tweet_datatable[[#This Row],[Beta (rad)]])</f>
        <v>0.74429015424916467</v>
      </c>
      <c r="R682" s="3">
        <f>tweet_datatable[[#This Row],[SinPhi]]/tweet_datatable[[#This Row],[SinBeta]]</f>
        <v>0.82767647814496215</v>
      </c>
      <c r="S682" s="3">
        <f>RADIANS(tweet_datatable[[#This Row],[Theta (deg)]])</f>
        <v>0.17577662775429828</v>
      </c>
      <c r="T682" s="3">
        <f>tweet_datatable[[#This Row],[r1]]*COS(tweet_datatable[[#This Row],[Theta (rad)]])</f>
        <v>0.81492283176779179</v>
      </c>
      <c r="U682" s="3">
        <f>tweet_datatable[[#This Row],[r1]]*SIN(tweet_datatable[[#This Row],[Theta (rad)]])</f>
        <v>0.14473814541443911</v>
      </c>
      <c r="V682" s="3" t="e">
        <f>IF(COUNTA(tweet_datatable[[#This Row],[Flag]])&gt;0,tweet_datatable[[#This Row],[x]],NA())</f>
        <v>#N/A</v>
      </c>
      <c r="W682" s="3" t="e">
        <f>IF(COUNTA(tweet_datatable[[#This Row],[Flag]])&gt;0,tweet_datatable[[#This Row],[y]],NA())</f>
        <v>#N/A</v>
      </c>
      <c r="X682" s="3">
        <f>IF(COUNTA(tweet_datatable[[#This Row],[Flag]])=0,tweet_datatable[[#This Row],[x]],NA())</f>
        <v>0.81492283176779179</v>
      </c>
      <c r="Y682" s="3">
        <f>IF(COUNTA(tweet_datatable[[#This Row],[Flag]])=0,tweet_datatable[[#This Row],[y]],NA())</f>
        <v>0.14473814541443911</v>
      </c>
      <c r="Z682" s="3"/>
      <c r="AA682" s="3"/>
      <c r="AB682" s="3"/>
    </row>
    <row r="683" spans="1:28" x14ac:dyDescent="0.35">
      <c r="A683" s="1">
        <v>44178</v>
      </c>
      <c r="B683">
        <v>16.100000000000001</v>
      </c>
      <c r="C683">
        <v>25.7</v>
      </c>
      <c r="D683">
        <v>160.1</v>
      </c>
      <c r="E683" t="s">
        <v>8</v>
      </c>
      <c r="I683" s="2">
        <f>IFERROR(tweet_datatable[[#This Row],[Retweets]]/SUM(tweet_datatable[[#This Row],[Retweets]:[Likes]]),0.5)</f>
        <v>0.13832077502691068</v>
      </c>
      <c r="J683" s="2">
        <f>IFERROR(tweet_datatable[[#This Row],[Retweets]]/SUM(tweet_datatable[[#This Row],[Comments]:[Retweets]]),0.5)</f>
        <v>0.61483253588516751</v>
      </c>
      <c r="K683" s="3">
        <f>tweet_datatable[[#This Row],[R/L]]*60</f>
        <v>8.2992465016146397</v>
      </c>
      <c r="L683" s="3">
        <f>tweet_datatable[[#This Row],[R/C]]*60</f>
        <v>36.889952153110052</v>
      </c>
      <c r="M683" s="3">
        <f>180-tweet_datatable[[#This Row],[Theta (deg)]]-tweet_datatable[[#This Row],[Phi (deg)]]</f>
        <v>134.81080134527531</v>
      </c>
      <c r="N683" s="3">
        <f>RADIANS(tweet_datatable[[#This Row],[Phi (deg)]])</f>
        <v>0.64385112597494176</v>
      </c>
      <c r="O683" s="3">
        <f>RADIANS(tweet_datatable[[#This Row],[Beta (deg)]])</f>
        <v>2.3528923507270552</v>
      </c>
      <c r="P683" s="3">
        <f>SIN(tweet_datatable[[#This Row],[Phi (rad)]])</f>
        <v>0.60027997698600055</v>
      </c>
      <c r="Q683" s="3">
        <f>SIN(tweet_datatable[[#This Row],[Beta (rad)]])</f>
        <v>0.70943788696454202</v>
      </c>
      <c r="R683" s="3">
        <f>tweet_datatable[[#This Row],[SinPhi]]/tweet_datatable[[#This Row],[SinBeta]]</f>
        <v>0.84613464831206964</v>
      </c>
      <c r="S683" s="3">
        <f>RADIANS(tweet_datatable[[#This Row],[Theta (deg)]])</f>
        <v>0.14484917688779636</v>
      </c>
      <c r="T683" s="3">
        <f>tweet_datatable[[#This Row],[r1]]*COS(tweet_datatable[[#This Row],[Theta (rad)]])</f>
        <v>0.83727366178662621</v>
      </c>
      <c r="U683" s="3">
        <f>tweet_datatable[[#This Row],[r1]]*SIN(tweet_datatable[[#This Row],[Theta (rad)]])</f>
        <v>0.12213377236704047</v>
      </c>
      <c r="V683" s="3" t="e">
        <f>IF(COUNTA(tweet_datatable[[#This Row],[Flag]])&gt;0,tweet_datatable[[#This Row],[x]],NA())</f>
        <v>#N/A</v>
      </c>
      <c r="W683" s="3" t="e">
        <f>IF(COUNTA(tweet_datatable[[#This Row],[Flag]])&gt;0,tweet_datatable[[#This Row],[y]],NA())</f>
        <v>#N/A</v>
      </c>
      <c r="X683" s="3">
        <f>IF(COUNTA(tweet_datatable[[#This Row],[Flag]])=0,tweet_datatable[[#This Row],[x]],NA())</f>
        <v>0.83727366178662621</v>
      </c>
      <c r="Y683" s="3">
        <f>IF(COUNTA(tweet_datatable[[#This Row],[Flag]])=0,tweet_datatable[[#This Row],[y]],NA())</f>
        <v>0.12213377236704047</v>
      </c>
      <c r="Z683" s="3"/>
      <c r="AA683" s="3"/>
      <c r="AB683" s="3"/>
    </row>
    <row r="684" spans="1:28" x14ac:dyDescent="0.35">
      <c r="A684" s="1">
        <v>44178</v>
      </c>
      <c r="B684">
        <v>41.8</v>
      </c>
      <c r="C684">
        <v>55.3</v>
      </c>
      <c r="D684">
        <v>354.3</v>
      </c>
      <c r="E684" t="s">
        <v>8</v>
      </c>
      <c r="I684" s="2">
        <f>IFERROR(tweet_datatable[[#This Row],[Retweets]]/SUM(tweet_datatable[[#This Row],[Retweets]:[Likes]]),0.5)</f>
        <v>0.13500976562499997</v>
      </c>
      <c r="J684" s="2">
        <f>IFERROR(tweet_datatable[[#This Row],[Retweets]]/SUM(tweet_datatable[[#This Row],[Comments]:[Retweets]]),0.5)</f>
        <v>0.56951596292481976</v>
      </c>
      <c r="K684" s="3">
        <f>tweet_datatable[[#This Row],[R/L]]*60</f>
        <v>8.1005859374999982</v>
      </c>
      <c r="L684" s="3">
        <f>tweet_datatable[[#This Row],[R/C]]*60</f>
        <v>34.170957775489185</v>
      </c>
      <c r="M684" s="3">
        <f>180-tweet_datatable[[#This Row],[Theta (deg)]]-tweet_datatable[[#This Row],[Phi (deg)]]</f>
        <v>137.72845628701083</v>
      </c>
      <c r="N684" s="3">
        <f>RADIANS(tweet_datatable[[#This Row],[Phi (deg)]])</f>
        <v>0.59639572174224365</v>
      </c>
      <c r="O684" s="3">
        <f>RADIANS(tweet_datatable[[#This Row],[Beta (deg)]])</f>
        <v>2.4038150358974231</v>
      </c>
      <c r="P684" s="3">
        <f>SIN(tweet_datatable[[#This Row],[Phi (rad)]])</f>
        <v>0.56166407304268362</v>
      </c>
      <c r="Q684" s="3">
        <f>SIN(tweet_datatable[[#This Row],[Beta (rad)]])</f>
        <v>0.67264508837180448</v>
      </c>
      <c r="R684" s="3">
        <f>tweet_datatable[[#This Row],[SinPhi]]/tweet_datatable[[#This Row],[SinBeta]]</f>
        <v>0.83500806406278827</v>
      </c>
      <c r="S684" s="3">
        <f>RADIANS(tweet_datatable[[#This Row],[Theta (deg)]])</f>
        <v>0.14138189595012657</v>
      </c>
      <c r="T684" s="3">
        <f>tweet_datatable[[#This Row],[r1]]*COS(tweet_datatable[[#This Row],[Theta (rad)]])</f>
        <v>0.82667653457329149</v>
      </c>
      <c r="U684" s="3">
        <f>tweet_datatable[[#This Row],[r1]]*SIN(tweet_datatable[[#This Row],[Theta (rad)]])</f>
        <v>0.1176621189498942</v>
      </c>
      <c r="V684" s="3" t="e">
        <f>IF(COUNTA(tweet_datatable[[#This Row],[Flag]])&gt;0,tweet_datatable[[#This Row],[x]],NA())</f>
        <v>#N/A</v>
      </c>
      <c r="W684" s="3" t="e">
        <f>IF(COUNTA(tweet_datatable[[#This Row],[Flag]])&gt;0,tweet_datatable[[#This Row],[y]],NA())</f>
        <v>#N/A</v>
      </c>
      <c r="X684" s="3">
        <f>IF(COUNTA(tweet_datatable[[#This Row],[Flag]])=0,tweet_datatable[[#This Row],[x]],NA())</f>
        <v>0.82667653457329149</v>
      </c>
      <c r="Y684" s="3">
        <f>IF(COUNTA(tweet_datatable[[#This Row],[Flag]])=0,tweet_datatable[[#This Row],[y]],NA())</f>
        <v>0.1176621189498942</v>
      </c>
      <c r="Z684" s="3"/>
      <c r="AA684" s="3"/>
      <c r="AB684" s="3"/>
    </row>
    <row r="685" spans="1:28" x14ac:dyDescent="0.35">
      <c r="A685" s="1">
        <v>44178</v>
      </c>
      <c r="B685">
        <v>18.899999999999999</v>
      </c>
      <c r="C685">
        <v>30.4</v>
      </c>
      <c r="D685">
        <v>185.4</v>
      </c>
      <c r="E685" t="s">
        <v>8</v>
      </c>
      <c r="I685" s="2">
        <f>IFERROR(tweet_datatable[[#This Row],[Retweets]]/SUM(tweet_datatable[[#This Row],[Retweets]:[Likes]]),0.5)</f>
        <v>0.14087117701575533</v>
      </c>
      <c r="J685" s="2">
        <f>IFERROR(tweet_datatable[[#This Row],[Retweets]]/SUM(tweet_datatable[[#This Row],[Comments]:[Retweets]]),0.5)</f>
        <v>0.61663286004056794</v>
      </c>
      <c r="K685" s="3">
        <f>tweet_datatable[[#This Row],[R/L]]*60</f>
        <v>8.4522706209453204</v>
      </c>
      <c r="L685" s="3">
        <f>tweet_datatable[[#This Row],[R/C]]*60</f>
        <v>36.997971602434077</v>
      </c>
      <c r="M685" s="3">
        <f>180-tweet_datatable[[#This Row],[Theta (deg)]]-tweet_datatable[[#This Row],[Phi (deg)]]</f>
        <v>134.54975777662059</v>
      </c>
      <c r="N685" s="3">
        <f>RADIANS(tweet_datatable[[#This Row],[Phi (deg)]])</f>
        <v>0.64573642102183715</v>
      </c>
      <c r="O685" s="3">
        <f>RADIANS(tweet_datatable[[#This Row],[Beta (deg)]])</f>
        <v>2.3483362809628745</v>
      </c>
      <c r="P685" s="3">
        <f>SIN(tweet_datatable[[#This Row],[Phi (rad)]])</f>
        <v>0.60178674930803799</v>
      </c>
      <c r="Q685" s="3">
        <f>SIN(tweet_datatable[[#This Row],[Beta (rad)]])</f>
        <v>0.71264148470993294</v>
      </c>
      <c r="R685" s="3">
        <f>tweet_datatable[[#This Row],[SinPhi]]/tweet_datatable[[#This Row],[SinBeta]]</f>
        <v>0.84444529573377802</v>
      </c>
      <c r="S685" s="3">
        <f>RADIANS(tweet_datatable[[#This Row],[Theta (deg)]])</f>
        <v>0.14751995160508144</v>
      </c>
      <c r="T685" s="3">
        <f>tweet_datatable[[#This Row],[r1]]*COS(tweet_datatable[[#This Row],[Theta (rad)]])</f>
        <v>0.83527348030294513</v>
      </c>
      <c r="U685" s="3">
        <f>tweet_datatable[[#This Row],[r1]]*SIN(tweet_datatable[[#This Row],[Theta (rad)]])</f>
        <v>0.12412119315215021</v>
      </c>
      <c r="V685" s="3" t="e">
        <f>IF(COUNTA(tweet_datatable[[#This Row],[Flag]])&gt;0,tweet_datatable[[#This Row],[x]],NA())</f>
        <v>#N/A</v>
      </c>
      <c r="W685" s="3" t="e">
        <f>IF(COUNTA(tweet_datatable[[#This Row],[Flag]])&gt;0,tweet_datatable[[#This Row],[y]],NA())</f>
        <v>#N/A</v>
      </c>
      <c r="X685" s="3">
        <f>IF(COUNTA(tweet_datatable[[#This Row],[Flag]])=0,tweet_datatable[[#This Row],[x]],NA())</f>
        <v>0.83527348030294513</v>
      </c>
      <c r="Y685" s="3">
        <f>IF(COUNTA(tweet_datatable[[#This Row],[Flag]])=0,tweet_datatable[[#This Row],[y]],NA())</f>
        <v>0.12412119315215021</v>
      </c>
      <c r="Z685" s="3"/>
      <c r="AA685" s="3"/>
      <c r="AB685" s="3"/>
    </row>
    <row r="686" spans="1:28" x14ac:dyDescent="0.35">
      <c r="A686" s="1">
        <v>44178</v>
      </c>
      <c r="B686">
        <v>18.8</v>
      </c>
      <c r="C686">
        <v>22.2</v>
      </c>
      <c r="D686">
        <v>103</v>
      </c>
      <c r="E686" t="s">
        <v>9</v>
      </c>
      <c r="I686" s="2">
        <f>IFERROR(tweet_datatable[[#This Row],[Retweets]]/SUM(tweet_datatable[[#This Row],[Retweets]:[Likes]]),0.5)</f>
        <v>0.17731629392971246</v>
      </c>
      <c r="J686" s="2">
        <f>IFERROR(tweet_datatable[[#This Row],[Retweets]]/SUM(tweet_datatable[[#This Row],[Comments]:[Retweets]]),0.5)</f>
        <v>0.54146341463414638</v>
      </c>
      <c r="K686" s="3">
        <f>tweet_datatable[[#This Row],[R/L]]*60</f>
        <v>10.638977635782748</v>
      </c>
      <c r="L686" s="3">
        <f>tweet_datatable[[#This Row],[R/C]]*60</f>
        <v>32.487804878048784</v>
      </c>
      <c r="M686" s="3">
        <f>180-tweet_datatable[[#This Row],[Theta (deg)]]-tweet_datatable[[#This Row],[Phi (deg)]]</f>
        <v>136.87321748616847</v>
      </c>
      <c r="N686" s="3">
        <f>RADIANS(tweet_datatable[[#This Row],[Phi (deg)]])</f>
        <v>0.56701916186742618</v>
      </c>
      <c r="O686" s="3">
        <f>RADIANS(tweet_datatable[[#This Row],[Beta (deg)]])</f>
        <v>2.3888883029319161</v>
      </c>
      <c r="P686" s="3">
        <f>SIN(tweet_datatable[[#This Row],[Phi (rad)]])</f>
        <v>0.53712008449933302</v>
      </c>
      <c r="Q686" s="3">
        <f>SIN(tweet_datatable[[#This Row],[Beta (rad)]])</f>
        <v>0.68361500830003774</v>
      </c>
      <c r="R686" s="3">
        <f>tweet_datatable[[#This Row],[SinPhi]]/tweet_datatable[[#This Row],[SinBeta]]</f>
        <v>0.78570551842476766</v>
      </c>
      <c r="S686" s="3">
        <f>RADIANS(tweet_datatable[[#This Row],[Theta (deg)]])</f>
        <v>0.18568518879045104</v>
      </c>
      <c r="T686" s="3">
        <f>tweet_datatable[[#This Row],[r1]]*COS(tweet_datatable[[#This Row],[Theta (rad)]])</f>
        <v>0.77219922626400961</v>
      </c>
      <c r="U686" s="3">
        <f>tweet_datatable[[#This Row],[r1]]*SIN(tweet_datatable[[#This Row],[Theta (rad)]])</f>
        <v>0.14505694275145098</v>
      </c>
      <c r="V686" s="3" t="e">
        <f>IF(COUNTA(tweet_datatable[[#This Row],[Flag]])&gt;0,tweet_datatable[[#This Row],[x]],NA())</f>
        <v>#N/A</v>
      </c>
      <c r="W686" s="3" t="e">
        <f>IF(COUNTA(tweet_datatable[[#This Row],[Flag]])&gt;0,tweet_datatable[[#This Row],[y]],NA())</f>
        <v>#N/A</v>
      </c>
      <c r="X686" s="3">
        <f>IF(COUNTA(tweet_datatable[[#This Row],[Flag]])=0,tweet_datatable[[#This Row],[x]],NA())</f>
        <v>0.77219922626400961</v>
      </c>
      <c r="Y686" s="3">
        <f>IF(COUNTA(tweet_datatable[[#This Row],[Flag]])=0,tweet_datatable[[#This Row],[y]],NA())</f>
        <v>0.14505694275145098</v>
      </c>
      <c r="Z686" s="3"/>
      <c r="AA686" s="3"/>
      <c r="AB686" s="3"/>
    </row>
    <row r="687" spans="1:28" x14ac:dyDescent="0.35">
      <c r="A687" s="1">
        <v>44178</v>
      </c>
      <c r="B687">
        <v>29.4</v>
      </c>
      <c r="C687">
        <v>51.8</v>
      </c>
      <c r="D687">
        <v>223.6</v>
      </c>
      <c r="E687" t="s">
        <v>8</v>
      </c>
      <c r="I687" s="2">
        <f>IFERROR(tweet_datatable[[#This Row],[Retweets]]/SUM(tweet_datatable[[#This Row],[Retweets]:[Likes]]),0.5)</f>
        <v>0.18809005083514888</v>
      </c>
      <c r="J687" s="2">
        <f>IFERROR(tweet_datatable[[#This Row],[Retweets]]/SUM(tweet_datatable[[#This Row],[Comments]:[Retweets]]),0.5)</f>
        <v>0.63793103448275867</v>
      </c>
      <c r="K687" s="3">
        <f>tweet_datatable[[#This Row],[R/L]]*60</f>
        <v>11.285403050108933</v>
      </c>
      <c r="L687" s="3">
        <f>tweet_datatable[[#This Row],[R/C]]*60</f>
        <v>38.275862068965523</v>
      </c>
      <c r="M687" s="3">
        <f>180-tweet_datatable[[#This Row],[Theta (deg)]]-tweet_datatable[[#This Row],[Phi (deg)]]</f>
        <v>130.43873488092555</v>
      </c>
      <c r="N687" s="3">
        <f>RADIANS(tweet_datatable[[#This Row],[Phi (deg)]])</f>
        <v>0.66803981714265726</v>
      </c>
      <c r="O687" s="3">
        <f>RADIANS(tweet_datatable[[#This Row],[Beta (deg)]])</f>
        <v>2.2765853958081244</v>
      </c>
      <c r="P687" s="3">
        <f>SIN(tweet_datatable[[#This Row],[Phi (rad)]])</f>
        <v>0.619448361215723</v>
      </c>
      <c r="Q687" s="3">
        <f>SIN(tweet_datatable[[#This Row],[Beta (rad)]])</f>
        <v>0.761099971299662</v>
      </c>
      <c r="R687" s="3">
        <f>tweet_datatable[[#This Row],[SinPhi]]/tweet_datatable[[#This Row],[SinBeta]]</f>
        <v>0.81388567149456947</v>
      </c>
      <c r="S687" s="3">
        <f>RADIANS(tweet_datatable[[#This Row],[Theta (deg)]])</f>
        <v>0.19696744063901148</v>
      </c>
      <c r="T687" s="3">
        <f>tweet_datatable[[#This Row],[r1]]*COS(tweet_datatable[[#This Row],[Theta (rad)]])</f>
        <v>0.79814882327275261</v>
      </c>
      <c r="U687" s="3">
        <f>tweet_datatable[[#This Row],[r1]]*SIN(tweet_datatable[[#This Row],[Theta (rad)]])</f>
        <v>0.15927442410031359</v>
      </c>
      <c r="V687" s="3" t="e">
        <f>IF(COUNTA(tweet_datatable[[#This Row],[Flag]])&gt;0,tweet_datatable[[#This Row],[x]],NA())</f>
        <v>#N/A</v>
      </c>
      <c r="W687" s="3" t="e">
        <f>IF(COUNTA(tweet_datatable[[#This Row],[Flag]])&gt;0,tweet_datatable[[#This Row],[y]],NA())</f>
        <v>#N/A</v>
      </c>
      <c r="X687" s="3">
        <f>IF(COUNTA(tweet_datatable[[#This Row],[Flag]])=0,tweet_datatable[[#This Row],[x]],NA())</f>
        <v>0.79814882327275261</v>
      </c>
      <c r="Y687" s="3">
        <f>IF(COUNTA(tweet_datatable[[#This Row],[Flag]])=0,tweet_datatable[[#This Row],[y]],NA())</f>
        <v>0.15927442410031359</v>
      </c>
      <c r="Z687" s="3"/>
      <c r="AA687" s="3"/>
      <c r="AB687" s="3"/>
    </row>
    <row r="688" spans="1:28" x14ac:dyDescent="0.35">
      <c r="A688" s="1">
        <v>44178</v>
      </c>
      <c r="B688">
        <v>19.899999999999999</v>
      </c>
      <c r="C688">
        <v>36.200000000000003</v>
      </c>
      <c r="D688">
        <v>218.3</v>
      </c>
      <c r="E688" t="s">
        <v>9</v>
      </c>
      <c r="I688" s="2">
        <f>IFERROR(tweet_datatable[[#This Row],[Retweets]]/SUM(tweet_datatable[[#This Row],[Retweets]:[Likes]]),0.5)</f>
        <v>0.14223968565815326</v>
      </c>
      <c r="J688" s="2">
        <f>IFERROR(tweet_datatable[[#This Row],[Retweets]]/SUM(tweet_datatable[[#This Row],[Comments]:[Retweets]]),0.5)</f>
        <v>0.64527629233511585</v>
      </c>
      <c r="K688" s="3">
        <f>tweet_datatable[[#This Row],[R/L]]*60</f>
        <v>8.5343811394891951</v>
      </c>
      <c r="L688" s="3">
        <f>tweet_datatable[[#This Row],[R/C]]*60</f>
        <v>38.716577540106954</v>
      </c>
      <c r="M688" s="3">
        <f>180-tweet_datatable[[#This Row],[Theta (deg)]]-tweet_datatable[[#This Row],[Phi (deg)]]</f>
        <v>132.74904132040385</v>
      </c>
      <c r="N688" s="3">
        <f>RADIANS(tweet_datatable[[#This Row],[Phi (deg)]])</f>
        <v>0.67573175317855327</v>
      </c>
      <c r="O688" s="3">
        <f>RADIANS(tweet_datatable[[#This Row],[Beta (deg)]])</f>
        <v>2.3169078499070479</v>
      </c>
      <c r="P688" s="3">
        <f>SIN(tweet_datatable[[#This Row],[Phi (rad)]])</f>
        <v>0.62546843416512676</v>
      </c>
      <c r="Q688" s="3">
        <f>SIN(tweet_datatable[[#This Row],[Beta (rad)]])</f>
        <v>0.73433386710531778</v>
      </c>
      <c r="R688" s="3">
        <f>tweet_datatable[[#This Row],[SinPhi]]/tweet_datatable[[#This Row],[SinBeta]]</f>
        <v>0.85174940470970051</v>
      </c>
      <c r="S688" s="3">
        <f>RADIANS(tweet_datatable[[#This Row],[Theta (deg)]])</f>
        <v>0.14895305050419191</v>
      </c>
      <c r="T688" s="3">
        <f>tweet_datatable[[#This Row],[r1]]*COS(tweet_datatable[[#This Row],[Theta (rad)]])</f>
        <v>0.84231797519344265</v>
      </c>
      <c r="U688" s="3">
        <f>tweet_datatable[[#This Row],[r1]]*SIN(tweet_datatable[[#This Row],[Theta (rad)]])</f>
        <v>0.1264020454318209</v>
      </c>
      <c r="V688" s="3" t="e">
        <f>IF(COUNTA(tweet_datatable[[#This Row],[Flag]])&gt;0,tweet_datatable[[#This Row],[x]],NA())</f>
        <v>#N/A</v>
      </c>
      <c r="W688" s="3" t="e">
        <f>IF(COUNTA(tweet_datatable[[#This Row],[Flag]])&gt;0,tweet_datatable[[#This Row],[y]],NA())</f>
        <v>#N/A</v>
      </c>
      <c r="X688" s="3">
        <f>IF(COUNTA(tweet_datatable[[#This Row],[Flag]])=0,tweet_datatable[[#This Row],[x]],NA())</f>
        <v>0.84231797519344265</v>
      </c>
      <c r="Y688" s="3">
        <f>IF(COUNTA(tweet_datatable[[#This Row],[Flag]])=0,tweet_datatable[[#This Row],[y]],NA())</f>
        <v>0.1264020454318209</v>
      </c>
      <c r="Z688" s="3"/>
      <c r="AA688" s="3"/>
      <c r="AB688" s="3"/>
    </row>
    <row r="689" spans="1:28" x14ac:dyDescent="0.35">
      <c r="A689" s="1">
        <v>44179</v>
      </c>
      <c r="B689">
        <v>44.6</v>
      </c>
      <c r="C689">
        <v>71.7</v>
      </c>
      <c r="D689">
        <v>278</v>
      </c>
      <c r="E689" t="s">
        <v>8</v>
      </c>
      <c r="G689" t="s">
        <v>17</v>
      </c>
      <c r="I689" s="2">
        <f>IFERROR(tweet_datatable[[#This Row],[Retweets]]/SUM(tweet_datatable[[#This Row],[Retweets]:[Likes]]),0.5)</f>
        <v>0.2050328853302831</v>
      </c>
      <c r="J689" s="2">
        <f>IFERROR(tweet_datatable[[#This Row],[Retweets]]/SUM(tweet_datatable[[#This Row],[Comments]:[Retweets]]),0.5)</f>
        <v>0.61650902837489252</v>
      </c>
      <c r="K689" s="3">
        <f>tweet_datatable[[#This Row],[R/L]]*60</f>
        <v>12.301973119816987</v>
      </c>
      <c r="L689" s="3">
        <f>tweet_datatable[[#This Row],[R/C]]*60</f>
        <v>36.990541702493552</v>
      </c>
      <c r="M689" s="3">
        <f>180-tweet_datatable[[#This Row],[Theta (deg)]]-tweet_datatable[[#This Row],[Phi (deg)]]</f>
        <v>130.70748517768948</v>
      </c>
      <c r="N689" s="3">
        <f>RADIANS(tweet_datatable[[#This Row],[Phi (deg)]])</f>
        <v>0.6456067448047812</v>
      </c>
      <c r="O689" s="3">
        <f>RADIANS(tweet_datatable[[#This Row],[Beta (deg)]])</f>
        <v>2.2812759733523671</v>
      </c>
      <c r="P689" s="3">
        <f>SIN(tweet_datatable[[#This Row],[Phi (rad)]])</f>
        <v>0.60168317745401667</v>
      </c>
      <c r="Q689" s="3">
        <f>SIN(tweet_datatable[[#This Row],[Beta (rad)]])</f>
        <v>0.75804913894350689</v>
      </c>
      <c r="R689" s="3">
        <f>tweet_datatable[[#This Row],[SinPhi]]/tweet_datatable[[#This Row],[SinBeta]]</f>
        <v>0.79372582401792913</v>
      </c>
      <c r="S689" s="3">
        <f>RADIANS(tweet_datatable[[#This Row],[Theta (deg)]])</f>
        <v>0.2147099354326453</v>
      </c>
      <c r="T689" s="3">
        <f>tweet_datatable[[#This Row],[r1]]*COS(tweet_datatable[[#This Row],[Theta (rad)]])</f>
        <v>0.77550048026412632</v>
      </c>
      <c r="U689" s="3">
        <f>tweet_datatable[[#This Row],[r1]]*SIN(tweet_datatable[[#This Row],[Theta (rad)]])</f>
        <v>0.16911442523643616</v>
      </c>
      <c r="V689" s="3">
        <f>IF(COUNTA(tweet_datatable[[#This Row],[Flag]])&gt;0,tweet_datatable[[#This Row],[x]],NA())</f>
        <v>0.77550048026412632</v>
      </c>
      <c r="W689" s="3">
        <f>IF(COUNTA(tweet_datatable[[#This Row],[Flag]])&gt;0,tweet_datatable[[#This Row],[y]],NA())</f>
        <v>0.16911442523643616</v>
      </c>
      <c r="X689" s="3" t="e">
        <f>IF(COUNTA(tweet_datatable[[#This Row],[Flag]])=0,tweet_datatable[[#This Row],[x]],NA())</f>
        <v>#N/A</v>
      </c>
      <c r="Y689" s="3" t="e">
        <f>IF(COUNTA(tweet_datatable[[#This Row],[Flag]])=0,tweet_datatable[[#This Row],[y]],NA())</f>
        <v>#N/A</v>
      </c>
      <c r="Z689" s="3"/>
      <c r="AA689" s="3"/>
      <c r="AB689" s="3"/>
    </row>
    <row r="690" spans="1:28" x14ac:dyDescent="0.35">
      <c r="A690" s="1">
        <v>44179</v>
      </c>
      <c r="B690">
        <v>54</v>
      </c>
      <c r="C690">
        <v>66.400000000000006</v>
      </c>
      <c r="D690">
        <v>240.1</v>
      </c>
      <c r="E690" t="s">
        <v>9</v>
      </c>
      <c r="G690" t="s">
        <v>17</v>
      </c>
      <c r="I690" s="2">
        <f>IFERROR(tweet_datatable[[#This Row],[Retweets]]/SUM(tweet_datatable[[#This Row],[Retweets]:[Likes]]),0.5)</f>
        <v>0.21663947797716152</v>
      </c>
      <c r="J690" s="2">
        <f>IFERROR(tweet_datatable[[#This Row],[Retweets]]/SUM(tweet_datatable[[#This Row],[Comments]:[Retweets]]),0.5)</f>
        <v>0.55149501661129574</v>
      </c>
      <c r="K690" s="3">
        <f>tweet_datatable[[#This Row],[R/L]]*60</f>
        <v>12.99836867862969</v>
      </c>
      <c r="L690" s="3">
        <f>tweet_datatable[[#This Row],[R/C]]*60</f>
        <v>33.089700996677742</v>
      </c>
      <c r="M690" s="3">
        <f>180-tweet_datatable[[#This Row],[Theta (deg)]]-tweet_datatable[[#This Row],[Phi (deg)]]</f>
        <v>133.91193032469255</v>
      </c>
      <c r="N690" s="3">
        <f>RADIANS(tweet_datatable[[#This Row],[Phi (deg)]])</f>
        <v>0.57752423089247584</v>
      </c>
      <c r="O690" s="3">
        <f>RADIANS(tweet_datatable[[#This Row],[Beta (deg)]])</f>
        <v>2.3372040918671244</v>
      </c>
      <c r="P690" s="3">
        <f>SIN(tweet_datatable[[#This Row],[Phi (rad)]])</f>
        <v>0.54595137098212276</v>
      </c>
      <c r="Q690" s="3">
        <f>SIN(tweet_datatable[[#This Row],[Beta (rad)]])</f>
        <v>0.7204067135422616</v>
      </c>
      <c r="R690" s="3">
        <f>tweet_datatable[[#This Row],[SinPhi]]/tweet_datatable[[#This Row],[SinBeta]]</f>
        <v>0.7578377057282869</v>
      </c>
      <c r="S690" s="3">
        <f>RADIANS(tweet_datatable[[#This Row],[Theta (deg)]])</f>
        <v>0.22686433083019278</v>
      </c>
      <c r="T690" s="3">
        <f>tweet_datatable[[#This Row],[r1]]*COS(tweet_datatable[[#This Row],[Theta (rad)]])</f>
        <v>0.7384192279195767</v>
      </c>
      <c r="U690" s="3">
        <f>tweet_datatable[[#This Row],[r1]]*SIN(tweet_datatable[[#This Row],[Theta (rad)]])</f>
        <v>0.17045536677432527</v>
      </c>
      <c r="V690" s="3">
        <f>IF(COUNTA(tweet_datatable[[#This Row],[Flag]])&gt;0,tweet_datatable[[#This Row],[x]],NA())</f>
        <v>0.7384192279195767</v>
      </c>
      <c r="W690" s="3">
        <f>IF(COUNTA(tweet_datatable[[#This Row],[Flag]])&gt;0,tweet_datatable[[#This Row],[y]],NA())</f>
        <v>0.17045536677432527</v>
      </c>
      <c r="X690" s="3" t="e">
        <f>IF(COUNTA(tweet_datatable[[#This Row],[Flag]])=0,tweet_datatable[[#This Row],[x]],NA())</f>
        <v>#N/A</v>
      </c>
      <c r="Y690" s="3" t="e">
        <f>IF(COUNTA(tweet_datatable[[#This Row],[Flag]])=0,tweet_datatable[[#This Row],[y]],NA())</f>
        <v>#N/A</v>
      </c>
      <c r="Z690" s="3"/>
      <c r="AA690" s="3"/>
      <c r="AB690" s="3"/>
    </row>
    <row r="691" spans="1:28" x14ac:dyDescent="0.35">
      <c r="A691" s="1">
        <v>44179</v>
      </c>
      <c r="B691">
        <v>22.1</v>
      </c>
      <c r="C691">
        <v>62.6</v>
      </c>
      <c r="D691">
        <v>218.4</v>
      </c>
      <c r="E691" t="s">
        <v>9</v>
      </c>
      <c r="G691" t="s">
        <v>17</v>
      </c>
      <c r="H691" t="s">
        <v>20</v>
      </c>
      <c r="I691" s="2">
        <f>IFERROR(tweet_datatable[[#This Row],[Retweets]]/SUM(tweet_datatable[[#This Row],[Retweets]:[Likes]]),0.5)</f>
        <v>0.22277580071174377</v>
      </c>
      <c r="J691" s="2">
        <f>IFERROR(tweet_datatable[[#This Row],[Retweets]]/SUM(tweet_datatable[[#This Row],[Comments]:[Retweets]]),0.5)</f>
        <v>0.7390791027154664</v>
      </c>
      <c r="K691" s="3">
        <f>tweet_datatable[[#This Row],[R/L]]*60</f>
        <v>13.366548042704625</v>
      </c>
      <c r="L691" s="3">
        <f>tweet_datatable[[#This Row],[R/C]]*60</f>
        <v>44.344746162927983</v>
      </c>
      <c r="M691" s="3">
        <f>180-tweet_datatable[[#This Row],[Theta (deg)]]-tweet_datatable[[#This Row],[Phi (deg)]]</f>
        <v>122.28870579436739</v>
      </c>
      <c r="N691" s="3">
        <f>RADIANS(tweet_datatable[[#This Row],[Phi (deg)]])</f>
        <v>0.77396182650421508</v>
      </c>
      <c r="O691" s="3">
        <f>RADIANS(tweet_datatable[[#This Row],[Beta (deg)]])</f>
        <v>2.1343405541143787</v>
      </c>
      <c r="P691" s="3">
        <f>SIN(tweet_datatable[[#This Row],[Phi (rad)]])</f>
        <v>0.69897400541901755</v>
      </c>
      <c r="Q691" s="3">
        <f>SIN(tweet_datatable[[#This Row],[Beta (rad)]])</f>
        <v>0.84536714890849651</v>
      </c>
      <c r="R691" s="3">
        <f>tweet_datatable[[#This Row],[SinPhi]]/tweet_datatable[[#This Row],[SinBeta]]</f>
        <v>0.82682891844271944</v>
      </c>
      <c r="S691" s="3">
        <f>RADIANS(tweet_datatable[[#This Row],[Theta (deg)]])</f>
        <v>0.23329027297119934</v>
      </c>
      <c r="T691" s="3">
        <f>tweet_datatable[[#This Row],[r1]]*COS(tweet_datatable[[#This Row],[Theta (rad)]])</f>
        <v>0.80443096448452911</v>
      </c>
      <c r="U691" s="3">
        <f>tweet_datatable[[#This Row],[r1]]*SIN(tweet_datatable[[#This Row],[Theta (rad)]])</f>
        <v>0.19114623656155916</v>
      </c>
      <c r="V691" s="3">
        <f>IF(COUNTA(tweet_datatable[[#This Row],[Flag]])&gt;0,tweet_datatable[[#This Row],[x]],NA())</f>
        <v>0.80443096448452911</v>
      </c>
      <c r="W691" s="3">
        <f>IF(COUNTA(tweet_datatable[[#This Row],[Flag]])&gt;0,tweet_datatable[[#This Row],[y]],NA())</f>
        <v>0.19114623656155916</v>
      </c>
      <c r="X691" s="3" t="e">
        <f>IF(COUNTA(tweet_datatable[[#This Row],[Flag]])=0,tweet_datatable[[#This Row],[x]],NA())</f>
        <v>#N/A</v>
      </c>
      <c r="Y691" s="3" t="e">
        <f>IF(COUNTA(tweet_datatable[[#This Row],[Flag]])=0,tweet_datatable[[#This Row],[y]],NA())</f>
        <v>#N/A</v>
      </c>
      <c r="Z691" s="3"/>
      <c r="AA691" s="3"/>
      <c r="AB691" s="3"/>
    </row>
    <row r="692" spans="1:28" x14ac:dyDescent="0.35">
      <c r="A692" s="1">
        <v>44179</v>
      </c>
      <c r="B692">
        <v>20.9</v>
      </c>
      <c r="C692">
        <v>42.3</v>
      </c>
      <c r="D692">
        <v>158.80000000000001</v>
      </c>
      <c r="E692" t="s">
        <v>9</v>
      </c>
      <c r="G692" t="s">
        <v>17</v>
      </c>
      <c r="H692" t="s">
        <v>20</v>
      </c>
      <c r="I692" s="2">
        <f>IFERROR(tweet_datatable[[#This Row],[Retweets]]/SUM(tweet_datatable[[#This Row],[Retweets]:[Likes]]),0.5)</f>
        <v>0.21034311287916455</v>
      </c>
      <c r="J692" s="2">
        <f>IFERROR(tweet_datatable[[#This Row],[Retweets]]/SUM(tweet_datatable[[#This Row],[Comments]:[Retweets]]),0.5)</f>
        <v>0.66930379746835444</v>
      </c>
      <c r="K692" s="3">
        <f>tweet_datatable[[#This Row],[R/L]]*60</f>
        <v>12.620586772749872</v>
      </c>
      <c r="L692" s="3">
        <f>tweet_datatable[[#This Row],[R/C]]*60</f>
        <v>40.158227848101269</v>
      </c>
      <c r="M692" s="3">
        <f>180-tweet_datatable[[#This Row],[Theta (deg)]]-tweet_datatable[[#This Row],[Phi (deg)]]</f>
        <v>127.22118537914886</v>
      </c>
      <c r="N692" s="3">
        <f>RADIANS(tweet_datatable[[#This Row],[Phi (deg)]])</f>
        <v>0.7008932977154444</v>
      </c>
      <c r="O692" s="3">
        <f>RADIANS(tweet_datatable[[#This Row],[Beta (deg)]])</f>
        <v>2.2204285631562182</v>
      </c>
      <c r="P692" s="3">
        <f>SIN(tweet_datatable[[#This Row],[Phi (rad)]])</f>
        <v>0.64490066188874184</v>
      </c>
      <c r="Q692" s="3">
        <f>SIN(tweet_datatable[[#This Row],[Beta (rad)]])</f>
        <v>0.79630631026348742</v>
      </c>
      <c r="R692" s="3">
        <f>tweet_datatable[[#This Row],[SinPhi]]/tweet_datatable[[#This Row],[SinBeta]]</f>
        <v>0.8098650652100855</v>
      </c>
      <c r="S692" s="3">
        <f>RADIANS(tweet_datatable[[#This Row],[Theta (deg)]])</f>
        <v>0.22027079271813063</v>
      </c>
      <c r="T692" s="3">
        <f>tweet_datatable[[#This Row],[r1]]*COS(tweet_datatable[[#This Row],[Theta (rad)]])</f>
        <v>0.79029736349337243</v>
      </c>
      <c r="U692" s="3">
        <f>tweet_datatable[[#This Row],[r1]]*SIN(tweet_datatable[[#This Row],[Theta (rad)]])</f>
        <v>0.1769505611835139</v>
      </c>
      <c r="V692" s="3">
        <f>IF(COUNTA(tweet_datatable[[#This Row],[Flag]])&gt;0,tweet_datatable[[#This Row],[x]],NA())</f>
        <v>0.79029736349337243</v>
      </c>
      <c r="W692" s="3">
        <f>IF(COUNTA(tweet_datatable[[#This Row],[Flag]])&gt;0,tweet_datatable[[#This Row],[y]],NA())</f>
        <v>0.1769505611835139</v>
      </c>
      <c r="X692" s="3" t="e">
        <f>IF(COUNTA(tweet_datatable[[#This Row],[Flag]])=0,tweet_datatable[[#This Row],[x]],NA())</f>
        <v>#N/A</v>
      </c>
      <c r="Y692" s="3" t="e">
        <f>IF(COUNTA(tweet_datatable[[#This Row],[Flag]])=0,tweet_datatable[[#This Row],[y]],NA())</f>
        <v>#N/A</v>
      </c>
      <c r="Z692" s="3"/>
      <c r="AA692" s="3"/>
      <c r="AB692" s="3"/>
    </row>
    <row r="693" spans="1:28" x14ac:dyDescent="0.35">
      <c r="A693" s="1">
        <v>44179</v>
      </c>
      <c r="B693">
        <v>41.5</v>
      </c>
      <c r="C693">
        <v>52.9</v>
      </c>
      <c r="D693">
        <v>375.2</v>
      </c>
      <c r="E693" t="s">
        <v>8</v>
      </c>
      <c r="I693" s="2">
        <f>IFERROR(tweet_datatable[[#This Row],[Retweets]]/SUM(tweet_datatable[[#This Row],[Retweets]:[Likes]]),0.5)</f>
        <v>0.12356925951880403</v>
      </c>
      <c r="J693" s="2">
        <f>IFERROR(tweet_datatable[[#This Row],[Retweets]]/SUM(tweet_datatable[[#This Row],[Comments]:[Retweets]]),0.5)</f>
        <v>0.5603813559322034</v>
      </c>
      <c r="K693" s="3">
        <f>tweet_datatable[[#This Row],[R/L]]*60</f>
        <v>7.4141555711282416</v>
      </c>
      <c r="L693" s="3">
        <f>tweet_datatable[[#This Row],[R/C]]*60</f>
        <v>33.622881355932201</v>
      </c>
      <c r="M693" s="3">
        <f>180-tweet_datatable[[#This Row],[Theta (deg)]]-tweet_datatable[[#This Row],[Phi (deg)]]</f>
        <v>138.96296307293954</v>
      </c>
      <c r="N693" s="3">
        <f>RADIANS(tweet_datatable[[#This Row],[Phi (deg)]])</f>
        <v>0.58682998366843242</v>
      </c>
      <c r="O693" s="3">
        <f>RADIANS(tweet_datatable[[#This Row],[Beta (deg)]])</f>
        <v>2.4253612439500922</v>
      </c>
      <c r="P693" s="3">
        <f>SIN(tweet_datatable[[#This Row],[Phi (rad)]])</f>
        <v>0.55372413636653861</v>
      </c>
      <c r="Q693" s="3">
        <f>SIN(tweet_datatable[[#This Row],[Beta (rad)]])</f>
        <v>0.65654674847911698</v>
      </c>
      <c r="R693" s="3">
        <f>tweet_datatable[[#This Row],[SinPhi]]/tweet_datatable[[#This Row],[SinBeta]]</f>
        <v>0.84338874215618953</v>
      </c>
      <c r="S693" s="3">
        <f>RADIANS(tweet_datatable[[#This Row],[Theta (deg)]])</f>
        <v>0.12940142597126844</v>
      </c>
      <c r="T693" s="3">
        <f>tweet_datatable[[#This Row],[r1]]*COS(tweet_datatable[[#This Row],[Theta (rad)]])</f>
        <v>0.83633743177351938</v>
      </c>
      <c r="U693" s="3">
        <f>tweet_datatable[[#This Row],[r1]]*SIN(tweet_datatable[[#This Row],[Theta (rad)]])</f>
        <v>0.10883138614514416</v>
      </c>
      <c r="V693" s="3" t="e">
        <f>IF(COUNTA(tweet_datatable[[#This Row],[Flag]])&gt;0,tweet_datatable[[#This Row],[x]],NA())</f>
        <v>#N/A</v>
      </c>
      <c r="W693" s="3" t="e">
        <f>IF(COUNTA(tweet_datatable[[#This Row],[Flag]])&gt;0,tweet_datatable[[#This Row],[y]],NA())</f>
        <v>#N/A</v>
      </c>
      <c r="X693" s="3">
        <f>IF(COUNTA(tweet_datatable[[#This Row],[Flag]])=0,tweet_datatable[[#This Row],[x]],NA())</f>
        <v>0.83633743177351938</v>
      </c>
      <c r="Y693" s="3">
        <f>IF(COUNTA(tweet_datatable[[#This Row],[Flag]])=0,tweet_datatable[[#This Row],[y]],NA())</f>
        <v>0.10883138614514416</v>
      </c>
      <c r="Z693" s="3"/>
      <c r="AA693" s="3"/>
      <c r="AB693" s="3"/>
    </row>
    <row r="694" spans="1:28" x14ac:dyDescent="0.35">
      <c r="A694" s="1">
        <v>44179</v>
      </c>
      <c r="B694">
        <v>50.2</v>
      </c>
      <c r="C694">
        <v>54.5</v>
      </c>
      <c r="D694">
        <v>235.9</v>
      </c>
      <c r="E694" t="s">
        <v>8</v>
      </c>
      <c r="I694" s="2">
        <f>IFERROR(tweet_datatable[[#This Row],[Retweets]]/SUM(tweet_datatable[[#This Row],[Retweets]:[Likes]]),0.5)</f>
        <v>0.18767217630853997</v>
      </c>
      <c r="J694" s="2">
        <f>IFERROR(tweet_datatable[[#This Row],[Retweets]]/SUM(tweet_datatable[[#This Row],[Comments]:[Retweets]]),0.5)</f>
        <v>0.52053486150907358</v>
      </c>
      <c r="K694" s="3">
        <f>tweet_datatable[[#This Row],[R/L]]*60</f>
        <v>11.260330578512399</v>
      </c>
      <c r="L694" s="3">
        <f>tweet_datatable[[#This Row],[R/C]]*60</f>
        <v>31.232091690544415</v>
      </c>
      <c r="M694" s="3">
        <f>180-tweet_datatable[[#This Row],[Theta (deg)]]-tweet_datatable[[#This Row],[Phi (deg)]]</f>
        <v>137.50757773094318</v>
      </c>
      <c r="N694" s="3">
        <f>RADIANS(tweet_datatable[[#This Row],[Phi (deg)]])</f>
        <v>0.54510283228476197</v>
      </c>
      <c r="O694" s="3">
        <f>RADIANS(tweet_datatable[[#This Row],[Beta (deg)]])</f>
        <v>2.3999599778469918</v>
      </c>
      <c r="P694" s="3">
        <f>SIN(tweet_datatable[[#This Row],[Phi (rad)]])</f>
        <v>0.51850602245643473</v>
      </c>
      <c r="Q694" s="3">
        <f>SIN(tweet_datatable[[#This Row],[Beta (rad)]])</f>
        <v>0.67549269209428453</v>
      </c>
      <c r="R694" s="3">
        <f>tweet_datatable[[#This Row],[SinPhi]]/tweet_datatable[[#This Row],[SinBeta]]</f>
        <v>0.7675967904980121</v>
      </c>
      <c r="S694" s="3">
        <f>RADIANS(tweet_datatable[[#This Row],[Theta (deg)]])</f>
        <v>0.1965298434580392</v>
      </c>
      <c r="T694" s="3">
        <f>tweet_datatable[[#This Row],[r1]]*COS(tweet_datatable[[#This Row],[Theta (rad)]])</f>
        <v>0.75282062072541611</v>
      </c>
      <c r="U694" s="3">
        <f>tweet_datatable[[#This Row],[r1]]*SIN(tweet_datatable[[#This Row],[Theta (rad)]])</f>
        <v>0.14988644299418249</v>
      </c>
      <c r="V694" s="3" t="e">
        <f>IF(COUNTA(tweet_datatable[[#This Row],[Flag]])&gt;0,tweet_datatable[[#This Row],[x]],NA())</f>
        <v>#N/A</v>
      </c>
      <c r="W694" s="3" t="e">
        <f>IF(COUNTA(tweet_datatable[[#This Row],[Flag]])&gt;0,tweet_datatable[[#This Row],[y]],NA())</f>
        <v>#N/A</v>
      </c>
      <c r="X694" s="3">
        <f>IF(COUNTA(tweet_datatable[[#This Row],[Flag]])=0,tweet_datatable[[#This Row],[x]],NA())</f>
        <v>0.75282062072541611</v>
      </c>
      <c r="Y694" s="3">
        <f>IF(COUNTA(tweet_datatable[[#This Row],[Flag]])=0,tweet_datatable[[#This Row],[y]],NA())</f>
        <v>0.14988644299418249</v>
      </c>
      <c r="Z694" s="3"/>
      <c r="AA694" s="3"/>
      <c r="AB694" s="3"/>
    </row>
    <row r="695" spans="1:28" x14ac:dyDescent="0.35">
      <c r="A695" s="1">
        <v>44179</v>
      </c>
      <c r="B695">
        <v>21.2</v>
      </c>
      <c r="C695">
        <v>39.9</v>
      </c>
      <c r="D695">
        <v>165.2</v>
      </c>
      <c r="E695" t="s">
        <v>8</v>
      </c>
      <c r="I695" s="2">
        <f>IFERROR(tweet_datatable[[#This Row],[Retweets]]/SUM(tweet_datatable[[#This Row],[Retweets]:[Likes]]),0.5)</f>
        <v>0.19453924914675769</v>
      </c>
      <c r="J695" s="2">
        <f>IFERROR(tweet_datatable[[#This Row],[Retweets]]/SUM(tweet_datatable[[#This Row],[Comments]:[Retweets]]),0.5)</f>
        <v>0.65302782324058928</v>
      </c>
      <c r="K695" s="3">
        <f>tweet_datatable[[#This Row],[R/L]]*60</f>
        <v>11.672354948805461</v>
      </c>
      <c r="L695" s="3">
        <f>tweet_datatable[[#This Row],[R/C]]*60</f>
        <v>39.18166939443536</v>
      </c>
      <c r="M695" s="3">
        <f>180-tweet_datatable[[#This Row],[Theta (deg)]]-tweet_datatable[[#This Row],[Phi (deg)]]</f>
        <v>129.14597565675916</v>
      </c>
      <c r="N695" s="3">
        <f>RADIANS(tweet_datatable[[#This Row],[Phi (deg)]])</f>
        <v>0.68384913736078978</v>
      </c>
      <c r="O695" s="3">
        <f>RADIANS(tweet_datatable[[#This Row],[Beta (deg)]])</f>
        <v>2.2540224909108937</v>
      </c>
      <c r="P695" s="3">
        <f>SIN(tweet_datatable[[#This Row],[Phi (rad)]])</f>
        <v>0.6317813427818848</v>
      </c>
      <c r="Q695" s="3">
        <f>SIN(tweet_datatable[[#This Row],[Beta (rad)]])</f>
        <v>0.77554008624205339</v>
      </c>
      <c r="R695" s="3">
        <f>tweet_datatable[[#This Row],[SinPhi]]/tweet_datatable[[#This Row],[SinBeta]]</f>
        <v>0.81463402600275114</v>
      </c>
      <c r="S695" s="3">
        <f>RADIANS(tweet_datatable[[#This Row],[Theta (deg)]])</f>
        <v>0.20372102531810946</v>
      </c>
      <c r="T695" s="3">
        <f>tweet_datatable[[#This Row],[r1]]*COS(tweet_datatable[[#This Row],[Theta (rad)]])</f>
        <v>0.79778783500489148</v>
      </c>
      <c r="U695" s="3">
        <f>tweet_datatable[[#This Row],[r1]]*SIN(tweet_datatable[[#This Row],[Theta (rad)]])</f>
        <v>0.16481251966904428</v>
      </c>
      <c r="V695" s="3" t="e">
        <f>IF(COUNTA(tweet_datatable[[#This Row],[Flag]])&gt;0,tweet_datatable[[#This Row],[x]],NA())</f>
        <v>#N/A</v>
      </c>
      <c r="W695" s="3" t="e">
        <f>IF(COUNTA(tweet_datatable[[#This Row],[Flag]])&gt;0,tweet_datatable[[#This Row],[y]],NA())</f>
        <v>#N/A</v>
      </c>
      <c r="X695" s="3">
        <f>IF(COUNTA(tweet_datatable[[#This Row],[Flag]])=0,tweet_datatable[[#This Row],[x]],NA())</f>
        <v>0.79778783500489148</v>
      </c>
      <c r="Y695" s="3">
        <f>IF(COUNTA(tweet_datatable[[#This Row],[Flag]])=0,tweet_datatable[[#This Row],[y]],NA())</f>
        <v>0.16481251966904428</v>
      </c>
      <c r="Z695" s="3"/>
      <c r="AA695" s="3"/>
      <c r="AB695" s="3"/>
    </row>
    <row r="696" spans="1:28" x14ac:dyDescent="0.35">
      <c r="A696" s="1">
        <v>44180</v>
      </c>
      <c r="B696">
        <v>40.700000000000003</v>
      </c>
      <c r="C696">
        <v>51.9</v>
      </c>
      <c r="D696">
        <v>187.1</v>
      </c>
      <c r="E696" t="s">
        <v>8</v>
      </c>
      <c r="G696" t="s">
        <v>23</v>
      </c>
      <c r="I696" s="2">
        <f>IFERROR(tweet_datatable[[#This Row],[Retweets]]/SUM(tweet_datatable[[#This Row],[Retweets]:[Likes]]),0.5)</f>
        <v>0.21715481171548118</v>
      </c>
      <c r="J696" s="2">
        <f>IFERROR(tweet_datatable[[#This Row],[Retweets]]/SUM(tweet_datatable[[#This Row],[Comments]:[Retweets]]),0.5)</f>
        <v>0.56047516198704106</v>
      </c>
      <c r="K696" s="3">
        <f>tweet_datatable[[#This Row],[R/L]]*60</f>
        <v>13.02928870292887</v>
      </c>
      <c r="L696" s="3">
        <f>tweet_datatable[[#This Row],[R/C]]*60</f>
        <v>33.628509719222464</v>
      </c>
      <c r="M696" s="3">
        <f>180-tweet_datatable[[#This Row],[Theta (deg)]]-tweet_datatable[[#This Row],[Phi (deg)]]</f>
        <v>133.34220157784864</v>
      </c>
      <c r="N696" s="3">
        <f>RADIANS(tweet_datatable[[#This Row],[Phi (deg)]])</f>
        <v>0.58692821713934584</v>
      </c>
      <c r="O696" s="3">
        <f>RADIANS(tweet_datatable[[#This Row],[Beta (deg)]])</f>
        <v>2.3272604493914368</v>
      </c>
      <c r="P696" s="3">
        <f>SIN(tweet_datatable[[#This Row],[Phi (rad)]])</f>
        <v>0.55380593272312206</v>
      </c>
      <c r="Q696" s="3">
        <f>SIN(tweet_datatable[[#This Row],[Beta (rad)]])</f>
        <v>0.72726741633490466</v>
      </c>
      <c r="R696" s="3">
        <f>tweet_datatable[[#This Row],[SinPhi]]/tweet_datatable[[#This Row],[SinBeta]]</f>
        <v>0.76148871829574161</v>
      </c>
      <c r="S696" s="3">
        <f>RADIANS(tweet_datatable[[#This Row],[Theta (deg)]])</f>
        <v>0.22740398705901013</v>
      </c>
      <c r="T696" s="3">
        <f>tweet_datatable[[#This Row],[r1]]*COS(tweet_datatable[[#This Row],[Theta (rad)]])</f>
        <v>0.74188415015102571</v>
      </c>
      <c r="U696" s="3">
        <f>tweet_datatable[[#This Row],[r1]]*SIN(tweet_datatable[[#This Row],[Theta (rad)]])</f>
        <v>0.17167695199525673</v>
      </c>
      <c r="V696" s="3">
        <f>IF(COUNTA(tweet_datatable[[#This Row],[Flag]])&gt;0,tweet_datatable[[#This Row],[x]],NA())</f>
        <v>0.74188415015102571</v>
      </c>
      <c r="W696" s="3">
        <f>IF(COUNTA(tweet_datatable[[#This Row],[Flag]])&gt;0,tweet_datatable[[#This Row],[y]],NA())</f>
        <v>0.17167695199525673</v>
      </c>
      <c r="X696" s="3" t="e">
        <f>IF(COUNTA(tweet_datatable[[#This Row],[Flag]])=0,tweet_datatable[[#This Row],[x]],NA())</f>
        <v>#N/A</v>
      </c>
      <c r="Y696" s="3" t="e">
        <f>IF(COUNTA(tweet_datatable[[#This Row],[Flag]])=0,tweet_datatable[[#This Row],[y]],NA())</f>
        <v>#N/A</v>
      </c>
      <c r="Z696" s="3"/>
      <c r="AA696" s="3"/>
      <c r="AB696" s="3"/>
    </row>
    <row r="697" spans="1:28" x14ac:dyDescent="0.35">
      <c r="A697" s="1">
        <v>44180</v>
      </c>
      <c r="B697">
        <v>31.3</v>
      </c>
      <c r="C697">
        <v>68</v>
      </c>
      <c r="D697">
        <v>274.7</v>
      </c>
      <c r="E697" t="s">
        <v>8</v>
      </c>
      <c r="G697" t="s">
        <v>17</v>
      </c>
      <c r="I697" s="2">
        <f>IFERROR(tweet_datatable[[#This Row],[Retweets]]/SUM(tweet_datatable[[#This Row],[Retweets]:[Likes]]),0.5)</f>
        <v>0.19842427779398891</v>
      </c>
      <c r="J697" s="2">
        <f>IFERROR(tweet_datatable[[#This Row],[Retweets]]/SUM(tweet_datatable[[#This Row],[Comments]:[Retweets]]),0.5)</f>
        <v>0.68479355488418936</v>
      </c>
      <c r="K697" s="3">
        <f>tweet_datatable[[#This Row],[R/L]]*60</f>
        <v>11.905456667639335</v>
      </c>
      <c r="L697" s="3">
        <f>tweet_datatable[[#This Row],[R/C]]*60</f>
        <v>41.087613293051362</v>
      </c>
      <c r="M697" s="3">
        <f>180-tweet_datatable[[#This Row],[Theta (deg)]]-tweet_datatable[[#This Row],[Phi (deg)]]</f>
        <v>127.00693003930931</v>
      </c>
      <c r="N697" s="3">
        <f>RADIANS(tweet_datatable[[#This Row],[Phi (deg)]])</f>
        <v>0.71711413374993604</v>
      </c>
      <c r="O697" s="3">
        <f>RADIANS(tweet_datatable[[#This Row],[Beta (deg)]])</f>
        <v>2.2166891020360384</v>
      </c>
      <c r="P697" s="3">
        <f>SIN(tweet_datatable[[#This Row],[Phi (rad)]])</f>
        <v>0.65721231845291628</v>
      </c>
      <c r="Q697" s="3">
        <f>SIN(tweet_datatable[[#This Row],[Beta (rad)]])</f>
        <v>0.79856271347306629</v>
      </c>
      <c r="R697" s="3">
        <f>tweet_datatable[[#This Row],[SinPhi]]/tweet_datatable[[#This Row],[SinBeta]]</f>
        <v>0.82299399579352206</v>
      </c>
      <c r="S697" s="3">
        <f>RADIANS(tweet_datatable[[#This Row],[Theta (deg)]])</f>
        <v>0.20778941780381863</v>
      </c>
      <c r="T697" s="3">
        <f>tweet_datatable[[#This Row],[r1]]*COS(tweet_datatable[[#This Row],[Theta (rad)]])</f>
        <v>0.80529085377119947</v>
      </c>
      <c r="U697" s="3">
        <f>tweet_datatable[[#This Row],[r1]]*SIN(tweet_datatable[[#This Row],[Theta (rad)]])</f>
        <v>0.16978150059603239</v>
      </c>
      <c r="V697" s="3">
        <f>IF(COUNTA(tweet_datatable[[#This Row],[Flag]])&gt;0,tweet_datatable[[#This Row],[x]],NA())</f>
        <v>0.80529085377119947</v>
      </c>
      <c r="W697" s="3">
        <f>IF(COUNTA(tweet_datatable[[#This Row],[Flag]])&gt;0,tweet_datatable[[#This Row],[y]],NA())</f>
        <v>0.16978150059603239</v>
      </c>
      <c r="X697" s="3" t="e">
        <f>IF(COUNTA(tweet_datatable[[#This Row],[Flag]])=0,tweet_datatable[[#This Row],[x]],NA())</f>
        <v>#N/A</v>
      </c>
      <c r="Y697" s="3" t="e">
        <f>IF(COUNTA(tweet_datatable[[#This Row],[Flag]])=0,tweet_datatable[[#This Row],[y]],NA())</f>
        <v>#N/A</v>
      </c>
      <c r="Z697" s="3"/>
      <c r="AA697" s="3"/>
      <c r="AB697" s="3"/>
    </row>
    <row r="698" spans="1:28" x14ac:dyDescent="0.35">
      <c r="A698" s="1">
        <v>44180</v>
      </c>
      <c r="B698">
        <v>36</v>
      </c>
      <c r="C698">
        <v>77.900000000000006</v>
      </c>
      <c r="D698">
        <v>334.3</v>
      </c>
      <c r="E698" t="s">
        <v>8</v>
      </c>
      <c r="G698" t="s">
        <v>17</v>
      </c>
      <c r="I698" s="2">
        <f>IFERROR(tweet_datatable[[#This Row],[Retweets]]/SUM(tweet_datatable[[#This Row],[Retweets]:[Likes]]),0.5)</f>
        <v>0.18898592916060164</v>
      </c>
      <c r="J698" s="2">
        <f>IFERROR(tweet_datatable[[#This Row],[Retweets]]/SUM(tweet_datatable[[#This Row],[Comments]:[Retweets]]),0.5)</f>
        <v>0.68393327480245836</v>
      </c>
      <c r="K698" s="3">
        <f>tweet_datatable[[#This Row],[R/L]]*60</f>
        <v>11.339155749636099</v>
      </c>
      <c r="L698" s="3">
        <f>tweet_datatable[[#This Row],[R/C]]*60</f>
        <v>41.035996488147504</v>
      </c>
      <c r="M698" s="3">
        <f>180-tweet_datatable[[#This Row],[Theta (deg)]]-tweet_datatable[[#This Row],[Phi (deg)]]</f>
        <v>127.6248477622164</v>
      </c>
      <c r="N698" s="3">
        <f>RADIANS(tweet_datatable[[#This Row],[Phi (deg)]])</f>
        <v>0.71621325055500418</v>
      </c>
      <c r="O698" s="3">
        <f>RADIANS(tweet_datatable[[#This Row],[Beta (deg)]])</f>
        <v>2.2274738008071933</v>
      </c>
      <c r="P698" s="3">
        <f>SIN(tweet_datatable[[#This Row],[Phi (rad)]])</f>
        <v>0.65653305123957939</v>
      </c>
      <c r="Q698" s="3">
        <f>SIN(tweet_datatable[[#This Row],[Beta (rad)]])</f>
        <v>0.79202496399477795</v>
      </c>
      <c r="R698" s="3">
        <f>tweet_datatable[[#This Row],[SinPhi]]/tweet_datatable[[#This Row],[SinBeta]]</f>
        <v>0.82892974474969716</v>
      </c>
      <c r="S698" s="3">
        <f>RADIANS(tweet_datatable[[#This Row],[Theta (deg)]])</f>
        <v>0.19790560222759573</v>
      </c>
      <c r="T698" s="3">
        <f>tweet_datatable[[#This Row],[r1]]*COS(tweet_datatable[[#This Row],[Theta (rad)]])</f>
        <v>0.81274946768102818</v>
      </c>
      <c r="U698" s="3">
        <f>tweet_datatable[[#This Row],[r1]]*SIN(tweet_datatable[[#This Row],[Theta (rad)]])</f>
        <v>0.16298105569360991</v>
      </c>
      <c r="V698" s="3">
        <f>IF(COUNTA(tweet_datatable[[#This Row],[Flag]])&gt;0,tweet_datatable[[#This Row],[x]],NA())</f>
        <v>0.81274946768102818</v>
      </c>
      <c r="W698" s="3">
        <f>IF(COUNTA(tweet_datatable[[#This Row],[Flag]])&gt;0,tweet_datatable[[#This Row],[y]],NA())</f>
        <v>0.16298105569360991</v>
      </c>
      <c r="X698" s="3" t="e">
        <f>IF(COUNTA(tweet_datatable[[#This Row],[Flag]])=0,tweet_datatable[[#This Row],[x]],NA())</f>
        <v>#N/A</v>
      </c>
      <c r="Y698" s="3" t="e">
        <f>IF(COUNTA(tweet_datatable[[#This Row],[Flag]])=0,tweet_datatable[[#This Row],[y]],NA())</f>
        <v>#N/A</v>
      </c>
      <c r="Z698" s="3"/>
      <c r="AA698" s="3"/>
      <c r="AB698" s="3"/>
    </row>
    <row r="699" spans="1:28" x14ac:dyDescent="0.35">
      <c r="A699" s="1">
        <v>44180</v>
      </c>
      <c r="B699">
        <v>99.3</v>
      </c>
      <c r="C699">
        <v>98.4</v>
      </c>
      <c r="D699">
        <v>423.3</v>
      </c>
      <c r="E699" t="s">
        <v>8</v>
      </c>
      <c r="G699" t="s">
        <v>17</v>
      </c>
      <c r="I699" s="2">
        <f>IFERROR(tweet_datatable[[#This Row],[Retweets]]/SUM(tweet_datatable[[#This Row],[Retweets]:[Likes]]),0.5)</f>
        <v>0.18861414606095456</v>
      </c>
      <c r="J699" s="2">
        <f>IFERROR(tweet_datatable[[#This Row],[Retweets]]/SUM(tweet_datatable[[#This Row],[Comments]:[Retweets]]),0.5)</f>
        <v>0.49772382397572085</v>
      </c>
      <c r="K699" s="3">
        <f>tweet_datatable[[#This Row],[R/L]]*60</f>
        <v>11.316848763657273</v>
      </c>
      <c r="L699" s="3">
        <f>tweet_datatable[[#This Row],[R/C]]*60</f>
        <v>29.86342943854325</v>
      </c>
      <c r="M699" s="3">
        <f>180-tweet_datatable[[#This Row],[Theta (deg)]]-tweet_datatable[[#This Row],[Phi (deg)]]</f>
        <v>138.81972179779947</v>
      </c>
      <c r="N699" s="3">
        <f>RADIANS(tweet_datatable[[#This Row],[Phi (deg)]])</f>
        <v>0.52121516963958126</v>
      </c>
      <c r="O699" s="3">
        <f>RADIANS(tweet_datatable[[#This Row],[Beta (deg)]])</f>
        <v>2.4228612120741428</v>
      </c>
      <c r="P699" s="3">
        <f>SIN(tweet_datatable[[#This Row],[Phi (rad)]])</f>
        <v>0.49793431824818085</v>
      </c>
      <c r="Q699" s="3">
        <f>SIN(tweet_datatable[[#This Row],[Beta (rad)]])</f>
        <v>0.65843043213674946</v>
      </c>
      <c r="R699" s="3">
        <f>tweet_datatable[[#This Row],[SinPhi]]/tweet_datatable[[#This Row],[SinBeta]]</f>
        <v>0.75624438656681781</v>
      </c>
      <c r="S699" s="3">
        <f>RADIANS(tweet_datatable[[#This Row],[Theta (deg)]])</f>
        <v>0.19751627187606902</v>
      </c>
      <c r="T699" s="3">
        <f>tweet_datatable[[#This Row],[r1]]*COS(tweet_datatable[[#This Row],[Theta (rad)]])</f>
        <v>0.74154072315543706</v>
      </c>
      <c r="U699" s="3">
        <f>tweet_datatable[[#This Row],[r1]]*SIN(tweet_datatable[[#This Row],[Theta (rad)]])</f>
        <v>0.14840124027761334</v>
      </c>
      <c r="V699" s="3">
        <f>IF(COUNTA(tweet_datatable[[#This Row],[Flag]])&gt;0,tweet_datatable[[#This Row],[x]],NA())</f>
        <v>0.74154072315543706</v>
      </c>
      <c r="W699" s="3">
        <f>IF(COUNTA(tweet_datatable[[#This Row],[Flag]])&gt;0,tweet_datatable[[#This Row],[y]],NA())</f>
        <v>0.14840124027761334</v>
      </c>
      <c r="X699" s="3" t="e">
        <f>IF(COUNTA(tweet_datatable[[#This Row],[Flag]])=0,tweet_datatable[[#This Row],[x]],NA())</f>
        <v>#N/A</v>
      </c>
      <c r="Y699" s="3" t="e">
        <f>IF(COUNTA(tweet_datatable[[#This Row],[Flag]])=0,tweet_datatable[[#This Row],[y]],NA())</f>
        <v>#N/A</v>
      </c>
      <c r="Z699" s="3"/>
      <c r="AA699" s="3"/>
      <c r="AB699" s="3"/>
    </row>
    <row r="700" spans="1:28" x14ac:dyDescent="0.35">
      <c r="A700" s="1">
        <v>44180</v>
      </c>
      <c r="B700">
        <v>27.4</v>
      </c>
      <c r="C700">
        <v>33.799999999999997</v>
      </c>
      <c r="D700">
        <v>157.80000000000001</v>
      </c>
      <c r="E700" t="s">
        <v>9</v>
      </c>
      <c r="G700" t="s">
        <v>17</v>
      </c>
      <c r="I700" s="2">
        <f>IFERROR(tweet_datatable[[#This Row],[Retweets]]/SUM(tweet_datatable[[#This Row],[Retweets]:[Likes]]),0.5)</f>
        <v>0.17640918580375781</v>
      </c>
      <c r="J700" s="2">
        <f>IFERROR(tweet_datatable[[#This Row],[Retweets]]/SUM(tweet_datatable[[#This Row],[Comments]:[Retweets]]),0.5)</f>
        <v>0.55228758169934644</v>
      </c>
      <c r="K700" s="3">
        <f>tweet_datatable[[#This Row],[R/L]]*60</f>
        <v>10.584551148225469</v>
      </c>
      <c r="L700" s="3">
        <f>tweet_datatable[[#This Row],[R/C]]*60</f>
        <v>33.137254901960787</v>
      </c>
      <c r="M700" s="3">
        <f>180-tweet_datatable[[#This Row],[Theta (deg)]]-tweet_datatable[[#This Row],[Phi (deg)]]</f>
        <v>136.27819394981373</v>
      </c>
      <c r="N700" s="3">
        <f>RADIANS(tweet_datatable[[#This Row],[Phi (deg)]])</f>
        <v>0.57835420311184649</v>
      </c>
      <c r="O700" s="3">
        <f>RADIANS(tweet_datatable[[#This Row],[Beta (deg)]])</f>
        <v>2.3785031830956656</v>
      </c>
      <c r="P700" s="3">
        <f>SIN(tweet_datatable[[#This Row],[Phi (rad)]])</f>
        <v>0.54664654758542452</v>
      </c>
      <c r="Q700" s="3">
        <f>SIN(tweet_datatable[[#This Row],[Beta (rad)]])</f>
        <v>0.69115751320072316</v>
      </c>
      <c r="R700" s="3">
        <f>tweet_datatable[[#This Row],[SinPhi]]/tweet_datatable[[#This Row],[SinBeta]]</f>
        <v>0.79091457033278267</v>
      </c>
      <c r="S700" s="3">
        <f>RADIANS(tweet_datatable[[#This Row],[Theta (deg)]])</f>
        <v>0.1847352673822808</v>
      </c>
      <c r="T700" s="3">
        <f>tweet_datatable[[#This Row],[r1]]*COS(tweet_datatable[[#This Row],[Theta (rad)]])</f>
        <v>0.77745708997713125</v>
      </c>
      <c r="U700" s="3">
        <f>tweet_datatable[[#This Row],[r1]]*SIN(tweet_datatable[[#This Row],[Theta (rad)]])</f>
        <v>0.14528018037220708</v>
      </c>
      <c r="V700" s="3">
        <f>IF(COUNTA(tweet_datatable[[#This Row],[Flag]])&gt;0,tweet_datatable[[#This Row],[x]],NA())</f>
        <v>0.77745708997713125</v>
      </c>
      <c r="W700" s="3">
        <f>IF(COUNTA(tweet_datatable[[#This Row],[Flag]])&gt;0,tweet_datatable[[#This Row],[y]],NA())</f>
        <v>0.14528018037220708</v>
      </c>
      <c r="X700" s="3" t="e">
        <f>IF(COUNTA(tweet_datatable[[#This Row],[Flag]])=0,tweet_datatable[[#This Row],[x]],NA())</f>
        <v>#N/A</v>
      </c>
      <c r="Y700" s="3" t="e">
        <f>IF(COUNTA(tweet_datatable[[#This Row],[Flag]])=0,tweet_datatable[[#This Row],[y]],NA())</f>
        <v>#N/A</v>
      </c>
      <c r="Z700" s="3"/>
      <c r="AA700" s="3"/>
      <c r="AB700" s="3"/>
    </row>
    <row r="701" spans="1:28" x14ac:dyDescent="0.35">
      <c r="A701" s="1">
        <v>44180</v>
      </c>
      <c r="B701">
        <v>13.8</v>
      </c>
      <c r="C701">
        <v>23</v>
      </c>
      <c r="D701">
        <v>134.80000000000001</v>
      </c>
      <c r="E701" t="s">
        <v>8</v>
      </c>
      <c r="I701" s="2">
        <f>IFERROR(tweet_datatable[[#This Row],[Retweets]]/SUM(tweet_datatable[[#This Row],[Retweets]:[Likes]]),0.5)</f>
        <v>0.14575411913814953</v>
      </c>
      <c r="J701" s="2">
        <f>IFERROR(tweet_datatable[[#This Row],[Retweets]]/SUM(tweet_datatable[[#This Row],[Comments]:[Retweets]]),0.5)</f>
        <v>0.625</v>
      </c>
      <c r="K701" s="3">
        <f>tweet_datatable[[#This Row],[R/L]]*60</f>
        <v>8.7452471482889713</v>
      </c>
      <c r="L701" s="3">
        <f>tweet_datatable[[#This Row],[R/C]]*60</f>
        <v>37.5</v>
      </c>
      <c r="M701" s="3">
        <f>180-tweet_datatable[[#This Row],[Theta (deg)]]-tweet_datatable[[#This Row],[Phi (deg)]]</f>
        <v>133.75475285171103</v>
      </c>
      <c r="N701" s="3">
        <f>RADIANS(tweet_datatable[[#This Row],[Phi (deg)]])</f>
        <v>0.6544984694978736</v>
      </c>
      <c r="O701" s="3">
        <f>RADIANS(tweet_datatable[[#This Row],[Beta (deg)]])</f>
        <v>2.3344608274536323</v>
      </c>
      <c r="P701" s="3">
        <f>SIN(tweet_datatable[[#This Row],[Phi (rad)]])</f>
        <v>0.60876142900872066</v>
      </c>
      <c r="Q701" s="3">
        <f>SIN(tweet_datatable[[#This Row],[Beta (rad)]])</f>
        <v>0.72230659655333984</v>
      </c>
      <c r="R701" s="3">
        <f>tweet_datatable[[#This Row],[SinPhi]]/tweet_datatable[[#This Row],[SinBeta]]</f>
        <v>0.8428019789845097</v>
      </c>
      <c r="S701" s="3">
        <f>RADIANS(tweet_datatable[[#This Row],[Theta (deg)]])</f>
        <v>0.15263335663828734</v>
      </c>
      <c r="T701" s="3">
        <f>tweet_datatable[[#This Row],[r1]]*COS(tweet_datatable[[#This Row],[Theta (rad)]])</f>
        <v>0.83300366949204541</v>
      </c>
      <c r="U701" s="3">
        <f>tweet_datatable[[#This Row],[r1]]*SIN(tweet_datatable[[#This Row],[Theta (rad)]])</f>
        <v>0.12814079129220776</v>
      </c>
      <c r="V701" s="3" t="e">
        <f>IF(COUNTA(tweet_datatable[[#This Row],[Flag]])&gt;0,tweet_datatable[[#This Row],[x]],NA())</f>
        <v>#N/A</v>
      </c>
      <c r="W701" s="3" t="e">
        <f>IF(COUNTA(tweet_datatable[[#This Row],[Flag]])&gt;0,tweet_datatable[[#This Row],[y]],NA())</f>
        <v>#N/A</v>
      </c>
      <c r="X701" s="3">
        <f>IF(COUNTA(tweet_datatable[[#This Row],[Flag]])=0,tweet_datatable[[#This Row],[x]],NA())</f>
        <v>0.83300366949204541</v>
      </c>
      <c r="Y701" s="3">
        <f>IF(COUNTA(tweet_datatable[[#This Row],[Flag]])=0,tweet_datatable[[#This Row],[y]],NA())</f>
        <v>0.12814079129220776</v>
      </c>
      <c r="Z701" s="3"/>
      <c r="AA701" s="3"/>
      <c r="AB701" s="3"/>
    </row>
    <row r="702" spans="1:28" x14ac:dyDescent="0.35">
      <c r="A702" s="1">
        <v>44180</v>
      </c>
      <c r="B702">
        <v>83.9</v>
      </c>
      <c r="C702">
        <v>84.9</v>
      </c>
      <c r="D702">
        <v>469</v>
      </c>
      <c r="E702" t="s">
        <v>8</v>
      </c>
      <c r="I702" s="2">
        <f>IFERROR(tweet_datatable[[#This Row],[Retweets]]/SUM(tweet_datatable[[#This Row],[Retweets]:[Likes]]),0.5)</f>
        <v>0.15327676475898178</v>
      </c>
      <c r="J702" s="2">
        <f>IFERROR(tweet_datatable[[#This Row],[Retweets]]/SUM(tweet_datatable[[#This Row],[Comments]:[Retweets]]),0.5)</f>
        <v>0.50296208530805686</v>
      </c>
      <c r="K702" s="3">
        <f>tweet_datatable[[#This Row],[R/L]]*60</f>
        <v>9.1966058855389061</v>
      </c>
      <c r="L702" s="3">
        <f>tweet_datatable[[#This Row],[R/C]]*60</f>
        <v>30.177725118483412</v>
      </c>
      <c r="M702" s="3">
        <f>180-tweet_datatable[[#This Row],[Theta (deg)]]-tweet_datatable[[#This Row],[Phi (deg)]]</f>
        <v>140.62566899597769</v>
      </c>
      <c r="N702" s="3">
        <f>RADIANS(tweet_datatable[[#This Row],[Phi (deg)]])</f>
        <v>0.52670066407933147</v>
      </c>
      <c r="O702" s="3">
        <f>RADIANS(tweet_datatable[[#This Row],[Beta (deg)]])</f>
        <v>2.4543809367995193</v>
      </c>
      <c r="P702" s="3">
        <f>SIN(tweet_datatable[[#This Row],[Phi (rad)]])</f>
        <v>0.50268390449035039</v>
      </c>
      <c r="Q702" s="3">
        <f>SIN(tweet_datatable[[#This Row],[Beta (rad)]])</f>
        <v>0.63438425830927858</v>
      </c>
      <c r="R702" s="3">
        <f>tweet_datatable[[#This Row],[SinPhi]]/tweet_datatable[[#This Row],[SinBeta]]</f>
        <v>0.79239656076913423</v>
      </c>
      <c r="S702" s="3">
        <f>RADIANS(tweet_datatable[[#This Row],[Theta (deg)]])</f>
        <v>0.16051105271094268</v>
      </c>
      <c r="T702" s="3">
        <f>tweet_datatable[[#This Row],[r1]]*COS(tweet_datatable[[#This Row],[Theta (rad)]])</f>
        <v>0.78221088496267854</v>
      </c>
      <c r="U702" s="3">
        <f>tweet_datatable[[#This Row],[r1]]*SIN(tweet_datatable[[#This Row],[Theta (rad)]])</f>
        <v>0.12664296650290308</v>
      </c>
      <c r="V702" s="3" t="e">
        <f>IF(COUNTA(tweet_datatable[[#This Row],[Flag]])&gt;0,tweet_datatable[[#This Row],[x]],NA())</f>
        <v>#N/A</v>
      </c>
      <c r="W702" s="3" t="e">
        <f>IF(COUNTA(tweet_datatable[[#This Row],[Flag]])&gt;0,tweet_datatable[[#This Row],[y]],NA())</f>
        <v>#N/A</v>
      </c>
      <c r="X702" s="3">
        <f>IF(COUNTA(tweet_datatable[[#This Row],[Flag]])=0,tweet_datatable[[#This Row],[x]],NA())</f>
        <v>0.78221088496267854</v>
      </c>
      <c r="Y702" s="3">
        <f>IF(COUNTA(tweet_datatable[[#This Row],[Flag]])=0,tweet_datatable[[#This Row],[y]],NA())</f>
        <v>0.12664296650290308</v>
      </c>
      <c r="Z702" s="3"/>
      <c r="AA702" s="3"/>
      <c r="AB702" s="3"/>
    </row>
    <row r="703" spans="1:28" x14ac:dyDescent="0.35">
      <c r="A703" s="1">
        <v>44180</v>
      </c>
      <c r="B703">
        <v>33.700000000000003</v>
      </c>
      <c r="C703">
        <v>45.9</v>
      </c>
      <c r="D703">
        <v>161.80000000000001</v>
      </c>
      <c r="E703" t="s">
        <v>8</v>
      </c>
      <c r="I703" s="2">
        <f>IFERROR(tweet_datatable[[#This Row],[Retweets]]/SUM(tweet_datatable[[#This Row],[Retweets]:[Likes]]),0.5)</f>
        <v>0.22099181511795857</v>
      </c>
      <c r="J703" s="2">
        <f>IFERROR(tweet_datatable[[#This Row],[Retweets]]/SUM(tweet_datatable[[#This Row],[Comments]:[Retweets]]),0.5)</f>
        <v>0.5766331658291457</v>
      </c>
      <c r="K703" s="3">
        <f>tweet_datatable[[#This Row],[R/L]]*60</f>
        <v>13.259508907077514</v>
      </c>
      <c r="L703" s="3">
        <f>tweet_datatable[[#This Row],[R/C]]*60</f>
        <v>34.597989949748744</v>
      </c>
      <c r="M703" s="3">
        <f>180-tweet_datatable[[#This Row],[Theta (deg)]]-tweet_datatable[[#This Row],[Phi (deg)]]</f>
        <v>132.14250114317375</v>
      </c>
      <c r="N703" s="3">
        <f>RADIANS(tweet_datatable[[#This Row],[Phi (deg)]])</f>
        <v>0.60384883919502308</v>
      </c>
      <c r="O703" s="3">
        <f>RADIANS(tweet_datatable[[#This Row],[Beta (deg)]])</f>
        <v>2.3063217267687528</v>
      </c>
      <c r="P703" s="3">
        <f>SIN(tweet_datatable[[#This Row],[Phi (rad)]])</f>
        <v>0.56781486743769383</v>
      </c>
      <c r="Q703" s="3">
        <f>SIN(tweet_datatable[[#This Row],[Beta (rad)]])</f>
        <v>0.74147832455511542</v>
      </c>
      <c r="R703" s="3">
        <f>tweet_datatable[[#This Row],[SinPhi]]/tweet_datatable[[#This Row],[SinBeta]]</f>
        <v>0.76578754716583375</v>
      </c>
      <c r="S703" s="3">
        <f>RADIANS(tweet_datatable[[#This Row],[Theta (deg)]])</f>
        <v>0.23142208762601749</v>
      </c>
      <c r="T703" s="3">
        <f>tweet_datatable[[#This Row],[r1]]*COS(tweet_datatable[[#This Row],[Theta (rad)]])</f>
        <v>0.74537257512750565</v>
      </c>
      <c r="U703" s="3">
        <f>tweet_datatable[[#This Row],[r1]]*SIN(tweet_datatable[[#This Row],[Theta (rad)]])</f>
        <v>0.1756425109193529</v>
      </c>
      <c r="V703" s="3" t="e">
        <f>IF(COUNTA(tweet_datatable[[#This Row],[Flag]])&gt;0,tweet_datatable[[#This Row],[x]],NA())</f>
        <v>#N/A</v>
      </c>
      <c r="W703" s="3" t="e">
        <f>IF(COUNTA(tweet_datatable[[#This Row],[Flag]])&gt;0,tweet_datatable[[#This Row],[y]],NA())</f>
        <v>#N/A</v>
      </c>
      <c r="X703" s="3">
        <f>IF(COUNTA(tweet_datatable[[#This Row],[Flag]])=0,tweet_datatable[[#This Row],[x]],NA())</f>
        <v>0.74537257512750565</v>
      </c>
      <c r="Y703" s="3">
        <f>IF(COUNTA(tweet_datatable[[#This Row],[Flag]])=0,tweet_datatable[[#This Row],[y]],NA())</f>
        <v>0.1756425109193529</v>
      </c>
      <c r="Z703" s="3"/>
      <c r="AA703" s="3"/>
      <c r="AB703" s="3"/>
    </row>
    <row r="704" spans="1:28" x14ac:dyDescent="0.35">
      <c r="A704" s="1">
        <v>44181</v>
      </c>
      <c r="B704">
        <v>27</v>
      </c>
      <c r="C704">
        <v>57.6</v>
      </c>
      <c r="D704">
        <v>228.9</v>
      </c>
      <c r="E704" t="s">
        <v>8</v>
      </c>
      <c r="G704" t="s">
        <v>17</v>
      </c>
      <c r="I704" s="2">
        <f>IFERROR(tweet_datatable[[#This Row],[Retweets]]/SUM(tweet_datatable[[#This Row],[Retweets]:[Likes]]),0.5)</f>
        <v>0.20104712041884817</v>
      </c>
      <c r="J704" s="2">
        <f>IFERROR(tweet_datatable[[#This Row],[Retweets]]/SUM(tweet_datatable[[#This Row],[Comments]:[Retweets]]),0.5)</f>
        <v>0.68085106382978733</v>
      </c>
      <c r="K704" s="3">
        <f>tweet_datatable[[#This Row],[R/L]]*60</f>
        <v>12.06282722513089</v>
      </c>
      <c r="L704" s="3">
        <f>tweet_datatable[[#This Row],[R/C]]*60</f>
        <v>40.851063829787236</v>
      </c>
      <c r="M704" s="3">
        <f>180-tweet_datatable[[#This Row],[Theta (deg)]]-tweet_datatable[[#This Row],[Phi (deg)]]</f>
        <v>127.08610894508188</v>
      </c>
      <c r="N704" s="3">
        <f>RADIANS(tweet_datatable[[#This Row],[Phi (deg)]])</f>
        <v>0.71298556677215164</v>
      </c>
      <c r="O704" s="3">
        <f>RADIANS(tweet_datatable[[#This Row],[Beta (deg)]])</f>
        <v>2.2180710346398964</v>
      </c>
      <c r="P704" s="3">
        <f>SIN(tweet_datatable[[#This Row],[Phi (rad)]])</f>
        <v>0.65409500258264219</v>
      </c>
      <c r="Q704" s="3">
        <f>SIN(tweet_datatable[[#This Row],[Beta (rad)]])</f>
        <v>0.79773014992942881</v>
      </c>
      <c r="R704" s="3">
        <f>tweet_datatable[[#This Row],[SinPhi]]/tweet_datatable[[#This Row],[SinBeta]]</f>
        <v>0.81994519404902355</v>
      </c>
      <c r="S704" s="3">
        <f>RADIANS(tweet_datatable[[#This Row],[Theta (deg)]])</f>
        <v>0.21053605217774532</v>
      </c>
      <c r="T704" s="3">
        <f>tweet_datatable[[#This Row],[r1]]*COS(tweet_datatable[[#This Row],[Theta (rad)]])</f>
        <v>0.80184000785552412</v>
      </c>
      <c r="U704" s="3">
        <f>tweet_datatable[[#This Row],[r1]]*SIN(tweet_datatable[[#This Row],[Theta (rad)]])</f>
        <v>0.1713555457122525</v>
      </c>
      <c r="V704" s="3">
        <f>IF(COUNTA(tweet_datatable[[#This Row],[Flag]])&gt;0,tweet_datatable[[#This Row],[x]],NA())</f>
        <v>0.80184000785552412</v>
      </c>
      <c r="W704" s="3">
        <f>IF(COUNTA(tweet_datatable[[#This Row],[Flag]])&gt;0,tweet_datatable[[#This Row],[y]],NA())</f>
        <v>0.1713555457122525</v>
      </c>
      <c r="X704" s="3" t="e">
        <f>IF(COUNTA(tweet_datatable[[#This Row],[Flag]])=0,tweet_datatable[[#This Row],[x]],NA())</f>
        <v>#N/A</v>
      </c>
      <c r="Y704" s="3" t="e">
        <f>IF(COUNTA(tweet_datatable[[#This Row],[Flag]])=0,tweet_datatable[[#This Row],[y]],NA())</f>
        <v>#N/A</v>
      </c>
      <c r="Z704" s="3"/>
      <c r="AA704" s="3"/>
      <c r="AB704" s="3"/>
    </row>
    <row r="705" spans="1:28" x14ac:dyDescent="0.35">
      <c r="A705" s="1">
        <v>44181</v>
      </c>
      <c r="B705">
        <v>56.5</v>
      </c>
      <c r="C705">
        <v>64.099999999999994</v>
      </c>
      <c r="D705">
        <v>266.8</v>
      </c>
      <c r="E705" t="s">
        <v>8</v>
      </c>
      <c r="G705" t="s">
        <v>17</v>
      </c>
      <c r="I705" s="2">
        <f>IFERROR(tweet_datatable[[#This Row],[Retweets]]/SUM(tweet_datatable[[#This Row],[Retweets]:[Likes]]),0.5)</f>
        <v>0.1937141130250831</v>
      </c>
      <c r="J705" s="2">
        <f>IFERROR(tweet_datatable[[#This Row],[Retweets]]/SUM(tweet_datatable[[#This Row],[Comments]:[Retweets]]),0.5)</f>
        <v>0.53150912106135983</v>
      </c>
      <c r="K705" s="3">
        <f>tweet_datatable[[#This Row],[R/L]]*60</f>
        <v>11.622846781504986</v>
      </c>
      <c r="L705" s="3">
        <f>tweet_datatable[[#This Row],[R/C]]*60</f>
        <v>31.89054726368159</v>
      </c>
      <c r="M705" s="3">
        <f>180-tweet_datatable[[#This Row],[Theta (deg)]]-tweet_datatable[[#This Row],[Phi (deg)]]</f>
        <v>136.48660595481343</v>
      </c>
      <c r="N705" s="3">
        <f>RADIANS(tweet_datatable[[#This Row],[Phi (deg)]])</f>
        <v>0.55659505001411202</v>
      </c>
      <c r="O705" s="3">
        <f>RADIANS(tweet_datatable[[#This Row],[Beta (deg)]])</f>
        <v>2.3821406587835932</v>
      </c>
      <c r="P705" s="3">
        <f>SIN(tweet_datatable[[#This Row],[Phi (rad)]])</f>
        <v>0.52829826301735849</v>
      </c>
      <c r="Q705" s="3">
        <f>SIN(tweet_datatable[[#This Row],[Beta (rad)]])</f>
        <v>0.68852412778700223</v>
      </c>
      <c r="R705" s="3">
        <f>tweet_datatable[[#This Row],[SinPhi]]/tweet_datatable[[#This Row],[SinBeta]]</f>
        <v>0.76729084965456684</v>
      </c>
      <c r="S705" s="3">
        <f>RADIANS(tweet_datatable[[#This Row],[Theta (deg)]])</f>
        <v>0.20285694479208799</v>
      </c>
      <c r="T705" s="3">
        <f>tweet_datatable[[#This Row],[r1]]*COS(tweet_datatable[[#This Row],[Theta (rad)]])</f>
        <v>0.75155754432869681</v>
      </c>
      <c r="U705" s="3">
        <f>tweet_datatable[[#This Row],[r1]]*SIN(tweet_datatable[[#This Row],[Theta (rad)]])</f>
        <v>0.15458494598843078</v>
      </c>
      <c r="V705" s="3">
        <f>IF(COUNTA(tweet_datatable[[#This Row],[Flag]])&gt;0,tweet_datatable[[#This Row],[x]],NA())</f>
        <v>0.75155754432869681</v>
      </c>
      <c r="W705" s="3">
        <f>IF(COUNTA(tweet_datatable[[#This Row],[Flag]])&gt;0,tweet_datatable[[#This Row],[y]],NA())</f>
        <v>0.15458494598843078</v>
      </c>
      <c r="X705" s="3" t="e">
        <f>IF(COUNTA(tweet_datatable[[#This Row],[Flag]])=0,tweet_datatable[[#This Row],[x]],NA())</f>
        <v>#N/A</v>
      </c>
      <c r="Y705" s="3" t="e">
        <f>IF(COUNTA(tweet_datatable[[#This Row],[Flag]])=0,tweet_datatable[[#This Row],[y]],NA())</f>
        <v>#N/A</v>
      </c>
      <c r="Z705" s="3"/>
      <c r="AA705" s="3"/>
      <c r="AB705" s="3"/>
    </row>
    <row r="706" spans="1:28" x14ac:dyDescent="0.35">
      <c r="A706" s="1">
        <v>44181</v>
      </c>
      <c r="B706">
        <v>18.7</v>
      </c>
      <c r="C706">
        <v>42.5</v>
      </c>
      <c r="D706">
        <v>187.9</v>
      </c>
      <c r="E706" t="s">
        <v>8</v>
      </c>
      <c r="G706" t="s">
        <v>17</v>
      </c>
      <c r="I706" s="2">
        <f>IFERROR(tweet_datatable[[#This Row],[Retweets]]/SUM(tweet_datatable[[#This Row],[Retweets]:[Likes]]),0.5)</f>
        <v>0.18446180555555555</v>
      </c>
      <c r="J706" s="2">
        <f>IFERROR(tweet_datatable[[#This Row],[Retweets]]/SUM(tweet_datatable[[#This Row],[Comments]:[Retweets]]),0.5)</f>
        <v>0.69444444444444442</v>
      </c>
      <c r="K706" s="3">
        <f>tweet_datatable[[#This Row],[R/L]]*60</f>
        <v>11.067708333333334</v>
      </c>
      <c r="L706" s="3">
        <f>tweet_datatable[[#This Row],[R/C]]*60</f>
        <v>41.666666666666664</v>
      </c>
      <c r="M706" s="3">
        <f>180-tweet_datatable[[#This Row],[Theta (deg)]]-tweet_datatable[[#This Row],[Phi (deg)]]</f>
        <v>127.265625</v>
      </c>
      <c r="N706" s="3">
        <f>RADIANS(tweet_datatable[[#This Row],[Phi (deg)]])</f>
        <v>0.72722052166430395</v>
      </c>
      <c r="O706" s="3">
        <f>RADIANS(tweet_datatable[[#This Row],[Beta (deg)]])</f>
        <v>2.2212041808584084</v>
      </c>
      <c r="P706" s="3">
        <f>SIN(tweet_datatable[[#This Row],[Phi (rad)]])</f>
        <v>0.66479586561393778</v>
      </c>
      <c r="Q706" s="3">
        <f>SIN(tweet_datatable[[#This Row],[Beta (rad)]])</f>
        <v>0.79583690460888357</v>
      </c>
      <c r="R706" s="3">
        <f>tweet_datatable[[#This Row],[SinPhi]]/tweet_datatable[[#This Row],[SinBeta]]</f>
        <v>0.83534184173157144</v>
      </c>
      <c r="S706" s="3">
        <f>RADIANS(tweet_datatable[[#This Row],[Theta (deg)]])</f>
        <v>0.19316795106708076</v>
      </c>
      <c r="T706" s="3">
        <f>tweet_datatable[[#This Row],[r1]]*COS(tweet_datatable[[#This Row],[Theta (rad)]])</f>
        <v>0.81980532945048568</v>
      </c>
      <c r="U706" s="3">
        <f>tweet_datatable[[#This Row],[r1]]*SIN(tweet_datatable[[#This Row],[Theta (rad)]])</f>
        <v>0.16035964065834754</v>
      </c>
      <c r="V706" s="3">
        <f>IF(COUNTA(tweet_datatable[[#This Row],[Flag]])&gt;0,tweet_datatable[[#This Row],[x]],NA())</f>
        <v>0.81980532945048568</v>
      </c>
      <c r="W706" s="3">
        <f>IF(COUNTA(tweet_datatable[[#This Row],[Flag]])&gt;0,tweet_datatable[[#This Row],[y]],NA())</f>
        <v>0.16035964065834754</v>
      </c>
      <c r="X706" s="3" t="e">
        <f>IF(COUNTA(tweet_datatable[[#This Row],[Flag]])=0,tweet_datatable[[#This Row],[x]],NA())</f>
        <v>#N/A</v>
      </c>
      <c r="Y706" s="3" t="e">
        <f>IF(COUNTA(tweet_datatable[[#This Row],[Flag]])=0,tweet_datatable[[#This Row],[y]],NA())</f>
        <v>#N/A</v>
      </c>
      <c r="Z706" s="3"/>
      <c r="AA706" s="3"/>
      <c r="AB706" s="3"/>
    </row>
    <row r="707" spans="1:28" x14ac:dyDescent="0.35">
      <c r="A707" s="1">
        <v>44181</v>
      </c>
      <c r="B707">
        <v>36</v>
      </c>
      <c r="C707">
        <v>59.7</v>
      </c>
      <c r="D707">
        <v>229.6</v>
      </c>
      <c r="E707" t="s">
        <v>8</v>
      </c>
      <c r="G707" t="s">
        <v>17</v>
      </c>
      <c r="I707" s="2">
        <f>IFERROR(tweet_datatable[[#This Row],[Retweets]]/SUM(tweet_datatable[[#This Row],[Retweets]:[Likes]]),0.5)</f>
        <v>0.20636017974421017</v>
      </c>
      <c r="J707" s="2">
        <f>IFERROR(tweet_datatable[[#This Row],[Retweets]]/SUM(tweet_datatable[[#This Row],[Comments]:[Retweets]]),0.5)</f>
        <v>0.62382445141065834</v>
      </c>
      <c r="K707" s="3">
        <f>tweet_datatable[[#This Row],[R/L]]*60</f>
        <v>12.38161078465261</v>
      </c>
      <c r="L707" s="3">
        <f>tweet_datatable[[#This Row],[R/C]]*60</f>
        <v>37.429467084639498</v>
      </c>
      <c r="M707" s="3">
        <f>180-tweet_datatable[[#This Row],[Theta (deg)]]-tweet_datatable[[#This Row],[Phi (deg)]]</f>
        <v>130.18892213070788</v>
      </c>
      <c r="N707" s="3">
        <f>RADIANS(tweet_datatable[[#This Row],[Phi (deg)]])</f>
        <v>0.65326743789380237</v>
      </c>
      <c r="O707" s="3">
        <f>RADIANS(tweet_datatable[[#This Row],[Beta (deg)]])</f>
        <v>2.2722253408033639</v>
      </c>
      <c r="P707" s="3">
        <f>SIN(tweet_datatable[[#This Row],[Phi (rad)]])</f>
        <v>0.60778432495001089</v>
      </c>
      <c r="Q707" s="3">
        <f>SIN(tweet_datatable[[#This Row],[Beta (rad)]])</f>
        <v>0.76392081056351491</v>
      </c>
      <c r="R707" s="3">
        <f>tweet_datatable[[#This Row],[SinPhi]]/tweet_datatable[[#This Row],[SinBeta]]</f>
        <v>0.79561168716122799</v>
      </c>
      <c r="S707" s="3">
        <f>RADIANS(tweet_datatable[[#This Row],[Theta (deg)]])</f>
        <v>0.21609987489262664</v>
      </c>
      <c r="T707" s="3">
        <f>tweet_datatable[[#This Row],[r1]]*COS(tweet_datatable[[#This Row],[Theta (rad)]])</f>
        <v>0.77710667255131471</v>
      </c>
      <c r="U707" s="3">
        <f>tweet_datatable[[#This Row],[r1]]*SIN(tweet_datatable[[#This Row],[Theta (rad)]])</f>
        <v>0.17059653051501172</v>
      </c>
      <c r="V707" s="3">
        <f>IF(COUNTA(tweet_datatable[[#This Row],[Flag]])&gt;0,tweet_datatable[[#This Row],[x]],NA())</f>
        <v>0.77710667255131471</v>
      </c>
      <c r="W707" s="3">
        <f>IF(COUNTA(tweet_datatable[[#This Row],[Flag]])&gt;0,tweet_datatable[[#This Row],[y]],NA())</f>
        <v>0.17059653051501172</v>
      </c>
      <c r="X707" s="3" t="e">
        <f>IF(COUNTA(tweet_datatable[[#This Row],[Flag]])=0,tweet_datatable[[#This Row],[x]],NA())</f>
        <v>#N/A</v>
      </c>
      <c r="Y707" s="3" t="e">
        <f>IF(COUNTA(tweet_datatable[[#This Row],[Flag]])=0,tweet_datatable[[#This Row],[y]],NA())</f>
        <v>#N/A</v>
      </c>
      <c r="Z707" s="3"/>
      <c r="AA707" s="3"/>
      <c r="AB707" s="3"/>
    </row>
    <row r="708" spans="1:28" x14ac:dyDescent="0.35">
      <c r="A708" s="1">
        <v>44181</v>
      </c>
      <c r="B708">
        <v>18.899999999999999</v>
      </c>
      <c r="C708">
        <v>50.9</v>
      </c>
      <c r="D708">
        <v>170.4</v>
      </c>
      <c r="E708" t="s">
        <v>8</v>
      </c>
      <c r="G708" t="s">
        <v>17</v>
      </c>
      <c r="I708" s="2">
        <f>IFERROR(tweet_datatable[[#This Row],[Retweets]]/SUM(tweet_datatable[[#This Row],[Retweets]:[Likes]]),0.5)</f>
        <v>0.23000451875282421</v>
      </c>
      <c r="J708" s="2">
        <f>IFERROR(tweet_datatable[[#This Row],[Retweets]]/SUM(tweet_datatable[[#This Row],[Comments]:[Retweets]]),0.5)</f>
        <v>0.72922636103151861</v>
      </c>
      <c r="K708" s="3">
        <f>tweet_datatable[[#This Row],[R/L]]*60</f>
        <v>13.800271125169452</v>
      </c>
      <c r="L708" s="3">
        <f>tweet_datatable[[#This Row],[R/C]]*60</f>
        <v>43.753581661891118</v>
      </c>
      <c r="M708" s="3">
        <f>180-tweet_datatable[[#This Row],[Theta (deg)]]-tweet_datatable[[#This Row],[Phi (deg)]]</f>
        <v>122.44614721293944</v>
      </c>
      <c r="N708" s="3">
        <f>RADIANS(tweet_datatable[[#This Row],[Phi (deg)]])</f>
        <v>0.76364405954021242</v>
      </c>
      <c r="O708" s="3">
        <f>RADIANS(tweet_datatable[[#This Row],[Beta (deg)]])</f>
        <v>2.1370884252474713</v>
      </c>
      <c r="P708" s="3">
        <f>SIN(tweet_datatable[[#This Row],[Phi (rad)]])</f>
        <v>0.69155821069736412</v>
      </c>
      <c r="Q708" s="3">
        <f>SIN(tweet_datatable[[#This Row],[Beta (rad)]])</f>
        <v>0.84389608564048835</v>
      </c>
      <c r="R708" s="3">
        <f>tweet_datatable[[#This Row],[SinPhi]]/tweet_datatable[[#This Row],[SinBeta]]</f>
        <v>0.81948266198260067</v>
      </c>
      <c r="S708" s="3">
        <f>RADIANS(tweet_datatable[[#This Row],[Theta (deg)]])</f>
        <v>0.24086016880210945</v>
      </c>
      <c r="T708" s="3">
        <f>tweet_datatable[[#This Row],[r1]]*COS(tweet_datatable[[#This Row],[Theta (rad)]])</f>
        <v>0.79582677984561467</v>
      </c>
      <c r="U708" s="3">
        <f>tweet_datatable[[#This Row],[r1]]*SIN(tweet_datatable[[#This Row],[Theta (rad)]])</f>
        <v>0.19547779866432136</v>
      </c>
      <c r="V708" s="3">
        <f>IF(COUNTA(tweet_datatable[[#This Row],[Flag]])&gt;0,tweet_datatable[[#This Row],[x]],NA())</f>
        <v>0.79582677984561467</v>
      </c>
      <c r="W708" s="3">
        <f>IF(COUNTA(tweet_datatable[[#This Row],[Flag]])&gt;0,tweet_datatable[[#This Row],[y]],NA())</f>
        <v>0.19547779866432136</v>
      </c>
      <c r="X708" s="3" t="e">
        <f>IF(COUNTA(tweet_datatable[[#This Row],[Flag]])=0,tweet_datatable[[#This Row],[x]],NA())</f>
        <v>#N/A</v>
      </c>
      <c r="Y708" s="3" t="e">
        <f>IF(COUNTA(tweet_datatable[[#This Row],[Flag]])=0,tweet_datatable[[#This Row],[y]],NA())</f>
        <v>#N/A</v>
      </c>
      <c r="Z708" s="3"/>
      <c r="AA708" s="3"/>
      <c r="AB708" s="3"/>
    </row>
    <row r="709" spans="1:28" x14ac:dyDescent="0.35">
      <c r="A709" s="1">
        <v>44181</v>
      </c>
      <c r="B709">
        <v>33.799999999999997</v>
      </c>
      <c r="C709">
        <v>38.799999999999997</v>
      </c>
      <c r="D709">
        <v>160.69999999999999</v>
      </c>
      <c r="E709" t="s">
        <v>9</v>
      </c>
      <c r="G709" t="s">
        <v>17</v>
      </c>
      <c r="H709" t="s">
        <v>20</v>
      </c>
      <c r="I709" s="2">
        <f>IFERROR(tweet_datatable[[#This Row],[Retweets]]/SUM(tweet_datatable[[#This Row],[Retweets]:[Likes]]),0.5)</f>
        <v>0.1944862155388471</v>
      </c>
      <c r="J709" s="2">
        <f>IFERROR(tweet_datatable[[#This Row],[Retweets]]/SUM(tweet_datatable[[#This Row],[Comments]:[Retweets]]),0.5)</f>
        <v>0.53443526170798894</v>
      </c>
      <c r="K709" s="3">
        <f>tweet_datatable[[#This Row],[R/L]]*60</f>
        <v>11.669172932330826</v>
      </c>
      <c r="L709" s="3">
        <f>tweet_datatable[[#This Row],[R/C]]*60</f>
        <v>32.066115702479337</v>
      </c>
      <c r="M709" s="3">
        <f>180-tweet_datatable[[#This Row],[Theta (deg)]]-tweet_datatable[[#This Row],[Phi (deg)]]</f>
        <v>136.26471136518984</v>
      </c>
      <c r="N709" s="3">
        <f>RADIANS(tweet_datatable[[#This Row],[Phi (deg)]])</f>
        <v>0.55965929733371889</v>
      </c>
      <c r="O709" s="3">
        <f>RADIANS(tweet_datatable[[#This Row],[Beta (deg)]])</f>
        <v>2.3782678676022999</v>
      </c>
      <c r="P709" s="3">
        <f>SIN(tweet_datatable[[#This Row],[Phi (rad)]])</f>
        <v>0.53089750502152844</v>
      </c>
      <c r="Q709" s="3">
        <f>SIN(tweet_datatable[[#This Row],[Beta (rad)]])</f>
        <v>0.69132755754747699</v>
      </c>
      <c r="R709" s="3">
        <f>tweet_datatable[[#This Row],[SinPhi]]/tweet_datatable[[#This Row],[SinBeta]]</f>
        <v>0.76793916172663057</v>
      </c>
      <c r="S709" s="3">
        <f>RADIANS(tweet_datatable[[#This Row],[Theta (deg)]])</f>
        <v>0.20366548865377437</v>
      </c>
      <c r="T709" s="3">
        <f>tweet_datatable[[#This Row],[r1]]*COS(tweet_datatable[[#This Row],[Theta (rad)]])</f>
        <v>0.75206722258282066</v>
      </c>
      <c r="U709" s="3">
        <f>tweet_datatable[[#This Row],[r1]]*SIN(tweet_datatable[[#This Row],[Theta (rad)]])</f>
        <v>0.15532369049814049</v>
      </c>
      <c r="V709" s="3">
        <f>IF(COUNTA(tweet_datatable[[#This Row],[Flag]])&gt;0,tweet_datatable[[#This Row],[x]],NA())</f>
        <v>0.75206722258282066</v>
      </c>
      <c r="W709" s="3">
        <f>IF(COUNTA(tweet_datatable[[#This Row],[Flag]])&gt;0,tweet_datatable[[#This Row],[y]],NA())</f>
        <v>0.15532369049814049</v>
      </c>
      <c r="X709" s="3" t="e">
        <f>IF(COUNTA(tweet_datatable[[#This Row],[Flag]])=0,tweet_datatable[[#This Row],[x]],NA())</f>
        <v>#N/A</v>
      </c>
      <c r="Y709" s="3" t="e">
        <f>IF(COUNTA(tweet_datatable[[#This Row],[Flag]])=0,tweet_datatable[[#This Row],[y]],NA())</f>
        <v>#N/A</v>
      </c>
      <c r="Z709" s="3"/>
      <c r="AA709" s="3"/>
      <c r="AB709" s="3"/>
    </row>
    <row r="710" spans="1:28" x14ac:dyDescent="0.35">
      <c r="A710" s="1">
        <v>44181</v>
      </c>
      <c r="B710">
        <v>18.8</v>
      </c>
      <c r="C710">
        <v>34</v>
      </c>
      <c r="D710">
        <v>156.1</v>
      </c>
      <c r="E710" t="s">
        <v>9</v>
      </c>
      <c r="I710" s="2">
        <f>IFERROR(tweet_datatable[[#This Row],[Retweets]]/SUM(tweet_datatable[[#This Row],[Retweets]:[Likes]]),0.5)</f>
        <v>0.17885323513940032</v>
      </c>
      <c r="J710" s="2">
        <f>IFERROR(tweet_datatable[[#This Row],[Retweets]]/SUM(tweet_datatable[[#This Row],[Comments]:[Retweets]]),0.5)</f>
        <v>0.64393939393939392</v>
      </c>
      <c r="K710" s="3">
        <f>tweet_datatable[[#This Row],[R/L]]*60</f>
        <v>10.731194108364019</v>
      </c>
      <c r="L710" s="3">
        <f>tweet_datatable[[#This Row],[R/C]]*60</f>
        <v>38.636363636363633</v>
      </c>
      <c r="M710" s="3">
        <f>180-tweet_datatable[[#This Row],[Theta (deg)]]-tweet_datatable[[#This Row],[Phi (deg)]]</f>
        <v>130.63244225527237</v>
      </c>
      <c r="N710" s="3">
        <f>RADIANS(tweet_datatable[[#This Row],[Phi (deg)]])</f>
        <v>0.67433175645235455</v>
      </c>
      <c r="O710" s="3">
        <f>RADIANS(tweet_datatable[[#This Row],[Beta (deg)]])</f>
        <v>2.2799662272758696</v>
      </c>
      <c r="P710" s="3">
        <f>SIN(tweet_datatable[[#This Row],[Phi (rad)]])</f>
        <v>0.6243754748600634</v>
      </c>
      <c r="Q710" s="3">
        <f>SIN(tweet_datatable[[#This Row],[Beta (rad)]])</f>
        <v>0.75890270154779982</v>
      </c>
      <c r="R710" s="3">
        <f>tweet_datatable[[#This Row],[SinPhi]]/tweet_datatable[[#This Row],[SinBeta]]</f>
        <v>0.82273455290992503</v>
      </c>
      <c r="S710" s="3">
        <f>RADIANS(tweet_datatable[[#This Row],[Theta (deg)]])</f>
        <v>0.18729466986156929</v>
      </c>
      <c r="T710" s="3">
        <f>tweet_datatable[[#This Row],[r1]]*COS(tweet_datatable[[#This Row],[Theta (rad)]])</f>
        <v>0.80834621447955213</v>
      </c>
      <c r="U710" s="3">
        <f>tweet_datatable[[#This Row],[r1]]*SIN(tweet_datatable[[#This Row],[Theta (rad)]])</f>
        <v>0.15319445841306428</v>
      </c>
      <c r="V710" s="3" t="e">
        <f>IF(COUNTA(tweet_datatable[[#This Row],[Flag]])&gt;0,tweet_datatable[[#This Row],[x]],NA())</f>
        <v>#N/A</v>
      </c>
      <c r="W710" s="3" t="e">
        <f>IF(COUNTA(tweet_datatable[[#This Row],[Flag]])&gt;0,tweet_datatable[[#This Row],[y]],NA())</f>
        <v>#N/A</v>
      </c>
      <c r="X710" s="3">
        <f>IF(COUNTA(tweet_datatable[[#This Row],[Flag]])=0,tweet_datatable[[#This Row],[x]],NA())</f>
        <v>0.80834621447955213</v>
      </c>
      <c r="Y710" s="3">
        <f>IF(COUNTA(tweet_datatable[[#This Row],[Flag]])=0,tweet_datatable[[#This Row],[y]],NA())</f>
        <v>0.15319445841306428</v>
      </c>
      <c r="Z710" s="3"/>
      <c r="AA710" s="3"/>
      <c r="AB710" s="3"/>
    </row>
    <row r="711" spans="1:28" x14ac:dyDescent="0.35">
      <c r="A711" s="1">
        <v>44181</v>
      </c>
      <c r="B711">
        <v>39.799999999999997</v>
      </c>
      <c r="C711">
        <v>48</v>
      </c>
      <c r="D711">
        <v>230</v>
      </c>
      <c r="E711" t="s">
        <v>8</v>
      </c>
      <c r="I711" s="2">
        <f>IFERROR(tweet_datatable[[#This Row],[Retweets]]/SUM(tweet_datatable[[#This Row],[Retweets]:[Likes]]),0.5)</f>
        <v>0.17266187050359713</v>
      </c>
      <c r="J711" s="2">
        <f>IFERROR(tweet_datatable[[#This Row],[Retweets]]/SUM(tweet_datatable[[#This Row],[Comments]:[Retweets]]),0.5)</f>
        <v>0.54669703872437359</v>
      </c>
      <c r="K711" s="3">
        <f>tweet_datatable[[#This Row],[R/L]]*60</f>
        <v>10.359712230215829</v>
      </c>
      <c r="L711" s="3">
        <f>tweet_datatable[[#This Row],[R/C]]*60</f>
        <v>32.801822323462417</v>
      </c>
      <c r="M711" s="3">
        <f>180-tweet_datatable[[#This Row],[Theta (deg)]]-tweet_datatable[[#This Row],[Phi (deg)]]</f>
        <v>136.83846544632178</v>
      </c>
      <c r="N711" s="3">
        <f>RADIANS(tweet_datatable[[#This Row],[Phi (deg)]])</f>
        <v>0.57249980019859559</v>
      </c>
      <c r="O711" s="3">
        <f>RADIANS(tweet_datatable[[#This Row],[Beta (deg)]])</f>
        <v>2.3882817654148072</v>
      </c>
      <c r="P711" s="3">
        <f>SIN(tweet_datatable[[#This Row],[Phi (rad)]])</f>
        <v>0.54173494468721661</v>
      </c>
      <c r="Q711" s="3">
        <f>SIN(tweet_datatable[[#This Row],[Beta (rad)]])</f>
        <v>0.68405755956909975</v>
      </c>
      <c r="R711" s="3">
        <f>tweet_datatable[[#This Row],[SinPhi]]/tweet_datatable[[#This Row],[SinBeta]]</f>
        <v>0.79194350988309414</v>
      </c>
      <c r="S711" s="3">
        <f>RADIANS(tweet_datatable[[#This Row],[Theta (deg)]])</f>
        <v>0.18081108797639101</v>
      </c>
      <c r="T711" s="3">
        <f>tweet_datatable[[#This Row],[r1]]*COS(tweet_datatable[[#This Row],[Theta (rad)]])</f>
        <v>0.7790333738539853</v>
      </c>
      <c r="U711" s="3">
        <f>tweet_datatable[[#This Row],[r1]]*SIN(tweet_datatable[[#This Row],[Theta (rad)]])</f>
        <v>0.14241322012942226</v>
      </c>
      <c r="V711" s="3" t="e">
        <f>IF(COUNTA(tweet_datatable[[#This Row],[Flag]])&gt;0,tweet_datatable[[#This Row],[x]],NA())</f>
        <v>#N/A</v>
      </c>
      <c r="W711" s="3" t="e">
        <f>IF(COUNTA(tweet_datatable[[#This Row],[Flag]])&gt;0,tweet_datatable[[#This Row],[y]],NA())</f>
        <v>#N/A</v>
      </c>
      <c r="X711" s="3">
        <f>IF(COUNTA(tweet_datatable[[#This Row],[Flag]])=0,tweet_datatable[[#This Row],[x]],NA())</f>
        <v>0.7790333738539853</v>
      </c>
      <c r="Y711" s="3">
        <f>IF(COUNTA(tweet_datatable[[#This Row],[Flag]])=0,tweet_datatable[[#This Row],[y]],NA())</f>
        <v>0.14241322012942226</v>
      </c>
      <c r="Z711" s="3"/>
      <c r="AA711" s="3"/>
      <c r="AB711" s="3"/>
    </row>
    <row r="712" spans="1:28" x14ac:dyDescent="0.35">
      <c r="A712" s="1">
        <v>44181</v>
      </c>
      <c r="B712">
        <v>21.9</v>
      </c>
      <c r="C712">
        <v>56.6</v>
      </c>
      <c r="D712">
        <v>254.3</v>
      </c>
      <c r="E712" t="s">
        <v>8</v>
      </c>
      <c r="I712" s="2">
        <f>IFERROR(tweet_datatable[[#This Row],[Retweets]]/SUM(tweet_datatable[[#This Row],[Retweets]:[Likes]]),0.5)</f>
        <v>0.18205210678674813</v>
      </c>
      <c r="J712" s="2">
        <f>IFERROR(tweet_datatable[[#This Row],[Retweets]]/SUM(tweet_datatable[[#This Row],[Comments]:[Retweets]]),0.5)</f>
        <v>0.72101910828025484</v>
      </c>
      <c r="K712" s="3">
        <f>tweet_datatable[[#This Row],[R/L]]*60</f>
        <v>10.923126407204888</v>
      </c>
      <c r="L712" s="3">
        <f>tweet_datatable[[#This Row],[R/C]]*60</f>
        <v>43.261146496815293</v>
      </c>
      <c r="M712" s="3">
        <f>180-tweet_datatable[[#This Row],[Theta (deg)]]-tweet_datatable[[#This Row],[Phi (deg)]]</f>
        <v>125.81572709597984</v>
      </c>
      <c r="N712" s="3">
        <f>RADIANS(tweet_datatable[[#This Row],[Phi (deg)]])</f>
        <v>0.75504944455703749</v>
      </c>
      <c r="O712" s="3">
        <f>RADIANS(tweet_datatable[[#This Row],[Beta (deg)]])</f>
        <v>2.1958986886154919</v>
      </c>
      <c r="P712" s="3">
        <f>SIN(tweet_datatable[[#This Row],[Phi (rad)]])</f>
        <v>0.68532467688361132</v>
      </c>
      <c r="Q712" s="3">
        <f>SIN(tweet_datatable[[#This Row],[Beta (rad)]])</f>
        <v>0.81090322363462664</v>
      </c>
      <c r="R712" s="3">
        <f>tweet_datatable[[#This Row],[SinPhi]]/tweet_datatable[[#This Row],[SinBeta]]</f>
        <v>0.84513744292673088</v>
      </c>
      <c r="S712" s="3">
        <f>RADIANS(tweet_datatable[[#This Row],[Theta (deg)]])</f>
        <v>0.19064452041726415</v>
      </c>
      <c r="T712" s="3">
        <f>tweet_datatable[[#This Row],[r1]]*COS(tweet_datatable[[#This Row],[Theta (rad)]])</f>
        <v>0.82982550282379486</v>
      </c>
      <c r="U712" s="3">
        <f>tweet_datatable[[#This Row],[r1]]*SIN(tweet_datatable[[#This Row],[Theta (rad)]])</f>
        <v>0.16014659627968769</v>
      </c>
      <c r="V712" s="3" t="e">
        <f>IF(COUNTA(tweet_datatable[[#This Row],[Flag]])&gt;0,tweet_datatable[[#This Row],[x]],NA())</f>
        <v>#N/A</v>
      </c>
      <c r="W712" s="3" t="e">
        <f>IF(COUNTA(tweet_datatable[[#This Row],[Flag]])&gt;0,tweet_datatable[[#This Row],[y]],NA())</f>
        <v>#N/A</v>
      </c>
      <c r="X712" s="3">
        <f>IF(COUNTA(tweet_datatable[[#This Row],[Flag]])=0,tweet_datatable[[#This Row],[x]],NA())</f>
        <v>0.82982550282379486</v>
      </c>
      <c r="Y712" s="3">
        <f>IF(COUNTA(tweet_datatable[[#This Row],[Flag]])=0,tweet_datatable[[#This Row],[y]],NA())</f>
        <v>0.16014659627968769</v>
      </c>
      <c r="Z712" s="3"/>
      <c r="AA712" s="3"/>
      <c r="AB712" s="3"/>
    </row>
    <row r="713" spans="1:28" x14ac:dyDescent="0.35">
      <c r="A713" s="1">
        <v>44182</v>
      </c>
      <c r="B713">
        <v>19.899999999999999</v>
      </c>
      <c r="C713">
        <v>41.3</v>
      </c>
      <c r="D713">
        <v>176.1</v>
      </c>
      <c r="E713" t="s">
        <v>9</v>
      </c>
      <c r="G713" t="s">
        <v>12</v>
      </c>
      <c r="I713" s="2">
        <f>IFERROR(tweet_datatable[[#This Row],[Retweets]]/SUM(tweet_datatable[[#This Row],[Retweets]:[Likes]]),0.5)</f>
        <v>0.18997240110395586</v>
      </c>
      <c r="J713" s="2">
        <f>IFERROR(tweet_datatable[[#This Row],[Retweets]]/SUM(tweet_datatable[[#This Row],[Comments]:[Retweets]]),0.5)</f>
        <v>0.67483660130718959</v>
      </c>
      <c r="K713" s="3">
        <f>tweet_datatable[[#This Row],[R/L]]*60</f>
        <v>11.398344066237351</v>
      </c>
      <c r="L713" s="3">
        <f>tweet_datatable[[#This Row],[R/C]]*60</f>
        <v>40.490196078431374</v>
      </c>
      <c r="M713" s="3">
        <f>180-tweet_datatable[[#This Row],[Theta (deg)]]-tweet_datatable[[#This Row],[Phi (deg)]]</f>
        <v>128.11145985533128</v>
      </c>
      <c r="N713" s="3">
        <f>RADIANS(tweet_datatable[[#This Row],[Phi (deg)]])</f>
        <v>0.7066872363467237</v>
      </c>
      <c r="O713" s="3">
        <f>RADIANS(tweet_datatable[[#This Row],[Beta (deg)]])</f>
        <v>2.2359667840120689</v>
      </c>
      <c r="P713" s="3">
        <f>SIN(tweet_datatable[[#This Row],[Phi (rad)]])</f>
        <v>0.64931792521785725</v>
      </c>
      <c r="Q713" s="3">
        <f>SIN(tweet_datatable[[#This Row],[Beta (rad)]])</f>
        <v>0.78681159151414803</v>
      </c>
      <c r="R713" s="3">
        <f>tweet_datatable[[#This Row],[SinPhi]]/tweet_datatable[[#This Row],[SinBeta]]</f>
        <v>0.8252521089175916</v>
      </c>
      <c r="S713" s="3">
        <f>RADIANS(tweet_datatable[[#This Row],[Theta (deg)]])</f>
        <v>0.19893863323100042</v>
      </c>
      <c r="T713" s="3">
        <f>tweet_datatable[[#This Row],[r1]]*COS(tweet_datatable[[#This Row],[Theta (rad)]])</f>
        <v>0.8089755681591746</v>
      </c>
      <c r="U713" s="3">
        <f>tweet_datatable[[#This Row],[r1]]*SIN(tweet_datatable[[#This Row],[Theta (rad)]])</f>
        <v>0.16309375645460222</v>
      </c>
      <c r="V713" s="3">
        <f>IF(COUNTA(tweet_datatable[[#This Row],[Flag]])&gt;0,tweet_datatable[[#This Row],[x]],NA())</f>
        <v>0.8089755681591746</v>
      </c>
      <c r="W713" s="3">
        <f>IF(COUNTA(tweet_datatable[[#This Row],[Flag]])&gt;0,tweet_datatable[[#This Row],[y]],NA())</f>
        <v>0.16309375645460222</v>
      </c>
      <c r="X713" s="3" t="e">
        <f>IF(COUNTA(tweet_datatable[[#This Row],[Flag]])=0,tweet_datatable[[#This Row],[x]],NA())</f>
        <v>#N/A</v>
      </c>
      <c r="Y713" s="3" t="e">
        <f>IF(COUNTA(tweet_datatable[[#This Row],[Flag]])=0,tweet_datatable[[#This Row],[y]],NA())</f>
        <v>#N/A</v>
      </c>
      <c r="Z713" s="3"/>
      <c r="AA713" s="3"/>
      <c r="AB713" s="3"/>
    </row>
    <row r="714" spans="1:28" x14ac:dyDescent="0.35">
      <c r="A714" s="1">
        <v>44182</v>
      </c>
      <c r="B714">
        <v>25.6</v>
      </c>
      <c r="C714">
        <v>61</v>
      </c>
      <c r="D714">
        <v>266.10000000000002</v>
      </c>
      <c r="E714" t="s">
        <v>8</v>
      </c>
      <c r="G714" t="s">
        <v>17</v>
      </c>
      <c r="I714" s="2">
        <f>IFERROR(tweet_datatable[[#This Row],[Retweets]]/SUM(tweet_datatable[[#This Row],[Retweets]:[Likes]]),0.5)</f>
        <v>0.18648731274839497</v>
      </c>
      <c r="J714" s="2">
        <f>IFERROR(tweet_datatable[[#This Row],[Retweets]]/SUM(tweet_datatable[[#This Row],[Comments]:[Retweets]]),0.5)</f>
        <v>0.70438799076212477</v>
      </c>
      <c r="K714" s="3">
        <f>tweet_datatable[[#This Row],[R/L]]*60</f>
        <v>11.189238764903699</v>
      </c>
      <c r="L714" s="3">
        <f>tweet_datatable[[#This Row],[R/C]]*60</f>
        <v>42.263279445727484</v>
      </c>
      <c r="M714" s="3">
        <f>180-tweet_datatable[[#This Row],[Theta (deg)]]-tweet_datatable[[#This Row],[Phi (deg)]]</f>
        <v>126.54748178936882</v>
      </c>
      <c r="N714" s="3">
        <f>RADIANS(tweet_datatable[[#This Row],[Phi (deg)]])</f>
        <v>0.73763337901838877</v>
      </c>
      <c r="O714" s="3">
        <f>RADIANS(tweet_datatable[[#This Row],[Beta (deg)]])</f>
        <v>2.2086702173320512</v>
      </c>
      <c r="P714" s="3">
        <f>SIN(tweet_datatable[[#This Row],[Phi (rad)]])</f>
        <v>0.67253834976724769</v>
      </c>
      <c r="Q714" s="3">
        <f>SIN(tweet_datatable[[#This Row],[Beta (rad)]])</f>
        <v>0.8033636469340929</v>
      </c>
      <c r="R714" s="3">
        <f>tweet_datatable[[#This Row],[SinPhi]]/tweet_datatable[[#This Row],[SinBeta]]</f>
        <v>0.8371530779789218</v>
      </c>
      <c r="S714" s="3">
        <f>RADIANS(tweet_datatable[[#This Row],[Theta (deg)]])</f>
        <v>0.19528905723935328</v>
      </c>
      <c r="T714" s="3">
        <f>tweet_datatable[[#This Row],[r1]]*COS(tweet_datatable[[#This Row],[Theta (rad)]])</f>
        <v>0.82124015327167621</v>
      </c>
      <c r="U714" s="3">
        <f>tweet_datatable[[#This Row],[r1]]*SIN(tweet_datatable[[#This Row],[Theta (rad)]])</f>
        <v>0.16244964334801271</v>
      </c>
      <c r="V714" s="3">
        <f>IF(COUNTA(tweet_datatable[[#This Row],[Flag]])&gt;0,tweet_datatable[[#This Row],[x]],NA())</f>
        <v>0.82124015327167621</v>
      </c>
      <c r="W714" s="3">
        <f>IF(COUNTA(tweet_datatable[[#This Row],[Flag]])&gt;0,tweet_datatable[[#This Row],[y]],NA())</f>
        <v>0.16244964334801271</v>
      </c>
      <c r="X714" s="3" t="e">
        <f>IF(COUNTA(tweet_datatable[[#This Row],[Flag]])=0,tweet_datatable[[#This Row],[x]],NA())</f>
        <v>#N/A</v>
      </c>
      <c r="Y714" s="3" t="e">
        <f>IF(COUNTA(tweet_datatable[[#This Row],[Flag]])=0,tweet_datatable[[#This Row],[y]],NA())</f>
        <v>#N/A</v>
      </c>
      <c r="Z714" s="3"/>
      <c r="AA714" s="3"/>
      <c r="AB714" s="3"/>
    </row>
    <row r="715" spans="1:28" x14ac:dyDescent="0.35">
      <c r="A715" s="1">
        <v>44182</v>
      </c>
      <c r="B715">
        <v>58.2</v>
      </c>
      <c r="C715">
        <v>81.599999999999994</v>
      </c>
      <c r="D715">
        <v>330.7</v>
      </c>
      <c r="E715" t="s">
        <v>8</v>
      </c>
      <c r="G715" t="s">
        <v>17</v>
      </c>
      <c r="I715" s="2">
        <f>IFERROR(tweet_datatable[[#This Row],[Retweets]]/SUM(tweet_datatable[[#This Row],[Retweets]:[Likes]]),0.5)</f>
        <v>0.19791414018918263</v>
      </c>
      <c r="J715" s="2">
        <f>IFERROR(tweet_datatable[[#This Row],[Retweets]]/SUM(tweet_datatable[[#This Row],[Comments]:[Retweets]]),0.5)</f>
        <v>0.58369098712446343</v>
      </c>
      <c r="K715" s="3">
        <f>tweet_datatable[[#This Row],[R/L]]*60</f>
        <v>11.874848411350957</v>
      </c>
      <c r="L715" s="3">
        <f>tweet_datatable[[#This Row],[R/C]]*60</f>
        <v>35.021459227467808</v>
      </c>
      <c r="M715" s="3">
        <f>180-tweet_datatable[[#This Row],[Theta (deg)]]-tweet_datatable[[#This Row],[Phi (deg)]]</f>
        <v>133.10369236118123</v>
      </c>
      <c r="N715" s="3">
        <f>RADIANS(tweet_datatable[[#This Row],[Phi (deg)]])</f>
        <v>0.61123977237226301</v>
      </c>
      <c r="O715" s="3">
        <f>RADIANS(tweet_datatable[[#This Row],[Beta (deg)]])</f>
        <v>2.3230976782642379</v>
      </c>
      <c r="P715" s="3">
        <f>SIN(tweet_datatable[[#This Row],[Phi (rad)]])</f>
        <v>0.57388319654890441</v>
      </c>
      <c r="Q715" s="3">
        <f>SIN(tweet_datatable[[#This Row],[Beta (rad)]])</f>
        <v>0.73011824230533084</v>
      </c>
      <c r="R715" s="3">
        <f>tweet_datatable[[#This Row],[SinPhi]]/tweet_datatable[[#This Row],[SinBeta]]</f>
        <v>0.78601404991180879</v>
      </c>
      <c r="S715" s="3">
        <f>RADIANS(tweet_datatable[[#This Row],[Theta (deg)]])</f>
        <v>0.20725520295329219</v>
      </c>
      <c r="T715" s="3">
        <f>tweet_datatable[[#This Row],[r1]]*COS(tweet_datatable[[#This Row],[Theta (rad)]])</f>
        <v>0.76919288543771946</v>
      </c>
      <c r="U715" s="3">
        <f>tweet_datatable[[#This Row],[r1]]*SIN(tweet_datatable[[#This Row],[Theta (rad)]])</f>
        <v>0.16174174368652866</v>
      </c>
      <c r="V715" s="3">
        <f>IF(COUNTA(tweet_datatable[[#This Row],[Flag]])&gt;0,tweet_datatable[[#This Row],[x]],NA())</f>
        <v>0.76919288543771946</v>
      </c>
      <c r="W715" s="3">
        <f>IF(COUNTA(tweet_datatable[[#This Row],[Flag]])&gt;0,tweet_datatable[[#This Row],[y]],NA())</f>
        <v>0.16174174368652866</v>
      </c>
      <c r="X715" s="3" t="e">
        <f>IF(COUNTA(tweet_datatable[[#This Row],[Flag]])=0,tweet_datatable[[#This Row],[x]],NA())</f>
        <v>#N/A</v>
      </c>
      <c r="Y715" s="3" t="e">
        <f>IF(COUNTA(tweet_datatable[[#This Row],[Flag]])=0,tweet_datatable[[#This Row],[y]],NA())</f>
        <v>#N/A</v>
      </c>
      <c r="Z715" s="3"/>
      <c r="AA715" s="3"/>
      <c r="AB715" s="3"/>
    </row>
    <row r="716" spans="1:28" x14ac:dyDescent="0.35">
      <c r="A716" s="1">
        <v>44182</v>
      </c>
      <c r="B716">
        <v>27.8</v>
      </c>
      <c r="C716">
        <v>32.799999999999997</v>
      </c>
      <c r="D716">
        <v>189.3</v>
      </c>
      <c r="E716" t="s">
        <v>8</v>
      </c>
      <c r="I716" s="2">
        <f>IFERROR(tweet_datatable[[#This Row],[Retweets]]/SUM(tweet_datatable[[#This Row],[Retweets]:[Likes]]),0.5)</f>
        <v>0.14768122467357045</v>
      </c>
      <c r="J716" s="2">
        <f>IFERROR(tweet_datatable[[#This Row],[Retweets]]/SUM(tweet_datatable[[#This Row],[Comments]:[Retweets]]),0.5)</f>
        <v>0.54125412541254125</v>
      </c>
      <c r="K716" s="3">
        <f>tweet_datatable[[#This Row],[R/L]]*60</f>
        <v>8.8608734804142273</v>
      </c>
      <c r="L716" s="3">
        <f>tweet_datatable[[#This Row],[R/C]]*60</f>
        <v>32.475247524752476</v>
      </c>
      <c r="M716" s="3">
        <f>180-tweet_datatable[[#This Row],[Theta (deg)]]-tweet_datatable[[#This Row],[Phi (deg)]]</f>
        <v>138.66387899483328</v>
      </c>
      <c r="N716" s="3">
        <f>RADIANS(tweet_datatable[[#This Row],[Phi (deg)]])</f>
        <v>0.56679999470706943</v>
      </c>
      <c r="O716" s="3">
        <f>RADIANS(tweet_datatable[[#This Row],[Beta (deg)]])</f>
        <v>2.4201412420468458</v>
      </c>
      <c r="P716" s="3">
        <f>SIN(tweet_datatable[[#This Row],[Phi (rad)]])</f>
        <v>0.53693520283237717</v>
      </c>
      <c r="Q716" s="3">
        <f>SIN(tweet_datatable[[#This Row],[Beta (rad)]])</f>
        <v>0.66047515657343148</v>
      </c>
      <c r="R716" s="3">
        <f>tweet_datatable[[#This Row],[SinPhi]]/tweet_datatable[[#This Row],[SinBeta]]</f>
        <v>0.81295291350247911</v>
      </c>
      <c r="S716" s="3">
        <f>RADIANS(tweet_datatable[[#This Row],[Theta (deg)]])</f>
        <v>0.15465141683587755</v>
      </c>
      <c r="T716" s="3">
        <f>tweet_datatable[[#This Row],[r1]]*COS(tweet_datatable[[#This Row],[Theta (rad)]])</f>
        <v>0.80325055221196451</v>
      </c>
      <c r="U716" s="3">
        <f>tweet_datatable[[#This Row],[r1]]*SIN(tweet_datatable[[#This Row],[Theta (rad)]])</f>
        <v>0.12522375950011772</v>
      </c>
      <c r="V716" s="3" t="e">
        <f>IF(COUNTA(tweet_datatable[[#This Row],[Flag]])&gt;0,tweet_datatable[[#This Row],[x]],NA())</f>
        <v>#N/A</v>
      </c>
      <c r="W716" s="3" t="e">
        <f>IF(COUNTA(tweet_datatable[[#This Row],[Flag]])&gt;0,tweet_datatable[[#This Row],[y]],NA())</f>
        <v>#N/A</v>
      </c>
      <c r="X716" s="3">
        <f>IF(COUNTA(tweet_datatable[[#This Row],[Flag]])=0,tweet_datatable[[#This Row],[x]],NA())</f>
        <v>0.80325055221196451</v>
      </c>
      <c r="Y716" s="3">
        <f>IF(COUNTA(tweet_datatable[[#This Row],[Flag]])=0,tweet_datatable[[#This Row],[y]],NA())</f>
        <v>0.12522375950011772</v>
      </c>
      <c r="Z716" s="3"/>
      <c r="AA716" s="3"/>
      <c r="AB716" s="3"/>
    </row>
    <row r="717" spans="1:28" x14ac:dyDescent="0.35">
      <c r="A717" s="1">
        <v>44182</v>
      </c>
      <c r="B717">
        <v>25.8</v>
      </c>
      <c r="C717">
        <v>46.9</v>
      </c>
      <c r="D717">
        <v>238</v>
      </c>
      <c r="E717" t="s">
        <v>8</v>
      </c>
      <c r="I717" s="2">
        <f>IFERROR(tweet_datatable[[#This Row],[Retweets]]/SUM(tweet_datatable[[#This Row],[Retweets]:[Likes]]),0.5)</f>
        <v>0.16461916461916462</v>
      </c>
      <c r="J717" s="2">
        <f>IFERROR(tweet_datatable[[#This Row],[Retweets]]/SUM(tweet_datatable[[#This Row],[Comments]:[Retweets]]),0.5)</f>
        <v>0.64511691884456668</v>
      </c>
      <c r="K717" s="3">
        <f>tweet_datatable[[#This Row],[R/L]]*60</f>
        <v>9.8771498771498774</v>
      </c>
      <c r="L717" s="3">
        <f>tweet_datatable[[#This Row],[R/C]]*60</f>
        <v>38.707015130674002</v>
      </c>
      <c r="M717" s="3">
        <f>180-tweet_datatable[[#This Row],[Theta (deg)]]-tweet_datatable[[#This Row],[Phi (deg)]]</f>
        <v>131.41583499217612</v>
      </c>
      <c r="N717" s="3">
        <f>RADIANS(tweet_datatable[[#This Row],[Phi (deg)]])</f>
        <v>0.67556485764952456</v>
      </c>
      <c r="O717" s="3">
        <f>RADIANS(tweet_datatable[[#This Row],[Beta (deg)]])</f>
        <v>2.29363900987105</v>
      </c>
      <c r="P717" s="3">
        <f>SIN(tweet_datatable[[#This Row],[Phi (rad)]])</f>
        <v>0.625338205306466</v>
      </c>
      <c r="Q717" s="3">
        <f>SIN(tweet_datatable[[#This Row],[Beta (rad)]])</f>
        <v>0.74992827240617477</v>
      </c>
      <c r="R717" s="3">
        <f>tweet_datatable[[#This Row],[SinPhi]]/tweet_datatable[[#This Row],[SinBeta]]</f>
        <v>0.83386402182177166</v>
      </c>
      <c r="S717" s="3">
        <f>RADIANS(tweet_datatable[[#This Row],[Theta (deg)]])</f>
        <v>0.17238878606921879</v>
      </c>
      <c r="T717" s="3">
        <f>tweet_datatable[[#This Row],[r1]]*COS(tweet_datatable[[#This Row],[Theta (rad)]])</f>
        <v>0.82150433488874708</v>
      </c>
      <c r="U717" s="3">
        <f>tweet_datatable[[#This Row],[r1]]*SIN(tweet_datatable[[#This Row],[Theta (rad)]])</f>
        <v>0.1430378783671562</v>
      </c>
      <c r="V717" s="3" t="e">
        <f>IF(COUNTA(tweet_datatable[[#This Row],[Flag]])&gt;0,tweet_datatable[[#This Row],[x]],NA())</f>
        <v>#N/A</v>
      </c>
      <c r="W717" s="3" t="e">
        <f>IF(COUNTA(tweet_datatable[[#This Row],[Flag]])&gt;0,tweet_datatable[[#This Row],[y]],NA())</f>
        <v>#N/A</v>
      </c>
      <c r="X717" s="3">
        <f>IF(COUNTA(tweet_datatable[[#This Row],[Flag]])=0,tweet_datatable[[#This Row],[x]],NA())</f>
        <v>0.82150433488874708</v>
      </c>
      <c r="Y717" s="3">
        <f>IF(COUNTA(tweet_datatable[[#This Row],[Flag]])=0,tweet_datatable[[#This Row],[y]],NA())</f>
        <v>0.1430378783671562</v>
      </c>
      <c r="Z717" s="3"/>
      <c r="AA717" s="3"/>
      <c r="AB717" s="3"/>
    </row>
    <row r="718" spans="1:28" x14ac:dyDescent="0.35">
      <c r="A718" s="1">
        <v>44182</v>
      </c>
      <c r="B718">
        <v>11</v>
      </c>
      <c r="C718">
        <v>23.3</v>
      </c>
      <c r="D718">
        <v>116.9</v>
      </c>
      <c r="E718" t="s">
        <v>9</v>
      </c>
      <c r="I718" s="2">
        <f>IFERROR(tweet_datatable[[#This Row],[Retweets]]/SUM(tweet_datatable[[#This Row],[Retweets]:[Likes]]),0.5)</f>
        <v>0.16619115549215405</v>
      </c>
      <c r="J718" s="2">
        <f>IFERROR(tweet_datatable[[#This Row],[Retweets]]/SUM(tweet_datatable[[#This Row],[Comments]:[Retweets]]),0.5)</f>
        <v>0.67930029154518956</v>
      </c>
      <c r="K718" s="3">
        <f>tweet_datatable[[#This Row],[R/L]]*60</f>
        <v>9.971469329529242</v>
      </c>
      <c r="L718" s="3">
        <f>tweet_datatable[[#This Row],[R/C]]*60</f>
        <v>40.758017492711375</v>
      </c>
      <c r="M718" s="3">
        <f>180-tweet_datatable[[#This Row],[Theta (deg)]]-tweet_datatable[[#This Row],[Phi (deg)]]</f>
        <v>129.27051317775937</v>
      </c>
      <c r="N718" s="3">
        <f>RADIANS(tweet_datatable[[#This Row],[Phi (deg)]])</f>
        <v>0.71136160183325747</v>
      </c>
      <c r="O718" s="3">
        <f>RADIANS(tweet_datatable[[#This Row],[Beta (deg)]])</f>
        <v>2.2561960806946186</v>
      </c>
      <c r="P718" s="3">
        <f>SIN(tweet_datatable[[#This Row],[Phi (rad)]])</f>
        <v>0.6528657533864658</v>
      </c>
      <c r="Q718" s="3">
        <f>SIN(tweet_datatable[[#This Row],[Beta (rad)]])</f>
        <v>0.77416607171775975</v>
      </c>
      <c r="R718" s="3">
        <f>tweet_datatable[[#This Row],[SinPhi]]/tweet_datatable[[#This Row],[SinBeta]]</f>
        <v>0.8433148612904896</v>
      </c>
      <c r="S718" s="3">
        <f>RADIANS(tweet_datatable[[#This Row],[Theta (deg)]])</f>
        <v>0.1740349710619167</v>
      </c>
      <c r="T718" s="3">
        <f>tweet_datatable[[#This Row],[r1]]*COS(tweet_datatable[[#This Row],[Theta (rad)]])</f>
        <v>0.83057583110935762</v>
      </c>
      <c r="U718" s="3">
        <f>tweet_datatable[[#This Row],[r1]]*SIN(tweet_datatable[[#This Row],[Theta (rad)]])</f>
        <v>0.1460265183122488</v>
      </c>
      <c r="V718" s="3" t="e">
        <f>IF(COUNTA(tweet_datatable[[#This Row],[Flag]])&gt;0,tweet_datatable[[#This Row],[x]],NA())</f>
        <v>#N/A</v>
      </c>
      <c r="W718" s="3" t="e">
        <f>IF(COUNTA(tweet_datatable[[#This Row],[Flag]])&gt;0,tweet_datatable[[#This Row],[y]],NA())</f>
        <v>#N/A</v>
      </c>
      <c r="X718" s="3">
        <f>IF(COUNTA(tweet_datatable[[#This Row],[Flag]])=0,tweet_datatable[[#This Row],[x]],NA())</f>
        <v>0.83057583110935762</v>
      </c>
      <c r="Y718" s="3">
        <f>IF(COUNTA(tweet_datatable[[#This Row],[Flag]])=0,tweet_datatable[[#This Row],[y]],NA())</f>
        <v>0.1460265183122488</v>
      </c>
      <c r="Z718" s="3"/>
      <c r="AA718" s="3"/>
      <c r="AB718" s="3"/>
    </row>
    <row r="719" spans="1:28" x14ac:dyDescent="0.35">
      <c r="A719" s="1">
        <v>44182</v>
      </c>
      <c r="B719">
        <v>24.9</v>
      </c>
      <c r="C719">
        <v>49</v>
      </c>
      <c r="D719">
        <v>191.3</v>
      </c>
      <c r="E719" t="s">
        <v>9</v>
      </c>
      <c r="I719" s="2">
        <f>IFERROR(tweet_datatable[[#This Row],[Retweets]]/SUM(tweet_datatable[[#This Row],[Retweets]:[Likes]]),0.5)</f>
        <v>0.20391177694548479</v>
      </c>
      <c r="J719" s="2">
        <f>IFERROR(tweet_datatable[[#This Row],[Retweets]]/SUM(tweet_datatable[[#This Row],[Comments]:[Retweets]]),0.5)</f>
        <v>0.66305818673883621</v>
      </c>
      <c r="K719" s="3">
        <f>tweet_datatable[[#This Row],[R/L]]*60</f>
        <v>12.234706616729088</v>
      </c>
      <c r="L719" s="3">
        <f>tweet_datatable[[#This Row],[R/C]]*60</f>
        <v>39.783491204330176</v>
      </c>
      <c r="M719" s="3">
        <f>180-tweet_datatable[[#This Row],[Theta (deg)]]-tweet_datatable[[#This Row],[Phi (deg)]]</f>
        <v>127.98180217894074</v>
      </c>
      <c r="N719" s="3">
        <f>RADIANS(tweet_datatable[[#This Row],[Phi (deg)]])</f>
        <v>0.69435290945376571</v>
      </c>
      <c r="O719" s="3">
        <f>RADIANS(tweet_datatable[[#This Row],[Beta (deg)]])</f>
        <v>2.2337038306585688</v>
      </c>
      <c r="P719" s="3">
        <f>SIN(tweet_datatable[[#This Row],[Phi (rad)]])</f>
        <v>0.6398883052033334</v>
      </c>
      <c r="Q719" s="3">
        <f>SIN(tweet_datatable[[#This Row],[Beta (rad)]])</f>
        <v>0.78820625526457755</v>
      </c>
      <c r="R719" s="3">
        <f>tweet_datatable[[#This Row],[SinPhi]]/tweet_datatable[[#This Row],[SinBeta]]</f>
        <v>0.81182850418833807</v>
      </c>
      <c r="S719" s="3">
        <f>RADIANS(tweet_datatable[[#This Row],[Theta (deg)]])</f>
        <v>0.21353591347745854</v>
      </c>
      <c r="T719" s="3">
        <f>tweet_datatable[[#This Row],[r1]]*COS(tweet_datatable[[#This Row],[Theta (rad)]])</f>
        <v>0.79339001659774855</v>
      </c>
      <c r="U719" s="3">
        <f>tweet_datatable[[#This Row],[r1]]*SIN(tweet_datatable[[#This Row],[Theta (rad)]])</f>
        <v>0.17204011676262809</v>
      </c>
      <c r="V719" s="3" t="e">
        <f>IF(COUNTA(tweet_datatable[[#This Row],[Flag]])&gt;0,tweet_datatable[[#This Row],[x]],NA())</f>
        <v>#N/A</v>
      </c>
      <c r="W719" s="3" t="e">
        <f>IF(COUNTA(tweet_datatable[[#This Row],[Flag]])&gt;0,tweet_datatable[[#This Row],[y]],NA())</f>
        <v>#N/A</v>
      </c>
      <c r="X719" s="3">
        <f>IF(COUNTA(tweet_datatable[[#This Row],[Flag]])=0,tweet_datatable[[#This Row],[x]],NA())</f>
        <v>0.79339001659774855</v>
      </c>
      <c r="Y719" s="3">
        <f>IF(COUNTA(tweet_datatable[[#This Row],[Flag]])=0,tweet_datatable[[#This Row],[y]],NA())</f>
        <v>0.17204011676262809</v>
      </c>
      <c r="Z719" s="3"/>
      <c r="AA719" s="3"/>
      <c r="AB719" s="3"/>
    </row>
    <row r="720" spans="1:28" x14ac:dyDescent="0.35">
      <c r="A720" s="1">
        <v>44182</v>
      </c>
      <c r="B720">
        <v>71.5</v>
      </c>
      <c r="C720">
        <v>70.400000000000006</v>
      </c>
      <c r="D720">
        <v>353.3</v>
      </c>
      <c r="E720" t="s">
        <v>8</v>
      </c>
      <c r="I720" s="2">
        <f>IFERROR(tweet_datatable[[#This Row],[Retweets]]/SUM(tweet_datatable[[#This Row],[Retweets]:[Likes]]),0.5)</f>
        <v>0.16615529856030209</v>
      </c>
      <c r="J720" s="2">
        <f>IFERROR(tweet_datatable[[#This Row],[Retweets]]/SUM(tweet_datatable[[#This Row],[Comments]:[Retweets]]),0.5)</f>
        <v>0.49612403100775193</v>
      </c>
      <c r="K720" s="3">
        <f>tweet_datatable[[#This Row],[R/L]]*60</f>
        <v>9.9693179136181254</v>
      </c>
      <c r="L720" s="3">
        <f>tweet_datatable[[#This Row],[R/C]]*60</f>
        <v>29.767441860465116</v>
      </c>
      <c r="M720" s="3">
        <f>180-tweet_datatable[[#This Row],[Theta (deg)]]-tweet_datatable[[#This Row],[Phi (deg)]]</f>
        <v>140.26324022591677</v>
      </c>
      <c r="N720" s="3">
        <f>RADIANS(tweet_datatable[[#This Row],[Phi (deg)]])</f>
        <v>0.51953987036110272</v>
      </c>
      <c r="O720" s="3">
        <f>RADIANS(tweet_datatable[[#This Row],[Beta (deg)]])</f>
        <v>2.4480553614580027</v>
      </c>
      <c r="P720" s="3">
        <f>SIN(tweet_datatable[[#This Row],[Phi (rad)]])</f>
        <v>0.49648077593250101</v>
      </c>
      <c r="Q720" s="3">
        <f>SIN(tweet_datatable[[#This Row],[Beta (rad)]])</f>
        <v>0.63926131668214725</v>
      </c>
      <c r="R720" s="3">
        <f>tweet_datatable[[#This Row],[SinPhi]]/tweet_datatable[[#This Row],[SinBeta]]</f>
        <v>0.77664761338806398</v>
      </c>
      <c r="S720" s="3">
        <f>RADIANS(tweet_datatable[[#This Row],[Theta (deg)]])</f>
        <v>0.17399742177068792</v>
      </c>
      <c r="T720" s="3">
        <f>tweet_datatable[[#This Row],[r1]]*COS(tweet_datatable[[#This Row],[Theta (rad)]])</f>
        <v>0.76492070119006061</v>
      </c>
      <c r="U720" s="3">
        <f>tweet_datatable[[#This Row],[r1]]*SIN(tweet_datatable[[#This Row],[Theta (rad)]])</f>
        <v>0.13445384439383531</v>
      </c>
      <c r="V720" s="3" t="e">
        <f>IF(COUNTA(tweet_datatable[[#This Row],[Flag]])&gt;0,tweet_datatable[[#This Row],[x]],NA())</f>
        <v>#N/A</v>
      </c>
      <c r="W720" s="3" t="e">
        <f>IF(COUNTA(tweet_datatable[[#This Row],[Flag]])&gt;0,tweet_datatable[[#This Row],[y]],NA())</f>
        <v>#N/A</v>
      </c>
      <c r="X720" s="3">
        <f>IF(COUNTA(tweet_datatable[[#This Row],[Flag]])=0,tweet_datatable[[#This Row],[x]],NA())</f>
        <v>0.76492070119006061</v>
      </c>
      <c r="Y720" s="3">
        <f>IF(COUNTA(tweet_datatable[[#This Row],[Flag]])=0,tweet_datatable[[#This Row],[y]],NA())</f>
        <v>0.13445384439383531</v>
      </c>
      <c r="Z720" s="3"/>
      <c r="AA720" s="3"/>
      <c r="AB720" s="3"/>
    </row>
    <row r="721" spans="1:28" x14ac:dyDescent="0.35">
      <c r="A721" s="1">
        <v>44182</v>
      </c>
      <c r="B721">
        <v>16</v>
      </c>
      <c r="C721">
        <v>36.700000000000003</v>
      </c>
      <c r="D721">
        <v>144.1</v>
      </c>
      <c r="E721" t="s">
        <v>9</v>
      </c>
      <c r="I721" s="2">
        <f>IFERROR(tweet_datatable[[#This Row],[Retweets]]/SUM(tweet_datatable[[#This Row],[Retweets]:[Likes]]),0.5)</f>
        <v>0.20298672566371681</v>
      </c>
      <c r="J721" s="2">
        <f>IFERROR(tweet_datatable[[#This Row],[Retweets]]/SUM(tweet_datatable[[#This Row],[Comments]:[Retweets]]),0.5)</f>
        <v>0.69639468690702089</v>
      </c>
      <c r="K721" s="3">
        <f>tweet_datatable[[#This Row],[R/L]]*60</f>
        <v>12.179203539823009</v>
      </c>
      <c r="L721" s="3">
        <f>tweet_datatable[[#This Row],[R/C]]*60</f>
        <v>41.78368121442125</v>
      </c>
      <c r="M721" s="3">
        <f>180-tweet_datatable[[#This Row],[Theta (deg)]]-tweet_datatable[[#This Row],[Phi (deg)]]</f>
        <v>126.03711524575573</v>
      </c>
      <c r="N721" s="3">
        <f>RADIANS(tweet_datatable[[#This Row],[Phi (deg)]])</f>
        <v>0.7292628107953536</v>
      </c>
      <c r="O721" s="3">
        <f>RADIANS(tweet_datatable[[#This Row],[Beta (deg)]])</f>
        <v>2.1997626407539794</v>
      </c>
      <c r="P721" s="3">
        <f>SIN(tweet_datatable[[#This Row],[Phi (rad)]])</f>
        <v>0.66632011932401525</v>
      </c>
      <c r="Q721" s="3">
        <f>SIN(tweet_datatable[[#This Row],[Beta (rad)]])</f>
        <v>0.80863606722464676</v>
      </c>
      <c r="R721" s="3">
        <f>tweet_datatable[[#This Row],[SinPhi]]/tweet_datatable[[#This Row],[SinBeta]]</f>
        <v>0.82400494651558154</v>
      </c>
      <c r="S721" s="3">
        <f>RADIANS(tweet_datatable[[#This Row],[Theta (deg)]])</f>
        <v>0.21256720204045981</v>
      </c>
      <c r="T721" s="3">
        <f>tweet_datatable[[#This Row],[r1]]*COS(tweet_datatable[[#This Row],[Theta (rad)]])</f>
        <v>0.80545868300380574</v>
      </c>
      <c r="U721" s="3">
        <f>tweet_datatable[[#This Row],[r1]]*SIN(tweet_datatable[[#This Row],[Theta (rad)]])</f>
        <v>0.17384033437588986</v>
      </c>
      <c r="V721" s="3" t="e">
        <f>IF(COUNTA(tweet_datatable[[#This Row],[Flag]])&gt;0,tweet_datatable[[#This Row],[x]],NA())</f>
        <v>#N/A</v>
      </c>
      <c r="W721" s="3" t="e">
        <f>IF(COUNTA(tweet_datatable[[#This Row],[Flag]])&gt;0,tweet_datatable[[#This Row],[y]],NA())</f>
        <v>#N/A</v>
      </c>
      <c r="X721" s="3">
        <f>IF(COUNTA(tweet_datatable[[#This Row],[Flag]])=0,tweet_datatable[[#This Row],[x]],NA())</f>
        <v>0.80545868300380574</v>
      </c>
      <c r="Y721" s="3">
        <f>IF(COUNTA(tweet_datatable[[#This Row],[Flag]])=0,tweet_datatable[[#This Row],[y]],NA())</f>
        <v>0.17384033437588986</v>
      </c>
      <c r="Z721" s="3"/>
      <c r="AA721" s="3"/>
      <c r="AB721" s="3"/>
    </row>
    <row r="722" spans="1:28" x14ac:dyDescent="0.35">
      <c r="A722" s="1">
        <v>44182</v>
      </c>
      <c r="B722">
        <v>5.2</v>
      </c>
      <c r="C722">
        <v>18.8</v>
      </c>
      <c r="D722">
        <v>94.5</v>
      </c>
      <c r="E722" t="s">
        <v>9</v>
      </c>
      <c r="I722" s="2">
        <f>IFERROR(tweet_datatable[[#This Row],[Retweets]]/SUM(tweet_datatable[[#This Row],[Retweets]:[Likes]]),0.5)</f>
        <v>0.16593115622241836</v>
      </c>
      <c r="J722" s="2">
        <f>IFERROR(tweet_datatable[[#This Row],[Retweets]]/SUM(tweet_datatable[[#This Row],[Comments]:[Retweets]]),0.5)</f>
        <v>0.78333333333333333</v>
      </c>
      <c r="K722" s="3">
        <f>tweet_datatable[[#This Row],[R/L]]*60</f>
        <v>9.9558693733451022</v>
      </c>
      <c r="L722" s="3">
        <f>tweet_datatable[[#This Row],[R/C]]*60</f>
        <v>47</v>
      </c>
      <c r="M722" s="3">
        <f>180-tweet_datatable[[#This Row],[Theta (deg)]]-tweet_datatable[[#This Row],[Phi (deg)]]</f>
        <v>123.04413062665489</v>
      </c>
      <c r="N722" s="3">
        <f>RADIANS(tweet_datatable[[#This Row],[Phi (deg)]])</f>
        <v>0.82030474843733492</v>
      </c>
      <c r="O722" s="3">
        <f>RADIANS(tweet_datatable[[#This Row],[Beta (deg)]])</f>
        <v>2.1475252046891216</v>
      </c>
      <c r="P722" s="3">
        <f>SIN(tweet_datatable[[#This Row],[Phi (rad)]])</f>
        <v>0.73135370161917046</v>
      </c>
      <c r="Q722" s="3">
        <f>SIN(tweet_datatable[[#This Row],[Beta (rad)]])</f>
        <v>0.8382508247608611</v>
      </c>
      <c r="R722" s="3">
        <f>tweet_datatable[[#This Row],[SinPhi]]/tweet_datatable[[#This Row],[SinBeta]]</f>
        <v>0.87247597021788004</v>
      </c>
      <c r="S722" s="3">
        <f>RADIANS(tweet_datatable[[#This Row],[Theta (deg)]])</f>
        <v>0.17376270046333661</v>
      </c>
      <c r="T722" s="3">
        <f>tweet_datatable[[#This Row],[r1]]*COS(tweet_datatable[[#This Row],[Theta (rad)]])</f>
        <v>0.8593375369334364</v>
      </c>
      <c r="U722" s="3">
        <f>tweet_datatable[[#This Row],[r1]]*SIN(tweet_datatable[[#This Row],[Theta (rad)]])</f>
        <v>0.15084202406758523</v>
      </c>
      <c r="V722" s="3" t="e">
        <f>IF(COUNTA(tweet_datatable[[#This Row],[Flag]])&gt;0,tweet_datatable[[#This Row],[x]],NA())</f>
        <v>#N/A</v>
      </c>
      <c r="W722" s="3" t="e">
        <f>IF(COUNTA(tweet_datatable[[#This Row],[Flag]])&gt;0,tweet_datatable[[#This Row],[y]],NA())</f>
        <v>#N/A</v>
      </c>
      <c r="X722" s="3">
        <f>IF(COUNTA(tweet_datatable[[#This Row],[Flag]])=0,tweet_datatable[[#This Row],[x]],NA())</f>
        <v>0.8593375369334364</v>
      </c>
      <c r="Y722" s="3">
        <f>IF(COUNTA(tweet_datatable[[#This Row],[Flag]])=0,tweet_datatable[[#This Row],[y]],NA())</f>
        <v>0.15084202406758523</v>
      </c>
      <c r="Z722" s="3"/>
      <c r="AA722" s="3"/>
      <c r="AB722" s="3"/>
    </row>
    <row r="723" spans="1:28" x14ac:dyDescent="0.35">
      <c r="A723" s="1">
        <v>44182</v>
      </c>
      <c r="B723">
        <v>3.8</v>
      </c>
      <c r="C723">
        <v>16.100000000000001</v>
      </c>
      <c r="D723">
        <v>98.1</v>
      </c>
      <c r="E723" t="s">
        <v>9</v>
      </c>
      <c r="I723" s="2">
        <f>IFERROR(tweet_datatable[[#This Row],[Retweets]]/SUM(tweet_datatable[[#This Row],[Retweets]:[Likes]]),0.5)</f>
        <v>0.14098073555166377</v>
      </c>
      <c r="J723" s="2">
        <f>IFERROR(tweet_datatable[[#This Row],[Retweets]]/SUM(tweet_datatable[[#This Row],[Comments]:[Retweets]]),0.5)</f>
        <v>0.80904522613065322</v>
      </c>
      <c r="K723" s="3">
        <f>tweet_datatable[[#This Row],[R/L]]*60</f>
        <v>8.4588441330998254</v>
      </c>
      <c r="L723" s="3">
        <f>tweet_datatable[[#This Row],[R/C]]*60</f>
        <v>48.542713567839193</v>
      </c>
      <c r="M723" s="3">
        <f>180-tweet_datatable[[#This Row],[Theta (deg)]]-tweet_datatable[[#This Row],[Phi (deg)]]</f>
        <v>122.99844229906097</v>
      </c>
      <c r="N723" s="3">
        <f>RADIANS(tweet_datatable[[#This Row],[Phi (deg)]])</f>
        <v>0.84723017961131775</v>
      </c>
      <c r="O723" s="3">
        <f>RADIANS(tweet_datatable[[#This Row],[Beta (deg)]])</f>
        <v>2.1467277929428779</v>
      </c>
      <c r="P723" s="3">
        <f>SIN(tweet_datatable[[#This Row],[Phi (rad)]])</f>
        <v>0.74944949082995072</v>
      </c>
      <c r="Q723" s="3">
        <f>SIN(tweet_datatable[[#This Row],[Beta (rad)]])</f>
        <v>0.83868537474244909</v>
      </c>
      <c r="R723" s="3">
        <f>tweet_datatable[[#This Row],[SinPhi]]/tweet_datatable[[#This Row],[SinBeta]]</f>
        <v>0.89360028611456144</v>
      </c>
      <c r="S723" s="3">
        <f>RADIANS(tweet_datatable[[#This Row],[Theta (deg)]])</f>
        <v>0.1476346810355974</v>
      </c>
      <c r="T723" s="3">
        <f>tweet_datatable[[#This Row],[r1]]*COS(tweet_datatable[[#This Row],[Theta (rad)]])</f>
        <v>0.88387950605783439</v>
      </c>
      <c r="U723" s="3">
        <f>tweet_datatable[[#This Row],[r1]]*SIN(tweet_datatable[[#This Row],[Theta (rad)]])</f>
        <v>0.13144767063354462</v>
      </c>
      <c r="V723" s="3" t="e">
        <f>IF(COUNTA(tweet_datatable[[#This Row],[Flag]])&gt;0,tweet_datatable[[#This Row],[x]],NA())</f>
        <v>#N/A</v>
      </c>
      <c r="W723" s="3" t="e">
        <f>IF(COUNTA(tweet_datatable[[#This Row],[Flag]])&gt;0,tweet_datatable[[#This Row],[y]],NA())</f>
        <v>#N/A</v>
      </c>
      <c r="X723" s="3">
        <f>IF(COUNTA(tweet_datatable[[#This Row],[Flag]])=0,tweet_datatable[[#This Row],[x]],NA())</f>
        <v>0.88387950605783439</v>
      </c>
      <c r="Y723" s="3">
        <f>IF(COUNTA(tweet_datatable[[#This Row],[Flag]])=0,tweet_datatable[[#This Row],[y]],NA())</f>
        <v>0.13144767063354462</v>
      </c>
      <c r="Z723" s="3"/>
      <c r="AA723" s="3"/>
      <c r="AB723" s="3"/>
    </row>
    <row r="724" spans="1:28" x14ac:dyDescent="0.35">
      <c r="A724" s="1">
        <v>44182</v>
      </c>
      <c r="B724">
        <v>16.5</v>
      </c>
      <c r="C724">
        <v>28.3</v>
      </c>
      <c r="D724">
        <v>93.5</v>
      </c>
      <c r="E724" t="s">
        <v>8</v>
      </c>
      <c r="I724" s="2">
        <f>IFERROR(tweet_datatable[[#This Row],[Retweets]]/SUM(tweet_datatable[[#This Row],[Retweets]:[Likes]]),0.5)</f>
        <v>0.23234811165845651</v>
      </c>
      <c r="J724" s="2">
        <f>IFERROR(tweet_datatable[[#This Row],[Retweets]]/SUM(tweet_datatable[[#This Row],[Comments]:[Retweets]]),0.5)</f>
        <v>0.6316964285714286</v>
      </c>
      <c r="K724" s="3">
        <f>tweet_datatable[[#This Row],[R/L]]*60</f>
        <v>13.94088669950739</v>
      </c>
      <c r="L724" s="3">
        <f>tweet_datatable[[#This Row],[R/C]]*60</f>
        <v>37.901785714285715</v>
      </c>
      <c r="M724" s="3">
        <f>180-tweet_datatable[[#This Row],[Theta (deg)]]-tweet_datatable[[#This Row],[Phi (deg)]]</f>
        <v>128.15732758620689</v>
      </c>
      <c r="N724" s="3">
        <f>RADIANS(tweet_datatable[[#This Row],[Phi (deg)]])</f>
        <v>0.66151095309963648</v>
      </c>
      <c r="O724" s="3">
        <f>RADIANS(tweet_datatable[[#This Row],[Beta (deg)]])</f>
        <v>2.2367673269362673</v>
      </c>
      <c r="P724" s="3">
        <f>SIN(tweet_datatable[[#This Row],[Phi (rad)]])</f>
        <v>0.614309792863729</v>
      </c>
      <c r="Q724" s="3">
        <f>SIN(tweet_datatable[[#This Row],[Beta (rad)]])</f>
        <v>0.78631724974868522</v>
      </c>
      <c r="R724" s="3">
        <f>tweet_datatable[[#This Row],[SinPhi]]/tweet_datatable[[#This Row],[SinBeta]]</f>
        <v>0.78124928972379593</v>
      </c>
      <c r="S724" s="3">
        <f>RADIANS(tweet_datatable[[#This Row],[Theta (deg)]])</f>
        <v>0.2433143735538893</v>
      </c>
      <c r="T724" s="3">
        <f>tweet_datatable[[#This Row],[r1]]*COS(tweet_datatable[[#This Row],[Theta (rad)]])</f>
        <v>0.75823744024806894</v>
      </c>
      <c r="U724" s="3">
        <f>tweet_datatable[[#This Row],[r1]]*SIN(tweet_datatable[[#This Row],[Theta (rad)]])</f>
        <v>0.18821911937949232</v>
      </c>
      <c r="V724" s="3" t="e">
        <f>IF(COUNTA(tweet_datatable[[#This Row],[Flag]])&gt;0,tweet_datatable[[#This Row],[x]],NA())</f>
        <v>#N/A</v>
      </c>
      <c r="W724" s="3" t="e">
        <f>IF(COUNTA(tweet_datatable[[#This Row],[Flag]])&gt;0,tweet_datatable[[#This Row],[y]],NA())</f>
        <v>#N/A</v>
      </c>
      <c r="X724" s="3">
        <f>IF(COUNTA(tweet_datatable[[#This Row],[Flag]])=0,tweet_datatable[[#This Row],[x]],NA())</f>
        <v>0.75823744024806894</v>
      </c>
      <c r="Y724" s="3">
        <f>IF(COUNTA(tweet_datatable[[#This Row],[Flag]])=0,tweet_datatable[[#This Row],[y]],NA())</f>
        <v>0.18821911937949232</v>
      </c>
      <c r="Z724" s="3"/>
      <c r="AA724" s="3"/>
      <c r="AB724" s="3"/>
    </row>
    <row r="725" spans="1:28" x14ac:dyDescent="0.35">
      <c r="A725" s="1">
        <v>44182</v>
      </c>
      <c r="B725">
        <v>89.2</v>
      </c>
      <c r="C725">
        <v>87.3</v>
      </c>
      <c r="D725">
        <v>439.2</v>
      </c>
      <c r="E725" t="s">
        <v>8</v>
      </c>
      <c r="I725" s="2">
        <f>IFERROR(tweet_datatable[[#This Row],[Retweets]]/SUM(tweet_datatable[[#This Row],[Retweets]:[Likes]]),0.5)</f>
        <v>0.16581196581196581</v>
      </c>
      <c r="J725" s="2">
        <f>IFERROR(tweet_datatable[[#This Row],[Retweets]]/SUM(tweet_datatable[[#This Row],[Comments]:[Retweets]]),0.5)</f>
        <v>0.49461756373937676</v>
      </c>
      <c r="K725" s="3">
        <f>tweet_datatable[[#This Row],[R/L]]*60</f>
        <v>9.9487179487179489</v>
      </c>
      <c r="L725" s="3">
        <f>tweet_datatable[[#This Row],[R/C]]*60</f>
        <v>29.677053824362606</v>
      </c>
      <c r="M725" s="3">
        <f>180-tweet_datatable[[#This Row],[Theta (deg)]]-tweet_datatable[[#This Row],[Phi (deg)]]</f>
        <v>140.37422822691943</v>
      </c>
      <c r="N725" s="3">
        <f>RADIANS(tweet_datatable[[#This Row],[Phi (deg)]])</f>
        <v>0.51796230152670242</v>
      </c>
      <c r="O725" s="3">
        <f>RADIANS(tweet_datatable[[#This Row],[Beta (deg)]])</f>
        <v>2.4499924675057057</v>
      </c>
      <c r="P725" s="3">
        <f>SIN(tweet_datatable[[#This Row],[Phi (rad)]])</f>
        <v>0.49511075367373242</v>
      </c>
      <c r="Q725" s="3">
        <f>SIN(tweet_datatable[[#This Row],[Beta (rad)]])</f>
        <v>0.63777050387893719</v>
      </c>
      <c r="R725" s="3">
        <f>tweet_datatable[[#This Row],[SinPhi]]/tweet_datatable[[#This Row],[SinBeta]]</f>
        <v>0.77631491369145422</v>
      </c>
      <c r="S725" s="3">
        <f>RADIANS(tweet_datatable[[#This Row],[Theta (deg)]])</f>
        <v>0.17363788455738458</v>
      </c>
      <c r="T725" s="3">
        <f>tweet_datatable[[#This Row],[r1]]*COS(tweet_datatable[[#This Row],[Theta (rad)]])</f>
        <v>0.7646412960917337</v>
      </c>
      <c r="U725" s="3">
        <f>tweet_datatable[[#This Row],[r1]]*SIN(tweet_datatable[[#This Row],[Theta (rad)]])</f>
        <v>0.13412133883511509</v>
      </c>
      <c r="V725" s="3" t="e">
        <f>IF(COUNTA(tweet_datatable[[#This Row],[Flag]])&gt;0,tweet_datatable[[#This Row],[x]],NA())</f>
        <v>#N/A</v>
      </c>
      <c r="W725" s="3" t="e">
        <f>IF(COUNTA(tweet_datatable[[#This Row],[Flag]])&gt;0,tweet_datatable[[#This Row],[y]],NA())</f>
        <v>#N/A</v>
      </c>
      <c r="X725" s="3">
        <f>IF(COUNTA(tweet_datatable[[#This Row],[Flag]])=0,tweet_datatable[[#This Row],[x]],NA())</f>
        <v>0.7646412960917337</v>
      </c>
      <c r="Y725" s="3">
        <f>IF(COUNTA(tweet_datatable[[#This Row],[Flag]])=0,tweet_datatable[[#This Row],[y]],NA())</f>
        <v>0.13412133883511509</v>
      </c>
      <c r="Z725" s="3"/>
      <c r="AA725" s="3"/>
      <c r="AB725" s="3"/>
    </row>
    <row r="726" spans="1:28" x14ac:dyDescent="0.35">
      <c r="A726" s="1">
        <v>44183</v>
      </c>
      <c r="B726">
        <v>31.6</v>
      </c>
      <c r="C726">
        <v>60.9</v>
      </c>
      <c r="D726">
        <v>213.8</v>
      </c>
      <c r="E726" t="s">
        <v>8</v>
      </c>
      <c r="G726" t="s">
        <v>23</v>
      </c>
      <c r="I726" s="2">
        <f>IFERROR(tweet_datatable[[#This Row],[Retweets]]/SUM(tweet_datatable[[#This Row],[Retweets]:[Likes]]),0.5)</f>
        <v>0.2216963960684383</v>
      </c>
      <c r="J726" s="2">
        <f>IFERROR(tweet_datatable[[#This Row],[Retweets]]/SUM(tweet_datatable[[#This Row],[Comments]:[Retweets]]),0.5)</f>
        <v>0.65837837837837832</v>
      </c>
      <c r="K726" s="3">
        <f>tweet_datatable[[#This Row],[R/L]]*60</f>
        <v>13.301783764106299</v>
      </c>
      <c r="L726" s="3">
        <f>tweet_datatable[[#This Row],[R/C]]*60</f>
        <v>39.502702702702699</v>
      </c>
      <c r="M726" s="3">
        <f>180-tweet_datatable[[#This Row],[Theta (deg)]]-tweet_datatable[[#This Row],[Phi (deg)]]</f>
        <v>127.19551353319102</v>
      </c>
      <c r="N726" s="3">
        <f>RADIANS(tweet_datatable[[#This Row],[Phi (deg)]])</f>
        <v>0.68945222559862485</v>
      </c>
      <c r="O726" s="3">
        <f>RADIANS(tweet_datatable[[#This Row],[Beta (deg)]])</f>
        <v>2.2199805049191892</v>
      </c>
      <c r="P726" s="3">
        <f>SIN(tweet_datatable[[#This Row],[Phi (rad)]])</f>
        <v>0.63611461792026647</v>
      </c>
      <c r="Q726" s="3">
        <f>SIN(tweet_datatable[[#This Row],[Beta (rad)]])</f>
        <v>0.79657725788009393</v>
      </c>
      <c r="R726" s="3">
        <f>tweet_datatable[[#This Row],[SinPhi]]/tweet_datatable[[#This Row],[SinBeta]]</f>
        <v>0.79855985295530318</v>
      </c>
      <c r="S726" s="3">
        <f>RADIANS(tweet_datatable[[#This Row],[Theta (deg)]])</f>
        <v>0.23215992307197963</v>
      </c>
      <c r="T726" s="3">
        <f>tweet_datatable[[#This Row],[r1]]*COS(tweet_datatable[[#This Row],[Theta (rad)]])</f>
        <v>0.77713585785265338</v>
      </c>
      <c r="U726" s="3">
        <f>tweet_datatable[[#This Row],[r1]]*SIN(tweet_datatable[[#This Row],[Theta (rad)]])</f>
        <v>0.18373267861655954</v>
      </c>
      <c r="V726" s="3">
        <f>IF(COUNTA(tweet_datatable[[#This Row],[Flag]])&gt;0,tweet_datatable[[#This Row],[x]],NA())</f>
        <v>0.77713585785265338</v>
      </c>
      <c r="W726" s="3">
        <f>IF(COUNTA(tweet_datatable[[#This Row],[Flag]])&gt;0,tweet_datatable[[#This Row],[y]],NA())</f>
        <v>0.18373267861655954</v>
      </c>
      <c r="X726" s="3" t="e">
        <f>IF(COUNTA(tweet_datatable[[#This Row],[Flag]])=0,tweet_datatable[[#This Row],[x]],NA())</f>
        <v>#N/A</v>
      </c>
      <c r="Y726" s="3" t="e">
        <f>IF(COUNTA(tweet_datatable[[#This Row],[Flag]])=0,tweet_datatable[[#This Row],[y]],NA())</f>
        <v>#N/A</v>
      </c>
      <c r="Z726" s="3"/>
      <c r="AA726" s="3"/>
      <c r="AB726" s="3"/>
    </row>
    <row r="727" spans="1:28" x14ac:dyDescent="0.35">
      <c r="A727" s="1">
        <v>44183</v>
      </c>
      <c r="B727">
        <v>31</v>
      </c>
      <c r="C727">
        <v>57</v>
      </c>
      <c r="D727">
        <v>183</v>
      </c>
      <c r="E727" t="s">
        <v>8</v>
      </c>
      <c r="G727" t="s">
        <v>12</v>
      </c>
      <c r="I727" s="2">
        <f>IFERROR(tweet_datatable[[#This Row],[Retweets]]/SUM(tweet_datatable[[#This Row],[Retweets]:[Likes]]),0.5)</f>
        <v>0.23749999999999999</v>
      </c>
      <c r="J727" s="2">
        <f>IFERROR(tweet_datatable[[#This Row],[Retweets]]/SUM(tweet_datatable[[#This Row],[Comments]:[Retweets]]),0.5)</f>
        <v>0.64772727272727271</v>
      </c>
      <c r="K727" s="3">
        <f>tweet_datatable[[#This Row],[R/L]]*60</f>
        <v>14.25</v>
      </c>
      <c r="L727" s="3">
        <f>tweet_datatable[[#This Row],[R/C]]*60</f>
        <v>38.86363636363636</v>
      </c>
      <c r="M727" s="3">
        <f>180-tweet_datatable[[#This Row],[Theta (deg)]]-tweet_datatable[[#This Row],[Phi (deg)]]</f>
        <v>126.88636363636364</v>
      </c>
      <c r="N727" s="3">
        <f>RADIANS(tweet_datatable[[#This Row],[Phi (deg)]])</f>
        <v>0.67829841384325074</v>
      </c>
      <c r="O727" s="3">
        <f>RADIANS(tweet_datatable[[#This Row],[Beta (deg)]])</f>
        <v>2.2145848213373505</v>
      </c>
      <c r="P727" s="3">
        <f>SIN(tweet_datatable[[#This Row],[Phi (rad)]])</f>
        <v>0.62746900738085187</v>
      </c>
      <c r="Q727" s="3">
        <f>SIN(tweet_datatable[[#This Row],[Beta (rad)]])</f>
        <v>0.79982753551664454</v>
      </c>
      <c r="R727" s="3">
        <f>tweet_datatable[[#This Row],[SinPhi]]/tweet_datatable[[#This Row],[SinBeta]]</f>
        <v>0.7845053833706056</v>
      </c>
      <c r="S727" s="3">
        <f>RADIANS(tweet_datatable[[#This Row],[Theta (deg)]])</f>
        <v>0.24870941840919197</v>
      </c>
      <c r="T727" s="3">
        <f>tweet_datatable[[#This Row],[r1]]*COS(tweet_datatable[[#This Row],[Theta (rad)]])</f>
        <v>0.7603668663941382</v>
      </c>
      <c r="U727" s="3">
        <f>tweet_datatable[[#This Row],[r1]]*SIN(tweet_datatable[[#This Row],[Theta (rad)]])</f>
        <v>0.19310858351564722</v>
      </c>
      <c r="V727" s="3">
        <f>IF(COUNTA(tweet_datatable[[#This Row],[Flag]])&gt;0,tweet_datatable[[#This Row],[x]],NA())</f>
        <v>0.7603668663941382</v>
      </c>
      <c r="W727" s="3">
        <f>IF(COUNTA(tweet_datatable[[#This Row],[Flag]])&gt;0,tweet_datatable[[#This Row],[y]],NA())</f>
        <v>0.19310858351564722</v>
      </c>
      <c r="X727" s="3" t="e">
        <f>IF(COUNTA(tweet_datatable[[#This Row],[Flag]])=0,tweet_datatable[[#This Row],[x]],NA())</f>
        <v>#N/A</v>
      </c>
      <c r="Y727" s="3" t="e">
        <f>IF(COUNTA(tweet_datatable[[#This Row],[Flag]])=0,tweet_datatable[[#This Row],[y]],NA())</f>
        <v>#N/A</v>
      </c>
      <c r="Z727" s="3"/>
      <c r="AA727" s="3"/>
      <c r="AB727" s="3"/>
    </row>
    <row r="728" spans="1:28" x14ac:dyDescent="0.35">
      <c r="A728" s="1">
        <v>44183</v>
      </c>
      <c r="B728">
        <v>11.2</v>
      </c>
      <c r="C728">
        <v>25.1</v>
      </c>
      <c r="D728">
        <v>166.9</v>
      </c>
      <c r="E728" t="s">
        <v>8</v>
      </c>
      <c r="I728" s="2">
        <f>IFERROR(tweet_datatable[[#This Row],[Retweets]]/SUM(tweet_datatable[[#This Row],[Retweets]:[Likes]]),0.5)</f>
        <v>0.13072916666666667</v>
      </c>
      <c r="J728" s="2">
        <f>IFERROR(tweet_datatable[[#This Row],[Retweets]]/SUM(tweet_datatable[[#This Row],[Comments]:[Retweets]]),0.5)</f>
        <v>0.69146005509641884</v>
      </c>
      <c r="K728" s="3">
        <f>tweet_datatable[[#This Row],[R/L]]*60</f>
        <v>7.84375</v>
      </c>
      <c r="L728" s="3">
        <f>tweet_datatable[[#This Row],[R/C]]*60</f>
        <v>41.487603305785129</v>
      </c>
      <c r="M728" s="3">
        <f>180-tweet_datatable[[#This Row],[Theta (deg)]]-tweet_datatable[[#This Row],[Phi (deg)]]</f>
        <v>130.66864669421489</v>
      </c>
      <c r="N728" s="3">
        <f>RADIANS(tweet_datatable[[#This Row],[Phi (deg)]])</f>
        <v>0.72409527644723437</v>
      </c>
      <c r="O728" s="3">
        <f>RADIANS(tweet_datatable[[#This Row],[Beta (deg)]])</f>
        <v>2.2805981139392539</v>
      </c>
      <c r="P728" s="3">
        <f>SIN(tweet_datatable[[#This Row],[Phi (rad)]])</f>
        <v>0.66245798630309416</v>
      </c>
      <c r="Q728" s="3">
        <f>SIN(tweet_datatable[[#This Row],[Beta (rad)]])</f>
        <v>0.75849106292543256</v>
      </c>
      <c r="R728" s="3">
        <f>tweet_datatable[[#This Row],[SinPhi]]/tweet_datatable[[#This Row],[SinBeta]]</f>
        <v>0.87338931028145883</v>
      </c>
      <c r="S728" s="3">
        <f>RADIANS(tweet_datatable[[#This Row],[Theta (deg)]])</f>
        <v>0.13689926320330523</v>
      </c>
      <c r="T728" s="3">
        <f>tweet_datatable[[#This Row],[r1]]*COS(tweet_datatable[[#This Row],[Theta (rad)]])</f>
        <v>0.86521781154612065</v>
      </c>
      <c r="U728" s="3">
        <f>tweet_datatable[[#This Row],[r1]]*SIN(tweet_datatable[[#This Row],[Theta (rad)]])</f>
        <v>0.11919322924253732</v>
      </c>
      <c r="V728" s="3" t="e">
        <f>IF(COUNTA(tweet_datatable[[#This Row],[Flag]])&gt;0,tweet_datatable[[#This Row],[x]],NA())</f>
        <v>#N/A</v>
      </c>
      <c r="W728" s="3" t="e">
        <f>IF(COUNTA(tweet_datatable[[#This Row],[Flag]])&gt;0,tweet_datatable[[#This Row],[y]],NA())</f>
        <v>#N/A</v>
      </c>
      <c r="X728" s="3">
        <f>IF(COUNTA(tweet_datatable[[#This Row],[Flag]])=0,tweet_datatable[[#This Row],[x]],NA())</f>
        <v>0.86521781154612065</v>
      </c>
      <c r="Y728" s="3">
        <f>IF(COUNTA(tweet_datatable[[#This Row],[Flag]])=0,tweet_datatable[[#This Row],[y]],NA())</f>
        <v>0.11919322924253732</v>
      </c>
      <c r="Z728" s="3"/>
      <c r="AA728" s="3"/>
      <c r="AB728" s="3"/>
    </row>
    <row r="729" spans="1:28" x14ac:dyDescent="0.35">
      <c r="A729" s="1">
        <v>44183</v>
      </c>
      <c r="B729">
        <v>19</v>
      </c>
      <c r="C729">
        <v>29.3</v>
      </c>
      <c r="D729">
        <v>164</v>
      </c>
      <c r="E729" t="s">
        <v>8</v>
      </c>
      <c r="I729" s="2">
        <f>IFERROR(tweet_datatable[[#This Row],[Retweets]]/SUM(tweet_datatable[[#This Row],[Retweets]:[Likes]]),0.5)</f>
        <v>0.15157785825142264</v>
      </c>
      <c r="J729" s="2">
        <f>IFERROR(tweet_datatable[[#This Row],[Retweets]]/SUM(tweet_datatable[[#This Row],[Comments]:[Retweets]]),0.5)</f>
        <v>0.60662525879917184</v>
      </c>
      <c r="K729" s="3">
        <f>tweet_datatable[[#This Row],[R/L]]*60</f>
        <v>9.0946714950853593</v>
      </c>
      <c r="L729" s="3">
        <f>tweet_datatable[[#This Row],[R/C]]*60</f>
        <v>36.397515527950311</v>
      </c>
      <c r="M729" s="3">
        <f>180-tweet_datatable[[#This Row],[Theta (deg)]]-tweet_datatable[[#This Row],[Phi (deg)]]</f>
        <v>134.50781297696435</v>
      </c>
      <c r="N729" s="3">
        <f>RADIANS(tweet_datatable[[#This Row],[Phi (deg)]])</f>
        <v>0.63525648550849512</v>
      </c>
      <c r="O729" s="3">
        <f>RADIANS(tweet_datatable[[#This Row],[Beta (deg)]])</f>
        <v>2.3476042061047835</v>
      </c>
      <c r="P729" s="3">
        <f>SIN(tweet_datatable[[#This Row],[Phi (rad)]])</f>
        <v>0.59338398406595727</v>
      </c>
      <c r="Q729" s="3">
        <f>SIN(tweet_datatable[[#This Row],[Beta (rad)]])</f>
        <v>0.71315486501321701</v>
      </c>
      <c r="R729" s="3">
        <f>tweet_datatable[[#This Row],[SinPhi]]/tweet_datatable[[#This Row],[SinBeta]]</f>
        <v>0.83205487780688414</v>
      </c>
      <c r="S729" s="3">
        <f>RADIANS(tweet_datatable[[#This Row],[Theta (deg)]])</f>
        <v>0.15873196197651482</v>
      </c>
      <c r="T729" s="3">
        <f>tweet_datatable[[#This Row],[r1]]*COS(tweet_datatable[[#This Row],[Theta (rad)]])</f>
        <v>0.82159470920787947</v>
      </c>
      <c r="U729" s="3">
        <f>tweet_datatable[[#This Row],[r1]]*SIN(tweet_datatable[[#This Row],[Theta (rad)]])</f>
        <v>0.13151978362150993</v>
      </c>
      <c r="V729" s="3" t="e">
        <f>IF(COUNTA(tweet_datatable[[#This Row],[Flag]])&gt;0,tweet_datatable[[#This Row],[x]],NA())</f>
        <v>#N/A</v>
      </c>
      <c r="W729" s="3" t="e">
        <f>IF(COUNTA(tweet_datatable[[#This Row],[Flag]])&gt;0,tweet_datatable[[#This Row],[y]],NA())</f>
        <v>#N/A</v>
      </c>
      <c r="X729" s="3">
        <f>IF(COUNTA(tweet_datatable[[#This Row],[Flag]])=0,tweet_datatable[[#This Row],[x]],NA())</f>
        <v>0.82159470920787947</v>
      </c>
      <c r="Y729" s="3">
        <f>IF(COUNTA(tweet_datatable[[#This Row],[Flag]])=0,tweet_datatable[[#This Row],[y]],NA())</f>
        <v>0.13151978362150993</v>
      </c>
      <c r="Z729" s="3"/>
      <c r="AA729" s="3"/>
      <c r="AB729" s="3"/>
    </row>
    <row r="730" spans="1:28" x14ac:dyDescent="0.35">
      <c r="A730" s="1">
        <v>44183</v>
      </c>
      <c r="B730">
        <v>5.0999999999999996</v>
      </c>
      <c r="C730">
        <v>17.2</v>
      </c>
      <c r="D730">
        <v>78.400000000000006</v>
      </c>
      <c r="E730" t="s">
        <v>9</v>
      </c>
      <c r="I730" s="2">
        <f>IFERROR(tweet_datatable[[#This Row],[Retweets]]/SUM(tweet_datatable[[#This Row],[Retweets]:[Likes]]),0.5)</f>
        <v>0.17991631799163177</v>
      </c>
      <c r="J730" s="2">
        <f>IFERROR(tweet_datatable[[#This Row],[Retweets]]/SUM(tweet_datatable[[#This Row],[Comments]:[Retweets]]),0.5)</f>
        <v>0.77130044843049339</v>
      </c>
      <c r="K730" s="3">
        <f>tweet_datatable[[#This Row],[R/L]]*60</f>
        <v>10.794979079497907</v>
      </c>
      <c r="L730" s="3">
        <f>tweet_datatable[[#This Row],[R/C]]*60</f>
        <v>46.278026905829606</v>
      </c>
      <c r="M730" s="3">
        <f>180-tweet_datatable[[#This Row],[Theta (deg)]]-tweet_datatable[[#This Row],[Phi (deg)]]</f>
        <v>122.92699401467247</v>
      </c>
      <c r="N730" s="3">
        <f>RADIANS(tweet_datatable[[#This Row],[Phi (deg)]])</f>
        <v>0.80770394083325048</v>
      </c>
      <c r="O730" s="3">
        <f>RADIANS(tweet_datatable[[#This Row],[Beta (deg)]])</f>
        <v>2.1454807851353972</v>
      </c>
      <c r="P730" s="3">
        <f>SIN(tweet_datatable[[#This Row],[Phi (rad)]])</f>
        <v>0.72270213738423394</v>
      </c>
      <c r="Q730" s="3">
        <f>SIN(tweet_datatable[[#This Row],[Beta (rad)]])</f>
        <v>0.83936386317241618</v>
      </c>
      <c r="R730" s="3">
        <f>tweet_datatable[[#This Row],[SinPhi]]/tweet_datatable[[#This Row],[SinBeta]]</f>
        <v>0.86101173649857454</v>
      </c>
      <c r="S730" s="3">
        <f>RADIANS(tweet_datatable[[#This Row],[Theta (deg)]])</f>
        <v>0.18840792762114517</v>
      </c>
      <c r="T730" s="3">
        <f>tweet_datatable[[#This Row],[r1]]*COS(tweet_datatable[[#This Row],[Theta (rad)]])</f>
        <v>0.84577498650618188</v>
      </c>
      <c r="U730" s="3">
        <f>tweet_datatable[[#This Row],[r1]]*SIN(tweet_datatable[[#This Row],[Theta (rad)]])</f>
        <v>0.16126339506769208</v>
      </c>
      <c r="V730" s="3" t="e">
        <f>IF(COUNTA(tweet_datatable[[#This Row],[Flag]])&gt;0,tweet_datatable[[#This Row],[x]],NA())</f>
        <v>#N/A</v>
      </c>
      <c r="W730" s="3" t="e">
        <f>IF(COUNTA(tweet_datatable[[#This Row],[Flag]])&gt;0,tweet_datatable[[#This Row],[y]],NA())</f>
        <v>#N/A</v>
      </c>
      <c r="X730" s="3">
        <f>IF(COUNTA(tweet_datatable[[#This Row],[Flag]])=0,tweet_datatable[[#This Row],[x]],NA())</f>
        <v>0.84577498650618188</v>
      </c>
      <c r="Y730" s="3">
        <f>IF(COUNTA(tweet_datatable[[#This Row],[Flag]])=0,tweet_datatable[[#This Row],[y]],NA())</f>
        <v>0.16126339506769208</v>
      </c>
      <c r="Z730" s="3"/>
      <c r="AA730" s="3"/>
      <c r="AB730" s="3"/>
    </row>
    <row r="731" spans="1:28" x14ac:dyDescent="0.35">
      <c r="A731" s="1">
        <v>44183</v>
      </c>
      <c r="B731">
        <v>12.4</v>
      </c>
      <c r="C731">
        <v>22</v>
      </c>
      <c r="D731">
        <v>101</v>
      </c>
      <c r="E731" t="s">
        <v>9</v>
      </c>
      <c r="I731" s="2">
        <f>IFERROR(tweet_datatable[[#This Row],[Retweets]]/SUM(tweet_datatable[[#This Row],[Retweets]:[Likes]]),0.5)</f>
        <v>0.17886178861788618</v>
      </c>
      <c r="J731" s="2">
        <f>IFERROR(tweet_datatable[[#This Row],[Retweets]]/SUM(tweet_datatable[[#This Row],[Comments]:[Retweets]]),0.5)</f>
        <v>0.63953488372093026</v>
      </c>
      <c r="K731" s="3">
        <f>tweet_datatable[[#This Row],[R/L]]*60</f>
        <v>10.731707317073171</v>
      </c>
      <c r="L731" s="3">
        <f>tweet_datatable[[#This Row],[R/C]]*60</f>
        <v>38.372093023255815</v>
      </c>
      <c r="M731" s="3">
        <f>180-tweet_datatable[[#This Row],[Theta (deg)]]-tweet_datatable[[#This Row],[Phi (deg)]]</f>
        <v>130.89619965967103</v>
      </c>
      <c r="N731" s="3">
        <f>RADIANS(tweet_datatable[[#This Row],[Phi (deg)]])</f>
        <v>0.669719364137359</v>
      </c>
      <c r="O731" s="3">
        <f>RADIANS(tweet_datatable[[#This Row],[Beta (deg)]])</f>
        <v>2.2845696624091403</v>
      </c>
      <c r="P731" s="3">
        <f>SIN(tweet_datatable[[#This Row],[Phi (rad)]])</f>
        <v>0.62076599411674849</v>
      </c>
      <c r="Q731" s="3">
        <f>SIN(tweet_datatable[[#This Row],[Beta (rad)]])</f>
        <v>0.75589689544919936</v>
      </c>
      <c r="R731" s="3">
        <f>tweet_datatable[[#This Row],[SinPhi]]/tweet_datatable[[#This Row],[SinBeta]]</f>
        <v>0.82123104070675146</v>
      </c>
      <c r="S731" s="3">
        <f>RADIANS(tweet_datatable[[#This Row],[Theta (deg)]])</f>
        <v>0.18730362704329392</v>
      </c>
      <c r="T731" s="3">
        <f>tweet_datatable[[#This Row],[r1]]*COS(tweet_datatable[[#This Row],[Theta (rad)]])</f>
        <v>0.80686762663405087</v>
      </c>
      <c r="U731" s="3">
        <f>tweet_datatable[[#This Row],[r1]]*SIN(tweet_datatable[[#This Row],[Theta (rad)]])</f>
        <v>0.15292172935926385</v>
      </c>
      <c r="V731" s="3" t="e">
        <f>IF(COUNTA(tweet_datatable[[#This Row],[Flag]])&gt;0,tweet_datatable[[#This Row],[x]],NA())</f>
        <v>#N/A</v>
      </c>
      <c r="W731" s="3" t="e">
        <f>IF(COUNTA(tweet_datatable[[#This Row],[Flag]])&gt;0,tweet_datatable[[#This Row],[y]],NA())</f>
        <v>#N/A</v>
      </c>
      <c r="X731" s="3">
        <f>IF(COUNTA(tweet_datatable[[#This Row],[Flag]])=0,tweet_datatable[[#This Row],[x]],NA())</f>
        <v>0.80686762663405087</v>
      </c>
      <c r="Y731" s="3">
        <f>IF(COUNTA(tweet_datatable[[#This Row],[Flag]])=0,tweet_datatable[[#This Row],[y]],NA())</f>
        <v>0.15292172935926385</v>
      </c>
      <c r="Z731" s="3"/>
      <c r="AA731" s="3"/>
      <c r="AB731" s="3"/>
    </row>
    <row r="732" spans="1:28" x14ac:dyDescent="0.35">
      <c r="A732" s="1">
        <v>44183</v>
      </c>
      <c r="B732">
        <v>30.1</v>
      </c>
      <c r="C732">
        <v>49.5</v>
      </c>
      <c r="D732">
        <v>202.3</v>
      </c>
      <c r="E732" t="s">
        <v>8</v>
      </c>
      <c r="I732" s="2">
        <f>IFERROR(tweet_datatable[[#This Row],[Retweets]]/SUM(tweet_datatable[[#This Row],[Retweets]:[Likes]]),0.5)</f>
        <v>0.19658459094519459</v>
      </c>
      <c r="J732" s="2">
        <f>IFERROR(tweet_datatable[[#This Row],[Retweets]]/SUM(tweet_datatable[[#This Row],[Comments]:[Retweets]]),0.5)</f>
        <v>0.62185929648241212</v>
      </c>
      <c r="K732" s="3">
        <f>tweet_datatable[[#This Row],[R/L]]*60</f>
        <v>11.795075456711675</v>
      </c>
      <c r="L732" s="3">
        <f>tweet_datatable[[#This Row],[R/C]]*60</f>
        <v>37.311557788944725</v>
      </c>
      <c r="M732" s="3">
        <f>180-tweet_datatable[[#This Row],[Theta (deg)]]-tweet_datatable[[#This Row],[Phi (deg)]]</f>
        <v>130.89336675434359</v>
      </c>
      <c r="N732" s="3">
        <f>RADIANS(tweet_datatable[[#This Row],[Phi (deg)]])</f>
        <v>0.65120953246522095</v>
      </c>
      <c r="O732" s="3">
        <f>RADIANS(tweet_datatable[[#This Row],[Beta (deg)]])</f>
        <v>2.2845202188837792</v>
      </c>
      <c r="P732" s="3">
        <f>SIN(tweet_datatable[[#This Row],[Phi (rad)]])</f>
        <v>0.60614885201628543</v>
      </c>
      <c r="Q732" s="3">
        <f>SIN(tweet_datatable[[#This Row],[Beta (rad)]])</f>
        <v>0.75592926474035582</v>
      </c>
      <c r="R732" s="3">
        <f>tweet_datatable[[#This Row],[SinPhi]]/tweet_datatable[[#This Row],[SinBeta]]</f>
        <v>0.80185922187373382</v>
      </c>
      <c r="S732" s="3">
        <f>RADIANS(tweet_datatable[[#This Row],[Theta (deg)]])</f>
        <v>0.20586290224079262</v>
      </c>
      <c r="T732" s="3">
        <f>tweet_datatable[[#This Row],[r1]]*COS(tweet_datatable[[#This Row],[Theta (rad)]])</f>
        <v>0.78492793351493217</v>
      </c>
      <c r="U732" s="3">
        <f>tweet_datatable[[#This Row],[r1]]*SIN(tweet_datatable[[#This Row],[Theta (rad)]])</f>
        <v>0.16390958145248313</v>
      </c>
      <c r="V732" s="3" t="e">
        <f>IF(COUNTA(tweet_datatable[[#This Row],[Flag]])&gt;0,tweet_datatable[[#This Row],[x]],NA())</f>
        <v>#N/A</v>
      </c>
      <c r="W732" s="3" t="e">
        <f>IF(COUNTA(tweet_datatable[[#This Row],[Flag]])&gt;0,tweet_datatable[[#This Row],[y]],NA())</f>
        <v>#N/A</v>
      </c>
      <c r="X732" s="3">
        <f>IF(COUNTA(tweet_datatable[[#This Row],[Flag]])=0,tweet_datatable[[#This Row],[x]],NA())</f>
        <v>0.78492793351493217</v>
      </c>
      <c r="Y732" s="3">
        <f>IF(COUNTA(tweet_datatable[[#This Row],[Flag]])=0,tweet_datatable[[#This Row],[y]],NA())</f>
        <v>0.16390958145248313</v>
      </c>
      <c r="Z732" s="3"/>
      <c r="AA732" s="3"/>
      <c r="AB732" s="3"/>
    </row>
    <row r="733" spans="1:28" x14ac:dyDescent="0.35">
      <c r="A733" s="1">
        <v>44183</v>
      </c>
      <c r="B733">
        <v>17.3</v>
      </c>
      <c r="C733">
        <v>40.700000000000003</v>
      </c>
      <c r="D733">
        <v>265.60000000000002</v>
      </c>
      <c r="E733" t="s">
        <v>8</v>
      </c>
      <c r="I733" s="2">
        <f>IFERROR(tweet_datatable[[#This Row],[Retweets]]/SUM(tweet_datatable[[#This Row],[Retweets]:[Likes]]),0.5)</f>
        <v>0.13287626509957559</v>
      </c>
      <c r="J733" s="2">
        <f>IFERROR(tweet_datatable[[#This Row],[Retweets]]/SUM(tweet_datatable[[#This Row],[Comments]:[Retweets]]),0.5)</f>
        <v>0.7017241379310345</v>
      </c>
      <c r="K733" s="3">
        <f>tweet_datatable[[#This Row],[R/L]]*60</f>
        <v>7.9725759059745354</v>
      </c>
      <c r="L733" s="3">
        <f>tweet_datatable[[#This Row],[R/C]]*60</f>
        <v>42.103448275862071</v>
      </c>
      <c r="M733" s="3">
        <f>180-tweet_datatable[[#This Row],[Theta (deg)]]-tweet_datatable[[#This Row],[Phi (deg)]]</f>
        <v>129.9239758181634</v>
      </c>
      <c r="N733" s="3">
        <f>RADIANS(tweet_datatable[[#This Row],[Phi (deg)]])</f>
        <v>0.73484379885692297</v>
      </c>
      <c r="O733" s="3">
        <f>RADIANS(tweet_datatable[[#This Row],[Beta (deg)]])</f>
        <v>2.2676011553084447</v>
      </c>
      <c r="P733" s="3">
        <f>SIN(tweet_datatable[[#This Row],[Phi (rad)]])</f>
        <v>0.67047127264596384</v>
      </c>
      <c r="Q733" s="3">
        <f>SIN(tweet_datatable[[#This Row],[Beta (rad)]])</f>
        <v>0.76689666558760428</v>
      </c>
      <c r="R733" s="3">
        <f>tweet_datatable[[#This Row],[SinPhi]]/tweet_datatable[[#This Row],[SinBeta]]</f>
        <v>0.87426546851946696</v>
      </c>
      <c r="S733" s="3">
        <f>RADIANS(tweet_datatable[[#This Row],[Theta (deg)]])</f>
        <v>0.13914769942442551</v>
      </c>
      <c r="T733" s="3">
        <f>tweet_datatable[[#This Row],[r1]]*COS(tweet_datatable[[#This Row],[Theta (rad)]])</f>
        <v>0.8658153161507447</v>
      </c>
      <c r="U733" s="3">
        <f>tweet_datatable[[#This Row],[r1]]*SIN(tweet_datatable[[#This Row],[Theta (rad)]])</f>
        <v>0.12125983574271013</v>
      </c>
      <c r="V733" s="3" t="e">
        <f>IF(COUNTA(tweet_datatable[[#This Row],[Flag]])&gt;0,tweet_datatable[[#This Row],[x]],NA())</f>
        <v>#N/A</v>
      </c>
      <c r="W733" s="3" t="e">
        <f>IF(COUNTA(tweet_datatable[[#This Row],[Flag]])&gt;0,tweet_datatable[[#This Row],[y]],NA())</f>
        <v>#N/A</v>
      </c>
      <c r="X733" s="3">
        <f>IF(COUNTA(tweet_datatable[[#This Row],[Flag]])=0,tweet_datatable[[#This Row],[x]],NA())</f>
        <v>0.8658153161507447</v>
      </c>
      <c r="Y733" s="3">
        <f>IF(COUNTA(tweet_datatable[[#This Row],[Flag]])=0,tweet_datatable[[#This Row],[y]],NA())</f>
        <v>0.12125983574271013</v>
      </c>
      <c r="Z733" s="3"/>
      <c r="AA733" s="3"/>
      <c r="AB733" s="3"/>
    </row>
    <row r="734" spans="1:28" x14ac:dyDescent="0.35">
      <c r="A734" s="1">
        <v>44183</v>
      </c>
      <c r="B734">
        <v>28.8</v>
      </c>
      <c r="C734">
        <v>50.4</v>
      </c>
      <c r="D734">
        <v>169.3</v>
      </c>
      <c r="E734" t="s">
        <v>8</v>
      </c>
      <c r="I734" s="2">
        <f>IFERROR(tweet_datatable[[#This Row],[Retweets]]/SUM(tweet_datatable[[#This Row],[Retweets]:[Likes]]),0.5)</f>
        <v>0.22940373236231221</v>
      </c>
      <c r="J734" s="2">
        <f>IFERROR(tweet_datatable[[#This Row],[Retweets]]/SUM(tweet_datatable[[#This Row],[Comments]:[Retweets]]),0.5)</f>
        <v>0.63636363636363635</v>
      </c>
      <c r="K734" s="3">
        <f>tweet_datatable[[#This Row],[R/L]]*60</f>
        <v>13.764223941738733</v>
      </c>
      <c r="L734" s="3">
        <f>tweet_datatable[[#This Row],[R/C]]*60</f>
        <v>38.18181818181818</v>
      </c>
      <c r="M734" s="3">
        <f>180-tweet_datatable[[#This Row],[Theta (deg)]]-tweet_datatable[[#This Row],[Phi (deg)]]</f>
        <v>128.05395787644309</v>
      </c>
      <c r="N734" s="3">
        <f>RADIANS(tweet_datatable[[#This Row],[Phi (deg)]])</f>
        <v>0.66639844167056217</v>
      </c>
      <c r="O734" s="3">
        <f>RADIANS(tweet_datatable[[#This Row],[Beta (deg)]])</f>
        <v>2.2349631851540579</v>
      </c>
      <c r="P734" s="3">
        <f>SIN(tweet_datatable[[#This Row],[Phi (rad)]])</f>
        <v>0.61815898622060517</v>
      </c>
      <c r="Q734" s="3">
        <f>SIN(tweet_datatable[[#This Row],[Beta (rad)]])</f>
        <v>0.78743060961800115</v>
      </c>
      <c r="R734" s="3">
        <f>tweet_datatable[[#This Row],[SinPhi]]/tweet_datatable[[#This Row],[SinBeta]]</f>
        <v>0.78503296502594289</v>
      </c>
      <c r="S734" s="3">
        <f>RADIANS(tweet_datatable[[#This Row],[Theta (deg)]])</f>
        <v>0.24023102676517305</v>
      </c>
      <c r="T734" s="3">
        <f>tweet_datatable[[#This Row],[r1]]*COS(tweet_datatable[[#This Row],[Theta (rad)]])</f>
        <v>0.76248919948095961</v>
      </c>
      <c r="U734" s="3">
        <f>tweet_datatable[[#This Row],[r1]]*SIN(tweet_datatable[[#This Row],[Theta (rad)]])</f>
        <v>0.18678055801476953</v>
      </c>
      <c r="V734" s="3" t="e">
        <f>IF(COUNTA(tweet_datatable[[#This Row],[Flag]])&gt;0,tweet_datatable[[#This Row],[x]],NA())</f>
        <v>#N/A</v>
      </c>
      <c r="W734" s="3" t="e">
        <f>IF(COUNTA(tweet_datatable[[#This Row],[Flag]])&gt;0,tweet_datatable[[#This Row],[y]],NA())</f>
        <v>#N/A</v>
      </c>
      <c r="X734" s="3">
        <f>IF(COUNTA(tweet_datatable[[#This Row],[Flag]])=0,tweet_datatable[[#This Row],[x]],NA())</f>
        <v>0.76248919948095961</v>
      </c>
      <c r="Y734" s="3">
        <f>IF(COUNTA(tweet_datatable[[#This Row],[Flag]])=0,tweet_datatable[[#This Row],[y]],NA())</f>
        <v>0.18678055801476953</v>
      </c>
      <c r="Z734" s="3"/>
      <c r="AA734" s="3"/>
      <c r="AB734" s="3"/>
    </row>
    <row r="735" spans="1:28" x14ac:dyDescent="0.35">
      <c r="A735" s="1">
        <v>44183</v>
      </c>
      <c r="B735">
        <v>27.5</v>
      </c>
      <c r="C735">
        <v>34.700000000000003</v>
      </c>
      <c r="D735">
        <v>271.3</v>
      </c>
      <c r="E735" t="s">
        <v>8</v>
      </c>
      <c r="I735" s="2">
        <f>IFERROR(tweet_datatable[[#This Row],[Retweets]]/SUM(tweet_datatable[[#This Row],[Retweets]:[Likes]]),0.5)</f>
        <v>0.11339869281045753</v>
      </c>
      <c r="J735" s="2">
        <f>IFERROR(tweet_datatable[[#This Row],[Retweets]]/SUM(tweet_datatable[[#This Row],[Comments]:[Retweets]]),0.5)</f>
        <v>0.55787781350482313</v>
      </c>
      <c r="K735" s="3">
        <f>tweet_datatable[[#This Row],[R/L]]*60</f>
        <v>6.8039215686274517</v>
      </c>
      <c r="L735" s="3">
        <f>tweet_datatable[[#This Row],[R/C]]*60</f>
        <v>33.472668810289385</v>
      </c>
      <c r="M735" s="3">
        <f>180-tweet_datatable[[#This Row],[Theta (deg)]]-tweet_datatable[[#This Row],[Phi (deg)]]</f>
        <v>139.72340962108316</v>
      </c>
      <c r="N735" s="3">
        <f>RADIANS(tweet_datatable[[#This Row],[Phi (deg)]])</f>
        <v>0.58420828016916293</v>
      </c>
      <c r="O735" s="3">
        <f>RADIANS(tweet_datatable[[#This Row],[Beta (deg)]])</f>
        <v>2.438633540000624</v>
      </c>
      <c r="P735" s="3">
        <f>SIN(tweet_datatable[[#This Row],[Phi (rad)]])</f>
        <v>0.5515391429426999</v>
      </c>
      <c r="Q735" s="3">
        <f>SIN(tweet_datatable[[#This Row],[Beta (rad)]])</f>
        <v>0.64647811834792301</v>
      </c>
      <c r="R735" s="3">
        <f>tweet_datatable[[#This Row],[SinPhi]]/tweet_datatable[[#This Row],[SinBeta]]</f>
        <v>0.85314433279220647</v>
      </c>
      <c r="S735" s="3">
        <f>RADIANS(tweet_datatable[[#This Row],[Theta (deg)]])</f>
        <v>0.11875083342000635</v>
      </c>
      <c r="T735" s="3">
        <f>tweet_datatable[[#This Row],[r1]]*COS(tweet_datatable[[#This Row],[Theta (rad)]])</f>
        <v>0.8471359799694036</v>
      </c>
      <c r="U735" s="3">
        <f>tweet_datatable[[#This Row],[r1]]*SIN(tweet_datatable[[#This Row],[Theta (rad)]])</f>
        <v>0.10107365639343155</v>
      </c>
      <c r="V735" s="3" t="e">
        <f>IF(COUNTA(tweet_datatable[[#This Row],[Flag]])&gt;0,tweet_datatable[[#This Row],[x]],NA())</f>
        <v>#N/A</v>
      </c>
      <c r="W735" s="3" t="e">
        <f>IF(COUNTA(tweet_datatable[[#This Row],[Flag]])&gt;0,tweet_datatable[[#This Row],[y]],NA())</f>
        <v>#N/A</v>
      </c>
      <c r="X735" s="3">
        <f>IF(COUNTA(tweet_datatable[[#This Row],[Flag]])=0,tweet_datatable[[#This Row],[x]],NA())</f>
        <v>0.8471359799694036</v>
      </c>
      <c r="Y735" s="3">
        <f>IF(COUNTA(tweet_datatable[[#This Row],[Flag]])=0,tweet_datatable[[#This Row],[y]],NA())</f>
        <v>0.10107365639343155</v>
      </c>
      <c r="Z735" s="3"/>
      <c r="AA735" s="3"/>
      <c r="AB735" s="3"/>
    </row>
    <row r="736" spans="1:28" x14ac:dyDescent="0.35">
      <c r="A736" s="1">
        <v>44184</v>
      </c>
      <c r="B736">
        <v>50.3</v>
      </c>
      <c r="C736">
        <v>72.599999999999994</v>
      </c>
      <c r="D736">
        <v>227.2</v>
      </c>
      <c r="E736" t="s">
        <v>9</v>
      </c>
      <c r="G736" t="s">
        <v>23</v>
      </c>
      <c r="I736" s="2">
        <f>IFERROR(tweet_datatable[[#This Row],[Retweets]]/SUM(tweet_datatable[[#This Row],[Retweets]:[Likes]]),0.5)</f>
        <v>0.24216144096064043</v>
      </c>
      <c r="J736" s="2">
        <f>IFERROR(tweet_datatable[[#This Row],[Retweets]]/SUM(tweet_datatable[[#This Row],[Comments]:[Retweets]]),0.5)</f>
        <v>0.59072416598860866</v>
      </c>
      <c r="K736" s="3">
        <f>tweet_datatable[[#This Row],[R/L]]*60</f>
        <v>14.529686457638427</v>
      </c>
      <c r="L736" s="3">
        <f>tweet_datatable[[#This Row],[R/C]]*60</f>
        <v>35.443449959316517</v>
      </c>
      <c r="M736" s="3">
        <f>180-tweet_datatable[[#This Row],[Theta (deg)]]-tweet_datatable[[#This Row],[Phi (deg)]]</f>
        <v>130.02686358304504</v>
      </c>
      <c r="N736" s="3">
        <f>RADIANS(tweet_datatable[[#This Row],[Phi (deg)]])</f>
        <v>0.6186049000559235</v>
      </c>
      <c r="O736" s="3">
        <f>RADIANS(tweet_datatable[[#This Row],[Beta (deg)]])</f>
        <v>2.2693968855656474</v>
      </c>
      <c r="P736" s="3">
        <f>SIN(tweet_datatable[[#This Row],[Phi (rad)]])</f>
        <v>0.57989915368085476</v>
      </c>
      <c r="Q736" s="3">
        <f>SIN(tweet_datatable[[#This Row],[Beta (rad)]])</f>
        <v>0.76574298283533015</v>
      </c>
      <c r="R736" s="3">
        <f>tweet_datatable[[#This Row],[SinPhi]]/tweet_datatable[[#This Row],[SinBeta]]</f>
        <v>0.7573026024132169</v>
      </c>
      <c r="S736" s="3">
        <f>RADIANS(tweet_datatable[[#This Row],[Theta (deg)]])</f>
        <v>0.25359086796822217</v>
      </c>
      <c r="T736" s="3">
        <f>tweet_datatable[[#This Row],[r1]]*COS(tweet_datatable[[#This Row],[Theta (rad)]])</f>
        <v>0.73308238544124749</v>
      </c>
      <c r="U736" s="3">
        <f>tweet_datatable[[#This Row],[r1]]*SIN(tweet_datatable[[#This Row],[Theta (rad)]])</f>
        <v>0.18999328350655234</v>
      </c>
      <c r="V736" s="3">
        <f>IF(COUNTA(tweet_datatable[[#This Row],[Flag]])&gt;0,tweet_datatable[[#This Row],[x]],NA())</f>
        <v>0.73308238544124749</v>
      </c>
      <c r="W736" s="3">
        <f>IF(COUNTA(tweet_datatable[[#This Row],[Flag]])&gt;0,tweet_datatable[[#This Row],[y]],NA())</f>
        <v>0.18999328350655234</v>
      </c>
      <c r="X736" s="3" t="e">
        <f>IF(COUNTA(tweet_datatable[[#This Row],[Flag]])=0,tweet_datatable[[#This Row],[x]],NA())</f>
        <v>#N/A</v>
      </c>
      <c r="Y736" s="3" t="e">
        <f>IF(COUNTA(tweet_datatable[[#This Row],[Flag]])=0,tweet_datatable[[#This Row],[y]],NA())</f>
        <v>#N/A</v>
      </c>
      <c r="Z736" s="3"/>
      <c r="AA736" s="3"/>
      <c r="AB736" s="3"/>
    </row>
    <row r="737" spans="1:28" x14ac:dyDescent="0.35">
      <c r="A737" s="1">
        <v>44184</v>
      </c>
      <c r="B737">
        <v>34.299999999999997</v>
      </c>
      <c r="C737">
        <v>47.9</v>
      </c>
      <c r="D737">
        <v>179.7</v>
      </c>
      <c r="E737" t="s">
        <v>8</v>
      </c>
      <c r="G737" t="s">
        <v>23</v>
      </c>
      <c r="I737" s="2">
        <f>IFERROR(tweet_datatable[[#This Row],[Retweets]]/SUM(tweet_datatable[[#This Row],[Retweets]:[Likes]]),0.5)</f>
        <v>0.21045694200351495</v>
      </c>
      <c r="J737" s="2">
        <f>IFERROR(tweet_datatable[[#This Row],[Retweets]]/SUM(tweet_datatable[[#This Row],[Comments]:[Retweets]]),0.5)</f>
        <v>0.58272506082725062</v>
      </c>
      <c r="K737" s="3">
        <f>tweet_datatable[[#This Row],[R/L]]*60</f>
        <v>12.627416520210897</v>
      </c>
      <c r="L737" s="3">
        <f>tweet_datatable[[#This Row],[R/C]]*60</f>
        <v>34.963503649635037</v>
      </c>
      <c r="M737" s="3">
        <f>180-tweet_datatable[[#This Row],[Theta (deg)]]-tweet_datatable[[#This Row],[Phi (deg)]]</f>
        <v>132.40907983015407</v>
      </c>
      <c r="N737" s="3">
        <f>RADIANS(tweet_datatable[[#This Row],[Phi (deg)]])</f>
        <v>0.61022825671918535</v>
      </c>
      <c r="O737" s="3">
        <f>RADIANS(tweet_datatable[[#This Row],[Beta (deg)]])</f>
        <v>2.3109744025722025</v>
      </c>
      <c r="P737" s="3">
        <f>SIN(tweet_datatable[[#This Row],[Phi (rad)]])</f>
        <v>0.57305453534277595</v>
      </c>
      <c r="Q737" s="3">
        <f>SIN(tweet_datatable[[#This Row],[Beta (rad)]])</f>
        <v>0.73834847267744963</v>
      </c>
      <c r="R737" s="3">
        <f>tweet_datatable[[#This Row],[SinPhi]]/tweet_datatable[[#This Row],[SinBeta]]</f>
        <v>0.77613018317045679</v>
      </c>
      <c r="S737" s="3">
        <f>RADIANS(tweet_datatable[[#This Row],[Theta (deg)]])</f>
        <v>0.22038999429840525</v>
      </c>
      <c r="T737" s="3">
        <f>tweet_datatable[[#This Row],[r1]]*COS(tweet_datatable[[#This Row],[Theta (rad)]])</f>
        <v>0.75735735337859389</v>
      </c>
      <c r="U737" s="3">
        <f>tweet_datatable[[#This Row],[r1]]*SIN(tweet_datatable[[#This Row],[Theta (rad)]])</f>
        <v>0.16966997528018468</v>
      </c>
      <c r="V737" s="3">
        <f>IF(COUNTA(tweet_datatable[[#This Row],[Flag]])&gt;0,tweet_datatable[[#This Row],[x]],NA())</f>
        <v>0.75735735337859389</v>
      </c>
      <c r="W737" s="3">
        <f>IF(COUNTA(tweet_datatable[[#This Row],[Flag]])&gt;0,tweet_datatable[[#This Row],[y]],NA())</f>
        <v>0.16966997528018468</v>
      </c>
      <c r="X737" s="3" t="e">
        <f>IF(COUNTA(tweet_datatable[[#This Row],[Flag]])=0,tweet_datatable[[#This Row],[x]],NA())</f>
        <v>#N/A</v>
      </c>
      <c r="Y737" s="3" t="e">
        <f>IF(COUNTA(tweet_datatable[[#This Row],[Flag]])=0,tweet_datatable[[#This Row],[y]],NA())</f>
        <v>#N/A</v>
      </c>
      <c r="Z737" s="3"/>
      <c r="AA737" s="3"/>
      <c r="AB737" s="3"/>
    </row>
    <row r="738" spans="1:28" x14ac:dyDescent="0.35">
      <c r="A738" s="1">
        <v>44184</v>
      </c>
      <c r="B738">
        <v>39.200000000000003</v>
      </c>
      <c r="C738">
        <v>67.8</v>
      </c>
      <c r="D738">
        <v>294.39999999999998</v>
      </c>
      <c r="E738" t="s">
        <v>8</v>
      </c>
      <c r="G738" t="s">
        <v>23</v>
      </c>
      <c r="I738" s="2">
        <f>IFERROR(tweet_datatable[[#This Row],[Retweets]]/SUM(tweet_datatable[[#This Row],[Retweets]:[Likes]]),0.5)</f>
        <v>0.1871893981225842</v>
      </c>
      <c r="J738" s="2">
        <f>IFERROR(tweet_datatable[[#This Row],[Retweets]]/SUM(tweet_datatable[[#This Row],[Comments]:[Retweets]]),0.5)</f>
        <v>0.63364485981308405</v>
      </c>
      <c r="K738" s="3">
        <f>tweet_datatable[[#This Row],[R/L]]*60</f>
        <v>11.231363887355052</v>
      </c>
      <c r="L738" s="3">
        <f>tweet_datatable[[#This Row],[R/C]]*60</f>
        <v>38.018691588785046</v>
      </c>
      <c r="M738" s="3">
        <f>180-tweet_datatable[[#This Row],[Theta (deg)]]-tweet_datatable[[#This Row],[Phi (deg)]]</f>
        <v>130.74994452385988</v>
      </c>
      <c r="N738" s="3">
        <f>RADIANS(tweet_datatable[[#This Row],[Phi (deg)]])</f>
        <v>0.66355134552457318</v>
      </c>
      <c r="O738" s="3">
        <f>RADIANS(tweet_datatable[[#This Row],[Beta (deg)]])</f>
        <v>2.2820170287412846</v>
      </c>
      <c r="P738" s="3">
        <f>SIN(tweet_datatable[[#This Row],[Phi (rad)]])</f>
        <v>0.61591851512427576</v>
      </c>
      <c r="Q738" s="3">
        <f>SIN(tweet_datatable[[#This Row],[Beta (rad)]])</f>
        <v>0.75756561641264664</v>
      </c>
      <c r="R738" s="3">
        <f>tweet_datatable[[#This Row],[SinPhi]]/tweet_datatable[[#This Row],[SinBeta]]</f>
        <v>0.81302332336686256</v>
      </c>
      <c r="S738" s="3">
        <f>RADIANS(tweet_datatable[[#This Row],[Theta (deg)]])</f>
        <v>0.19602427932393518</v>
      </c>
      <c r="T738" s="3">
        <f>tweet_datatable[[#This Row],[r1]]*COS(tweet_datatable[[#This Row],[Theta (rad)]])</f>
        <v>0.79745285670173127</v>
      </c>
      <c r="U738" s="3">
        <f>tweet_datatable[[#This Row],[r1]]*SIN(tweet_datatable[[#This Row],[Theta (rad)]])</f>
        <v>0.15835360961072542</v>
      </c>
      <c r="V738" s="3">
        <f>IF(COUNTA(tweet_datatable[[#This Row],[Flag]])&gt;0,tweet_datatable[[#This Row],[x]],NA())</f>
        <v>0.79745285670173127</v>
      </c>
      <c r="W738" s="3">
        <f>IF(COUNTA(tweet_datatable[[#This Row],[Flag]])&gt;0,tweet_datatable[[#This Row],[y]],NA())</f>
        <v>0.15835360961072542</v>
      </c>
      <c r="X738" s="3" t="e">
        <f>IF(COUNTA(tweet_datatable[[#This Row],[Flag]])=0,tweet_datatable[[#This Row],[x]],NA())</f>
        <v>#N/A</v>
      </c>
      <c r="Y738" s="3" t="e">
        <f>IF(COUNTA(tweet_datatable[[#This Row],[Flag]])=0,tweet_datatable[[#This Row],[y]],NA())</f>
        <v>#N/A</v>
      </c>
      <c r="Z738" s="3"/>
      <c r="AA738" s="3"/>
      <c r="AB738" s="3"/>
    </row>
    <row r="739" spans="1:28" x14ac:dyDescent="0.35">
      <c r="A739" s="1">
        <v>44184</v>
      </c>
      <c r="B739">
        <v>31.3</v>
      </c>
      <c r="C739">
        <v>74.400000000000006</v>
      </c>
      <c r="D739">
        <v>220</v>
      </c>
      <c r="E739" t="s">
        <v>8</v>
      </c>
      <c r="G739" t="s">
        <v>17</v>
      </c>
      <c r="I739" s="2">
        <f>IFERROR(tweet_datatable[[#This Row],[Retweets]]/SUM(tweet_datatable[[#This Row],[Retweets]:[Likes]]),0.5)</f>
        <v>0.25271739130434784</v>
      </c>
      <c r="J739" s="2">
        <f>IFERROR(tweet_datatable[[#This Row],[Retweets]]/SUM(tweet_datatable[[#This Row],[Comments]:[Retweets]]),0.5)</f>
        <v>0.70387890255439933</v>
      </c>
      <c r="K739" s="3">
        <f>tweet_datatable[[#This Row],[R/L]]*60</f>
        <v>15.163043478260871</v>
      </c>
      <c r="L739" s="3">
        <f>tweet_datatable[[#This Row],[R/C]]*60</f>
        <v>42.232734153263962</v>
      </c>
      <c r="M739" s="3">
        <f>180-tweet_datatable[[#This Row],[Theta (deg)]]-tweet_datatable[[#This Row],[Phi (deg)]]</f>
        <v>122.60422236847516</v>
      </c>
      <c r="N739" s="3">
        <f>RADIANS(tweet_datatable[[#This Row],[Phi (deg)]])</f>
        <v>0.73710026309391563</v>
      </c>
      <c r="O739" s="3">
        <f>RADIANS(tweet_datatable[[#This Row],[Beta (deg)]])</f>
        <v>2.1398473571771719</v>
      </c>
      <c r="P739" s="3">
        <f>SIN(tweet_datatable[[#This Row],[Phi (rad)]])</f>
        <v>0.67214371523110517</v>
      </c>
      <c r="Q739" s="3">
        <f>SIN(tweet_datatable[[#This Row],[Beta (rad)]])</f>
        <v>0.84241269042027966</v>
      </c>
      <c r="R739" s="3">
        <f>tweet_datatable[[#This Row],[SinPhi]]/tweet_datatable[[#This Row],[SinBeta]]</f>
        <v>0.79787938011210713</v>
      </c>
      <c r="S739" s="3">
        <f>RADIANS(tweet_datatable[[#This Row],[Theta (deg)]])</f>
        <v>0.26464503331870542</v>
      </c>
      <c r="T739" s="3">
        <f>tweet_datatable[[#This Row],[r1]]*COS(tweet_datatable[[#This Row],[Theta (rad)]])</f>
        <v>0.77010153593916419</v>
      </c>
      <c r="U739" s="3">
        <f>tweet_datatable[[#This Row],[r1]]*SIN(tweet_datatable[[#This Row],[Theta (rad)]])</f>
        <v>0.20869865728418224</v>
      </c>
      <c r="V739" s="3">
        <f>IF(COUNTA(tweet_datatable[[#This Row],[Flag]])&gt;0,tweet_datatable[[#This Row],[x]],NA())</f>
        <v>0.77010153593916419</v>
      </c>
      <c r="W739" s="3">
        <f>IF(COUNTA(tweet_datatable[[#This Row],[Flag]])&gt;0,tweet_datatable[[#This Row],[y]],NA())</f>
        <v>0.20869865728418224</v>
      </c>
      <c r="X739" s="3" t="e">
        <f>IF(COUNTA(tweet_datatable[[#This Row],[Flag]])=0,tweet_datatable[[#This Row],[x]],NA())</f>
        <v>#N/A</v>
      </c>
      <c r="Y739" s="3" t="e">
        <f>IF(COUNTA(tweet_datatable[[#This Row],[Flag]])=0,tweet_datatable[[#This Row],[y]],NA())</f>
        <v>#N/A</v>
      </c>
      <c r="Z739" s="3"/>
      <c r="AA739" s="3"/>
      <c r="AB739" s="3"/>
    </row>
    <row r="740" spans="1:28" x14ac:dyDescent="0.35">
      <c r="A740" s="1">
        <v>44184</v>
      </c>
      <c r="B740">
        <v>7.2</v>
      </c>
      <c r="C740">
        <v>29.4</v>
      </c>
      <c r="D740">
        <v>94.1</v>
      </c>
      <c r="E740" t="s">
        <v>8</v>
      </c>
      <c r="G740" t="s">
        <v>17</v>
      </c>
      <c r="I740" s="2">
        <f>IFERROR(tweet_datatable[[#This Row],[Retweets]]/SUM(tweet_datatable[[#This Row],[Retweets]:[Likes]]),0.5)</f>
        <v>0.23805668016194331</v>
      </c>
      <c r="J740" s="2">
        <f>IFERROR(tweet_datatable[[#This Row],[Retweets]]/SUM(tweet_datatable[[#This Row],[Comments]:[Retweets]]),0.5)</f>
        <v>0.80327868852459006</v>
      </c>
      <c r="K740" s="3">
        <f>tweet_datatable[[#This Row],[R/L]]*60</f>
        <v>14.283400809716598</v>
      </c>
      <c r="L740" s="3">
        <f>tweet_datatable[[#This Row],[R/C]]*60</f>
        <v>48.1967213114754</v>
      </c>
      <c r="M740" s="3">
        <f>180-tweet_datatable[[#This Row],[Theta (deg)]]-tweet_datatable[[#This Row],[Phi (deg)]]</f>
        <v>117.519877878808</v>
      </c>
      <c r="N740" s="3">
        <f>RADIANS(tweet_datatable[[#This Row],[Phi (deg)]])</f>
        <v>0.8411914755513652</v>
      </c>
      <c r="O740" s="3">
        <f>RADIANS(tweet_datatable[[#This Row],[Beta (deg)]])</f>
        <v>2.0511088055268494</v>
      </c>
      <c r="P740" s="3">
        <f>SIN(tweet_datatable[[#This Row],[Phi (rad)]])</f>
        <v>0.74543785686830011</v>
      </c>
      <c r="Q740" s="3">
        <f>SIN(tweet_datatable[[#This Row],[Beta (rad)]])</f>
        <v>0.88685058330601341</v>
      </c>
      <c r="R740" s="3">
        <f>tweet_datatable[[#This Row],[SinPhi]]/tweet_datatable[[#This Row],[SinBeta]]</f>
        <v>0.84054503757492827</v>
      </c>
      <c r="S740" s="3">
        <f>RADIANS(tweet_datatable[[#This Row],[Theta (deg)]])</f>
        <v>0.24929237251157871</v>
      </c>
      <c r="T740" s="3">
        <f>tweet_datatable[[#This Row],[r1]]*COS(tweet_datatable[[#This Row],[Theta (rad)]])</f>
        <v>0.8145614780848951</v>
      </c>
      <c r="U740" s="3">
        <f>tweet_datatable[[#This Row],[r1]]*SIN(tweet_datatable[[#This Row],[Theta (rad)]])</f>
        <v>0.20737781610381723</v>
      </c>
      <c r="V740" s="3">
        <f>IF(COUNTA(tweet_datatable[[#This Row],[Flag]])&gt;0,tweet_datatable[[#This Row],[x]],NA())</f>
        <v>0.8145614780848951</v>
      </c>
      <c r="W740" s="3">
        <f>IF(COUNTA(tweet_datatable[[#This Row],[Flag]])&gt;0,tweet_datatable[[#This Row],[y]],NA())</f>
        <v>0.20737781610381723</v>
      </c>
      <c r="X740" s="3" t="e">
        <f>IF(COUNTA(tweet_datatable[[#This Row],[Flag]])=0,tweet_datatable[[#This Row],[x]],NA())</f>
        <v>#N/A</v>
      </c>
      <c r="Y740" s="3" t="e">
        <f>IF(COUNTA(tweet_datatable[[#This Row],[Flag]])=0,tweet_datatable[[#This Row],[y]],NA())</f>
        <v>#N/A</v>
      </c>
      <c r="Z740" s="3"/>
      <c r="AA740" s="3"/>
      <c r="AB740" s="3"/>
    </row>
    <row r="741" spans="1:28" x14ac:dyDescent="0.35">
      <c r="A741" s="1">
        <v>44184</v>
      </c>
      <c r="B741">
        <v>5.4</v>
      </c>
      <c r="C741">
        <v>23.4</v>
      </c>
      <c r="D741">
        <v>79.5</v>
      </c>
      <c r="E741" t="s">
        <v>8</v>
      </c>
      <c r="G741" t="s">
        <v>17</v>
      </c>
      <c r="I741" s="2">
        <f>IFERROR(tweet_datatable[[#This Row],[Retweets]]/SUM(tweet_datatable[[#This Row],[Retweets]:[Likes]]),0.5)</f>
        <v>0.22740524781341107</v>
      </c>
      <c r="J741" s="2">
        <f>IFERROR(tweet_datatable[[#This Row],[Retweets]]/SUM(tweet_datatable[[#This Row],[Comments]:[Retweets]]),0.5)</f>
        <v>0.8125</v>
      </c>
      <c r="K741" s="3">
        <f>tweet_datatable[[#This Row],[R/L]]*60</f>
        <v>13.644314868804663</v>
      </c>
      <c r="L741" s="3">
        <f>tweet_datatable[[#This Row],[R/C]]*60</f>
        <v>48.75</v>
      </c>
      <c r="M741" s="3">
        <f>180-tweet_datatable[[#This Row],[Theta (deg)]]-tweet_datatable[[#This Row],[Phi (deg)]]</f>
        <v>117.60568513119534</v>
      </c>
      <c r="N741" s="3">
        <f>RADIANS(tweet_datatable[[#This Row],[Phi (deg)]])</f>
        <v>0.85084801034723567</v>
      </c>
      <c r="O741" s="3">
        <f>RADIANS(tweet_datatable[[#This Row],[Beta (deg)]])</f>
        <v>2.0526064246030979</v>
      </c>
      <c r="P741" s="3">
        <f>SIN(tweet_datatable[[#This Row],[Phi (rad)]])</f>
        <v>0.75183980747897738</v>
      </c>
      <c r="Q741" s="3">
        <f>SIN(tweet_datatable[[#This Row],[Beta (rad)]])</f>
        <v>0.88615760466354132</v>
      </c>
      <c r="R741" s="3">
        <f>tweet_datatable[[#This Row],[SinPhi]]/tweet_datatable[[#This Row],[SinBeta]]</f>
        <v>0.84842673980599415</v>
      </c>
      <c r="S741" s="3">
        <f>RADIANS(tweet_datatable[[#This Row],[Theta (deg)]])</f>
        <v>0.23813821863945953</v>
      </c>
      <c r="T741" s="3">
        <f>tweet_datatable[[#This Row],[r1]]*COS(tweet_datatable[[#This Row],[Theta (rad)]])</f>
        <v>0.82448315428571839</v>
      </c>
      <c r="U741" s="3">
        <f>tweet_datatable[[#This Row],[r1]]*SIN(tweet_datatable[[#This Row],[Theta (rad)]])</f>
        <v>0.20013860476404965</v>
      </c>
      <c r="V741" s="3">
        <f>IF(COUNTA(tweet_datatable[[#This Row],[Flag]])&gt;0,tweet_datatable[[#This Row],[x]],NA())</f>
        <v>0.82448315428571839</v>
      </c>
      <c r="W741" s="3">
        <f>IF(COUNTA(tweet_datatable[[#This Row],[Flag]])&gt;0,tweet_datatable[[#This Row],[y]],NA())</f>
        <v>0.20013860476404965</v>
      </c>
      <c r="X741" s="3" t="e">
        <f>IF(COUNTA(tweet_datatable[[#This Row],[Flag]])=0,tweet_datatable[[#This Row],[x]],NA())</f>
        <v>#N/A</v>
      </c>
      <c r="Y741" s="3" t="e">
        <f>IF(COUNTA(tweet_datatable[[#This Row],[Flag]])=0,tweet_datatable[[#This Row],[y]],NA())</f>
        <v>#N/A</v>
      </c>
      <c r="Z741" s="3"/>
      <c r="AA741" s="3"/>
      <c r="AB741" s="3"/>
    </row>
    <row r="742" spans="1:28" x14ac:dyDescent="0.35">
      <c r="A742" s="1">
        <v>44184</v>
      </c>
      <c r="B742">
        <v>7</v>
      </c>
      <c r="C742">
        <v>23.5</v>
      </c>
      <c r="D742">
        <v>81.2</v>
      </c>
      <c r="E742" t="s">
        <v>8</v>
      </c>
      <c r="G742" t="s">
        <v>17</v>
      </c>
      <c r="I742" s="2">
        <f>IFERROR(tweet_datatable[[#This Row],[Retweets]]/SUM(tweet_datatable[[#This Row],[Retweets]:[Likes]]),0.5)</f>
        <v>0.22445081184336199</v>
      </c>
      <c r="J742" s="2">
        <f>IFERROR(tweet_datatable[[#This Row],[Retweets]]/SUM(tweet_datatable[[#This Row],[Comments]:[Retweets]]),0.5)</f>
        <v>0.77049180327868849</v>
      </c>
      <c r="K742" s="3">
        <f>tweet_datatable[[#This Row],[R/L]]*60</f>
        <v>13.46704871060172</v>
      </c>
      <c r="L742" s="3">
        <f>tweet_datatable[[#This Row],[R/C]]*60</f>
        <v>46.229508196721312</v>
      </c>
      <c r="M742" s="3">
        <f>180-tweet_datatable[[#This Row],[Theta (deg)]]-tweet_datatable[[#This Row],[Phi (deg)]]</f>
        <v>120.30344309267697</v>
      </c>
      <c r="N742" s="3">
        <f>RADIANS(tweet_datatable[[#This Row],[Phi (deg)]])</f>
        <v>0.80685712961049338</v>
      </c>
      <c r="O742" s="3">
        <f>RADIANS(tweet_datatable[[#This Row],[Beta (deg)]])</f>
        <v>2.0996911834528431</v>
      </c>
      <c r="P742" s="3">
        <f>SIN(tweet_datatable[[#This Row],[Phi (rad)]])</f>
        <v>0.72211659661011618</v>
      </c>
      <c r="Q742" s="3">
        <f>SIN(tweet_datatable[[#This Row],[Beta (rad)]])</f>
        <v>0.86336523031613555</v>
      </c>
      <c r="R742" s="3">
        <f>tweet_datatable[[#This Row],[SinPhi]]/tweet_datatable[[#This Row],[SinBeta]]</f>
        <v>0.83639758847562251</v>
      </c>
      <c r="S742" s="3">
        <f>RADIANS(tweet_datatable[[#This Row],[Theta (deg)]])</f>
        <v>0.23504434052645701</v>
      </c>
      <c r="T742" s="3">
        <f>tweet_datatable[[#This Row],[r1]]*COS(tweet_datatable[[#This Row],[Theta (rad)]])</f>
        <v>0.81340001376196724</v>
      </c>
      <c r="U742" s="3">
        <f>tweet_datatable[[#This Row],[r1]]*SIN(tweet_datatable[[#This Row],[Theta (rad)]])</f>
        <v>0.19478537835235027</v>
      </c>
      <c r="V742" s="3">
        <f>IF(COUNTA(tweet_datatable[[#This Row],[Flag]])&gt;0,tweet_datatable[[#This Row],[x]],NA())</f>
        <v>0.81340001376196724</v>
      </c>
      <c r="W742" s="3">
        <f>IF(COUNTA(tweet_datatable[[#This Row],[Flag]])&gt;0,tweet_datatable[[#This Row],[y]],NA())</f>
        <v>0.19478537835235027</v>
      </c>
      <c r="X742" s="3" t="e">
        <f>IF(COUNTA(tweet_datatable[[#This Row],[Flag]])=0,tweet_datatable[[#This Row],[x]],NA())</f>
        <v>#N/A</v>
      </c>
      <c r="Y742" s="3" t="e">
        <f>IF(COUNTA(tweet_datatable[[#This Row],[Flag]])=0,tweet_datatable[[#This Row],[y]],NA())</f>
        <v>#N/A</v>
      </c>
      <c r="Z742" s="3"/>
      <c r="AA742" s="3"/>
      <c r="AB742" s="3"/>
    </row>
    <row r="743" spans="1:28" x14ac:dyDescent="0.35">
      <c r="A743" s="1">
        <v>44184</v>
      </c>
      <c r="B743">
        <v>13.4</v>
      </c>
      <c r="C743">
        <v>32.9</v>
      </c>
      <c r="D743">
        <v>153.5</v>
      </c>
      <c r="E743" t="s">
        <v>8</v>
      </c>
      <c r="G743" t="s">
        <v>17</v>
      </c>
      <c r="I743" s="2">
        <f>IFERROR(tweet_datatable[[#This Row],[Retweets]]/SUM(tweet_datatable[[#This Row],[Retweets]:[Likes]]),0.5)</f>
        <v>0.17650214592274677</v>
      </c>
      <c r="J743" s="2">
        <f>IFERROR(tweet_datatable[[#This Row],[Retweets]]/SUM(tweet_datatable[[#This Row],[Comments]:[Retweets]]),0.5)</f>
        <v>0.71058315334773214</v>
      </c>
      <c r="K743" s="3">
        <f>tweet_datatable[[#This Row],[R/L]]*60</f>
        <v>10.590128755364805</v>
      </c>
      <c r="L743" s="3">
        <f>tweet_datatable[[#This Row],[R/C]]*60</f>
        <v>42.634989200863927</v>
      </c>
      <c r="M743" s="3">
        <f>180-tweet_datatable[[#This Row],[Theta (deg)]]-tweet_datatable[[#This Row],[Phi (deg)]]</f>
        <v>126.77488204377126</v>
      </c>
      <c r="N743" s="3">
        <f>RADIANS(tweet_datatable[[#This Row],[Phi (deg)]])</f>
        <v>0.74412093810730151</v>
      </c>
      <c r="O743" s="3">
        <f>RADIANS(tweet_datatable[[#This Row],[Beta (deg)]])</f>
        <v>2.2126391004912467</v>
      </c>
      <c r="P743" s="3">
        <f>SIN(tweet_datatable[[#This Row],[Phi (rad)]])</f>
        <v>0.67732536082489392</v>
      </c>
      <c r="Q743" s="3">
        <f>SIN(tweet_datatable[[#This Row],[Beta (rad)]])</f>
        <v>0.80099390057224062</v>
      </c>
      <c r="R743" s="3">
        <f>tweet_datatable[[#This Row],[SinPhi]]/tweet_datatable[[#This Row],[SinBeta]]</f>
        <v>0.8456061404974542</v>
      </c>
      <c r="S743" s="3">
        <f>RADIANS(tweet_datatable[[#This Row],[Theta (deg)]])</f>
        <v>0.18483261499124495</v>
      </c>
      <c r="T743" s="3">
        <f>tweet_datatable[[#This Row],[r1]]*COS(tweet_datatable[[#This Row],[Theta (rad)]])</f>
        <v>0.83120295372834296</v>
      </c>
      <c r="U743" s="3">
        <f>tweet_datatable[[#This Row],[r1]]*SIN(tweet_datatable[[#This Row],[Theta (rad)]])</f>
        <v>0.15540718953857433</v>
      </c>
      <c r="V743" s="3">
        <f>IF(COUNTA(tweet_datatable[[#This Row],[Flag]])&gt;0,tweet_datatable[[#This Row],[x]],NA())</f>
        <v>0.83120295372834296</v>
      </c>
      <c r="W743" s="3">
        <f>IF(COUNTA(tweet_datatable[[#This Row],[Flag]])&gt;0,tweet_datatable[[#This Row],[y]],NA())</f>
        <v>0.15540718953857433</v>
      </c>
      <c r="X743" s="3" t="e">
        <f>IF(COUNTA(tweet_datatable[[#This Row],[Flag]])=0,tweet_datatable[[#This Row],[x]],NA())</f>
        <v>#N/A</v>
      </c>
      <c r="Y743" s="3" t="e">
        <f>IF(COUNTA(tweet_datatable[[#This Row],[Flag]])=0,tweet_datatable[[#This Row],[y]],NA())</f>
        <v>#N/A</v>
      </c>
      <c r="Z743" s="3"/>
      <c r="AA743" s="3"/>
      <c r="AB743" s="3"/>
    </row>
    <row r="744" spans="1:28" x14ac:dyDescent="0.35">
      <c r="A744" s="1">
        <v>44184</v>
      </c>
      <c r="B744">
        <v>5.7</v>
      </c>
      <c r="C744">
        <v>28.8</v>
      </c>
      <c r="D744">
        <v>92.7</v>
      </c>
      <c r="E744" t="s">
        <v>8</v>
      </c>
      <c r="G744" t="s">
        <v>17</v>
      </c>
      <c r="I744" s="2">
        <f>IFERROR(tweet_datatable[[#This Row],[Retweets]]/SUM(tweet_datatable[[#This Row],[Retweets]:[Likes]]),0.5)</f>
        <v>0.23703703703703705</v>
      </c>
      <c r="J744" s="2">
        <f>IFERROR(tweet_datatable[[#This Row],[Retweets]]/SUM(tweet_datatable[[#This Row],[Comments]:[Retweets]]),0.5)</f>
        <v>0.83478260869565224</v>
      </c>
      <c r="K744" s="3">
        <f>tweet_datatable[[#This Row],[R/L]]*60</f>
        <v>14.222222222222223</v>
      </c>
      <c r="L744" s="3">
        <f>tweet_datatable[[#This Row],[R/C]]*60</f>
        <v>50.086956521739133</v>
      </c>
      <c r="M744" s="3">
        <f>180-tweet_datatable[[#This Row],[Theta (deg)]]-tweet_datatable[[#This Row],[Phi (deg)]]</f>
        <v>115.69082125603865</v>
      </c>
      <c r="N744" s="3">
        <f>RADIANS(tweet_datatable[[#This Row],[Phi (deg)]])</f>
        <v>0.87418230360759464</v>
      </c>
      <c r="O744" s="3">
        <f>RADIANS(tweet_datatable[[#This Row],[Beta (deg)]])</f>
        <v>2.019185745254116</v>
      </c>
      <c r="P744" s="3">
        <f>SIN(tweet_datatable[[#This Row],[Phi (rad)]])</f>
        <v>0.76701910487568281</v>
      </c>
      <c r="Q744" s="3">
        <f>SIN(tweet_datatable[[#This Row],[Beta (rad)]])</f>
        <v>0.90114648164248745</v>
      </c>
      <c r="R744" s="3">
        <f>tweet_datatable[[#This Row],[SinPhi]]/tweet_datatable[[#This Row],[SinBeta]]</f>
        <v>0.8511591849947242</v>
      </c>
      <c r="S744" s="3">
        <f>RADIANS(tweet_datatable[[#This Row],[Theta (deg)]])</f>
        <v>0.24822460472808244</v>
      </c>
      <c r="T744" s="3">
        <f>tweet_datatable[[#This Row],[r1]]*COS(tweet_datatable[[#This Row],[Theta (rad)]])</f>
        <v>0.82507127026836724</v>
      </c>
      <c r="U744" s="3">
        <f>tweet_datatable[[#This Row],[r1]]*SIN(tweet_datatable[[#This Row],[Theta (rad)]])</f>
        <v>0.20911565503000004</v>
      </c>
      <c r="V744" s="3">
        <f>IF(COUNTA(tweet_datatable[[#This Row],[Flag]])&gt;0,tweet_datatable[[#This Row],[x]],NA())</f>
        <v>0.82507127026836724</v>
      </c>
      <c r="W744" s="3">
        <f>IF(COUNTA(tweet_datatable[[#This Row],[Flag]])&gt;0,tweet_datatable[[#This Row],[y]],NA())</f>
        <v>0.20911565503000004</v>
      </c>
      <c r="X744" s="3" t="e">
        <f>IF(COUNTA(tweet_datatable[[#This Row],[Flag]])=0,tweet_datatable[[#This Row],[x]],NA())</f>
        <v>#N/A</v>
      </c>
      <c r="Y744" s="3" t="e">
        <f>IF(COUNTA(tweet_datatable[[#This Row],[Flag]])=0,tweet_datatable[[#This Row],[y]],NA())</f>
        <v>#N/A</v>
      </c>
      <c r="Z744" s="3"/>
      <c r="AA744" s="3"/>
      <c r="AB744" s="3"/>
    </row>
    <row r="745" spans="1:28" x14ac:dyDescent="0.35">
      <c r="A745" s="1">
        <v>44184</v>
      </c>
      <c r="B745">
        <v>5.8</v>
      </c>
      <c r="C745">
        <v>29.1</v>
      </c>
      <c r="D745">
        <v>92</v>
      </c>
      <c r="E745" t="s">
        <v>8</v>
      </c>
      <c r="G745" t="s">
        <v>17</v>
      </c>
      <c r="I745" s="2">
        <f>IFERROR(tweet_datatable[[#This Row],[Retweets]]/SUM(tweet_datatable[[#This Row],[Retweets]:[Likes]]),0.5)</f>
        <v>0.24029727497935593</v>
      </c>
      <c r="J745" s="2">
        <f>IFERROR(tweet_datatable[[#This Row],[Retweets]]/SUM(tweet_datatable[[#This Row],[Comments]:[Retweets]]),0.5)</f>
        <v>0.83381088825214911</v>
      </c>
      <c r="K745" s="3">
        <f>tweet_datatable[[#This Row],[R/L]]*60</f>
        <v>14.417836498761357</v>
      </c>
      <c r="L745" s="3">
        <f>tweet_datatable[[#This Row],[R/C]]*60</f>
        <v>50.028653295128947</v>
      </c>
      <c r="M745" s="3">
        <f>180-tweet_datatable[[#This Row],[Theta (deg)]]-tweet_datatable[[#This Row],[Phi (deg)]]</f>
        <v>115.55351020610971</v>
      </c>
      <c r="N745" s="3">
        <f>RADIANS(tweet_datatable[[#This Row],[Phi (deg)]])</f>
        <v>0.87316472033871051</v>
      </c>
      <c r="O745" s="3">
        <f>RADIANS(tweet_datatable[[#This Row],[Beta (deg)]])</f>
        <v>2.0167892153334859</v>
      </c>
      <c r="P745" s="3">
        <f>SIN(tweet_datatable[[#This Row],[Phi (rad)]])</f>
        <v>0.76636580176030722</v>
      </c>
      <c r="Q745" s="3">
        <f>SIN(tweet_datatable[[#This Row],[Beta (rad)]])</f>
        <v>0.90218282386142012</v>
      </c>
      <c r="R745" s="3">
        <f>tweet_datatable[[#This Row],[SinPhi]]/tweet_datatable[[#This Row],[SinBeta]]</f>
        <v>0.84945731784184897</v>
      </c>
      <c r="S745" s="3">
        <f>RADIANS(tweet_datatable[[#This Row],[Theta (deg)]])</f>
        <v>0.25163871791759701</v>
      </c>
      <c r="T745" s="3">
        <f>tweet_datatable[[#This Row],[r1]]*COS(tweet_datatable[[#This Row],[Theta (rad)]])</f>
        <v>0.82270425052824048</v>
      </c>
      <c r="U745" s="3">
        <f>tweet_datatable[[#This Row],[r1]]*SIN(tweet_datatable[[#This Row],[Theta (rad)]])</f>
        <v>0.21150756723539305</v>
      </c>
      <c r="V745" s="3">
        <f>IF(COUNTA(tweet_datatable[[#This Row],[Flag]])&gt;0,tweet_datatable[[#This Row],[x]],NA())</f>
        <v>0.82270425052824048</v>
      </c>
      <c r="W745" s="3">
        <f>IF(COUNTA(tweet_datatable[[#This Row],[Flag]])&gt;0,tweet_datatable[[#This Row],[y]],NA())</f>
        <v>0.21150756723539305</v>
      </c>
      <c r="X745" s="3" t="e">
        <f>IF(COUNTA(tweet_datatable[[#This Row],[Flag]])=0,tweet_datatable[[#This Row],[x]],NA())</f>
        <v>#N/A</v>
      </c>
      <c r="Y745" s="3" t="e">
        <f>IF(COUNTA(tweet_datatable[[#This Row],[Flag]])=0,tweet_datatable[[#This Row],[y]],NA())</f>
        <v>#N/A</v>
      </c>
      <c r="Z745" s="3"/>
      <c r="AA745" s="3"/>
      <c r="AB745" s="3"/>
    </row>
    <row r="746" spans="1:28" x14ac:dyDescent="0.35">
      <c r="A746" s="1">
        <v>44184</v>
      </c>
      <c r="B746">
        <v>63.4</v>
      </c>
      <c r="C746">
        <v>95.1</v>
      </c>
      <c r="D746">
        <v>424.9</v>
      </c>
      <c r="E746" t="s">
        <v>8</v>
      </c>
      <c r="G746" t="s">
        <v>17</v>
      </c>
      <c r="I746" s="2">
        <f>IFERROR(tweet_datatable[[#This Row],[Retweets]]/SUM(tweet_datatable[[#This Row],[Retweets]:[Likes]]),0.5)</f>
        <v>0.18288461538461537</v>
      </c>
      <c r="J746" s="2">
        <f>IFERROR(tweet_datatable[[#This Row],[Retweets]]/SUM(tweet_datatable[[#This Row],[Comments]:[Retweets]]),0.5)</f>
        <v>0.6</v>
      </c>
      <c r="K746" s="3">
        <f>tweet_datatable[[#This Row],[R/L]]*60</f>
        <v>10.973076923076922</v>
      </c>
      <c r="L746" s="3">
        <f>tweet_datatable[[#This Row],[R/C]]*60</f>
        <v>36</v>
      </c>
      <c r="M746" s="3">
        <f>180-tweet_datatable[[#This Row],[Theta (deg)]]-tweet_datatable[[#This Row],[Phi (deg)]]</f>
        <v>133.02692307692308</v>
      </c>
      <c r="N746" s="3">
        <f>RADIANS(tweet_datatable[[#This Row],[Phi (deg)]])</f>
        <v>0.62831853071795862</v>
      </c>
      <c r="O746" s="3">
        <f>RADIANS(tweet_datatable[[#This Row],[Beta (deg)]])</f>
        <v>2.3217578014895337</v>
      </c>
      <c r="P746" s="3">
        <f>SIN(tweet_datatable[[#This Row],[Phi (rad)]])</f>
        <v>0.58778525229247314</v>
      </c>
      <c r="Q746" s="3">
        <f>SIN(tweet_datatable[[#This Row],[Beta (rad)]])</f>
        <v>0.73103315235729305</v>
      </c>
      <c r="R746" s="3">
        <f>tweet_datatable[[#This Row],[SinPhi]]/tweet_datatable[[#This Row],[SinBeta]]</f>
        <v>0.80404732726155848</v>
      </c>
      <c r="S746" s="3">
        <f>RADIANS(tweet_datatable[[#This Row],[Theta (deg)]])</f>
        <v>0.19151632138230085</v>
      </c>
      <c r="T746" s="3">
        <f>tweet_datatable[[#This Row],[r1]]*COS(tweet_datatable[[#This Row],[Theta (rad)]])</f>
        <v>0.78934671732237505</v>
      </c>
      <c r="U746" s="3">
        <f>tweet_datatable[[#This Row],[r1]]*SIN(tweet_datatable[[#This Row],[Theta (rad)]])</f>
        <v>0.15304856852922946</v>
      </c>
      <c r="V746" s="3">
        <f>IF(COUNTA(tweet_datatable[[#This Row],[Flag]])&gt;0,tweet_datatable[[#This Row],[x]],NA())</f>
        <v>0.78934671732237505</v>
      </c>
      <c r="W746" s="3">
        <f>IF(COUNTA(tweet_datatable[[#This Row],[Flag]])&gt;0,tweet_datatable[[#This Row],[y]],NA())</f>
        <v>0.15304856852922946</v>
      </c>
      <c r="X746" s="3" t="e">
        <f>IF(COUNTA(tweet_datatable[[#This Row],[Flag]])=0,tweet_datatable[[#This Row],[x]],NA())</f>
        <v>#N/A</v>
      </c>
      <c r="Y746" s="3" t="e">
        <f>IF(COUNTA(tweet_datatable[[#This Row],[Flag]])=0,tweet_datatable[[#This Row],[y]],NA())</f>
        <v>#N/A</v>
      </c>
      <c r="Z746" s="3"/>
      <c r="AA746" s="3"/>
      <c r="AB746" s="3"/>
    </row>
    <row r="747" spans="1:28" x14ac:dyDescent="0.35">
      <c r="A747" s="1">
        <v>44184</v>
      </c>
      <c r="B747">
        <v>12.6</v>
      </c>
      <c r="C747">
        <v>26.6</v>
      </c>
      <c r="D747">
        <v>125</v>
      </c>
      <c r="E747" t="s">
        <v>9</v>
      </c>
      <c r="I747" s="2">
        <f>IFERROR(tweet_datatable[[#This Row],[Retweets]]/SUM(tweet_datatable[[#This Row],[Retweets]:[Likes]]),0.5)</f>
        <v>0.17546174142480211</v>
      </c>
      <c r="J747" s="2">
        <f>IFERROR(tweet_datatable[[#This Row],[Retweets]]/SUM(tweet_datatable[[#This Row],[Comments]:[Retweets]]),0.5)</f>
        <v>0.6785714285714286</v>
      </c>
      <c r="K747" s="3">
        <f>tweet_datatable[[#This Row],[R/L]]*60</f>
        <v>10.527704485488126</v>
      </c>
      <c r="L747" s="3">
        <f>tweet_datatable[[#This Row],[R/C]]*60</f>
        <v>40.714285714285715</v>
      </c>
      <c r="M747" s="3">
        <f>180-tweet_datatable[[#This Row],[Theta (deg)]]-tweet_datatable[[#This Row],[Phi (deg)]]</f>
        <v>128.75800980022615</v>
      </c>
      <c r="N747" s="3">
        <f>RADIANS(tweet_datatable[[#This Row],[Phi (deg)]])</f>
        <v>0.71059833831197705</v>
      </c>
      <c r="O747" s="3">
        <f>RADIANS(tweet_datatable[[#This Row],[Beta (deg)]])</f>
        <v>2.2472512093290726</v>
      </c>
      <c r="P747" s="3">
        <f>SIN(tweet_datatable[[#This Row],[Phi (rad)]])</f>
        <v>0.65228741127812118</v>
      </c>
      <c r="Q747" s="3">
        <f>SIN(tweet_datatable[[#This Row],[Beta (rad)]])</f>
        <v>0.77979697300692397</v>
      </c>
      <c r="R747" s="3">
        <f>tweet_datatable[[#This Row],[SinPhi]]/tweet_datatable[[#This Row],[SinBeta]]</f>
        <v>0.83648364107246853</v>
      </c>
      <c r="S747" s="3">
        <f>RADIANS(tweet_datatable[[#This Row],[Theta (deg)]])</f>
        <v>0.18374310594874338</v>
      </c>
      <c r="T747" s="3">
        <f>tweet_datatable[[#This Row],[r1]]*COS(tweet_datatable[[#This Row],[Theta (rad)]])</f>
        <v>0.82240284047021206</v>
      </c>
      <c r="U747" s="3">
        <f>tweet_datatable[[#This Row],[r1]]*SIN(tweet_datatable[[#This Row],[Theta (rad)]])</f>
        <v>0.15283471388523365</v>
      </c>
      <c r="V747" s="3" t="e">
        <f>IF(COUNTA(tweet_datatable[[#This Row],[Flag]])&gt;0,tweet_datatable[[#This Row],[x]],NA())</f>
        <v>#N/A</v>
      </c>
      <c r="W747" s="3" t="e">
        <f>IF(COUNTA(tweet_datatable[[#This Row],[Flag]])&gt;0,tweet_datatable[[#This Row],[y]],NA())</f>
        <v>#N/A</v>
      </c>
      <c r="X747" s="3">
        <f>IF(COUNTA(tweet_datatable[[#This Row],[Flag]])=0,tweet_datatable[[#This Row],[x]],NA())</f>
        <v>0.82240284047021206</v>
      </c>
      <c r="Y747" s="3">
        <f>IF(COUNTA(tweet_datatable[[#This Row],[Flag]])=0,tweet_datatable[[#This Row],[y]],NA())</f>
        <v>0.15283471388523365</v>
      </c>
      <c r="Z747" s="3"/>
      <c r="AA747" s="3"/>
      <c r="AB747" s="3"/>
    </row>
    <row r="748" spans="1:28" x14ac:dyDescent="0.35">
      <c r="A748" s="1">
        <v>44184</v>
      </c>
      <c r="B748">
        <v>50.7</v>
      </c>
      <c r="C748">
        <v>58.2</v>
      </c>
      <c r="D748">
        <v>198.1</v>
      </c>
      <c r="E748" t="s">
        <v>8</v>
      </c>
      <c r="I748" s="2">
        <f>IFERROR(tweet_datatable[[#This Row],[Retweets]]/SUM(tweet_datatable[[#This Row],[Retweets]:[Likes]]),0.5)</f>
        <v>0.22707764338665626</v>
      </c>
      <c r="J748" s="2">
        <f>IFERROR(tweet_datatable[[#This Row],[Retweets]]/SUM(tweet_datatable[[#This Row],[Comments]:[Retweets]]),0.5)</f>
        <v>0.53443526170798894</v>
      </c>
      <c r="K748" s="3">
        <f>tweet_datatable[[#This Row],[R/L]]*60</f>
        <v>13.624658603199375</v>
      </c>
      <c r="L748" s="3">
        <f>tweet_datatable[[#This Row],[R/C]]*60</f>
        <v>32.066115702479337</v>
      </c>
      <c r="M748" s="3">
        <f>180-tweet_datatable[[#This Row],[Theta (deg)]]-tweet_datatable[[#This Row],[Phi (deg)]]</f>
        <v>134.3092256943213</v>
      </c>
      <c r="N748" s="3">
        <f>RADIANS(tweet_datatable[[#This Row],[Phi (deg)]])</f>
        <v>0.55965929733371889</v>
      </c>
      <c r="O748" s="3">
        <f>RADIANS(tweet_datatable[[#This Row],[Beta (deg)]])</f>
        <v>2.3441382041700738</v>
      </c>
      <c r="P748" s="3">
        <f>SIN(tweet_datatable[[#This Row],[Phi (rad)]])</f>
        <v>0.53089750502152844</v>
      </c>
      <c r="Q748" s="3">
        <f>SIN(tweet_datatable[[#This Row],[Beta (rad)]])</f>
        <v>0.7155802664758899</v>
      </c>
      <c r="R748" s="3">
        <f>tweet_datatable[[#This Row],[SinPhi]]/tweet_datatable[[#This Row],[SinBeta]]</f>
        <v>0.74191188591058777</v>
      </c>
      <c r="S748" s="3">
        <f>RADIANS(tweet_datatable[[#This Row],[Theta (deg)]])</f>
        <v>0.23779515208600072</v>
      </c>
      <c r="T748" s="3">
        <f>tweet_datatable[[#This Row],[r1]]*COS(tweet_datatable[[#This Row],[Theta (rad)]])</f>
        <v>0.72103427144351451</v>
      </c>
      <c r="U748" s="3">
        <f>tweet_datatable[[#This Row],[r1]]*SIN(tweet_datatable[[#This Row],[Theta (rad)]])</f>
        <v>0.1747650590344797</v>
      </c>
      <c r="V748" s="3" t="e">
        <f>IF(COUNTA(tweet_datatable[[#This Row],[Flag]])&gt;0,tweet_datatable[[#This Row],[x]],NA())</f>
        <v>#N/A</v>
      </c>
      <c r="W748" s="3" t="e">
        <f>IF(COUNTA(tweet_datatable[[#This Row],[Flag]])&gt;0,tweet_datatable[[#This Row],[y]],NA())</f>
        <v>#N/A</v>
      </c>
      <c r="X748" s="3">
        <f>IF(COUNTA(tweet_datatable[[#This Row],[Flag]])=0,tweet_datatable[[#This Row],[x]],NA())</f>
        <v>0.72103427144351451</v>
      </c>
      <c r="Y748" s="3">
        <f>IF(COUNTA(tweet_datatable[[#This Row],[Flag]])=0,tweet_datatable[[#This Row],[y]],NA())</f>
        <v>0.1747650590344797</v>
      </c>
      <c r="Z748" s="3"/>
      <c r="AA748" s="3"/>
      <c r="AB748" s="3"/>
    </row>
    <row r="749" spans="1:28" x14ac:dyDescent="0.35">
      <c r="A749" s="1">
        <v>44184</v>
      </c>
      <c r="B749">
        <v>63.6</v>
      </c>
      <c r="C749">
        <v>100.5</v>
      </c>
      <c r="D749">
        <v>285.3</v>
      </c>
      <c r="E749" t="s">
        <v>8</v>
      </c>
      <c r="I749" s="2">
        <f>IFERROR(tweet_datatable[[#This Row],[Retweets]]/SUM(tweet_datatable[[#This Row],[Retweets]:[Likes]]),0.5)</f>
        <v>0.26049766718507</v>
      </c>
      <c r="J749" s="2">
        <f>IFERROR(tweet_datatable[[#This Row],[Retweets]]/SUM(tweet_datatable[[#This Row],[Comments]:[Retweets]]),0.5)</f>
        <v>0.61243144424131635</v>
      </c>
      <c r="K749" s="3">
        <f>tweet_datatable[[#This Row],[R/L]]*60</f>
        <v>15.629860031104201</v>
      </c>
      <c r="L749" s="3">
        <f>tweet_datatable[[#This Row],[R/C]]*60</f>
        <v>36.74588665447898</v>
      </c>
      <c r="M749" s="3">
        <f>180-tweet_datatable[[#This Row],[Theta (deg)]]-tweet_datatable[[#This Row],[Phi (deg)]]</f>
        <v>127.6242533144168</v>
      </c>
      <c r="N749" s="3">
        <f>RADIANS(tweet_datatable[[#This Row],[Phi (deg)]])</f>
        <v>0.64133670868530213</v>
      </c>
      <c r="O749" s="3">
        <f>RADIANS(tweet_datatable[[#This Row],[Beta (deg)]])</f>
        <v>2.2274634257358592</v>
      </c>
      <c r="P749" s="3">
        <f>SIN(tweet_datatable[[#This Row],[Phi (rad)]])</f>
        <v>0.59826707587773553</v>
      </c>
      <c r="Q749" s="3">
        <f>SIN(tweet_datatable[[#This Row],[Beta (rad)]])</f>
        <v>0.7920312978159918</v>
      </c>
      <c r="R749" s="3">
        <f>tweet_datatable[[#This Row],[SinPhi]]/tweet_datatable[[#This Row],[SinBeta]]</f>
        <v>0.7553578722551032</v>
      </c>
      <c r="S749" s="3">
        <f>RADIANS(tweet_datatable[[#This Row],[Theta (deg)]])</f>
        <v>0.27279251916863162</v>
      </c>
      <c r="T749" s="3">
        <f>tweet_datatable[[#This Row],[r1]]*COS(tweet_datatable[[#This Row],[Theta (rad)]])</f>
        <v>0.72742646554071244</v>
      </c>
      <c r="U749" s="3">
        <f>tweet_datatable[[#This Row],[r1]]*SIN(tweet_datatable[[#This Row],[Theta (rad)]])</f>
        <v>0.20350983369042264</v>
      </c>
      <c r="V749" s="3" t="e">
        <f>IF(COUNTA(tweet_datatable[[#This Row],[Flag]])&gt;0,tweet_datatable[[#This Row],[x]],NA())</f>
        <v>#N/A</v>
      </c>
      <c r="W749" s="3" t="e">
        <f>IF(COUNTA(tweet_datatable[[#This Row],[Flag]])&gt;0,tweet_datatable[[#This Row],[y]],NA())</f>
        <v>#N/A</v>
      </c>
      <c r="X749" s="3">
        <f>IF(COUNTA(tweet_datatable[[#This Row],[Flag]])=0,tweet_datatable[[#This Row],[x]],NA())</f>
        <v>0.72742646554071244</v>
      </c>
      <c r="Y749" s="3">
        <f>IF(COUNTA(tweet_datatable[[#This Row],[Flag]])=0,tweet_datatable[[#This Row],[y]],NA())</f>
        <v>0.20350983369042264</v>
      </c>
      <c r="Z749" s="3"/>
      <c r="AA749" s="3"/>
      <c r="AB749" s="3"/>
    </row>
    <row r="750" spans="1:28" x14ac:dyDescent="0.35">
      <c r="A750" s="1">
        <v>44184</v>
      </c>
      <c r="B750">
        <v>8.3000000000000007</v>
      </c>
      <c r="C750">
        <v>28.2</v>
      </c>
      <c r="D750">
        <v>164</v>
      </c>
      <c r="E750" t="s">
        <v>8</v>
      </c>
      <c r="I750" s="2">
        <f>IFERROR(tweet_datatable[[#This Row],[Retweets]]/SUM(tweet_datatable[[#This Row],[Retweets]:[Likes]]),0.5)</f>
        <v>0.14672216441207075</v>
      </c>
      <c r="J750" s="2">
        <f>IFERROR(tweet_datatable[[#This Row],[Retweets]]/SUM(tweet_datatable[[#This Row],[Comments]:[Retweets]]),0.5)</f>
        <v>0.77260273972602733</v>
      </c>
      <c r="K750" s="3">
        <f>tweet_datatable[[#This Row],[R/L]]*60</f>
        <v>8.8033298647242457</v>
      </c>
      <c r="L750" s="3">
        <f>tweet_datatable[[#This Row],[R/C]]*60</f>
        <v>46.356164383561641</v>
      </c>
      <c r="M750" s="3">
        <f>180-tweet_datatable[[#This Row],[Theta (deg)]]-tweet_datatable[[#This Row],[Phi (deg)]]</f>
        <v>124.84050575171412</v>
      </c>
      <c r="N750" s="3">
        <f>RADIANS(tweet_datatable[[#This Row],[Phi (deg)]])</f>
        <v>0.80906769708887816</v>
      </c>
      <c r="O750" s="3">
        <f>RADIANS(tweet_datatable[[#This Row],[Beta (deg)]])</f>
        <v>2.1788778652223302</v>
      </c>
      <c r="P750" s="3">
        <f>SIN(tweet_datatable[[#This Row],[Phi (rad)]])</f>
        <v>0.72364403829591228</v>
      </c>
      <c r="Q750" s="3">
        <f>SIN(tweet_datatable[[#This Row],[Beta (rad)]])</f>
        <v>0.82074553302502395</v>
      </c>
      <c r="R750" s="3">
        <f>tweet_datatable[[#This Row],[SinPhi]]/tweet_datatable[[#This Row],[SinBeta]]</f>
        <v>0.88169110787453886</v>
      </c>
      <c r="S750" s="3">
        <f>RADIANS(tweet_datatable[[#This Row],[Theta (deg)]])</f>
        <v>0.15364709127858511</v>
      </c>
      <c r="T750" s="3">
        <f>tweet_datatable[[#This Row],[r1]]*COS(tweet_datatable[[#This Row],[Theta (rad)]])</f>
        <v>0.87130433580102495</v>
      </c>
      <c r="U750" s="3">
        <f>tweet_datatable[[#This Row],[r1]]*SIN(tweet_datatable[[#This Row],[Theta (rad)]])</f>
        <v>0.1349368893941405</v>
      </c>
      <c r="V750" s="3" t="e">
        <f>IF(COUNTA(tweet_datatable[[#This Row],[Flag]])&gt;0,tweet_datatable[[#This Row],[x]],NA())</f>
        <v>#N/A</v>
      </c>
      <c r="W750" s="3" t="e">
        <f>IF(COUNTA(tweet_datatable[[#This Row],[Flag]])&gt;0,tweet_datatable[[#This Row],[y]],NA())</f>
        <v>#N/A</v>
      </c>
      <c r="X750" s="3">
        <f>IF(COUNTA(tweet_datatable[[#This Row],[Flag]])=0,tweet_datatable[[#This Row],[x]],NA())</f>
        <v>0.87130433580102495</v>
      </c>
      <c r="Y750" s="3">
        <f>IF(COUNTA(tweet_datatable[[#This Row],[Flag]])=0,tweet_datatable[[#This Row],[y]],NA())</f>
        <v>0.1349368893941405</v>
      </c>
      <c r="Z750" s="3"/>
      <c r="AA750" s="3"/>
      <c r="AB750" s="3"/>
    </row>
    <row r="751" spans="1:28" x14ac:dyDescent="0.35">
      <c r="A751" s="1">
        <v>44184</v>
      </c>
      <c r="B751">
        <v>14.4</v>
      </c>
      <c r="C751">
        <v>22</v>
      </c>
      <c r="D751">
        <v>89.8</v>
      </c>
      <c r="E751" t="s">
        <v>9</v>
      </c>
      <c r="I751" s="2">
        <f>IFERROR(tweet_datatable[[#This Row],[Retweets]]/SUM(tweet_datatable[[#This Row],[Retweets]:[Likes]]),0.5)</f>
        <v>0.1967799642218247</v>
      </c>
      <c r="J751" s="2">
        <f>IFERROR(tweet_datatable[[#This Row],[Retweets]]/SUM(tweet_datatable[[#This Row],[Comments]:[Retweets]]),0.5)</f>
        <v>0.60439560439560447</v>
      </c>
      <c r="K751" s="3">
        <f>tweet_datatable[[#This Row],[R/L]]*60</f>
        <v>11.806797853309481</v>
      </c>
      <c r="L751" s="3">
        <f>tweet_datatable[[#This Row],[R/C]]*60</f>
        <v>36.26373626373627</v>
      </c>
      <c r="M751" s="3">
        <f>180-tweet_datatable[[#This Row],[Theta (deg)]]-tweet_datatable[[#This Row],[Phi (deg)]]</f>
        <v>131.92946588295425</v>
      </c>
      <c r="N751" s="3">
        <f>RADIANS(tweet_datatable[[#This Row],[Phi (deg)]])</f>
        <v>0.63292159687706462</v>
      </c>
      <c r="O751" s="3">
        <f>RADIANS(tweet_datatable[[#This Row],[Beta (deg)]])</f>
        <v>2.3026035600550796</v>
      </c>
      <c r="P751" s="3">
        <f>SIN(tweet_datatable[[#This Row],[Phi (rad)]])</f>
        <v>0.59150297084070547</v>
      </c>
      <c r="Q751" s="3">
        <f>SIN(tweet_datatable[[#This Row],[Beta (rad)]])</f>
        <v>0.74396799711256156</v>
      </c>
      <c r="R751" s="3">
        <f>tweet_datatable[[#This Row],[SinPhi]]/tweet_datatable[[#This Row],[SinBeta]]</f>
        <v>0.79506507421879291</v>
      </c>
      <c r="S751" s="3">
        <f>RADIANS(tweet_datatable[[#This Row],[Theta (deg)]])</f>
        <v>0.20606749665764892</v>
      </c>
      <c r="T751" s="3">
        <f>tweet_datatable[[#This Row],[r1]]*COS(tweet_datatable[[#This Row],[Theta (rad)]])</f>
        <v>0.77824397741723805</v>
      </c>
      <c r="U751" s="3">
        <f>tweet_datatable[[#This Row],[r1]]*SIN(tweet_datatable[[#This Row],[Theta (rad)]])</f>
        <v>0.16268000447606379</v>
      </c>
      <c r="V751" s="3" t="e">
        <f>IF(COUNTA(tweet_datatable[[#This Row],[Flag]])&gt;0,tweet_datatable[[#This Row],[x]],NA())</f>
        <v>#N/A</v>
      </c>
      <c r="W751" s="3" t="e">
        <f>IF(COUNTA(tweet_datatable[[#This Row],[Flag]])&gt;0,tweet_datatable[[#This Row],[y]],NA())</f>
        <v>#N/A</v>
      </c>
      <c r="X751" s="3">
        <f>IF(COUNTA(tweet_datatable[[#This Row],[Flag]])=0,tweet_datatable[[#This Row],[x]],NA())</f>
        <v>0.77824397741723805</v>
      </c>
      <c r="Y751" s="3">
        <f>IF(COUNTA(tweet_datatable[[#This Row],[Flag]])=0,tweet_datatable[[#This Row],[y]],NA())</f>
        <v>0.16268000447606379</v>
      </c>
      <c r="Z751" s="3"/>
      <c r="AA751" s="3"/>
      <c r="AB751" s="3"/>
    </row>
    <row r="752" spans="1:28" x14ac:dyDescent="0.35">
      <c r="A752" s="1">
        <v>44184</v>
      </c>
      <c r="B752">
        <v>21.4</v>
      </c>
      <c r="C752">
        <v>39.700000000000003</v>
      </c>
      <c r="D752">
        <v>148.30000000000001</v>
      </c>
      <c r="E752" t="s">
        <v>9</v>
      </c>
      <c r="I752" s="2">
        <f>IFERROR(tweet_datatable[[#This Row],[Retweets]]/SUM(tweet_datatable[[#This Row],[Retweets]:[Likes]]),0.5)</f>
        <v>0.21117021276595746</v>
      </c>
      <c r="J752" s="2">
        <f>IFERROR(tweet_datatable[[#This Row],[Retweets]]/SUM(tweet_datatable[[#This Row],[Comments]:[Retweets]]),0.5)</f>
        <v>0.64975450081833064</v>
      </c>
      <c r="K752" s="3">
        <f>tweet_datatable[[#This Row],[R/L]]*60</f>
        <v>12.670212765957448</v>
      </c>
      <c r="L752" s="3">
        <f>tweet_datatable[[#This Row],[R/C]]*60</f>
        <v>38.985270049099839</v>
      </c>
      <c r="M752" s="3">
        <f>180-tweet_datatable[[#This Row],[Theta (deg)]]-tweet_datatable[[#This Row],[Phi (deg)]]</f>
        <v>128.34451718494273</v>
      </c>
      <c r="N752" s="3">
        <f>RADIANS(tweet_datatable[[#This Row],[Phi (deg)]])</f>
        <v>0.68042132213592366</v>
      </c>
      <c r="O752" s="3">
        <f>RADIANS(tweet_datatable[[#This Row],[Beta (deg)]])</f>
        <v>2.2400344017596949</v>
      </c>
      <c r="P752" s="3">
        <f>SIN(tweet_datatable[[#This Row],[Phi (rad)]])</f>
        <v>0.62912057679821576</v>
      </c>
      <c r="Q752" s="3">
        <f>SIN(tweet_datatable[[#This Row],[Beta (rad)]])</f>
        <v>0.78429458308921229</v>
      </c>
      <c r="R752" s="3">
        <f>tweet_datatable[[#This Row],[SinPhi]]/tweet_datatable[[#This Row],[SinBeta]]</f>
        <v>0.80214831309966383</v>
      </c>
      <c r="S752" s="3">
        <f>RADIANS(tweet_datatable[[#This Row],[Theta (deg)]])</f>
        <v>0.22113692969417517</v>
      </c>
      <c r="T752" s="3">
        <f>tweet_datatable[[#This Row],[r1]]*COS(tweet_datatable[[#This Row],[Theta (rad)]])</f>
        <v>0.78261496443255896</v>
      </c>
      <c r="U752" s="3">
        <f>tweet_datatable[[#This Row],[r1]]*SIN(tweet_datatable[[#This Row],[Theta (rad)]])</f>
        <v>0.17594241573554897</v>
      </c>
      <c r="V752" s="3" t="e">
        <f>IF(COUNTA(tweet_datatable[[#This Row],[Flag]])&gt;0,tweet_datatable[[#This Row],[x]],NA())</f>
        <v>#N/A</v>
      </c>
      <c r="W752" s="3" t="e">
        <f>IF(COUNTA(tweet_datatable[[#This Row],[Flag]])&gt;0,tweet_datatable[[#This Row],[y]],NA())</f>
        <v>#N/A</v>
      </c>
      <c r="X752" s="3">
        <f>IF(COUNTA(tweet_datatable[[#This Row],[Flag]])=0,tweet_datatable[[#This Row],[x]],NA())</f>
        <v>0.78261496443255896</v>
      </c>
      <c r="Y752" s="3">
        <f>IF(COUNTA(tweet_datatable[[#This Row],[Flag]])=0,tweet_datatable[[#This Row],[y]],NA())</f>
        <v>0.17594241573554897</v>
      </c>
      <c r="Z752" s="3"/>
      <c r="AA752" s="3"/>
      <c r="AB752" s="3"/>
    </row>
    <row r="753" spans="1:28" x14ac:dyDescent="0.35">
      <c r="A753" s="1">
        <v>44184</v>
      </c>
      <c r="B753">
        <v>7.7</v>
      </c>
      <c r="C753">
        <v>24.3</v>
      </c>
      <c r="D753">
        <v>84.1</v>
      </c>
      <c r="E753" t="s">
        <v>8</v>
      </c>
      <c r="I753" s="2">
        <f>IFERROR(tweet_datatable[[#This Row],[Retweets]]/SUM(tweet_datatable[[#This Row],[Retweets]:[Likes]]),0.5)</f>
        <v>0.22416974169741699</v>
      </c>
      <c r="J753" s="2">
        <f>IFERROR(tweet_datatable[[#This Row],[Retweets]]/SUM(tweet_datatable[[#This Row],[Comments]:[Retweets]]),0.5)</f>
        <v>0.75937500000000002</v>
      </c>
      <c r="K753" s="3">
        <f>tweet_datatable[[#This Row],[R/L]]*60</f>
        <v>13.450184501845019</v>
      </c>
      <c r="L753" s="3">
        <f>tweet_datatable[[#This Row],[R/C]]*60</f>
        <v>45.5625</v>
      </c>
      <c r="M753" s="3">
        <f>180-tweet_datatable[[#This Row],[Theta (deg)]]-tweet_datatable[[#This Row],[Phi (deg)]]</f>
        <v>120.98731549815497</v>
      </c>
      <c r="N753" s="3">
        <f>RADIANS(tweet_datatable[[#This Row],[Phi (deg)]])</f>
        <v>0.79521564043991644</v>
      </c>
      <c r="O753" s="3">
        <f>RADIANS(tweet_datatable[[#This Row],[Beta (deg)]])</f>
        <v>2.1116270085919675</v>
      </c>
      <c r="P753" s="3">
        <f>SIN(tweet_datatable[[#This Row],[Phi (rad)]])</f>
        <v>0.71401459805126821</v>
      </c>
      <c r="Q753" s="3">
        <f>SIN(tweet_datatable[[#This Row],[Beta (rad)]])</f>
        <v>0.85728130208014808</v>
      </c>
      <c r="R753" s="3">
        <f>tweet_datatable[[#This Row],[SinPhi]]/tweet_datatable[[#This Row],[SinBeta]]</f>
        <v>0.83288250463266755</v>
      </c>
      <c r="S753" s="3">
        <f>RADIANS(tweet_datatable[[#This Row],[Theta (deg)]])</f>
        <v>0.2347500045579089</v>
      </c>
      <c r="T753" s="3">
        <f>tweet_datatable[[#This Row],[r1]]*COS(tweet_datatable[[#This Row],[Theta (rad)]])</f>
        <v>0.81003863691686639</v>
      </c>
      <c r="U753" s="3">
        <f>tweet_datatable[[#This Row],[r1]]*SIN(tweet_datatable[[#This Row],[Theta (rad)]])</f>
        <v>0.19372834904848218</v>
      </c>
      <c r="V753" s="3" t="e">
        <f>IF(COUNTA(tweet_datatable[[#This Row],[Flag]])&gt;0,tweet_datatable[[#This Row],[x]],NA())</f>
        <v>#N/A</v>
      </c>
      <c r="W753" s="3" t="e">
        <f>IF(COUNTA(tweet_datatable[[#This Row],[Flag]])&gt;0,tweet_datatable[[#This Row],[y]],NA())</f>
        <v>#N/A</v>
      </c>
      <c r="X753" s="3">
        <f>IF(COUNTA(tweet_datatable[[#This Row],[Flag]])=0,tweet_datatable[[#This Row],[x]],NA())</f>
        <v>0.81003863691686639</v>
      </c>
      <c r="Y753" s="3">
        <f>IF(COUNTA(tweet_datatable[[#This Row],[Flag]])=0,tweet_datatable[[#This Row],[y]],NA())</f>
        <v>0.19372834904848218</v>
      </c>
      <c r="Z753" s="3"/>
      <c r="AA753" s="3"/>
      <c r="AB753" s="3"/>
    </row>
    <row r="754" spans="1:28" x14ac:dyDescent="0.35">
      <c r="A754" s="1">
        <v>44184</v>
      </c>
      <c r="B754">
        <v>11.9</v>
      </c>
      <c r="C754">
        <v>25.7</v>
      </c>
      <c r="D754">
        <v>96</v>
      </c>
      <c r="E754" t="s">
        <v>8</v>
      </c>
      <c r="I754" s="2">
        <f>IFERROR(tweet_datatable[[#This Row],[Retweets]]/SUM(tweet_datatable[[#This Row],[Retweets]:[Likes]]),0.5)</f>
        <v>0.21117502054231715</v>
      </c>
      <c r="J754" s="2">
        <f>IFERROR(tweet_datatable[[#This Row],[Retweets]]/SUM(tweet_datatable[[#This Row],[Comments]:[Retweets]]),0.5)</f>
        <v>0.68351063829787229</v>
      </c>
      <c r="K754" s="3">
        <f>tweet_datatable[[#This Row],[R/L]]*60</f>
        <v>12.67050123253903</v>
      </c>
      <c r="L754" s="3">
        <f>tweet_datatable[[#This Row],[R/C]]*60</f>
        <v>41.01063829787234</v>
      </c>
      <c r="M754" s="3">
        <f>180-tweet_datatable[[#This Row],[Theta (deg)]]-tweet_datatable[[#This Row],[Phi (deg)]]</f>
        <v>126.31886046958863</v>
      </c>
      <c r="N754" s="3">
        <f>RADIANS(tweet_datatable[[#This Row],[Phi (deg)]])</f>
        <v>0.71577066664235534</v>
      </c>
      <c r="O754" s="3">
        <f>RADIANS(tweet_datatable[[#This Row],[Beta (deg)]])</f>
        <v>2.2046800225616319</v>
      </c>
      <c r="P754" s="3">
        <f>SIN(tweet_datatable[[#This Row],[Phi (rad)]])</f>
        <v>0.65619914711794924</v>
      </c>
      <c r="Q754" s="3">
        <f>SIN(tweet_datatable[[#This Row],[Beta (rad)]])</f>
        <v>0.8057333612922768</v>
      </c>
      <c r="R754" s="3">
        <f>tweet_datatable[[#This Row],[SinPhi]]/tweet_datatable[[#This Row],[SinBeta]]</f>
        <v>0.81441228406566557</v>
      </c>
      <c r="S754" s="3">
        <f>RADIANS(tweet_datatable[[#This Row],[Theta (deg)]])</f>
        <v>0.22114196438580574</v>
      </c>
      <c r="T754" s="3">
        <f>tweet_datatable[[#This Row],[r1]]*COS(tweet_datatable[[#This Row],[Theta (rad)]])</f>
        <v>0.79457939247819076</v>
      </c>
      <c r="U754" s="3">
        <f>tweet_datatable[[#This Row],[r1]]*SIN(tweet_datatable[[#This Row],[Theta (rad)]])</f>
        <v>0.17863638343306087</v>
      </c>
      <c r="V754" s="3" t="e">
        <f>IF(COUNTA(tweet_datatable[[#This Row],[Flag]])&gt;0,tweet_datatable[[#This Row],[x]],NA())</f>
        <v>#N/A</v>
      </c>
      <c r="W754" s="3" t="e">
        <f>IF(COUNTA(tweet_datatable[[#This Row],[Flag]])&gt;0,tweet_datatable[[#This Row],[y]],NA())</f>
        <v>#N/A</v>
      </c>
      <c r="X754" s="3">
        <f>IF(COUNTA(tweet_datatable[[#This Row],[Flag]])=0,tweet_datatable[[#This Row],[x]],NA())</f>
        <v>0.79457939247819076</v>
      </c>
      <c r="Y754" s="3">
        <f>IF(COUNTA(tweet_datatable[[#This Row],[Flag]])=0,tweet_datatable[[#This Row],[y]],NA())</f>
        <v>0.17863638343306087</v>
      </c>
      <c r="Z754" s="3"/>
      <c r="AA754" s="3"/>
      <c r="AB754" s="3"/>
    </row>
    <row r="755" spans="1:28" x14ac:dyDescent="0.35">
      <c r="A755" s="1">
        <v>44184</v>
      </c>
      <c r="B755">
        <v>12.7</v>
      </c>
      <c r="C755">
        <v>35.5</v>
      </c>
      <c r="D755">
        <v>155.4</v>
      </c>
      <c r="E755" t="s">
        <v>8</v>
      </c>
      <c r="I755" s="2">
        <f>IFERROR(tweet_datatable[[#This Row],[Retweets]]/SUM(tweet_datatable[[#This Row],[Retweets]:[Likes]]),0.5)</f>
        <v>0.18596123624934521</v>
      </c>
      <c r="J755" s="2">
        <f>IFERROR(tweet_datatable[[#This Row],[Retweets]]/SUM(tweet_datatable[[#This Row],[Comments]:[Retweets]]),0.5)</f>
        <v>0.7365145228215767</v>
      </c>
      <c r="K755" s="3">
        <f>tweet_datatable[[#This Row],[R/L]]*60</f>
        <v>11.157674174960713</v>
      </c>
      <c r="L755" s="3">
        <f>tweet_datatable[[#This Row],[R/C]]*60</f>
        <v>44.190871369294605</v>
      </c>
      <c r="M755" s="3">
        <f>180-tweet_datatable[[#This Row],[Theta (deg)]]-tweet_datatable[[#This Row],[Phi (deg)]]</f>
        <v>124.6514544557447</v>
      </c>
      <c r="N755" s="3">
        <f>RADIANS(tweet_datatable[[#This Row],[Phi (deg)]])</f>
        <v>0.77127620471948588</v>
      </c>
      <c r="O755" s="3">
        <f>RADIANS(tweet_datatable[[#This Row],[Beta (deg)]])</f>
        <v>2.1755782976525011</v>
      </c>
      <c r="P755" s="3">
        <f>SIN(tweet_datatable[[#This Row],[Phi (rad)]])</f>
        <v>0.6970508724662533</v>
      </c>
      <c r="Q755" s="3">
        <f>SIN(tweet_datatable[[#This Row],[Beta (rad)]])</f>
        <v>0.82262608478959087</v>
      </c>
      <c r="R755" s="3">
        <f>tweet_datatable[[#This Row],[SinPhi]]/tweet_datatable[[#This Row],[SinBeta]]</f>
        <v>0.84734837048662659</v>
      </c>
      <c r="S755" s="3">
        <f>RADIANS(tweet_datatable[[#This Row],[Theta (deg)]])</f>
        <v>0.1947381512178063</v>
      </c>
      <c r="T755" s="3">
        <f>tweet_datatable[[#This Row],[r1]]*COS(tweet_datatable[[#This Row],[Theta (rad)]])</f>
        <v>0.83133210802785829</v>
      </c>
      <c r="U755" s="3">
        <f>tweet_datatable[[#This Row],[r1]]*SIN(tweet_datatable[[#This Row],[Theta (rad)]])</f>
        <v>0.1639700799789367</v>
      </c>
      <c r="V755" s="3" t="e">
        <f>IF(COUNTA(tweet_datatable[[#This Row],[Flag]])&gt;0,tweet_datatable[[#This Row],[x]],NA())</f>
        <v>#N/A</v>
      </c>
      <c r="W755" s="3" t="e">
        <f>IF(COUNTA(tweet_datatable[[#This Row],[Flag]])&gt;0,tweet_datatable[[#This Row],[y]],NA())</f>
        <v>#N/A</v>
      </c>
      <c r="X755" s="3">
        <f>IF(COUNTA(tweet_datatable[[#This Row],[Flag]])=0,tweet_datatable[[#This Row],[x]],NA())</f>
        <v>0.83133210802785829</v>
      </c>
      <c r="Y755" s="3">
        <f>IF(COUNTA(tweet_datatable[[#This Row],[Flag]])=0,tweet_datatable[[#This Row],[y]],NA())</f>
        <v>0.1639700799789367</v>
      </c>
      <c r="Z755" s="3"/>
      <c r="AA755" s="3"/>
      <c r="AB755" s="3"/>
    </row>
    <row r="756" spans="1:28" x14ac:dyDescent="0.35">
      <c r="A756" s="1">
        <v>44184</v>
      </c>
      <c r="B756">
        <v>21.2</v>
      </c>
      <c r="C756">
        <v>31.5</v>
      </c>
      <c r="D756">
        <v>155.69999999999999</v>
      </c>
      <c r="E756" t="s">
        <v>8</v>
      </c>
      <c r="I756" s="2">
        <f>IFERROR(tweet_datatable[[#This Row],[Retweets]]/SUM(tweet_datatable[[#This Row],[Retweets]:[Likes]]),0.5)</f>
        <v>0.16826923076923078</v>
      </c>
      <c r="J756" s="2">
        <f>IFERROR(tweet_datatable[[#This Row],[Retweets]]/SUM(tweet_datatable[[#This Row],[Comments]:[Retweets]]),0.5)</f>
        <v>0.5977229601518026</v>
      </c>
      <c r="K756" s="3">
        <f>tweet_datatable[[#This Row],[R/L]]*60</f>
        <v>10.096153846153847</v>
      </c>
      <c r="L756" s="3">
        <f>tweet_datatable[[#This Row],[R/C]]*60</f>
        <v>35.863377609108156</v>
      </c>
      <c r="M756" s="3">
        <f>180-tweet_datatable[[#This Row],[Theta (deg)]]-tweet_datatable[[#This Row],[Phi (deg)]]</f>
        <v>134.04046854473802</v>
      </c>
      <c r="N756" s="3">
        <f>RADIANS(tweet_datatable[[#This Row],[Phi (deg)]])</f>
        <v>0.62593402016494926</v>
      </c>
      <c r="O756" s="3">
        <f>RADIANS(tweet_datatable[[#This Row],[Beta (deg)]])</f>
        <v>2.3394475070215708</v>
      </c>
      <c r="P756" s="3">
        <f>SIN(tweet_datatable[[#This Row],[Phi (rad)]])</f>
        <v>0.58585447351941722</v>
      </c>
      <c r="Q756" s="3">
        <f>SIN(tweet_datatable[[#This Row],[Beta (rad)]])</f>
        <v>0.71884897724835461</v>
      </c>
      <c r="R756" s="3">
        <f>tweet_datatable[[#This Row],[SinPhi]]/tweet_datatable[[#This Row],[SinBeta]]</f>
        <v>0.81498964603382995</v>
      </c>
      <c r="S756" s="3">
        <f>RADIANS(tweet_datatable[[#This Row],[Theta (deg)]])</f>
        <v>0.17621112640327366</v>
      </c>
      <c r="T756" s="3">
        <f>tweet_datatable[[#This Row],[r1]]*COS(tweet_datatable[[#This Row],[Theta (rad)]])</f>
        <v>0.80236949043808214</v>
      </c>
      <c r="U756" s="3">
        <f>tweet_datatable[[#This Row],[r1]]*SIN(tweet_datatable[[#This Row],[Theta (rad)]])</f>
        <v>0.14286820484796406</v>
      </c>
      <c r="V756" s="3" t="e">
        <f>IF(COUNTA(tweet_datatable[[#This Row],[Flag]])&gt;0,tweet_datatable[[#This Row],[x]],NA())</f>
        <v>#N/A</v>
      </c>
      <c r="W756" s="3" t="e">
        <f>IF(COUNTA(tweet_datatable[[#This Row],[Flag]])&gt;0,tweet_datatable[[#This Row],[y]],NA())</f>
        <v>#N/A</v>
      </c>
      <c r="X756" s="3">
        <f>IF(COUNTA(tweet_datatable[[#This Row],[Flag]])=0,tweet_datatable[[#This Row],[x]],NA())</f>
        <v>0.80236949043808214</v>
      </c>
      <c r="Y756" s="3">
        <f>IF(COUNTA(tweet_datatable[[#This Row],[Flag]])=0,tweet_datatable[[#This Row],[y]],NA())</f>
        <v>0.14286820484796406</v>
      </c>
      <c r="Z756" s="3"/>
      <c r="AA756" s="3"/>
      <c r="AB756" s="3"/>
    </row>
    <row r="757" spans="1:28" x14ac:dyDescent="0.35">
      <c r="A757" s="1">
        <v>44184</v>
      </c>
      <c r="B757">
        <v>28.9</v>
      </c>
      <c r="C757">
        <v>51.2</v>
      </c>
      <c r="D757">
        <v>241.8</v>
      </c>
      <c r="E757" t="s">
        <v>8</v>
      </c>
      <c r="I757" s="2">
        <f>IFERROR(tweet_datatable[[#This Row],[Retweets]]/SUM(tweet_datatable[[#This Row],[Retweets]:[Likes]]),0.5)</f>
        <v>0.17474402730375427</v>
      </c>
      <c r="J757" s="2">
        <f>IFERROR(tweet_datatable[[#This Row],[Retweets]]/SUM(tweet_datatable[[#This Row],[Comments]:[Retweets]]),0.5)</f>
        <v>0.63920099875156067</v>
      </c>
      <c r="K757" s="3">
        <f>tweet_datatable[[#This Row],[R/L]]*60</f>
        <v>10.484641638225256</v>
      </c>
      <c r="L757" s="3">
        <f>tweet_datatable[[#This Row],[R/C]]*60</f>
        <v>38.352059925093641</v>
      </c>
      <c r="M757" s="3">
        <f>180-tweet_datatable[[#This Row],[Theta (deg)]]-tweet_datatable[[#This Row],[Phi (deg)]]</f>
        <v>131.16329843668112</v>
      </c>
      <c r="N757" s="3">
        <f>RADIANS(tweet_datatable[[#This Row],[Phi (deg)]])</f>
        <v>0.66936972061505384</v>
      </c>
      <c r="O757" s="3">
        <f>RADIANS(tweet_datatable[[#This Row],[Beta (deg)]])</f>
        <v>2.2892314154960167</v>
      </c>
      <c r="P757" s="3">
        <f>SIN(tweet_datatable[[#This Row],[Phi (rad)]])</f>
        <v>0.62049183708779909</v>
      </c>
      <c r="Q757" s="3">
        <f>SIN(tweet_datatable[[#This Row],[Beta (rad)]])</f>
        <v>0.75283668667705705</v>
      </c>
      <c r="R757" s="3">
        <f>tweet_datatable[[#This Row],[SinPhi]]/tweet_datatable[[#This Row],[SinBeta]]</f>
        <v>0.82420510061297036</v>
      </c>
      <c r="S757" s="3">
        <f>RADIANS(tweet_datatable[[#This Row],[Theta (deg)]])</f>
        <v>0.18299151747872289</v>
      </c>
      <c r="T757" s="3">
        <f>tweet_datatable[[#This Row],[r1]]*COS(tweet_datatable[[#This Row],[Theta (rad)]])</f>
        <v>0.81044394246188867</v>
      </c>
      <c r="U757" s="3">
        <f>tweet_datatable[[#This Row],[r1]]*SIN(tweet_datatable[[#This Row],[Theta (rad)]])</f>
        <v>0.14998221228954936</v>
      </c>
      <c r="V757" s="3" t="e">
        <f>IF(COUNTA(tweet_datatable[[#This Row],[Flag]])&gt;0,tweet_datatable[[#This Row],[x]],NA())</f>
        <v>#N/A</v>
      </c>
      <c r="W757" s="3" t="e">
        <f>IF(COUNTA(tweet_datatable[[#This Row],[Flag]])&gt;0,tweet_datatable[[#This Row],[y]],NA())</f>
        <v>#N/A</v>
      </c>
      <c r="X757" s="3">
        <f>IF(COUNTA(tweet_datatable[[#This Row],[Flag]])=0,tweet_datatable[[#This Row],[x]],NA())</f>
        <v>0.81044394246188867</v>
      </c>
      <c r="Y757" s="3">
        <f>IF(COUNTA(tweet_datatable[[#This Row],[Flag]])=0,tweet_datatable[[#This Row],[y]],NA())</f>
        <v>0.14998221228954936</v>
      </c>
      <c r="Z757" s="3"/>
      <c r="AA757" s="3"/>
      <c r="AB757" s="3"/>
    </row>
    <row r="758" spans="1:28" x14ac:dyDescent="0.35">
      <c r="A758" s="1">
        <v>44184</v>
      </c>
      <c r="B758">
        <v>25.1</v>
      </c>
      <c r="C758">
        <v>53.6</v>
      </c>
      <c r="D758">
        <v>248.9</v>
      </c>
      <c r="E758" t="s">
        <v>8</v>
      </c>
      <c r="I758" s="2">
        <f>IFERROR(tweet_datatable[[#This Row],[Retweets]]/SUM(tweet_datatable[[#This Row],[Retweets]:[Likes]]),0.5)</f>
        <v>0.1771900826446281</v>
      </c>
      <c r="J758" s="2">
        <f>IFERROR(tweet_datatable[[#This Row],[Retweets]]/SUM(tweet_datatable[[#This Row],[Comments]:[Retweets]]),0.5)</f>
        <v>0.68106734434561622</v>
      </c>
      <c r="K758" s="3">
        <f>tweet_datatable[[#This Row],[R/L]]*60</f>
        <v>10.631404958677686</v>
      </c>
      <c r="L758" s="3">
        <f>tweet_datatable[[#This Row],[R/C]]*60</f>
        <v>40.864040660736975</v>
      </c>
      <c r="M758" s="3">
        <f>180-tweet_datatable[[#This Row],[Theta (deg)]]-tweet_datatable[[#This Row],[Phi (deg)]]</f>
        <v>128.50455438058535</v>
      </c>
      <c r="N758" s="3">
        <f>RADIANS(tweet_datatable[[#This Row],[Phi (deg)]])</f>
        <v>0.71321205519869935</v>
      </c>
      <c r="O758" s="3">
        <f>RADIANS(tweet_datatable[[#This Row],[Beta (deg)]])</f>
        <v>2.2428275777493165</v>
      </c>
      <c r="P758" s="3">
        <f>SIN(tweet_datatable[[#This Row],[Phi (rad)]])</f>
        <v>0.65426630446022249</v>
      </c>
      <c r="Q758" s="3">
        <f>SIN(tweet_datatable[[#This Row],[Beta (rad)]])</f>
        <v>0.78255867135352852</v>
      </c>
      <c r="R758" s="3">
        <f>tweet_datatable[[#This Row],[SinPhi]]/tweet_datatable[[#This Row],[SinBeta]]</f>
        <v>0.83606038551536455</v>
      </c>
      <c r="S758" s="3">
        <f>RADIANS(tweet_datatable[[#This Row],[Theta (deg)]])</f>
        <v>0.18555302064177731</v>
      </c>
      <c r="T758" s="3">
        <f>tweet_datatable[[#This Row],[r1]]*COS(tweet_datatable[[#This Row],[Theta (rad)]])</f>
        <v>0.82170888570679457</v>
      </c>
      <c r="U758" s="3">
        <f>tweet_datatable[[#This Row],[r1]]*SIN(tweet_datatable[[#This Row],[Theta (rad)]])</f>
        <v>0.15424485527432658</v>
      </c>
      <c r="V758" s="3" t="e">
        <f>IF(COUNTA(tweet_datatable[[#This Row],[Flag]])&gt;0,tweet_datatable[[#This Row],[x]],NA())</f>
        <v>#N/A</v>
      </c>
      <c r="W758" s="3" t="e">
        <f>IF(COUNTA(tweet_datatable[[#This Row],[Flag]])&gt;0,tweet_datatable[[#This Row],[y]],NA())</f>
        <v>#N/A</v>
      </c>
      <c r="X758" s="3">
        <f>IF(COUNTA(tweet_datatable[[#This Row],[Flag]])=0,tweet_datatable[[#This Row],[x]],NA())</f>
        <v>0.82170888570679457</v>
      </c>
      <c r="Y758" s="3">
        <f>IF(COUNTA(tweet_datatable[[#This Row],[Flag]])=0,tweet_datatable[[#This Row],[y]],NA())</f>
        <v>0.15424485527432658</v>
      </c>
      <c r="Z758" s="3"/>
      <c r="AA758" s="3"/>
      <c r="AB758" s="3"/>
    </row>
    <row r="759" spans="1:28" x14ac:dyDescent="0.35">
      <c r="A759" s="1">
        <v>44185</v>
      </c>
      <c r="B759">
        <v>13.9</v>
      </c>
      <c r="C759">
        <v>42.1</v>
      </c>
      <c r="D759">
        <v>134.69999999999999</v>
      </c>
      <c r="E759" t="s">
        <v>9</v>
      </c>
      <c r="G759" t="s">
        <v>17</v>
      </c>
      <c r="I759" s="2">
        <f>IFERROR(tweet_datatable[[#This Row],[Retweets]]/SUM(tweet_datatable[[#This Row],[Retweets]:[Likes]]),0.5)</f>
        <v>0.2381221719457014</v>
      </c>
      <c r="J759" s="2">
        <f>IFERROR(tweet_datatable[[#This Row],[Retweets]]/SUM(tweet_datatable[[#This Row],[Comments]:[Retweets]]),0.5)</f>
        <v>0.75178571428571428</v>
      </c>
      <c r="K759" s="3">
        <f>tweet_datatable[[#This Row],[R/L]]*60</f>
        <v>14.287330316742084</v>
      </c>
      <c r="L759" s="3">
        <f>tweet_datatable[[#This Row],[R/C]]*60</f>
        <v>45.107142857142854</v>
      </c>
      <c r="M759" s="3">
        <f>180-tweet_datatable[[#This Row],[Theta (deg)]]-tweet_datatable[[#This Row],[Phi (deg)]]</f>
        <v>120.60552682611507</v>
      </c>
      <c r="N759" s="3">
        <f>RADIANS(tweet_datatable[[#This Row],[Phi (deg)]])</f>
        <v>0.78726815902458502</v>
      </c>
      <c r="O759" s="3">
        <f>RADIANS(tweet_datatable[[#This Row],[Beta (deg)]])</f>
        <v>2.1049635392180543</v>
      </c>
      <c r="P759" s="3">
        <f>SIN(tweet_datatable[[#This Row],[Phi (rad)]])</f>
        <v>0.70842783066992909</v>
      </c>
      <c r="Q759" s="3">
        <f>SIN(tweet_datatable[[#This Row],[Beta (rad)]])</f>
        <v>0.86069292019623</v>
      </c>
      <c r="R759" s="3">
        <f>tweet_datatable[[#This Row],[SinPhi]]/tweet_datatable[[#This Row],[SinBeta]]</f>
        <v>0.82309011035946955</v>
      </c>
      <c r="S759" s="3">
        <f>RADIANS(tweet_datatable[[#This Row],[Theta (deg)]])</f>
        <v>0.24936095534715369</v>
      </c>
      <c r="T759" s="3">
        <f>tweet_datatable[[#This Row],[r1]]*COS(tweet_datatable[[#This Row],[Theta (rad)]])</f>
        <v>0.79763220160293791</v>
      </c>
      <c r="U759" s="3">
        <f>tweet_datatable[[#This Row],[r1]]*SIN(tweet_datatable[[#This Row],[Theta (rad)]])</f>
        <v>0.20312607104361072</v>
      </c>
      <c r="V759" s="3">
        <f>IF(COUNTA(tweet_datatable[[#This Row],[Flag]])&gt;0,tweet_datatable[[#This Row],[x]],NA())</f>
        <v>0.79763220160293791</v>
      </c>
      <c r="W759" s="3">
        <f>IF(COUNTA(tweet_datatable[[#This Row],[Flag]])&gt;0,tweet_datatable[[#This Row],[y]],NA())</f>
        <v>0.20312607104361072</v>
      </c>
      <c r="X759" s="3" t="e">
        <f>IF(COUNTA(tweet_datatable[[#This Row],[Flag]])=0,tweet_datatable[[#This Row],[x]],NA())</f>
        <v>#N/A</v>
      </c>
      <c r="Y759" s="3" t="e">
        <f>IF(COUNTA(tweet_datatable[[#This Row],[Flag]])=0,tweet_datatable[[#This Row],[y]],NA())</f>
        <v>#N/A</v>
      </c>
      <c r="Z759" s="3"/>
      <c r="AA759" s="3"/>
      <c r="AB759" s="3"/>
    </row>
    <row r="760" spans="1:28" x14ac:dyDescent="0.35">
      <c r="A760" s="1">
        <v>44185</v>
      </c>
      <c r="B760">
        <v>10.199999999999999</v>
      </c>
      <c r="C760">
        <v>23.1</v>
      </c>
      <c r="D760">
        <v>119.7</v>
      </c>
      <c r="E760" t="s">
        <v>9</v>
      </c>
      <c r="I760" s="2">
        <f>IFERROR(tweet_datatable[[#This Row],[Retweets]]/SUM(tweet_datatable[[#This Row],[Retweets]:[Likes]]),0.5)</f>
        <v>0.16176470588235295</v>
      </c>
      <c r="J760" s="2">
        <f>IFERROR(tweet_datatable[[#This Row],[Retweets]]/SUM(tweet_datatable[[#This Row],[Comments]:[Retweets]]),0.5)</f>
        <v>0.69369369369369382</v>
      </c>
      <c r="K760" s="3">
        <f>tweet_datatable[[#This Row],[R/L]]*60</f>
        <v>9.7058823529411775</v>
      </c>
      <c r="L760" s="3">
        <f>tweet_datatable[[#This Row],[R/C]]*60</f>
        <v>41.621621621621628</v>
      </c>
      <c r="M760" s="3">
        <f>180-tweet_datatable[[#This Row],[Theta (deg)]]-tweet_datatable[[#This Row],[Phi (deg)]]</f>
        <v>128.67249602543717</v>
      </c>
      <c r="N760" s="3">
        <f>RADIANS(tweet_datatable[[#This Row],[Phi (deg)]])</f>
        <v>0.72643433731655893</v>
      </c>
      <c r="O760" s="3">
        <f>RADIANS(tweet_datatable[[#This Row],[Beta (deg)]])</f>
        <v>2.2457587124031959</v>
      </c>
      <c r="P760" s="3">
        <f>SIN(tweet_datatable[[#This Row],[Phi (rad)]])</f>
        <v>0.66420836080561407</v>
      </c>
      <c r="Q760" s="3">
        <f>SIN(tweet_datatable[[#This Row],[Beta (rad)]])</f>
        <v>0.7807304557125968</v>
      </c>
      <c r="R760" s="3">
        <f>tweet_datatable[[#This Row],[SinPhi]]/tweet_datatable[[#This Row],[SinBeta]]</f>
        <v>0.85075246641860613</v>
      </c>
      <c r="S760" s="3">
        <f>RADIANS(tweet_datatable[[#This Row],[Theta (deg)]])</f>
        <v>0.16939960387003788</v>
      </c>
      <c r="T760" s="3">
        <f>tweet_datatable[[#This Row],[r1]]*COS(tweet_datatable[[#This Row],[Theta (rad)]])</f>
        <v>0.83857493657675442</v>
      </c>
      <c r="U760" s="3">
        <f>tweet_datatable[[#This Row],[r1]]*SIN(tweet_datatable[[#This Row],[Theta (rad)]])</f>
        <v>0.1434288494781783</v>
      </c>
      <c r="V760" s="3" t="e">
        <f>IF(COUNTA(tweet_datatable[[#This Row],[Flag]])&gt;0,tweet_datatable[[#This Row],[x]],NA())</f>
        <v>#N/A</v>
      </c>
      <c r="W760" s="3" t="e">
        <f>IF(COUNTA(tweet_datatable[[#This Row],[Flag]])&gt;0,tweet_datatable[[#This Row],[y]],NA())</f>
        <v>#N/A</v>
      </c>
      <c r="X760" s="3">
        <f>IF(COUNTA(tweet_datatable[[#This Row],[Flag]])=0,tweet_datatable[[#This Row],[x]],NA())</f>
        <v>0.83857493657675442</v>
      </c>
      <c r="Y760" s="3">
        <f>IF(COUNTA(tweet_datatable[[#This Row],[Flag]])=0,tweet_datatable[[#This Row],[y]],NA())</f>
        <v>0.1434288494781783</v>
      </c>
      <c r="Z760" s="3"/>
      <c r="AA760" s="3"/>
      <c r="AB760" s="3"/>
    </row>
    <row r="761" spans="1:28" x14ac:dyDescent="0.35">
      <c r="A761" s="1">
        <v>44185</v>
      </c>
      <c r="B761">
        <v>24.8</v>
      </c>
      <c r="C761">
        <v>49.5</v>
      </c>
      <c r="D761">
        <v>256.89999999999998</v>
      </c>
      <c r="E761" t="s">
        <v>9</v>
      </c>
      <c r="I761" s="2">
        <f>IFERROR(tweet_datatable[[#This Row],[Retweets]]/SUM(tweet_datatable[[#This Row],[Retweets]:[Likes]]),0.5)</f>
        <v>0.16155352480417756</v>
      </c>
      <c r="J761" s="2">
        <f>IFERROR(tweet_datatable[[#This Row],[Retweets]]/SUM(tweet_datatable[[#This Row],[Comments]:[Retweets]]),0.5)</f>
        <v>0.66621803499327059</v>
      </c>
      <c r="K761" s="3">
        <f>tweet_datatable[[#This Row],[R/L]]*60</f>
        <v>9.6932114882506539</v>
      </c>
      <c r="L761" s="3">
        <f>tweet_datatable[[#This Row],[R/C]]*60</f>
        <v>39.973082099596233</v>
      </c>
      <c r="M761" s="3">
        <f>180-tweet_datatable[[#This Row],[Theta (deg)]]-tweet_datatable[[#This Row],[Phi (deg)]]</f>
        <v>130.33370641215311</v>
      </c>
      <c r="N761" s="3">
        <f>RADIANS(tweet_datatable[[#This Row],[Phi (deg)]])</f>
        <v>0.69766189480796215</v>
      </c>
      <c r="O761" s="3">
        <f>RADIANS(tweet_datatable[[#This Row],[Beta (deg)]])</f>
        <v>2.2747523032197172</v>
      </c>
      <c r="P761" s="3">
        <f>SIN(tweet_datatable[[#This Row],[Phi (rad)]])</f>
        <v>0.64242764649468154</v>
      </c>
      <c r="Q761" s="3">
        <f>SIN(tweet_datatable[[#This Row],[Beta (rad)]])</f>
        <v>0.76228769916207162</v>
      </c>
      <c r="R761" s="3">
        <f>tweet_datatable[[#This Row],[SinPhi]]/tweet_datatable[[#This Row],[SinBeta]]</f>
        <v>0.84276270914624007</v>
      </c>
      <c r="S761" s="3">
        <f>RADIANS(tweet_datatable[[#This Row],[Theta (deg)]])</f>
        <v>0.16917845556211356</v>
      </c>
      <c r="T761" s="3">
        <f>tweet_datatable[[#This Row],[r1]]*COS(tweet_datatable[[#This Row],[Theta (rad)]])</f>
        <v>0.8307309442136469</v>
      </c>
      <c r="U761" s="3">
        <f>tweet_datatable[[#This Row],[r1]]*SIN(tweet_datatable[[#This Row],[Theta (rad)]])</f>
        <v>0.14189814041562615</v>
      </c>
      <c r="V761" s="3" t="e">
        <f>IF(COUNTA(tweet_datatable[[#This Row],[Flag]])&gt;0,tweet_datatable[[#This Row],[x]],NA())</f>
        <v>#N/A</v>
      </c>
      <c r="W761" s="3" t="e">
        <f>IF(COUNTA(tweet_datatable[[#This Row],[Flag]])&gt;0,tweet_datatable[[#This Row],[y]],NA())</f>
        <v>#N/A</v>
      </c>
      <c r="X761" s="3">
        <f>IF(COUNTA(tweet_datatable[[#This Row],[Flag]])=0,tweet_datatable[[#This Row],[x]],NA())</f>
        <v>0.8307309442136469</v>
      </c>
      <c r="Y761" s="3">
        <f>IF(COUNTA(tweet_datatable[[#This Row],[Flag]])=0,tweet_datatable[[#This Row],[y]],NA())</f>
        <v>0.14189814041562615</v>
      </c>
      <c r="Z761" s="3"/>
      <c r="AA761" s="3"/>
      <c r="AB761" s="3"/>
    </row>
    <row r="762" spans="1:28" x14ac:dyDescent="0.35">
      <c r="A762" s="1">
        <v>44185</v>
      </c>
      <c r="B762">
        <v>15.9</v>
      </c>
      <c r="C762">
        <v>27.2</v>
      </c>
      <c r="D762">
        <v>95.6</v>
      </c>
      <c r="E762" t="s">
        <v>8</v>
      </c>
      <c r="I762" s="2">
        <f>IFERROR(tweet_datatable[[#This Row],[Retweets]]/SUM(tweet_datatable[[#This Row],[Retweets]:[Likes]]),0.5)</f>
        <v>0.22149837133550487</v>
      </c>
      <c r="J762" s="2">
        <f>IFERROR(tweet_datatable[[#This Row],[Retweets]]/SUM(tweet_datatable[[#This Row],[Comments]:[Retweets]]),0.5)</f>
        <v>0.63109048723897909</v>
      </c>
      <c r="K762" s="3">
        <f>tweet_datatable[[#This Row],[R/L]]*60</f>
        <v>13.289902280130292</v>
      </c>
      <c r="L762" s="3">
        <f>tweet_datatable[[#This Row],[R/C]]*60</f>
        <v>37.865429234338748</v>
      </c>
      <c r="M762" s="3">
        <f>180-tweet_datatable[[#This Row],[Theta (deg)]]-tweet_datatable[[#This Row],[Phi (deg)]]</f>
        <v>128.84466848553097</v>
      </c>
      <c r="N762" s="3">
        <f>RADIANS(tweet_datatable[[#This Row],[Phi (deg)]])</f>
        <v>0.66087641282012666</v>
      </c>
      <c r="O762" s="3">
        <f>RADIANS(tweet_datatable[[#This Row],[Beta (deg)]])</f>
        <v>2.2487636887130913</v>
      </c>
      <c r="P762" s="3">
        <f>SIN(tweet_datatable[[#This Row],[Phi (rad)]])</f>
        <v>0.61380897573694748</v>
      </c>
      <c r="Q762" s="3">
        <f>SIN(tweet_datatable[[#This Row],[Beta (rad)]])</f>
        <v>0.77884922020101133</v>
      </c>
      <c r="R762" s="3">
        <f>tweet_datatable[[#This Row],[SinPhi]]/tweet_datatable[[#This Row],[SinBeta]]</f>
        <v>0.78809731051477583</v>
      </c>
      <c r="S762" s="3">
        <f>RADIANS(tweet_datatable[[#This Row],[Theta (deg)]])</f>
        <v>0.23195255205657536</v>
      </c>
      <c r="T762" s="3">
        <f>tweet_datatable[[#This Row],[r1]]*COS(tweet_datatable[[#This Row],[Theta (rad)]])</f>
        <v>0.76699159268524397</v>
      </c>
      <c r="U762" s="3">
        <f>tweet_datatable[[#This Row],[r1]]*SIN(tweet_datatable[[#This Row],[Theta (rad)]])</f>
        <v>0.18116640856068159</v>
      </c>
      <c r="V762" s="3" t="e">
        <f>IF(COUNTA(tweet_datatable[[#This Row],[Flag]])&gt;0,tweet_datatable[[#This Row],[x]],NA())</f>
        <v>#N/A</v>
      </c>
      <c r="W762" s="3" t="e">
        <f>IF(COUNTA(tweet_datatable[[#This Row],[Flag]])&gt;0,tweet_datatable[[#This Row],[y]],NA())</f>
        <v>#N/A</v>
      </c>
      <c r="X762" s="3">
        <f>IF(COUNTA(tweet_datatable[[#This Row],[Flag]])=0,tweet_datatable[[#This Row],[x]],NA())</f>
        <v>0.76699159268524397</v>
      </c>
      <c r="Y762" s="3">
        <f>IF(COUNTA(tweet_datatable[[#This Row],[Flag]])=0,tweet_datatable[[#This Row],[y]],NA())</f>
        <v>0.18116640856068159</v>
      </c>
      <c r="Z762" s="3"/>
      <c r="AA762" s="3"/>
      <c r="AB762" s="3"/>
    </row>
    <row r="763" spans="1:28" x14ac:dyDescent="0.35">
      <c r="A763" s="1">
        <v>44186</v>
      </c>
      <c r="B763">
        <v>23</v>
      </c>
      <c r="C763">
        <v>36.799999999999997</v>
      </c>
      <c r="D763">
        <v>162.80000000000001</v>
      </c>
      <c r="E763" t="s">
        <v>8</v>
      </c>
      <c r="G763" t="s">
        <v>23</v>
      </c>
      <c r="I763" s="2">
        <f>IFERROR(tweet_datatable[[#This Row],[Retweets]]/SUM(tweet_datatable[[#This Row],[Retweets]:[Likes]]),0.5)</f>
        <v>0.18436873747494986</v>
      </c>
      <c r="J763" s="2">
        <f>IFERROR(tweet_datatable[[#This Row],[Retweets]]/SUM(tweet_datatable[[#This Row],[Comments]:[Retweets]]),0.5)</f>
        <v>0.61538461538461542</v>
      </c>
      <c r="K763" s="3">
        <f>tweet_datatable[[#This Row],[R/L]]*60</f>
        <v>11.062124248496993</v>
      </c>
      <c r="L763" s="3">
        <f>tweet_datatable[[#This Row],[R/C]]*60</f>
        <v>36.923076923076927</v>
      </c>
      <c r="M763" s="3">
        <f>180-tweet_datatable[[#This Row],[Theta (deg)]]-tweet_datatable[[#This Row],[Phi (deg)]]</f>
        <v>132.01479882842608</v>
      </c>
      <c r="N763" s="3">
        <f>RADIANS(tweet_datatable[[#This Row],[Phi (deg)]])</f>
        <v>0.64442926227482944</v>
      </c>
      <c r="O763" s="3">
        <f>RADIANS(tweet_datatable[[#This Row],[Beta (deg)]])</f>
        <v>2.3040929009139877</v>
      </c>
      <c r="P763" s="3">
        <f>SIN(tweet_datatable[[#This Row],[Phi (rad)]])</f>
        <v>0.60074226423797894</v>
      </c>
      <c r="Q763" s="3">
        <f>SIN(tweet_datatable[[#This Row],[Beta (rad)]])</f>
        <v>0.74297197209626931</v>
      </c>
      <c r="R763" s="3">
        <f>tweet_datatable[[#This Row],[SinPhi]]/tweet_datatable[[#This Row],[SinBeta]]</f>
        <v>0.8085665230991228</v>
      </c>
      <c r="S763" s="3">
        <f>RADIANS(tweet_datatable[[#This Row],[Theta (deg)]])</f>
        <v>0.1930704904009759</v>
      </c>
      <c r="T763" s="3">
        <f>tweet_datatable[[#This Row],[r1]]*COS(tweet_datatable[[#This Row],[Theta (rad)]])</f>
        <v>0.79354312866657306</v>
      </c>
      <c r="U763" s="3">
        <f>tweet_datatable[[#This Row],[r1]]*SIN(tweet_datatable[[#This Row],[Theta (rad)]])</f>
        <v>0.15514227413142742</v>
      </c>
      <c r="V763" s="3">
        <f>IF(COUNTA(tweet_datatable[[#This Row],[Flag]])&gt;0,tweet_datatable[[#This Row],[x]],NA())</f>
        <v>0.79354312866657306</v>
      </c>
      <c r="W763" s="3">
        <f>IF(COUNTA(tweet_datatable[[#This Row],[Flag]])&gt;0,tweet_datatable[[#This Row],[y]],NA())</f>
        <v>0.15514227413142742</v>
      </c>
      <c r="X763" s="3" t="e">
        <f>IF(COUNTA(tweet_datatable[[#This Row],[Flag]])=0,tweet_datatable[[#This Row],[x]],NA())</f>
        <v>#N/A</v>
      </c>
      <c r="Y763" s="3" t="e">
        <f>IF(COUNTA(tweet_datatable[[#This Row],[Flag]])=0,tweet_datatable[[#This Row],[y]],NA())</f>
        <v>#N/A</v>
      </c>
      <c r="Z763" s="3"/>
      <c r="AA763" s="3"/>
      <c r="AB763" s="3"/>
    </row>
    <row r="764" spans="1:28" x14ac:dyDescent="0.35">
      <c r="A764" s="1">
        <v>44186</v>
      </c>
      <c r="B764">
        <v>51.9</v>
      </c>
      <c r="C764">
        <v>98.1</v>
      </c>
      <c r="D764">
        <v>390.8</v>
      </c>
      <c r="E764" t="s">
        <v>8</v>
      </c>
      <c r="G764" t="s">
        <v>17</v>
      </c>
      <c r="I764" s="2">
        <f>IFERROR(tweet_datatable[[#This Row],[Retweets]]/SUM(tweet_datatable[[#This Row],[Retweets]:[Likes]]),0.5)</f>
        <v>0.20065453057885047</v>
      </c>
      <c r="J764" s="2">
        <f>IFERROR(tweet_datatable[[#This Row],[Retweets]]/SUM(tweet_datatable[[#This Row],[Comments]:[Retweets]]),0.5)</f>
        <v>0.65399999999999991</v>
      </c>
      <c r="K764" s="3">
        <f>tweet_datatable[[#This Row],[R/L]]*60</f>
        <v>12.039271834731029</v>
      </c>
      <c r="L764" s="3">
        <f>tweet_datatable[[#This Row],[R/C]]*60</f>
        <v>39.239999999999995</v>
      </c>
      <c r="M764" s="3">
        <f>180-tweet_datatable[[#This Row],[Theta (deg)]]-tweet_datatable[[#This Row],[Phi (deg)]]</f>
        <v>128.72072816526895</v>
      </c>
      <c r="N764" s="3">
        <f>RADIANS(tweet_datatable[[#This Row],[Phi (deg)]])</f>
        <v>0.68486719848257482</v>
      </c>
      <c r="O764" s="3">
        <f>RADIANS(tweet_datatable[[#This Row],[Beta (deg)]])</f>
        <v>2.246600522048543</v>
      </c>
      <c r="P764" s="3">
        <f>SIN(tweet_datatable[[#This Row],[Phi (rad)]])</f>
        <v>0.63257016191312443</v>
      </c>
      <c r="Q764" s="3">
        <f>SIN(tweet_datatable[[#This Row],[Beta (rad)]])</f>
        <v>0.780204159277194</v>
      </c>
      <c r="R764" s="3">
        <f>tweet_datatable[[#This Row],[SinPhi]]/tweet_datatable[[#This Row],[SinBeta]]</f>
        <v>0.81077517261527754</v>
      </c>
      <c r="S764" s="3">
        <f>RADIANS(tweet_datatable[[#This Row],[Theta (deg)]])</f>
        <v>0.21012493305867505</v>
      </c>
      <c r="T764" s="3">
        <f>tweet_datatable[[#This Row],[r1]]*COS(tweet_datatable[[#This Row],[Theta (rad)]])</f>
        <v>0.79294206207033102</v>
      </c>
      <c r="U764" s="3">
        <f>tweet_datatable[[#This Row],[r1]]*SIN(tweet_datatable[[#This Row],[Theta (rad)]])</f>
        <v>0.16911317727777567</v>
      </c>
      <c r="V764" s="3">
        <f>IF(COUNTA(tweet_datatable[[#This Row],[Flag]])&gt;0,tweet_datatable[[#This Row],[x]],NA())</f>
        <v>0.79294206207033102</v>
      </c>
      <c r="W764" s="3">
        <f>IF(COUNTA(tweet_datatable[[#This Row],[Flag]])&gt;0,tweet_datatable[[#This Row],[y]],NA())</f>
        <v>0.16911317727777567</v>
      </c>
      <c r="X764" s="3" t="e">
        <f>IF(COUNTA(tweet_datatable[[#This Row],[Flag]])=0,tweet_datatable[[#This Row],[x]],NA())</f>
        <v>#N/A</v>
      </c>
      <c r="Y764" s="3" t="e">
        <f>IF(COUNTA(tweet_datatable[[#This Row],[Flag]])=0,tweet_datatable[[#This Row],[y]],NA())</f>
        <v>#N/A</v>
      </c>
      <c r="Z764" s="3"/>
      <c r="AA764" s="3"/>
      <c r="AB764" s="3"/>
    </row>
    <row r="765" spans="1:28" x14ac:dyDescent="0.35">
      <c r="A765" s="1">
        <v>44186</v>
      </c>
      <c r="B765">
        <v>21.1</v>
      </c>
      <c r="C765">
        <v>46</v>
      </c>
      <c r="D765">
        <v>175.1</v>
      </c>
      <c r="E765" t="s">
        <v>8</v>
      </c>
      <c r="G765" t="s">
        <v>17</v>
      </c>
      <c r="I765" s="2">
        <f>IFERROR(tweet_datatable[[#This Row],[Retweets]]/SUM(tweet_datatable[[#This Row],[Retweets]:[Likes]]),0.5)</f>
        <v>0.20805065581184984</v>
      </c>
      <c r="J765" s="2">
        <f>IFERROR(tweet_datatable[[#This Row],[Retweets]]/SUM(tweet_datatable[[#This Row],[Comments]:[Retweets]]),0.5)</f>
        <v>0.68554396423248887</v>
      </c>
      <c r="K765" s="3">
        <f>tweet_datatable[[#This Row],[R/L]]*60</f>
        <v>12.483039348710991</v>
      </c>
      <c r="L765" s="3">
        <f>tweet_datatable[[#This Row],[R/C]]*60</f>
        <v>41.132637853949333</v>
      </c>
      <c r="M765" s="3">
        <f>180-tweet_datatable[[#This Row],[Theta (deg)]]-tweet_datatable[[#This Row],[Phi (deg)]]</f>
        <v>126.38432279733966</v>
      </c>
      <c r="N765" s="3">
        <f>RADIANS(tweet_datatable[[#This Row],[Phi (deg)]])</f>
        <v>0.71789996058187033</v>
      </c>
      <c r="O765" s="3">
        <f>RADIANS(tweet_datatable[[#This Row],[Beta (deg)]])</f>
        <v>2.2058225557169071</v>
      </c>
      <c r="P765" s="3">
        <f>SIN(tweet_datatable[[#This Row],[Phi (rad)]])</f>
        <v>0.65780439746872832</v>
      </c>
      <c r="Q765" s="3">
        <f>SIN(tweet_datatable[[#This Row],[Beta (rad)]])</f>
        <v>0.80505613778977503</v>
      </c>
      <c r="R765" s="3">
        <f>tweet_datatable[[#This Row],[SinPhi]]/tweet_datatable[[#This Row],[SinBeta]]</f>
        <v>0.81709133884089624</v>
      </c>
      <c r="S765" s="3">
        <f>RADIANS(tweet_datatable[[#This Row],[Theta (deg)]])</f>
        <v>0.21787013729101537</v>
      </c>
      <c r="T765" s="3">
        <f>tweet_datatable[[#This Row],[r1]]*COS(tweet_datatable[[#This Row],[Theta (rad)]])</f>
        <v>0.79777532788414285</v>
      </c>
      <c r="U765" s="3">
        <f>tweet_datatable[[#This Row],[r1]]*SIN(tweet_datatable[[#This Row],[Theta (rad)]])</f>
        <v>0.17661478485154256</v>
      </c>
      <c r="V765" s="3">
        <f>IF(COUNTA(tweet_datatable[[#This Row],[Flag]])&gt;0,tweet_datatable[[#This Row],[x]],NA())</f>
        <v>0.79777532788414285</v>
      </c>
      <c r="W765" s="3">
        <f>IF(COUNTA(tweet_datatable[[#This Row],[Flag]])&gt;0,tweet_datatable[[#This Row],[y]],NA())</f>
        <v>0.17661478485154256</v>
      </c>
      <c r="X765" s="3" t="e">
        <f>IF(COUNTA(tweet_datatable[[#This Row],[Flag]])=0,tweet_datatable[[#This Row],[x]],NA())</f>
        <v>#N/A</v>
      </c>
      <c r="Y765" s="3" t="e">
        <f>IF(COUNTA(tweet_datatable[[#This Row],[Flag]])=0,tweet_datatable[[#This Row],[y]],NA())</f>
        <v>#N/A</v>
      </c>
      <c r="Z765" s="3"/>
      <c r="AA765" s="3"/>
      <c r="AB765" s="3"/>
    </row>
    <row r="766" spans="1:28" x14ac:dyDescent="0.35">
      <c r="A766" s="1">
        <v>44186</v>
      </c>
      <c r="B766">
        <v>10.9</v>
      </c>
      <c r="C766">
        <v>26.5</v>
      </c>
      <c r="D766">
        <v>115.5</v>
      </c>
      <c r="E766" t="s">
        <v>8</v>
      </c>
      <c r="G766" t="s">
        <v>17</v>
      </c>
      <c r="I766" s="2">
        <f>IFERROR(tweet_datatable[[#This Row],[Retweets]]/SUM(tweet_datatable[[#This Row],[Retweets]:[Likes]]),0.5)</f>
        <v>0.18661971830985916</v>
      </c>
      <c r="J766" s="2">
        <f>IFERROR(tweet_datatable[[#This Row],[Retweets]]/SUM(tweet_datatable[[#This Row],[Comments]:[Retweets]]),0.5)</f>
        <v>0.70855614973262038</v>
      </c>
      <c r="K766" s="3">
        <f>tweet_datatable[[#This Row],[R/L]]*60</f>
        <v>11.19718309859155</v>
      </c>
      <c r="L766" s="3">
        <f>tweet_datatable[[#This Row],[R/C]]*60</f>
        <v>42.513368983957221</v>
      </c>
      <c r="M766" s="3">
        <f>180-tweet_datatable[[#This Row],[Theta (deg)]]-tweet_datatable[[#This Row],[Phi (deg)]]</f>
        <v>126.28944791745123</v>
      </c>
      <c r="N766" s="3">
        <f>RADIANS(tweet_datatable[[#This Row],[Phi (deg)]])</f>
        <v>0.74199826488528986</v>
      </c>
      <c r="O766" s="3">
        <f>RADIANS(tweet_datatable[[#This Row],[Beta (deg)]])</f>
        <v>2.20416667668542</v>
      </c>
      <c r="P766" s="3">
        <f>SIN(tweet_datatable[[#This Row],[Phi (rad)]])</f>
        <v>0.67576222019942433</v>
      </c>
      <c r="Q766" s="3">
        <f>SIN(tweet_datatable[[#This Row],[Beta (rad)]])</f>
        <v>0.80603729880863906</v>
      </c>
      <c r="R766" s="3">
        <f>tweet_datatable[[#This Row],[SinPhi]]/tweet_datatable[[#This Row],[SinBeta]]</f>
        <v>0.83837586821135024</v>
      </c>
      <c r="S766" s="3">
        <f>RADIANS(tweet_datatable[[#This Row],[Theta (deg)]])</f>
        <v>0.19542771201908338</v>
      </c>
      <c r="T766" s="3">
        <f>tweet_datatable[[#This Row],[r1]]*COS(tweet_datatable[[#This Row],[Theta (rad)]])</f>
        <v>0.82241713501584801</v>
      </c>
      <c r="U766" s="3">
        <f>tweet_datatable[[#This Row],[r1]]*SIN(tweet_datatable[[#This Row],[Theta (rad)]])</f>
        <v>0.16280095955325272</v>
      </c>
      <c r="V766" s="3">
        <f>IF(COUNTA(tweet_datatable[[#This Row],[Flag]])&gt;0,tweet_datatable[[#This Row],[x]],NA())</f>
        <v>0.82241713501584801</v>
      </c>
      <c r="W766" s="3">
        <f>IF(COUNTA(tweet_datatable[[#This Row],[Flag]])&gt;0,tweet_datatable[[#This Row],[y]],NA())</f>
        <v>0.16280095955325272</v>
      </c>
      <c r="X766" s="3" t="e">
        <f>IF(COUNTA(tweet_datatable[[#This Row],[Flag]])=0,tweet_datatable[[#This Row],[x]],NA())</f>
        <v>#N/A</v>
      </c>
      <c r="Y766" s="3" t="e">
        <f>IF(COUNTA(tweet_datatable[[#This Row],[Flag]])=0,tweet_datatable[[#This Row],[y]],NA())</f>
        <v>#N/A</v>
      </c>
      <c r="Z766" s="3"/>
      <c r="AA766" s="3"/>
      <c r="AB766" s="3"/>
    </row>
    <row r="767" spans="1:28" x14ac:dyDescent="0.35">
      <c r="A767" s="1">
        <v>44186</v>
      </c>
      <c r="B767">
        <v>18.7</v>
      </c>
      <c r="C767">
        <v>29.6</v>
      </c>
      <c r="D767">
        <v>138.4</v>
      </c>
      <c r="E767" t="s">
        <v>8</v>
      </c>
      <c r="G767" t="s">
        <v>17</v>
      </c>
      <c r="I767" s="2">
        <f>IFERROR(tweet_datatable[[#This Row],[Retweets]]/SUM(tweet_datatable[[#This Row],[Retweets]:[Likes]]),0.5)</f>
        <v>0.1761904761904762</v>
      </c>
      <c r="J767" s="2">
        <f>IFERROR(tweet_datatable[[#This Row],[Retweets]]/SUM(tweet_datatable[[#This Row],[Comments]:[Retweets]]),0.5)</f>
        <v>0.61283643892339557</v>
      </c>
      <c r="K767" s="3">
        <f>tweet_datatable[[#This Row],[R/L]]*60</f>
        <v>10.571428571428573</v>
      </c>
      <c r="L767" s="3">
        <f>tweet_datatable[[#This Row],[R/C]]*60</f>
        <v>36.770186335403736</v>
      </c>
      <c r="M767" s="3">
        <f>180-tweet_datatable[[#This Row],[Theta (deg)]]-tweet_datatable[[#This Row],[Phi (deg)]]</f>
        <v>132.65838509316768</v>
      </c>
      <c r="N767" s="3">
        <f>RADIANS(tweet_datatable[[#This Row],[Phi (deg)]])</f>
        <v>0.64176081812462316</v>
      </c>
      <c r="O767" s="3">
        <f>RADIANS(tweet_datatable[[#This Row],[Beta (deg)]])</f>
        <v>2.3153256002543405</v>
      </c>
      <c r="P767" s="3">
        <f>SIN(tweet_datatable[[#This Row],[Phi (rad)]])</f>
        <v>0.59860685958457205</v>
      </c>
      <c r="Q767" s="3">
        <f>SIN(tweet_datatable[[#This Row],[Beta (rad)]])</f>
        <v>0.73540696025282082</v>
      </c>
      <c r="R767" s="3">
        <f>tweet_datatable[[#This Row],[SinPhi]]/tweet_datatable[[#This Row],[SinBeta]]</f>
        <v>0.81398041076301597</v>
      </c>
      <c r="S767" s="3">
        <f>RADIANS(tweet_datatable[[#This Row],[Theta (deg)]])</f>
        <v>0.18450623521082915</v>
      </c>
      <c r="T767" s="3">
        <f>tweet_datatable[[#This Row],[r1]]*COS(tweet_datatable[[#This Row],[Theta (rad)]])</f>
        <v>0.80016468635266802</v>
      </c>
      <c r="U767" s="3">
        <f>tweet_datatable[[#This Row],[r1]]*SIN(tweet_datatable[[#This Row],[Theta (rad)]])</f>
        <v>0.14933379999204682</v>
      </c>
      <c r="V767" s="3">
        <f>IF(COUNTA(tweet_datatable[[#This Row],[Flag]])&gt;0,tweet_datatable[[#This Row],[x]],NA())</f>
        <v>0.80016468635266802</v>
      </c>
      <c r="W767" s="3">
        <f>IF(COUNTA(tweet_datatable[[#This Row],[Flag]])&gt;0,tweet_datatable[[#This Row],[y]],NA())</f>
        <v>0.14933379999204682</v>
      </c>
      <c r="X767" s="3" t="e">
        <f>IF(COUNTA(tweet_datatable[[#This Row],[Flag]])=0,tweet_datatable[[#This Row],[x]],NA())</f>
        <v>#N/A</v>
      </c>
      <c r="Y767" s="3" t="e">
        <f>IF(COUNTA(tweet_datatable[[#This Row],[Flag]])=0,tweet_datatable[[#This Row],[y]],NA())</f>
        <v>#N/A</v>
      </c>
      <c r="Z767" s="3"/>
      <c r="AA767" s="3"/>
      <c r="AB767" s="3"/>
    </row>
    <row r="768" spans="1:28" x14ac:dyDescent="0.35">
      <c r="A768" s="1">
        <v>44186</v>
      </c>
      <c r="B768">
        <v>24.3</v>
      </c>
      <c r="C768">
        <v>26.9</v>
      </c>
      <c r="D768">
        <v>145.9</v>
      </c>
      <c r="E768" t="s">
        <v>8</v>
      </c>
      <c r="I768" s="2">
        <f>IFERROR(tweet_datatable[[#This Row],[Retweets]]/SUM(tweet_datatable[[#This Row],[Retweets]:[Likes]]),0.5)</f>
        <v>0.15567129629629628</v>
      </c>
      <c r="J768" s="2">
        <f>IFERROR(tweet_datatable[[#This Row],[Retweets]]/SUM(tweet_datatable[[#This Row],[Comments]:[Retweets]]),0.5)</f>
        <v>0.52539062499999989</v>
      </c>
      <c r="K768" s="3">
        <f>tweet_datatable[[#This Row],[R/L]]*60</f>
        <v>9.3402777777777768</v>
      </c>
      <c r="L768" s="3">
        <f>tweet_datatable[[#This Row],[R/C]]*60</f>
        <v>31.523437499999993</v>
      </c>
      <c r="M768" s="3">
        <f>180-tweet_datatable[[#This Row],[Theta (deg)]]-tweet_datatable[[#This Row],[Phi (deg)]]</f>
        <v>139.13628472222223</v>
      </c>
      <c r="N768" s="3">
        <f>RADIANS(tweet_datatable[[#This Row],[Phi (deg)]])</f>
        <v>0.5501877759216498</v>
      </c>
      <c r="O768" s="3">
        <f>RADIANS(tweet_datatable[[#This Row],[Beta (deg)]])</f>
        <v>2.4283862773950617</v>
      </c>
      <c r="P768" s="3">
        <f>SIN(tweet_datatable[[#This Row],[Phi (rad)]])</f>
        <v>0.5228473032926545</v>
      </c>
      <c r="Q768" s="3">
        <f>SIN(tweet_datatable[[#This Row],[Beta (rad)]])</f>
        <v>0.65426200962204439</v>
      </c>
      <c r="R768" s="3">
        <f>tweet_datatable[[#This Row],[SinPhi]]/tweet_datatable[[#This Row],[SinBeta]]</f>
        <v>0.79914055164947473</v>
      </c>
      <c r="S768" s="3">
        <f>RADIANS(tweet_datatable[[#This Row],[Theta (deg)]])</f>
        <v>0.16301860027308146</v>
      </c>
      <c r="T768" s="3">
        <f>tweet_datatable[[#This Row],[r1]]*COS(tweet_datatable[[#This Row],[Theta (rad)]])</f>
        <v>0.78854544100546187</v>
      </c>
      <c r="U768" s="3">
        <f>tweet_datatable[[#This Row],[r1]]*SIN(tweet_datatable[[#This Row],[Theta (rad)]])</f>
        <v>0.12969853029286241</v>
      </c>
      <c r="V768" s="3" t="e">
        <f>IF(COUNTA(tweet_datatable[[#This Row],[Flag]])&gt;0,tweet_datatable[[#This Row],[x]],NA())</f>
        <v>#N/A</v>
      </c>
      <c r="W768" s="3" t="e">
        <f>IF(COUNTA(tweet_datatable[[#This Row],[Flag]])&gt;0,tweet_datatable[[#This Row],[y]],NA())</f>
        <v>#N/A</v>
      </c>
      <c r="X768" s="3">
        <f>IF(COUNTA(tweet_datatable[[#This Row],[Flag]])=0,tweet_datatable[[#This Row],[x]],NA())</f>
        <v>0.78854544100546187</v>
      </c>
      <c r="Y768" s="3">
        <f>IF(COUNTA(tweet_datatable[[#This Row],[Flag]])=0,tweet_datatable[[#This Row],[y]],NA())</f>
        <v>0.12969853029286241</v>
      </c>
      <c r="Z768" s="3"/>
      <c r="AA768" s="3"/>
      <c r="AB768" s="3"/>
    </row>
    <row r="769" spans="1:28" x14ac:dyDescent="0.35">
      <c r="A769" s="1">
        <v>44186</v>
      </c>
      <c r="B769">
        <v>19</v>
      </c>
      <c r="C769">
        <v>38.299999999999997</v>
      </c>
      <c r="D769">
        <v>179.3</v>
      </c>
      <c r="E769" t="s">
        <v>8</v>
      </c>
      <c r="I769" s="2">
        <f>IFERROR(tweet_datatable[[#This Row],[Retweets]]/SUM(tweet_datatable[[#This Row],[Retweets]:[Likes]]),0.5)</f>
        <v>0.17601102941176466</v>
      </c>
      <c r="J769" s="2">
        <f>IFERROR(tweet_datatable[[#This Row],[Retweets]]/SUM(tweet_datatable[[#This Row],[Comments]:[Retweets]]),0.5)</f>
        <v>0.66841186736474689</v>
      </c>
      <c r="K769" s="3">
        <f>tweet_datatable[[#This Row],[R/L]]*60</f>
        <v>10.56066176470588</v>
      </c>
      <c r="L769" s="3">
        <f>tweet_datatable[[#This Row],[R/C]]*60</f>
        <v>40.104712041884817</v>
      </c>
      <c r="M769" s="3">
        <f>180-tweet_datatable[[#This Row],[Theta (deg)]]-tweet_datatable[[#This Row],[Phi (deg)]]</f>
        <v>129.33462619340929</v>
      </c>
      <c r="N769" s="3">
        <f>RADIANS(tweet_datatable[[#This Row],[Phi (deg)]])</f>
        <v>0.6999592706951081</v>
      </c>
      <c r="O769" s="3">
        <f>RADIANS(tweet_datatable[[#This Row],[Beta (deg)]])</f>
        <v>2.2573150639110926</v>
      </c>
      <c r="P769" s="3">
        <f>SIN(tweet_datatable[[#This Row],[Phi (rad)]])</f>
        <v>0.64418653521272085</v>
      </c>
      <c r="Q769" s="3">
        <f>SIN(tweet_datatable[[#This Row],[Beta (rad)]])</f>
        <v>0.77345729035354827</v>
      </c>
      <c r="R769" s="3">
        <f>tweet_datatable[[#This Row],[SinPhi]]/tweet_datatable[[#This Row],[SinBeta]]</f>
        <v>0.83286633049675229</v>
      </c>
      <c r="S769" s="3">
        <f>RADIANS(tweet_datatable[[#This Row],[Theta (deg)]])</f>
        <v>0.1843183189835923</v>
      </c>
      <c r="T769" s="3">
        <f>tweet_datatable[[#This Row],[r1]]*COS(tweet_datatable[[#This Row],[Theta (rad)]])</f>
        <v>0.81875875344780902</v>
      </c>
      <c r="U769" s="3">
        <f>tweet_datatable[[#This Row],[r1]]*SIN(tweet_datatable[[#This Row],[Theta (rad)]])</f>
        <v>0.15264477759725459</v>
      </c>
      <c r="V769" s="3" t="e">
        <f>IF(COUNTA(tweet_datatable[[#This Row],[Flag]])&gt;0,tweet_datatable[[#This Row],[x]],NA())</f>
        <v>#N/A</v>
      </c>
      <c r="W769" s="3" t="e">
        <f>IF(COUNTA(tweet_datatable[[#This Row],[Flag]])&gt;0,tweet_datatable[[#This Row],[y]],NA())</f>
        <v>#N/A</v>
      </c>
      <c r="X769" s="3">
        <f>IF(COUNTA(tweet_datatable[[#This Row],[Flag]])=0,tweet_datatable[[#This Row],[x]],NA())</f>
        <v>0.81875875344780902</v>
      </c>
      <c r="Y769" s="3">
        <f>IF(COUNTA(tweet_datatable[[#This Row],[Flag]])=0,tweet_datatable[[#This Row],[y]],NA())</f>
        <v>0.15264477759725459</v>
      </c>
      <c r="Z769" s="3"/>
      <c r="AA769" s="3"/>
      <c r="AB769" s="3"/>
    </row>
    <row r="770" spans="1:28" x14ac:dyDescent="0.35">
      <c r="A770" s="1">
        <v>44186</v>
      </c>
      <c r="B770">
        <v>36.700000000000003</v>
      </c>
      <c r="C770">
        <v>55.3</v>
      </c>
      <c r="D770">
        <v>177</v>
      </c>
      <c r="E770" t="s">
        <v>8</v>
      </c>
      <c r="I770" s="2">
        <f>IFERROR(tweet_datatable[[#This Row],[Retweets]]/SUM(tweet_datatable[[#This Row],[Retweets]:[Likes]]),0.5)</f>
        <v>0.23805424020662933</v>
      </c>
      <c r="J770" s="2">
        <f>IFERROR(tweet_datatable[[#This Row],[Retweets]]/SUM(tweet_datatable[[#This Row],[Comments]:[Retweets]]),0.5)</f>
        <v>0.60108695652173905</v>
      </c>
      <c r="K770" s="3">
        <f>tweet_datatable[[#This Row],[R/L]]*60</f>
        <v>14.28325441239776</v>
      </c>
      <c r="L770" s="3">
        <f>tweet_datatable[[#This Row],[R/C]]*60</f>
        <v>36.065217391304344</v>
      </c>
      <c r="M770" s="3">
        <f>180-tweet_datatable[[#This Row],[Theta (deg)]]-tweet_datatable[[#This Row],[Phi (deg)]]</f>
        <v>129.6515281962979</v>
      </c>
      <c r="N770" s="3">
        <f>RADIANS(tweet_datatable[[#This Row],[Phi (deg)]])</f>
        <v>0.62945678892578094</v>
      </c>
      <c r="O770" s="3">
        <f>RADIANS(tweet_datatable[[#This Row],[Beta (deg)]])</f>
        <v>2.2628460472676633</v>
      </c>
      <c r="P770" s="3">
        <f>SIN(tweet_datatable[[#This Row],[Phi (rad)]])</f>
        <v>0.58870574155116095</v>
      </c>
      <c r="Q770" s="3">
        <f>SIN(tweet_datatable[[#This Row],[Beta (rad)]])</f>
        <v>0.76993967247842543</v>
      </c>
      <c r="R770" s="3">
        <f>tweet_datatable[[#This Row],[SinPhi]]/tweet_datatable[[#This Row],[SinBeta]]</f>
        <v>0.76461281655499724</v>
      </c>
      <c r="S770" s="3">
        <f>RADIANS(tweet_datatable[[#This Row],[Theta (deg)]])</f>
        <v>0.2492898173963489</v>
      </c>
      <c r="T770" s="3">
        <f>tweet_datatable[[#This Row],[r1]]*COS(tweet_datatable[[#This Row],[Theta (rad)]])</f>
        <v>0.74097701291438167</v>
      </c>
      <c r="U770" s="3">
        <f>tweet_datatable[[#This Row],[r1]]*SIN(tweet_datatable[[#This Row],[Theta (rad)]])</f>
        <v>0.18864205674410486</v>
      </c>
      <c r="V770" s="3" t="e">
        <f>IF(COUNTA(tweet_datatable[[#This Row],[Flag]])&gt;0,tweet_datatable[[#This Row],[x]],NA())</f>
        <v>#N/A</v>
      </c>
      <c r="W770" s="3" t="e">
        <f>IF(COUNTA(tweet_datatable[[#This Row],[Flag]])&gt;0,tweet_datatable[[#This Row],[y]],NA())</f>
        <v>#N/A</v>
      </c>
      <c r="X770" s="3">
        <f>IF(COUNTA(tweet_datatable[[#This Row],[Flag]])=0,tweet_datatable[[#This Row],[x]],NA())</f>
        <v>0.74097701291438167</v>
      </c>
      <c r="Y770" s="3">
        <f>IF(COUNTA(tweet_datatable[[#This Row],[Flag]])=0,tweet_datatable[[#This Row],[y]],NA())</f>
        <v>0.18864205674410486</v>
      </c>
      <c r="Z770" s="3"/>
      <c r="AA770" s="3"/>
      <c r="AB770" s="3"/>
    </row>
    <row r="771" spans="1:28" x14ac:dyDescent="0.35">
      <c r="A771" s="1">
        <v>44187</v>
      </c>
      <c r="B771">
        <v>24.6</v>
      </c>
      <c r="C771">
        <v>43.2</v>
      </c>
      <c r="D771">
        <v>147.69999999999999</v>
      </c>
      <c r="E771" t="s">
        <v>8</v>
      </c>
      <c r="G771" t="s">
        <v>23</v>
      </c>
      <c r="I771" s="2">
        <f>IFERROR(tweet_datatable[[#This Row],[Retweets]]/SUM(tweet_datatable[[#This Row],[Retweets]:[Likes]]),0.5)</f>
        <v>0.22629649030906238</v>
      </c>
      <c r="J771" s="2">
        <f>IFERROR(tweet_datatable[[#This Row],[Retweets]]/SUM(tweet_datatable[[#This Row],[Comments]:[Retweets]]),0.5)</f>
        <v>0.63716814159292023</v>
      </c>
      <c r="K771" s="3">
        <f>tweet_datatable[[#This Row],[R/L]]*60</f>
        <v>13.577789418543743</v>
      </c>
      <c r="L771" s="3">
        <f>tweet_datatable[[#This Row],[R/C]]*60</f>
        <v>38.230088495575217</v>
      </c>
      <c r="M771" s="3">
        <f>180-tweet_datatable[[#This Row],[Theta (deg)]]-tweet_datatable[[#This Row],[Phi (deg)]]</f>
        <v>128.19212208588104</v>
      </c>
      <c r="N771" s="3">
        <f>RADIANS(tweet_datatable[[#This Row],[Phi (deg)]])</f>
        <v>0.66724091757659321</v>
      </c>
      <c r="O771" s="3">
        <f>RADIANS(tweet_datatable[[#This Row],[Beta (deg)]])</f>
        <v>2.2373746055171653</v>
      </c>
      <c r="P771" s="3">
        <f>SIN(tweet_datatable[[#This Row],[Phi (rad)]])</f>
        <v>0.61882099756145392</v>
      </c>
      <c r="Q771" s="3">
        <f>SIN(tweet_datatable[[#This Row],[Beta (rad)]])</f>
        <v>0.7859419141428039</v>
      </c>
      <c r="R771" s="3">
        <f>tweet_datatable[[#This Row],[SinPhi]]/tweet_datatable[[#This Row],[SinBeta]]</f>
        <v>0.78736225467295229</v>
      </c>
      <c r="S771" s="3">
        <f>RADIANS(tweet_datatable[[#This Row],[Theta (deg)]])</f>
        <v>0.23697713049603472</v>
      </c>
      <c r="T771" s="3">
        <f>tweet_datatable[[#This Row],[r1]]*COS(tweet_datatable[[#This Row],[Theta (rad)]])</f>
        <v>0.76535711726171274</v>
      </c>
      <c r="U771" s="3">
        <f>tweet_datatable[[#This Row],[r1]]*SIN(tweet_datatable[[#This Row],[Theta (rad)]])</f>
        <v>0.18484534925314164</v>
      </c>
      <c r="V771" s="3">
        <f>IF(COUNTA(tweet_datatable[[#This Row],[Flag]])&gt;0,tweet_datatable[[#This Row],[x]],NA())</f>
        <v>0.76535711726171274</v>
      </c>
      <c r="W771" s="3">
        <f>IF(COUNTA(tweet_datatable[[#This Row],[Flag]])&gt;0,tweet_datatable[[#This Row],[y]],NA())</f>
        <v>0.18484534925314164</v>
      </c>
      <c r="X771" s="3" t="e">
        <f>IF(COUNTA(tweet_datatable[[#This Row],[Flag]])=0,tweet_datatable[[#This Row],[x]],NA())</f>
        <v>#N/A</v>
      </c>
      <c r="Y771" s="3" t="e">
        <f>IF(COUNTA(tweet_datatable[[#This Row],[Flag]])=0,tweet_datatable[[#This Row],[y]],NA())</f>
        <v>#N/A</v>
      </c>
      <c r="Z771" s="3"/>
      <c r="AA771" s="3"/>
      <c r="AB771" s="3"/>
    </row>
    <row r="772" spans="1:28" x14ac:dyDescent="0.35">
      <c r="A772" s="1">
        <v>44187</v>
      </c>
      <c r="B772">
        <v>102.8</v>
      </c>
      <c r="C772">
        <v>104.1</v>
      </c>
      <c r="D772">
        <v>405.8</v>
      </c>
      <c r="E772" t="s">
        <v>8</v>
      </c>
      <c r="G772" t="s">
        <v>17</v>
      </c>
      <c r="I772" s="2">
        <f>IFERROR(tweet_datatable[[#This Row],[Retweets]]/SUM(tweet_datatable[[#This Row],[Retweets]:[Likes]]),0.5)</f>
        <v>0.20415767797607373</v>
      </c>
      <c r="J772" s="2">
        <f>IFERROR(tweet_datatable[[#This Row],[Retweets]]/SUM(tweet_datatable[[#This Row],[Comments]:[Retweets]]),0.5)</f>
        <v>0.50314161430642823</v>
      </c>
      <c r="K772" s="3">
        <f>tweet_datatable[[#This Row],[R/L]]*60</f>
        <v>12.249460678564423</v>
      </c>
      <c r="L772" s="3">
        <f>tweet_datatable[[#This Row],[R/C]]*60</f>
        <v>30.188496858385694</v>
      </c>
      <c r="M772" s="3">
        <f>180-tweet_datatable[[#This Row],[Theta (deg)]]-tweet_datatable[[#This Row],[Phi (deg)]]</f>
        <v>137.56204246304989</v>
      </c>
      <c r="N772" s="3">
        <f>RADIANS(tweet_datatable[[#This Row],[Phi (deg)]])</f>
        <v>0.52688866640679466</v>
      </c>
      <c r="O772" s="3">
        <f>RADIANS(tweet_datatable[[#This Row],[Beta (deg)]])</f>
        <v>2.4009105667484705</v>
      </c>
      <c r="P772" s="3">
        <f>SIN(tweet_datatable[[#This Row],[Phi (rad)]])</f>
        <v>0.50284641803335961</v>
      </c>
      <c r="Q772" s="3">
        <f>SIN(tweet_datatable[[#This Row],[Beta (rad)]])</f>
        <v>0.67479145442205102</v>
      </c>
      <c r="R772" s="3">
        <f>tweet_datatable[[#This Row],[SinPhi]]/tweet_datatable[[#This Row],[SinBeta]]</f>
        <v>0.74518788692136029</v>
      </c>
      <c r="S772" s="3">
        <f>RADIANS(tweet_datatable[[#This Row],[Theta (deg)]])</f>
        <v>0.21379342043452798</v>
      </c>
      <c r="T772" s="3">
        <f>tweet_datatable[[#This Row],[r1]]*COS(tweet_datatable[[#This Row],[Theta (rad)]])</f>
        <v>0.72822227152660457</v>
      </c>
      <c r="U772" s="3">
        <f>tweet_datatable[[#This Row],[r1]]*SIN(tweet_datatable[[#This Row],[Theta (rad)]])</f>
        <v>0.15810537646441444</v>
      </c>
      <c r="V772" s="3">
        <f>IF(COUNTA(tweet_datatable[[#This Row],[Flag]])&gt;0,tweet_datatable[[#This Row],[x]],NA())</f>
        <v>0.72822227152660457</v>
      </c>
      <c r="W772" s="3">
        <f>IF(COUNTA(tweet_datatable[[#This Row],[Flag]])&gt;0,tweet_datatable[[#This Row],[y]],NA())</f>
        <v>0.15810537646441444</v>
      </c>
      <c r="X772" s="3" t="e">
        <f>IF(COUNTA(tweet_datatable[[#This Row],[Flag]])=0,tweet_datatable[[#This Row],[x]],NA())</f>
        <v>#N/A</v>
      </c>
      <c r="Y772" s="3" t="e">
        <f>IF(COUNTA(tweet_datatable[[#This Row],[Flag]])=0,tweet_datatable[[#This Row],[y]],NA())</f>
        <v>#N/A</v>
      </c>
      <c r="Z772" s="3"/>
      <c r="AA772" s="3"/>
      <c r="AB772" s="3"/>
    </row>
    <row r="773" spans="1:28" x14ac:dyDescent="0.35">
      <c r="A773" s="1">
        <v>44187</v>
      </c>
      <c r="B773">
        <v>23</v>
      </c>
      <c r="C773">
        <v>63.4</v>
      </c>
      <c r="D773">
        <v>165.4</v>
      </c>
      <c r="E773" t="s">
        <v>8</v>
      </c>
      <c r="G773" t="s">
        <v>17</v>
      </c>
      <c r="I773" s="2">
        <f>IFERROR(tweet_datatable[[#This Row],[Retweets]]/SUM(tweet_datatable[[#This Row],[Retweets]:[Likes]]),0.5)</f>
        <v>0.27709790209790208</v>
      </c>
      <c r="J773" s="2">
        <f>IFERROR(tweet_datatable[[#This Row],[Retweets]]/SUM(tweet_datatable[[#This Row],[Comments]:[Retweets]]),0.5)</f>
        <v>0.73379629629629628</v>
      </c>
      <c r="K773" s="3">
        <f>tweet_datatable[[#This Row],[R/L]]*60</f>
        <v>16.625874125874127</v>
      </c>
      <c r="L773" s="3">
        <f>tweet_datatable[[#This Row],[R/C]]*60</f>
        <v>44.027777777777779</v>
      </c>
      <c r="M773" s="3">
        <f>180-tweet_datatable[[#This Row],[Theta (deg)]]-tweet_datatable[[#This Row],[Phi (deg)]]</f>
        <v>119.34634809634809</v>
      </c>
      <c r="N773" s="3">
        <f>RADIANS(tweet_datatable[[#This Row],[Phi (deg)]])</f>
        <v>0.7684296845586146</v>
      </c>
      <c r="O773" s="3">
        <f>RADIANS(tweet_datatable[[#This Row],[Beta (deg)]])</f>
        <v>2.0829867245125411</v>
      </c>
      <c r="P773" s="3">
        <f>SIN(tweet_datatable[[#This Row],[Phi (rad)]])</f>
        <v>0.6950070345841608</v>
      </c>
      <c r="Q773" s="3">
        <f>SIN(tweet_datatable[[#This Row],[Beta (rad)]])</f>
        <v>0.87167311252906965</v>
      </c>
      <c r="R773" s="3">
        <f>tweet_datatable[[#This Row],[SinPhi]]/tweet_datatable[[#This Row],[SinBeta]]</f>
        <v>0.79732530990622108</v>
      </c>
      <c r="S773" s="3">
        <f>RADIANS(tweet_datatable[[#This Row],[Theta (deg)]])</f>
        <v>0.29017624451863766</v>
      </c>
      <c r="T773" s="3">
        <f>tweet_datatable[[#This Row],[r1]]*COS(tweet_datatable[[#This Row],[Theta (rad)]])</f>
        <v>0.76399189993078864</v>
      </c>
      <c r="U773" s="3">
        <f>tweet_datatable[[#This Row],[r1]]*SIN(tweet_datatable[[#This Row],[Theta (rad)]])</f>
        <v>0.22813159942716249</v>
      </c>
      <c r="V773" s="3">
        <f>IF(COUNTA(tweet_datatable[[#This Row],[Flag]])&gt;0,tweet_datatable[[#This Row],[x]],NA())</f>
        <v>0.76399189993078864</v>
      </c>
      <c r="W773" s="3">
        <f>IF(COUNTA(tweet_datatable[[#This Row],[Flag]])&gt;0,tweet_datatable[[#This Row],[y]],NA())</f>
        <v>0.22813159942716249</v>
      </c>
      <c r="X773" s="3" t="e">
        <f>IF(COUNTA(tweet_datatable[[#This Row],[Flag]])=0,tweet_datatable[[#This Row],[x]],NA())</f>
        <v>#N/A</v>
      </c>
      <c r="Y773" s="3" t="e">
        <f>IF(COUNTA(tweet_datatable[[#This Row],[Flag]])=0,tweet_datatable[[#This Row],[y]],NA())</f>
        <v>#N/A</v>
      </c>
      <c r="Z773" s="3"/>
      <c r="AA773" s="3"/>
      <c r="AB773" s="3"/>
    </row>
    <row r="774" spans="1:28" x14ac:dyDescent="0.35">
      <c r="A774" s="1">
        <v>44187</v>
      </c>
      <c r="B774">
        <v>45</v>
      </c>
      <c r="C774">
        <v>99</v>
      </c>
      <c r="D774">
        <v>275.60000000000002</v>
      </c>
      <c r="E774" t="s">
        <v>8</v>
      </c>
      <c r="G774" t="s">
        <v>17</v>
      </c>
      <c r="I774" s="2">
        <f>IFERROR(tweet_datatable[[#This Row],[Retweets]]/SUM(tweet_datatable[[#This Row],[Retweets]:[Likes]]),0.5)</f>
        <v>0.26428190069407365</v>
      </c>
      <c r="J774" s="2">
        <f>IFERROR(tweet_datatable[[#This Row],[Retweets]]/SUM(tweet_datatable[[#This Row],[Comments]:[Retweets]]),0.5)</f>
        <v>0.6875</v>
      </c>
      <c r="K774" s="3">
        <f>tweet_datatable[[#This Row],[R/L]]*60</f>
        <v>15.856914041644419</v>
      </c>
      <c r="L774" s="3">
        <f>tweet_datatable[[#This Row],[R/C]]*60</f>
        <v>41.25</v>
      </c>
      <c r="M774" s="3">
        <f>180-tweet_datatable[[#This Row],[Theta (deg)]]-tweet_datatable[[#This Row],[Phi (deg)]]</f>
        <v>122.89308595835558</v>
      </c>
      <c r="N774" s="3">
        <f>RADIANS(tweet_datatable[[#This Row],[Phi (deg)]])</f>
        <v>0.71994831644766089</v>
      </c>
      <c r="O774" s="3">
        <f>RADIANS(tweet_datatable[[#This Row],[Beta (deg)]])</f>
        <v>2.1448889779097158</v>
      </c>
      <c r="P774" s="3">
        <f>SIN(tweet_datatable[[#This Row],[Phi (rad)]])</f>
        <v>0.65934581510006884</v>
      </c>
      <c r="Q774" s="3">
        <f>SIN(tweet_datatable[[#This Row],[Beta (rad)]])</f>
        <v>0.83968540479806109</v>
      </c>
      <c r="R774" s="3">
        <f>tweet_datatable[[#This Row],[SinPhi]]/tweet_datatable[[#This Row],[SinBeta]]</f>
        <v>0.78522957685400907</v>
      </c>
      <c r="S774" s="3">
        <f>RADIANS(tweet_datatable[[#This Row],[Theta (deg)]])</f>
        <v>0.27675535923241634</v>
      </c>
      <c r="T774" s="3">
        <f>tweet_datatable[[#This Row],[r1]]*COS(tweet_datatable[[#This Row],[Theta (rad)]])</f>
        <v>0.75534927714516897</v>
      </c>
      <c r="U774" s="3">
        <f>tweet_datatable[[#This Row],[r1]]*SIN(tweet_datatable[[#This Row],[Theta (rad)]])</f>
        <v>0.21455292559785083</v>
      </c>
      <c r="V774" s="3">
        <f>IF(COUNTA(tweet_datatable[[#This Row],[Flag]])&gt;0,tweet_datatable[[#This Row],[x]],NA())</f>
        <v>0.75534927714516897</v>
      </c>
      <c r="W774" s="3">
        <f>IF(COUNTA(tweet_datatable[[#This Row],[Flag]])&gt;0,tweet_datatable[[#This Row],[y]],NA())</f>
        <v>0.21455292559785083</v>
      </c>
      <c r="X774" s="3" t="e">
        <f>IF(COUNTA(tweet_datatable[[#This Row],[Flag]])=0,tweet_datatable[[#This Row],[x]],NA())</f>
        <v>#N/A</v>
      </c>
      <c r="Y774" s="3" t="e">
        <f>IF(COUNTA(tweet_datatable[[#This Row],[Flag]])=0,tweet_datatable[[#This Row],[y]],NA())</f>
        <v>#N/A</v>
      </c>
      <c r="Z774" s="3"/>
      <c r="AA774" s="3"/>
      <c r="AB774" s="3"/>
    </row>
    <row r="775" spans="1:28" x14ac:dyDescent="0.35">
      <c r="A775" s="1">
        <v>44187</v>
      </c>
      <c r="B775">
        <v>47.4</v>
      </c>
      <c r="C775">
        <v>40.9</v>
      </c>
      <c r="D775">
        <v>217.3</v>
      </c>
      <c r="E775" t="s">
        <v>8</v>
      </c>
      <c r="I775" s="2">
        <f>IFERROR(tweet_datatable[[#This Row],[Retweets]]/SUM(tweet_datatable[[#This Row],[Retweets]:[Likes]]),0.5)</f>
        <v>0.15840433772269558</v>
      </c>
      <c r="J775" s="2">
        <f>IFERROR(tweet_datatable[[#This Row],[Retweets]]/SUM(tweet_datatable[[#This Row],[Comments]:[Retweets]]),0.5)</f>
        <v>0.46319365798414497</v>
      </c>
      <c r="K775" s="3">
        <f>tweet_datatable[[#This Row],[R/L]]*60</f>
        <v>9.5042602633617346</v>
      </c>
      <c r="L775" s="3">
        <f>tweet_datatable[[#This Row],[R/C]]*60</f>
        <v>27.791619479048698</v>
      </c>
      <c r="M775" s="3">
        <f>180-tweet_datatable[[#This Row],[Theta (deg)]]-tweet_datatable[[#This Row],[Phi (deg)]]</f>
        <v>142.70412025758955</v>
      </c>
      <c r="N775" s="3">
        <f>RADIANS(tweet_datatable[[#This Row],[Phi (deg)]])</f>
        <v>0.48505526437079105</v>
      </c>
      <c r="O775" s="3">
        <f>RADIANS(tweet_datatable[[#This Row],[Beta (deg)]])</f>
        <v>2.4906567546568761</v>
      </c>
      <c r="P775" s="3">
        <f>SIN(tweet_datatable[[#This Row],[Phi (rad)]])</f>
        <v>0.46625724974112964</v>
      </c>
      <c r="Q775" s="3">
        <f>SIN(tweet_datatable[[#This Row],[Beta (rad)]])</f>
        <v>0.60593119456141942</v>
      </c>
      <c r="R775" s="3">
        <f>tweet_datatable[[#This Row],[SinPhi]]/tweet_datatable[[#This Row],[SinBeta]]</f>
        <v>0.76948877022021034</v>
      </c>
      <c r="S775" s="3">
        <f>RADIANS(tweet_datatable[[#This Row],[Theta (deg)]])</f>
        <v>0.16588063456212565</v>
      </c>
      <c r="T775" s="3">
        <f>tweet_datatable[[#This Row],[r1]]*COS(tweet_datatable[[#This Row],[Theta (rad)]])</f>
        <v>0.75892624918125284</v>
      </c>
      <c r="U775" s="3">
        <f>tweet_datatable[[#This Row],[r1]]*SIN(tweet_datatable[[#This Row],[Theta (rad)]])</f>
        <v>0.12705871004652347</v>
      </c>
      <c r="V775" s="3" t="e">
        <f>IF(COUNTA(tweet_datatable[[#This Row],[Flag]])&gt;0,tweet_datatable[[#This Row],[x]],NA())</f>
        <v>#N/A</v>
      </c>
      <c r="W775" s="3" t="e">
        <f>IF(COUNTA(tweet_datatable[[#This Row],[Flag]])&gt;0,tweet_datatable[[#This Row],[y]],NA())</f>
        <v>#N/A</v>
      </c>
      <c r="X775" s="3">
        <f>IF(COUNTA(tweet_datatable[[#This Row],[Flag]])=0,tweet_datatable[[#This Row],[x]],NA())</f>
        <v>0.75892624918125284</v>
      </c>
      <c r="Y775" s="3">
        <f>IF(COUNTA(tweet_datatable[[#This Row],[Flag]])=0,tweet_datatable[[#This Row],[y]],NA())</f>
        <v>0.12705871004652347</v>
      </c>
      <c r="Z775" s="3"/>
      <c r="AA775" s="3"/>
      <c r="AB775" s="3"/>
    </row>
    <row r="776" spans="1:28" x14ac:dyDescent="0.35">
      <c r="A776" s="1">
        <v>44187</v>
      </c>
      <c r="B776">
        <v>91.4</v>
      </c>
      <c r="C776">
        <v>218.2</v>
      </c>
      <c r="D776">
        <v>562.79999999999995</v>
      </c>
      <c r="E776" t="s">
        <v>8</v>
      </c>
      <c r="I776" s="2">
        <f>IFERROR(tweet_datatable[[#This Row],[Retweets]]/SUM(tweet_datatable[[#This Row],[Retweets]:[Likes]]),0.5)</f>
        <v>0.27938540332906531</v>
      </c>
      <c r="J776" s="2">
        <f>IFERROR(tweet_datatable[[#This Row],[Retweets]]/SUM(tweet_datatable[[#This Row],[Comments]:[Retweets]]),0.5)</f>
        <v>0.7047803617571059</v>
      </c>
      <c r="K776" s="3">
        <f>tweet_datatable[[#This Row],[R/L]]*60</f>
        <v>16.763124199743917</v>
      </c>
      <c r="L776" s="3">
        <f>tweet_datatable[[#This Row],[R/C]]*60</f>
        <v>42.286821705426355</v>
      </c>
      <c r="M776" s="3">
        <f>180-tweet_datatable[[#This Row],[Theta (deg)]]-tweet_datatable[[#This Row],[Phi (deg)]]</f>
        <v>120.95005409482974</v>
      </c>
      <c r="N776" s="3">
        <f>RADIANS(tweet_datatable[[#This Row],[Phi (deg)]])</f>
        <v>0.73804426896349362</v>
      </c>
      <c r="O776" s="3">
        <f>RADIANS(tweet_datatable[[#This Row],[Beta (deg)]])</f>
        <v>2.1109766744200287</v>
      </c>
      <c r="P776" s="3">
        <f>SIN(tweet_datatable[[#This Row],[Phi (rad)]])</f>
        <v>0.67284237713295891</v>
      </c>
      <c r="Q776" s="3">
        <f>SIN(tweet_datatable[[#This Row],[Beta (rad)]])</f>
        <v>0.85761594421063581</v>
      </c>
      <c r="R776" s="3">
        <f>tweet_datatable[[#This Row],[SinPhi]]/tweet_datatable[[#This Row],[SinBeta]]</f>
        <v>0.78454975292262596</v>
      </c>
      <c r="S776" s="3">
        <f>RADIANS(tweet_datatable[[#This Row],[Theta (deg)]])</f>
        <v>0.29257171020627093</v>
      </c>
      <c r="T776" s="3">
        <f>tweet_datatable[[#This Row],[r1]]*COS(tweet_datatable[[#This Row],[Theta (rad)]])</f>
        <v>0.75121056325087676</v>
      </c>
      <c r="U776" s="3">
        <f>tweet_datatable[[#This Row],[r1]]*SIN(tweet_datatable[[#This Row],[Theta (rad)]])</f>
        <v>0.22627638955766888</v>
      </c>
      <c r="V776" s="3" t="e">
        <f>IF(COUNTA(tweet_datatable[[#This Row],[Flag]])&gt;0,tweet_datatable[[#This Row],[x]],NA())</f>
        <v>#N/A</v>
      </c>
      <c r="W776" s="3" t="e">
        <f>IF(COUNTA(tweet_datatable[[#This Row],[Flag]])&gt;0,tweet_datatable[[#This Row],[y]],NA())</f>
        <v>#N/A</v>
      </c>
      <c r="X776" s="3">
        <f>IF(COUNTA(tweet_datatable[[#This Row],[Flag]])=0,tweet_datatable[[#This Row],[x]],NA())</f>
        <v>0.75121056325087676</v>
      </c>
      <c r="Y776" s="3">
        <f>IF(COUNTA(tweet_datatable[[#This Row],[Flag]])=0,tweet_datatable[[#This Row],[y]],NA())</f>
        <v>0.22627638955766888</v>
      </c>
      <c r="Z776" s="3"/>
      <c r="AA776" s="3"/>
      <c r="AB776" s="3"/>
    </row>
    <row r="777" spans="1:28" x14ac:dyDescent="0.35">
      <c r="A777" s="1">
        <v>44187</v>
      </c>
      <c r="B777">
        <v>28.1</v>
      </c>
      <c r="C777">
        <v>54.4</v>
      </c>
      <c r="D777">
        <v>228.2</v>
      </c>
      <c r="E777" t="s">
        <v>8</v>
      </c>
      <c r="I777" s="2">
        <f>IFERROR(tweet_datatable[[#This Row],[Retweets]]/SUM(tweet_datatable[[#This Row],[Retweets]:[Likes]]),0.5)</f>
        <v>0.19249823071479125</v>
      </c>
      <c r="J777" s="2">
        <f>IFERROR(tweet_datatable[[#This Row],[Retweets]]/SUM(tweet_datatable[[#This Row],[Comments]:[Retweets]]),0.5)</f>
        <v>0.65939393939393942</v>
      </c>
      <c r="K777" s="3">
        <f>tweet_datatable[[#This Row],[R/L]]*60</f>
        <v>11.549893842887474</v>
      </c>
      <c r="L777" s="3">
        <f>tweet_datatable[[#This Row],[R/C]]*60</f>
        <v>39.563636363636363</v>
      </c>
      <c r="M777" s="3">
        <f>180-tweet_datatable[[#This Row],[Theta (deg)]]-tweet_datatable[[#This Row],[Phi (deg)]]</f>
        <v>128.88646979347615</v>
      </c>
      <c r="N777" s="3">
        <f>RADIANS(tweet_datatable[[#This Row],[Phi (deg)]])</f>
        <v>0.69051571860721106</v>
      </c>
      <c r="O777" s="3">
        <f>RADIANS(tweet_datatable[[#This Row],[Beta (deg)]])</f>
        <v>2.2494932591683749</v>
      </c>
      <c r="P777" s="3">
        <f>SIN(tweet_datatable[[#This Row],[Phi (rad)]])</f>
        <v>0.63693484347648721</v>
      </c>
      <c r="Q777" s="3">
        <f>SIN(tweet_datatable[[#This Row],[Beta (rad)]])</f>
        <v>0.77839141819902624</v>
      </c>
      <c r="R777" s="3">
        <f>tweet_datatable[[#This Row],[SinPhi]]/tweet_datatable[[#This Row],[SinBeta]]</f>
        <v>0.81827063940423594</v>
      </c>
      <c r="S777" s="3">
        <f>RADIANS(tweet_datatable[[#This Row],[Theta (deg)]])</f>
        <v>0.20158367581420708</v>
      </c>
      <c r="T777" s="3">
        <f>tweet_datatable[[#This Row],[r1]]*COS(tweet_datatable[[#This Row],[Theta (rad)]])</f>
        <v>0.80170124904486351</v>
      </c>
      <c r="U777" s="3">
        <f>tweet_datatable[[#This Row],[r1]]*SIN(tweet_datatable[[#This Row],[Theta (rad)]])</f>
        <v>0.16383512013888513</v>
      </c>
      <c r="V777" s="3" t="e">
        <f>IF(COUNTA(tweet_datatable[[#This Row],[Flag]])&gt;0,tweet_datatable[[#This Row],[x]],NA())</f>
        <v>#N/A</v>
      </c>
      <c r="W777" s="3" t="e">
        <f>IF(COUNTA(tweet_datatable[[#This Row],[Flag]])&gt;0,tweet_datatable[[#This Row],[y]],NA())</f>
        <v>#N/A</v>
      </c>
      <c r="X777" s="3">
        <f>IF(COUNTA(tweet_datatable[[#This Row],[Flag]])=0,tweet_datatable[[#This Row],[x]],NA())</f>
        <v>0.80170124904486351</v>
      </c>
      <c r="Y777" s="3">
        <f>IF(COUNTA(tweet_datatable[[#This Row],[Flag]])=0,tweet_datatable[[#This Row],[y]],NA())</f>
        <v>0.16383512013888513</v>
      </c>
      <c r="Z777" s="3"/>
      <c r="AA777" s="3"/>
      <c r="AB777" s="3"/>
    </row>
    <row r="778" spans="1:28" x14ac:dyDescent="0.35">
      <c r="A778" s="1">
        <v>44188</v>
      </c>
      <c r="B778">
        <v>50.3</v>
      </c>
      <c r="C778">
        <v>95.5</v>
      </c>
      <c r="D778">
        <v>332.6</v>
      </c>
      <c r="E778" t="s">
        <v>8</v>
      </c>
      <c r="G778" t="s">
        <v>17</v>
      </c>
      <c r="I778" s="2">
        <f>IFERROR(tweet_datatable[[#This Row],[Retweets]]/SUM(tweet_datatable[[#This Row],[Retweets]:[Likes]]),0.5)</f>
        <v>0.22307871992525111</v>
      </c>
      <c r="J778" s="2">
        <f>IFERROR(tweet_datatable[[#This Row],[Retweets]]/SUM(tweet_datatable[[#This Row],[Comments]:[Retweets]]),0.5)</f>
        <v>0.65500685871056241</v>
      </c>
      <c r="K778" s="3">
        <f>tweet_datatable[[#This Row],[R/L]]*60</f>
        <v>13.384723195515067</v>
      </c>
      <c r="L778" s="3">
        <f>tweet_datatable[[#This Row],[R/C]]*60</f>
        <v>39.300411522633745</v>
      </c>
      <c r="M778" s="3">
        <f>180-tweet_datatable[[#This Row],[Theta (deg)]]-tweet_datatable[[#This Row],[Phi (deg)]]</f>
        <v>127.31486528185118</v>
      </c>
      <c r="N778" s="3">
        <f>RADIANS(tweet_datatable[[#This Row],[Phi (deg)]])</f>
        <v>0.68592157845867685</v>
      </c>
      <c r="O778" s="3">
        <f>RADIANS(tweet_datatable[[#This Row],[Beta (deg)]])</f>
        <v>2.2220635859013216</v>
      </c>
      <c r="P778" s="3">
        <f>SIN(tweet_datatable[[#This Row],[Phi (rad)]])</f>
        <v>0.63338643066040801</v>
      </c>
      <c r="Q778" s="3">
        <f>SIN(tweet_datatable[[#This Row],[Beta (rad)]])</f>
        <v>0.79531623153700803</v>
      </c>
      <c r="R778" s="3">
        <f>tweet_datatable[[#This Row],[SinPhi]]/tweet_datatable[[#This Row],[SinBeta]]</f>
        <v>0.79639570468257814</v>
      </c>
      <c r="S778" s="3">
        <f>RADIANS(tweet_datatable[[#This Row],[Theta (deg)]])</f>
        <v>0.23360748922979463</v>
      </c>
      <c r="T778" s="3">
        <f>tweet_datatable[[#This Row],[r1]]*COS(tweet_datatable[[#This Row],[Theta (rad)]])</f>
        <v>0.77476371362745233</v>
      </c>
      <c r="U778" s="3">
        <f>tweet_datatable[[#This Row],[r1]]*SIN(tweet_datatable[[#This Row],[Theta (rad)]])</f>
        <v>0.18435646580214984</v>
      </c>
      <c r="V778" s="3">
        <f>IF(COUNTA(tweet_datatable[[#This Row],[Flag]])&gt;0,tweet_datatable[[#This Row],[x]],NA())</f>
        <v>0.77476371362745233</v>
      </c>
      <c r="W778" s="3">
        <f>IF(COUNTA(tweet_datatable[[#This Row],[Flag]])&gt;0,tweet_datatable[[#This Row],[y]],NA())</f>
        <v>0.18435646580214984</v>
      </c>
      <c r="X778" s="3" t="e">
        <f>IF(COUNTA(tweet_datatable[[#This Row],[Flag]])=0,tweet_datatable[[#This Row],[x]],NA())</f>
        <v>#N/A</v>
      </c>
      <c r="Y778" s="3" t="e">
        <f>IF(COUNTA(tweet_datatable[[#This Row],[Flag]])=0,tweet_datatable[[#This Row],[y]],NA())</f>
        <v>#N/A</v>
      </c>
      <c r="Z778" s="3"/>
      <c r="AA778" s="3"/>
      <c r="AB778" s="3"/>
    </row>
    <row r="779" spans="1:28" x14ac:dyDescent="0.35">
      <c r="A779" s="1">
        <v>44188</v>
      </c>
      <c r="B779">
        <v>21.1</v>
      </c>
      <c r="C779">
        <v>123.3</v>
      </c>
      <c r="D779">
        <v>278.5</v>
      </c>
      <c r="E779" t="s">
        <v>8</v>
      </c>
      <c r="G779" t="s">
        <v>17</v>
      </c>
      <c r="I779" s="2">
        <f>IFERROR(tweet_datatable[[#This Row],[Retweets]]/SUM(tweet_datatable[[#This Row],[Retweets]:[Likes]]),0.5)</f>
        <v>0.30686908909905425</v>
      </c>
      <c r="J779" s="2">
        <f>IFERROR(tweet_datatable[[#This Row],[Retweets]]/SUM(tweet_datatable[[#This Row],[Comments]:[Retweets]]),0.5)</f>
        <v>0.8538781163434902</v>
      </c>
      <c r="K779" s="3">
        <f>tweet_datatable[[#This Row],[R/L]]*60</f>
        <v>18.412145345943255</v>
      </c>
      <c r="L779" s="3">
        <f>tweet_datatable[[#This Row],[R/C]]*60</f>
        <v>51.232686980609415</v>
      </c>
      <c r="M779" s="3">
        <f>180-tweet_datatable[[#This Row],[Theta (deg)]]-tweet_datatable[[#This Row],[Phi (deg)]]</f>
        <v>110.35516767344733</v>
      </c>
      <c r="N779" s="3">
        <f>RADIANS(tweet_datatable[[#This Row],[Phi (deg)]])</f>
        <v>0.89417907245526651</v>
      </c>
      <c r="O779" s="3">
        <f>RADIANS(tweet_datatable[[#This Row],[Beta (deg)]])</f>
        <v>1.9260610224920665</v>
      </c>
      <c r="P779" s="3">
        <f>SIN(tweet_datatable[[#This Row],[Phi (rad)]])</f>
        <v>0.77969531270187231</v>
      </c>
      <c r="Q779" s="3">
        <f>SIN(tweet_datatable[[#This Row],[Beta (rad)]])</f>
        <v>0.93755445029882456</v>
      </c>
      <c r="R779" s="3">
        <f>tweet_datatable[[#This Row],[SinPhi]]/tweet_datatable[[#This Row],[SinBeta]]</f>
        <v>0.8316266990715705</v>
      </c>
      <c r="S779" s="3">
        <f>RADIANS(tweet_datatable[[#This Row],[Theta (deg)]])</f>
        <v>0.32135255864246015</v>
      </c>
      <c r="T779" s="3">
        <f>tweet_datatable[[#This Row],[r1]]*COS(tweet_datatable[[#This Row],[Theta (rad)]])</f>
        <v>0.78905496343200077</v>
      </c>
      <c r="U779" s="3">
        <f>tweet_datatable[[#This Row],[r1]]*SIN(tweet_datatable[[#This Row],[Theta (rad)]])</f>
        <v>0.26266943349388872</v>
      </c>
      <c r="V779" s="3">
        <f>IF(COUNTA(tweet_datatable[[#This Row],[Flag]])&gt;0,tweet_datatable[[#This Row],[x]],NA())</f>
        <v>0.78905496343200077</v>
      </c>
      <c r="W779" s="3">
        <f>IF(COUNTA(tweet_datatable[[#This Row],[Flag]])&gt;0,tweet_datatable[[#This Row],[y]],NA())</f>
        <v>0.26266943349388872</v>
      </c>
      <c r="X779" s="3" t="e">
        <f>IF(COUNTA(tweet_datatable[[#This Row],[Flag]])=0,tweet_datatable[[#This Row],[x]],NA())</f>
        <v>#N/A</v>
      </c>
      <c r="Y779" s="3" t="e">
        <f>IF(COUNTA(tweet_datatable[[#This Row],[Flag]])=0,tweet_datatable[[#This Row],[y]],NA())</f>
        <v>#N/A</v>
      </c>
      <c r="Z779" s="3"/>
      <c r="AA779" s="3"/>
      <c r="AB779" s="3"/>
    </row>
    <row r="780" spans="1:28" x14ac:dyDescent="0.35">
      <c r="A780" s="1">
        <v>44188</v>
      </c>
      <c r="B780">
        <v>33.700000000000003</v>
      </c>
      <c r="C780">
        <v>78.3</v>
      </c>
      <c r="D780">
        <v>296.10000000000002</v>
      </c>
      <c r="E780" t="s">
        <v>8</v>
      </c>
      <c r="I780" s="2">
        <f>IFERROR(tweet_datatable[[#This Row],[Retweets]]/SUM(tweet_datatable[[#This Row],[Retweets]:[Likes]]),0.5)</f>
        <v>0.20913461538461536</v>
      </c>
      <c r="J780" s="2">
        <f>IFERROR(tweet_datatable[[#This Row],[Retweets]]/SUM(tweet_datatable[[#This Row],[Comments]:[Retweets]]),0.5)</f>
        <v>0.69910714285714282</v>
      </c>
      <c r="K780" s="3">
        <f>tweet_datatable[[#This Row],[R/L]]*60</f>
        <v>12.548076923076922</v>
      </c>
      <c r="L780" s="3">
        <f>tweet_datatable[[#This Row],[R/C]]*60</f>
        <v>41.946428571428569</v>
      </c>
      <c r="M780" s="3">
        <f>180-tweet_datatable[[#This Row],[Theta (deg)]]-tweet_datatable[[#This Row],[Phi (deg)]]</f>
        <v>125.5054945054945</v>
      </c>
      <c r="N780" s="3">
        <f>RADIANS(tweet_datatable[[#This Row],[Phi (deg)]])</f>
        <v>0.73210328802405</v>
      </c>
      <c r="O780" s="3">
        <f>RADIANS(tweet_datatable[[#This Row],[Beta (deg)]])</f>
        <v>2.1904841084645317</v>
      </c>
      <c r="P780" s="3">
        <f>SIN(tweet_datatable[[#This Row],[Phi (rad)]])</f>
        <v>0.66843547518914959</v>
      </c>
      <c r="Q780" s="3">
        <f>SIN(tweet_datatable[[#This Row],[Beta (rad)]])</f>
        <v>0.81405982681874089</v>
      </c>
      <c r="R780" s="3">
        <f>tweet_datatable[[#This Row],[SinPhi]]/tweet_datatable[[#This Row],[SinBeta]]</f>
        <v>0.82111345280521242</v>
      </c>
      <c r="S780" s="3">
        <f>RADIANS(tweet_datatable[[#This Row],[Theta (deg)]])</f>
        <v>0.21900525710121152</v>
      </c>
      <c r="T780" s="3">
        <f>tweet_datatable[[#This Row],[r1]]*COS(tweet_datatable[[#This Row],[Theta (rad)]])</f>
        <v>0.80150037696720844</v>
      </c>
      <c r="U780" s="3">
        <f>tweet_datatable[[#This Row],[r1]]*SIN(tweet_datatable[[#This Row],[Theta (rad)]])</f>
        <v>0.17839408089709849</v>
      </c>
      <c r="V780" s="3" t="e">
        <f>IF(COUNTA(tweet_datatable[[#This Row],[Flag]])&gt;0,tweet_datatable[[#This Row],[x]],NA())</f>
        <v>#N/A</v>
      </c>
      <c r="W780" s="3" t="e">
        <f>IF(COUNTA(tweet_datatable[[#This Row],[Flag]])&gt;0,tweet_datatable[[#This Row],[y]],NA())</f>
        <v>#N/A</v>
      </c>
      <c r="X780" s="3">
        <f>IF(COUNTA(tweet_datatable[[#This Row],[Flag]])=0,tweet_datatable[[#This Row],[x]],NA())</f>
        <v>0.80150037696720844</v>
      </c>
      <c r="Y780" s="3">
        <f>IF(COUNTA(tweet_datatable[[#This Row],[Flag]])=0,tweet_datatable[[#This Row],[y]],NA())</f>
        <v>0.17839408089709849</v>
      </c>
      <c r="Z780" s="3"/>
      <c r="AA780" s="3"/>
      <c r="AB780" s="3"/>
    </row>
    <row r="781" spans="1:28" x14ac:dyDescent="0.35">
      <c r="A781" s="1">
        <v>44188</v>
      </c>
      <c r="B781">
        <v>22.4</v>
      </c>
      <c r="C781">
        <v>70.5</v>
      </c>
      <c r="D781">
        <v>236.5</v>
      </c>
      <c r="E781" t="s">
        <v>8</v>
      </c>
      <c r="I781" s="2">
        <f>IFERROR(tweet_datatable[[#This Row],[Retweets]]/SUM(tweet_datatable[[#This Row],[Retweets]:[Likes]]),0.5)</f>
        <v>0.22964169381107491</v>
      </c>
      <c r="J781" s="2">
        <f>IFERROR(tweet_datatable[[#This Row],[Retweets]]/SUM(tweet_datatable[[#This Row],[Comments]:[Retweets]]),0.5)</f>
        <v>0.7588805166846071</v>
      </c>
      <c r="K781" s="3">
        <f>tweet_datatable[[#This Row],[R/L]]*60</f>
        <v>13.778501628664495</v>
      </c>
      <c r="L781" s="3">
        <f>tweet_datatable[[#This Row],[R/C]]*60</f>
        <v>45.532831001076424</v>
      </c>
      <c r="M781" s="3">
        <f>180-tweet_datatable[[#This Row],[Theta (deg)]]-tweet_datatable[[#This Row],[Phi (deg)]]</f>
        <v>120.68866737025908</v>
      </c>
      <c r="N781" s="3">
        <f>RADIANS(tweet_datatable[[#This Row],[Phi (deg)]])</f>
        <v>0.79469781872292933</v>
      </c>
      <c r="O781" s="3">
        <f>RADIANS(tweet_datatable[[#This Row],[Beta (deg)]])</f>
        <v>2.1064146154552672</v>
      </c>
      <c r="P781" s="3">
        <f>SIN(tweet_datatable[[#This Row],[Phi (rad)]])</f>
        <v>0.7136519594006413</v>
      </c>
      <c r="Q781" s="3">
        <f>SIN(tweet_datatable[[#This Row],[Beta (rad)]])</f>
        <v>0.85995323592945605</v>
      </c>
      <c r="R781" s="3">
        <f>tweet_datatable[[#This Row],[SinPhi]]/tweet_datatable[[#This Row],[SinBeta]]</f>
        <v>0.8298729856273066</v>
      </c>
      <c r="S781" s="3">
        <f>RADIANS(tweet_datatable[[#This Row],[Theta (deg)]])</f>
        <v>0.24048021941159656</v>
      </c>
      <c r="T781" s="3">
        <f>tweet_datatable[[#This Row],[r1]]*COS(tweet_datatable[[#This Row],[Theta (rad)]])</f>
        <v>0.80599232278496069</v>
      </c>
      <c r="U781" s="3">
        <f>tweet_datatable[[#This Row],[r1]]*SIN(tweet_datatable[[#This Row],[Theta (rad)]])</f>
        <v>0.19765006421876893</v>
      </c>
      <c r="V781" s="3" t="e">
        <f>IF(COUNTA(tweet_datatable[[#This Row],[Flag]])&gt;0,tweet_datatable[[#This Row],[x]],NA())</f>
        <v>#N/A</v>
      </c>
      <c r="W781" s="3" t="e">
        <f>IF(COUNTA(tweet_datatable[[#This Row],[Flag]])&gt;0,tweet_datatable[[#This Row],[y]],NA())</f>
        <v>#N/A</v>
      </c>
      <c r="X781" s="3">
        <f>IF(COUNTA(tweet_datatable[[#This Row],[Flag]])=0,tweet_datatable[[#This Row],[x]],NA())</f>
        <v>0.80599232278496069</v>
      </c>
      <c r="Y781" s="3">
        <f>IF(COUNTA(tweet_datatable[[#This Row],[Flag]])=0,tweet_datatable[[#This Row],[y]],NA())</f>
        <v>0.19765006421876893</v>
      </c>
      <c r="Z781" s="3"/>
      <c r="AA781" s="3"/>
      <c r="AB781" s="3"/>
    </row>
    <row r="782" spans="1:28" x14ac:dyDescent="0.35">
      <c r="A782" s="1">
        <v>44188</v>
      </c>
      <c r="B782">
        <v>24.7</v>
      </c>
      <c r="C782">
        <v>69.599999999999994</v>
      </c>
      <c r="D782">
        <v>299.39999999999998</v>
      </c>
      <c r="E782" t="s">
        <v>8</v>
      </c>
      <c r="I782" s="2">
        <f>IFERROR(tweet_datatable[[#This Row],[Retweets]]/SUM(tweet_datatable[[#This Row],[Retweets]:[Likes]]),0.5)</f>
        <v>0.18861788617886177</v>
      </c>
      <c r="J782" s="2">
        <f>IFERROR(tweet_datatable[[#This Row],[Retweets]]/SUM(tweet_datatable[[#This Row],[Comments]:[Retweets]]),0.5)</f>
        <v>0.73806998939554613</v>
      </c>
      <c r="K782" s="3">
        <f>tweet_datatable[[#This Row],[R/L]]*60</f>
        <v>11.317073170731707</v>
      </c>
      <c r="L782" s="3">
        <f>tweet_datatable[[#This Row],[R/C]]*60</f>
        <v>44.284199363732768</v>
      </c>
      <c r="M782" s="3">
        <f>180-tweet_datatable[[#This Row],[Theta (deg)]]-tweet_datatable[[#This Row],[Phi (deg)]]</f>
        <v>124.39872746553553</v>
      </c>
      <c r="N782" s="3">
        <f>RADIANS(tweet_datatable[[#This Row],[Phi (deg)]])</f>
        <v>0.77290508550671477</v>
      </c>
      <c r="O782" s="3">
        <f>RADIANS(tweet_datatable[[#This Row],[Beta (deg)]])</f>
        <v>2.1711673795646957</v>
      </c>
      <c r="P782" s="3">
        <f>SIN(tweet_datatable[[#This Row],[Phi (rad)]])</f>
        <v>0.69821789005299872</v>
      </c>
      <c r="Q782" s="3">
        <f>SIN(tweet_datatable[[#This Row],[Beta (rad)]])</f>
        <v>0.82512604594461814</v>
      </c>
      <c r="R782" s="3">
        <f>tweet_datatable[[#This Row],[SinPhi]]/tweet_datatable[[#This Row],[SinBeta]]</f>
        <v>0.84619543097038852</v>
      </c>
      <c r="S782" s="3">
        <f>RADIANS(tweet_datatable[[#This Row],[Theta (deg)]])</f>
        <v>0.19752018851838266</v>
      </c>
      <c r="T782" s="3">
        <f>tweet_datatable[[#This Row],[r1]]*COS(tweet_datatable[[#This Row],[Theta (rad)]])</f>
        <v>0.82974219857473386</v>
      </c>
      <c r="U782" s="3">
        <f>tweet_datatable[[#This Row],[r1]]*SIN(tweet_datatable[[#This Row],[Theta (rad)]])</f>
        <v>0.16605598844825925</v>
      </c>
      <c r="V782" s="3" t="e">
        <f>IF(COUNTA(tweet_datatable[[#This Row],[Flag]])&gt;0,tweet_datatable[[#This Row],[x]],NA())</f>
        <v>#N/A</v>
      </c>
      <c r="W782" s="3" t="e">
        <f>IF(COUNTA(tweet_datatable[[#This Row],[Flag]])&gt;0,tweet_datatable[[#This Row],[y]],NA())</f>
        <v>#N/A</v>
      </c>
      <c r="X782" s="3">
        <f>IF(COUNTA(tweet_datatable[[#This Row],[Flag]])=0,tweet_datatable[[#This Row],[x]],NA())</f>
        <v>0.82974219857473386</v>
      </c>
      <c r="Y782" s="3">
        <f>IF(COUNTA(tweet_datatable[[#This Row],[Flag]])=0,tweet_datatable[[#This Row],[y]],NA())</f>
        <v>0.16605598844825925</v>
      </c>
      <c r="Z782" s="3"/>
      <c r="AA782" s="3"/>
      <c r="AB782" s="3"/>
    </row>
    <row r="783" spans="1:28" x14ac:dyDescent="0.35">
      <c r="A783" s="1">
        <v>44188</v>
      </c>
      <c r="B783">
        <v>22.4</v>
      </c>
      <c r="C783">
        <v>121.4</v>
      </c>
      <c r="D783">
        <v>264</v>
      </c>
      <c r="E783" t="s">
        <v>8</v>
      </c>
      <c r="I783" s="2">
        <f>IFERROR(tweet_datatable[[#This Row],[Retweets]]/SUM(tweet_datatable[[#This Row],[Retweets]:[Likes]]),0.5)</f>
        <v>0.31499740529320192</v>
      </c>
      <c r="J783" s="2">
        <f>IFERROR(tweet_datatable[[#This Row],[Retweets]]/SUM(tweet_datatable[[#This Row],[Comments]:[Retweets]]),0.5)</f>
        <v>0.84422809457579973</v>
      </c>
      <c r="K783" s="3">
        <f>tweet_datatable[[#This Row],[R/L]]*60</f>
        <v>18.899844317592116</v>
      </c>
      <c r="L783" s="3">
        <f>tweet_datatable[[#This Row],[R/C]]*60</f>
        <v>50.653685674547987</v>
      </c>
      <c r="M783" s="3">
        <f>180-tweet_datatable[[#This Row],[Theta (deg)]]-tweet_datatable[[#This Row],[Phi (deg)]]</f>
        <v>110.4464700078599</v>
      </c>
      <c r="N783" s="3">
        <f>RADIANS(tweet_datatable[[#This Row],[Phi (deg)]])</f>
        <v>0.88407359329114721</v>
      </c>
      <c r="O783" s="3">
        <f>RADIANS(tweet_datatable[[#This Row],[Beta (deg)]])</f>
        <v>1.9276545488423227</v>
      </c>
      <c r="P783" s="3">
        <f>SIN(tweet_datatable[[#This Row],[Phi (rad)]])</f>
        <v>0.773327971472905</v>
      </c>
      <c r="Q783" s="3">
        <f>SIN(tweet_datatable[[#This Row],[Beta (rad)]])</f>
        <v>0.93699897026978618</v>
      </c>
      <c r="R783" s="3">
        <f>tweet_datatable[[#This Row],[SinPhi]]/tweet_datatable[[#This Row],[SinBeta]]</f>
        <v>0.82532424902264723</v>
      </c>
      <c r="S783" s="3">
        <f>RADIANS(tweet_datatable[[#This Row],[Theta (deg)]])</f>
        <v>0.32986451145632328</v>
      </c>
      <c r="T783" s="3">
        <f>tweet_datatable[[#This Row],[r1]]*COS(tweet_datatable[[#This Row],[Theta (rad)]])</f>
        <v>0.78082791468274926</v>
      </c>
      <c r="U783" s="3">
        <f>tweet_datatable[[#This Row],[r1]]*SIN(tweet_datatable[[#This Row],[Theta (rad)]])</f>
        <v>0.26733477827807195</v>
      </c>
      <c r="V783" s="3" t="e">
        <f>IF(COUNTA(tweet_datatable[[#This Row],[Flag]])&gt;0,tweet_datatable[[#This Row],[x]],NA())</f>
        <v>#N/A</v>
      </c>
      <c r="W783" s="3" t="e">
        <f>IF(COUNTA(tweet_datatable[[#This Row],[Flag]])&gt;0,tweet_datatable[[#This Row],[y]],NA())</f>
        <v>#N/A</v>
      </c>
      <c r="X783" s="3">
        <f>IF(COUNTA(tweet_datatable[[#This Row],[Flag]])=0,tweet_datatable[[#This Row],[x]],NA())</f>
        <v>0.78082791468274926</v>
      </c>
      <c r="Y783" s="3">
        <f>IF(COUNTA(tweet_datatable[[#This Row],[Flag]])=0,tweet_datatable[[#This Row],[y]],NA())</f>
        <v>0.26733477827807195</v>
      </c>
      <c r="Z783" s="3"/>
      <c r="AA783" s="3"/>
      <c r="AB783" s="3"/>
    </row>
    <row r="784" spans="1:28" x14ac:dyDescent="0.35">
      <c r="A784" s="1">
        <v>44189</v>
      </c>
      <c r="B784">
        <v>19.3</v>
      </c>
      <c r="C784">
        <v>59.7</v>
      </c>
      <c r="D784">
        <v>179</v>
      </c>
      <c r="E784" t="s">
        <v>8</v>
      </c>
      <c r="G784" t="s">
        <v>17</v>
      </c>
      <c r="I784" s="2">
        <f>IFERROR(tweet_datatable[[#This Row],[Retweets]]/SUM(tweet_datatable[[#This Row],[Retweets]:[Likes]]),0.5)</f>
        <v>0.25010473397570177</v>
      </c>
      <c r="J784" s="2">
        <f>IFERROR(tweet_datatable[[#This Row],[Retweets]]/SUM(tweet_datatable[[#This Row],[Comments]:[Retweets]]),0.5)</f>
        <v>0.7556962025316456</v>
      </c>
      <c r="K784" s="3">
        <f>tweet_datatable[[#This Row],[R/L]]*60</f>
        <v>15.006284038542105</v>
      </c>
      <c r="L784" s="3">
        <f>tweet_datatable[[#This Row],[R/C]]*60</f>
        <v>45.341772151898738</v>
      </c>
      <c r="M784" s="3">
        <f>180-tweet_datatable[[#This Row],[Theta (deg)]]-tweet_datatable[[#This Row],[Phi (deg)]]</f>
        <v>119.65194380955916</v>
      </c>
      <c r="N784" s="3">
        <f>RADIANS(tweet_datatable[[#This Row],[Phi (deg)]])</f>
        <v>0.79136321273970744</v>
      </c>
      <c r="O784" s="3">
        <f>RADIANS(tweet_datatable[[#This Row],[Beta (deg)]])</f>
        <v>2.0883203758880544</v>
      </c>
      <c r="P784" s="3">
        <f>SIN(tweet_datatable[[#This Row],[Phi (rad)]])</f>
        <v>0.711312102979475</v>
      </c>
      <c r="Q784" s="3">
        <f>SIN(tweet_datatable[[#This Row],[Beta (rad)]])</f>
        <v>0.86904676923968949</v>
      </c>
      <c r="R784" s="3">
        <f>tweet_datatable[[#This Row],[SinPhi]]/tweet_datatable[[#This Row],[SinBeta]]</f>
        <v>0.81849691887329246</v>
      </c>
      <c r="S784" s="3">
        <f>RADIANS(tweet_datatable[[#This Row],[Theta (deg)]])</f>
        <v>0.26190906496203142</v>
      </c>
      <c r="T784" s="3">
        <f>tweet_datatable[[#This Row],[r1]]*COS(tweet_datatable[[#This Row],[Theta (rad)]])</f>
        <v>0.79058407362829441</v>
      </c>
      <c r="U784" s="3">
        <f>tweet_datatable[[#This Row],[r1]]*SIN(tweet_datatable[[#This Row],[Theta (rad)]])</f>
        <v>0.21192930125483964</v>
      </c>
      <c r="V784" s="3">
        <f>IF(COUNTA(tweet_datatable[[#This Row],[Flag]])&gt;0,tweet_datatable[[#This Row],[x]],NA())</f>
        <v>0.79058407362829441</v>
      </c>
      <c r="W784" s="3">
        <f>IF(COUNTA(tweet_datatable[[#This Row],[Flag]])&gt;0,tweet_datatable[[#This Row],[y]],NA())</f>
        <v>0.21192930125483964</v>
      </c>
      <c r="X784" s="3" t="e">
        <f>IF(COUNTA(tweet_datatable[[#This Row],[Flag]])=0,tweet_datatable[[#This Row],[x]],NA())</f>
        <v>#N/A</v>
      </c>
      <c r="Y784" s="3" t="e">
        <f>IF(COUNTA(tweet_datatable[[#This Row],[Flag]])=0,tweet_datatable[[#This Row],[y]],NA())</f>
        <v>#N/A</v>
      </c>
      <c r="Z784" s="3"/>
      <c r="AA784" s="3"/>
      <c r="AB784" s="3"/>
    </row>
    <row r="785" spans="1:28" x14ac:dyDescent="0.35">
      <c r="A785" s="1">
        <v>44189</v>
      </c>
      <c r="B785">
        <v>28.6</v>
      </c>
      <c r="C785">
        <v>54.3</v>
      </c>
      <c r="D785">
        <v>216.8</v>
      </c>
      <c r="E785" t="s">
        <v>8</v>
      </c>
      <c r="G785" t="s">
        <v>17</v>
      </c>
      <c r="I785" s="2">
        <f>IFERROR(tweet_datatable[[#This Row],[Retweets]]/SUM(tweet_datatable[[#This Row],[Retweets]:[Likes]]),0.5)</f>
        <v>0.200295094061232</v>
      </c>
      <c r="J785" s="2">
        <f>IFERROR(tweet_datatable[[#This Row],[Retweets]]/SUM(tweet_datatable[[#This Row],[Comments]:[Retweets]]),0.5)</f>
        <v>0.65500603136308799</v>
      </c>
      <c r="K785" s="3">
        <f>tweet_datatable[[#This Row],[R/L]]*60</f>
        <v>12.017705643673921</v>
      </c>
      <c r="L785" s="3">
        <f>tweet_datatable[[#This Row],[R/C]]*60</f>
        <v>39.300361881785278</v>
      </c>
      <c r="M785" s="3">
        <f>180-tweet_datatable[[#This Row],[Theta (deg)]]-tweet_datatable[[#This Row],[Phi (deg)]]</f>
        <v>128.68193247454079</v>
      </c>
      <c r="N785" s="3">
        <f>RADIANS(tweet_datatable[[#This Row],[Phi (deg)]])</f>
        <v>0.68592071206242766</v>
      </c>
      <c r="O785" s="3">
        <f>RADIANS(tweet_datatable[[#This Row],[Beta (deg)]])</f>
        <v>2.2459234095097509</v>
      </c>
      <c r="P785" s="3">
        <f>SIN(tweet_datatable[[#This Row],[Phi (rad)]])</f>
        <v>0.63338576021185655</v>
      </c>
      <c r="Q785" s="3">
        <f>SIN(tweet_datatable[[#This Row],[Beta (rad)]])</f>
        <v>0.78062753118093064</v>
      </c>
      <c r="R785" s="3">
        <f>tweet_datatable[[#This Row],[SinPhi]]/tweet_datatable[[#This Row],[SinBeta]]</f>
        <v>0.81138024846968027</v>
      </c>
      <c r="S785" s="3">
        <f>RADIANS(tweet_datatable[[#This Row],[Theta (deg)]])</f>
        <v>0.20974853201761437</v>
      </c>
      <c r="T785" s="3">
        <f>tweet_datatable[[#This Row],[r1]]*COS(tweet_datatable[[#This Row],[Theta (rad)]])</f>
        <v>0.79359747486501508</v>
      </c>
      <c r="U785" s="3">
        <f>tweet_datatable[[#This Row],[r1]]*SIN(tweet_datatable[[#This Row],[Theta (rad)]])</f>
        <v>0.16894068632094453</v>
      </c>
      <c r="V785" s="3">
        <f>IF(COUNTA(tweet_datatable[[#This Row],[Flag]])&gt;0,tweet_datatable[[#This Row],[x]],NA())</f>
        <v>0.79359747486501508</v>
      </c>
      <c r="W785" s="3">
        <f>IF(COUNTA(tweet_datatable[[#This Row],[Flag]])&gt;0,tweet_datatable[[#This Row],[y]],NA())</f>
        <v>0.16894068632094453</v>
      </c>
      <c r="X785" s="3" t="e">
        <f>IF(COUNTA(tweet_datatable[[#This Row],[Flag]])=0,tweet_datatable[[#This Row],[x]],NA())</f>
        <v>#N/A</v>
      </c>
      <c r="Y785" s="3" t="e">
        <f>IF(COUNTA(tweet_datatable[[#This Row],[Flag]])=0,tweet_datatable[[#This Row],[y]],NA())</f>
        <v>#N/A</v>
      </c>
      <c r="Z785" s="3"/>
      <c r="AA785" s="3"/>
      <c r="AB785" s="3"/>
    </row>
    <row r="786" spans="1:28" x14ac:dyDescent="0.35">
      <c r="A786" s="1">
        <v>44189</v>
      </c>
      <c r="B786">
        <v>8.3000000000000007</v>
      </c>
      <c r="C786">
        <v>35.4</v>
      </c>
      <c r="D786">
        <v>140.69999999999999</v>
      </c>
      <c r="E786" t="s">
        <v>9</v>
      </c>
      <c r="G786" t="s">
        <v>17</v>
      </c>
      <c r="I786" s="2">
        <f>IFERROR(tweet_datatable[[#This Row],[Retweets]]/SUM(tweet_datatable[[#This Row],[Retweets]:[Likes]]),0.5)</f>
        <v>0.20102214650766609</v>
      </c>
      <c r="J786" s="2">
        <f>IFERROR(tweet_datatable[[#This Row],[Retweets]]/SUM(tweet_datatable[[#This Row],[Comments]:[Retweets]]),0.5)</f>
        <v>0.81006864988558347</v>
      </c>
      <c r="K786" s="3">
        <f>tweet_datatable[[#This Row],[R/L]]*60</f>
        <v>12.061328790459966</v>
      </c>
      <c r="L786" s="3">
        <f>tweet_datatable[[#This Row],[R/C]]*60</f>
        <v>48.60411899313501</v>
      </c>
      <c r="M786" s="3">
        <f>180-tweet_datatable[[#This Row],[Theta (deg)]]-tweet_datatable[[#This Row],[Phi (deg)]]</f>
        <v>119.33455221640503</v>
      </c>
      <c r="N786" s="3">
        <f>RADIANS(tweet_datatable[[#This Row],[Phi (deg)]])</f>
        <v>0.84830190646131709</v>
      </c>
      <c r="O786" s="3">
        <f>RADIANS(tweet_datatable[[#This Row],[Beta (deg)]])</f>
        <v>2.0827808475693645</v>
      </c>
      <c r="P786" s="3">
        <f>SIN(tweet_datatable[[#This Row],[Phi (rad)]])</f>
        <v>0.75015860939682333</v>
      </c>
      <c r="Q786" s="3">
        <f>SIN(tweet_datatable[[#This Row],[Beta (rad)]])</f>
        <v>0.87177399181940518</v>
      </c>
      <c r="R786" s="3">
        <f>tweet_datatable[[#This Row],[SinPhi]]/tweet_datatable[[#This Row],[SinBeta]]</f>
        <v>0.86049666133217773</v>
      </c>
      <c r="S786" s="3">
        <f>RADIANS(tweet_datatable[[#This Row],[Theta (deg)]])</f>
        <v>0.21050989955911162</v>
      </c>
      <c r="T786" s="3">
        <f>tweet_datatable[[#This Row],[r1]]*COS(tweet_datatable[[#This Row],[Theta (rad)]])</f>
        <v>0.84150076210036695</v>
      </c>
      <c r="U786" s="3">
        <f>tweet_datatable[[#This Row],[r1]]*SIN(tweet_datatable[[#This Row],[Theta (rad)]])</f>
        <v>0.17980815206304251</v>
      </c>
      <c r="V786" s="3">
        <f>IF(COUNTA(tweet_datatable[[#This Row],[Flag]])&gt;0,tweet_datatable[[#This Row],[x]],NA())</f>
        <v>0.84150076210036695</v>
      </c>
      <c r="W786" s="3">
        <f>IF(COUNTA(tweet_datatable[[#This Row],[Flag]])&gt;0,tweet_datatable[[#This Row],[y]],NA())</f>
        <v>0.17980815206304251</v>
      </c>
      <c r="X786" s="3" t="e">
        <f>IF(COUNTA(tweet_datatable[[#This Row],[Flag]])=0,tweet_datatable[[#This Row],[x]],NA())</f>
        <v>#N/A</v>
      </c>
      <c r="Y786" s="3" t="e">
        <f>IF(COUNTA(tweet_datatable[[#This Row],[Flag]])=0,tweet_datatable[[#This Row],[y]],NA())</f>
        <v>#N/A</v>
      </c>
      <c r="Z786" s="3"/>
      <c r="AA786" s="3"/>
      <c r="AB786" s="3"/>
    </row>
    <row r="787" spans="1:28" x14ac:dyDescent="0.35">
      <c r="A787" s="1">
        <v>44189</v>
      </c>
      <c r="B787">
        <v>65.8</v>
      </c>
      <c r="C787">
        <v>120.8</v>
      </c>
      <c r="D787">
        <v>488.1</v>
      </c>
      <c r="E787" t="s">
        <v>8</v>
      </c>
      <c r="G787" t="s">
        <v>17</v>
      </c>
      <c r="I787" s="2">
        <f>IFERROR(tweet_datatable[[#This Row],[Retweets]]/SUM(tweet_datatable[[#This Row],[Retweets]:[Likes]]),0.5)</f>
        <v>0.19839054031860734</v>
      </c>
      <c r="J787" s="2">
        <f>IFERROR(tweet_datatable[[#This Row],[Retweets]]/SUM(tweet_datatable[[#This Row],[Comments]:[Retweets]]),0.5)</f>
        <v>0.64737406216505899</v>
      </c>
      <c r="K787" s="3">
        <f>tweet_datatable[[#This Row],[R/L]]*60</f>
        <v>11.90343241911644</v>
      </c>
      <c r="L787" s="3">
        <f>tweet_datatable[[#This Row],[R/C]]*60</f>
        <v>38.842443729903536</v>
      </c>
      <c r="M787" s="3">
        <f>180-tweet_datatable[[#This Row],[Theta (deg)]]-tweet_datatable[[#This Row],[Phi (deg)]]</f>
        <v>129.25412385098002</v>
      </c>
      <c r="N787" s="3">
        <f>RADIANS(tweet_datatable[[#This Row],[Phi (deg)]])</f>
        <v>0.67792853260744379</v>
      </c>
      <c r="O787" s="3">
        <f>RADIANS(tweet_datatable[[#This Row],[Beta (deg)]])</f>
        <v>2.2559100329801338</v>
      </c>
      <c r="P787" s="3">
        <f>SIN(tweet_datatable[[#This Row],[Phi (rad)]])</f>
        <v>0.62718095957038977</v>
      </c>
      <c r="Q787" s="3">
        <f>SIN(tweet_datatable[[#This Row],[Beta (rad)]])</f>
        <v>0.77434710325118239</v>
      </c>
      <c r="R787" s="3">
        <f>tweet_datatable[[#This Row],[SinPhi]]/tweet_datatable[[#This Row],[SinBeta]]</f>
        <v>0.80994809296386694</v>
      </c>
      <c r="S787" s="3">
        <f>RADIANS(tweet_datatable[[#This Row],[Theta (deg)]])</f>
        <v>0.20775408800221548</v>
      </c>
      <c r="T787" s="3">
        <f>tweet_datatable[[#This Row],[r1]]*COS(tweet_datatable[[#This Row],[Theta (rad)]])</f>
        <v>0.79253147965771942</v>
      </c>
      <c r="U787" s="3">
        <f>tweet_datatable[[#This Row],[r1]]*SIN(tweet_datatable[[#This Row],[Theta (rad)]])</f>
        <v>0.16706216521807285</v>
      </c>
      <c r="V787" s="3">
        <f>IF(COUNTA(tweet_datatable[[#This Row],[Flag]])&gt;0,tweet_datatable[[#This Row],[x]],NA())</f>
        <v>0.79253147965771942</v>
      </c>
      <c r="W787" s="3">
        <f>IF(COUNTA(tweet_datatable[[#This Row],[Flag]])&gt;0,tweet_datatable[[#This Row],[y]],NA())</f>
        <v>0.16706216521807285</v>
      </c>
      <c r="X787" s="3" t="e">
        <f>IF(COUNTA(tweet_datatable[[#This Row],[Flag]])=0,tweet_datatable[[#This Row],[x]],NA())</f>
        <v>#N/A</v>
      </c>
      <c r="Y787" s="3" t="e">
        <f>IF(COUNTA(tweet_datatable[[#This Row],[Flag]])=0,tweet_datatable[[#This Row],[y]],NA())</f>
        <v>#N/A</v>
      </c>
      <c r="Z787" s="3"/>
      <c r="AA787" s="3"/>
      <c r="AB787" s="3"/>
    </row>
    <row r="788" spans="1:28" x14ac:dyDescent="0.35">
      <c r="A788" s="1">
        <v>44189</v>
      </c>
      <c r="B788">
        <v>80.400000000000006</v>
      </c>
      <c r="C788">
        <v>90.9</v>
      </c>
      <c r="D788">
        <v>335.7</v>
      </c>
      <c r="E788" t="s">
        <v>8</v>
      </c>
      <c r="G788" t="s">
        <v>17</v>
      </c>
      <c r="I788" s="2">
        <f>IFERROR(tweet_datatable[[#This Row],[Retweets]]/SUM(tweet_datatable[[#This Row],[Retweets]:[Likes]]),0.5)</f>
        <v>0.21308016877637131</v>
      </c>
      <c r="J788" s="2">
        <f>IFERROR(tweet_datatable[[#This Row],[Retweets]]/SUM(tweet_datatable[[#This Row],[Comments]:[Retweets]]),0.5)</f>
        <v>0.53064798598949214</v>
      </c>
      <c r="K788" s="3">
        <f>tweet_datatable[[#This Row],[R/L]]*60</f>
        <v>12.784810126582279</v>
      </c>
      <c r="L788" s="3">
        <f>tweet_datatable[[#This Row],[R/C]]*60</f>
        <v>31.83887915936953</v>
      </c>
      <c r="M788" s="3">
        <f>180-tweet_datatable[[#This Row],[Theta (deg)]]-tweet_datatable[[#This Row],[Phi (deg)]]</f>
        <v>135.3763107140482</v>
      </c>
      <c r="N788" s="3">
        <f>RADIANS(tweet_datatable[[#This Row],[Phi (deg)]])</f>
        <v>0.55569327147560266</v>
      </c>
      <c r="O788" s="3">
        <f>RADIANS(tweet_datatable[[#This Row],[Beta (deg)]])</f>
        <v>2.3627623511630169</v>
      </c>
      <c r="P788" s="3">
        <f>SIN(tweet_datatable[[#This Row],[Phi (rad)]])</f>
        <v>0.52753238525729818</v>
      </c>
      <c r="Q788" s="3">
        <f>SIN(tweet_datatable[[#This Row],[Beta (rad)]])</f>
        <v>0.70244738443911847</v>
      </c>
      <c r="R788" s="3">
        <f>tweet_datatable[[#This Row],[SinPhi]]/tweet_datatable[[#This Row],[SinBeta]]</f>
        <v>0.75099202722281577</v>
      </c>
      <c r="S788" s="3">
        <f>RADIANS(tweet_datatable[[#This Row],[Theta (deg)]])</f>
        <v>0.22313703095117379</v>
      </c>
      <c r="T788" s="3">
        <f>tweet_datatable[[#This Row],[r1]]*COS(tweet_datatable[[#This Row],[Theta (rad)]])</f>
        <v>0.73237347455636548</v>
      </c>
      <c r="U788" s="3">
        <f>tweet_datatable[[#This Row],[r1]]*SIN(tweet_datatable[[#This Row],[Theta (rad)]])</f>
        <v>0.16618699924624414</v>
      </c>
      <c r="V788" s="3">
        <f>IF(COUNTA(tweet_datatable[[#This Row],[Flag]])&gt;0,tweet_datatable[[#This Row],[x]],NA())</f>
        <v>0.73237347455636548</v>
      </c>
      <c r="W788" s="3">
        <f>IF(COUNTA(tweet_datatable[[#This Row],[Flag]])&gt;0,tweet_datatable[[#This Row],[y]],NA())</f>
        <v>0.16618699924624414</v>
      </c>
      <c r="X788" s="3" t="e">
        <f>IF(COUNTA(tweet_datatable[[#This Row],[Flag]])=0,tweet_datatable[[#This Row],[x]],NA())</f>
        <v>#N/A</v>
      </c>
      <c r="Y788" s="3" t="e">
        <f>IF(COUNTA(tweet_datatable[[#This Row],[Flag]])=0,tweet_datatable[[#This Row],[y]],NA())</f>
        <v>#N/A</v>
      </c>
      <c r="Z788" s="3"/>
      <c r="AA788" s="3"/>
      <c r="AB788" s="3"/>
    </row>
    <row r="789" spans="1:28" x14ac:dyDescent="0.35">
      <c r="A789" s="1">
        <v>44189</v>
      </c>
      <c r="B789">
        <v>28.8</v>
      </c>
      <c r="C789">
        <v>63.5</v>
      </c>
      <c r="D789">
        <v>227.5</v>
      </c>
      <c r="E789" t="s">
        <v>8</v>
      </c>
      <c r="I789" s="2">
        <f>IFERROR(tweet_datatable[[#This Row],[Retweets]]/SUM(tweet_datatable[[#This Row],[Retweets]:[Likes]]),0.5)</f>
        <v>0.21821305841924399</v>
      </c>
      <c r="J789" s="2">
        <f>IFERROR(tweet_datatable[[#This Row],[Retweets]]/SUM(tweet_datatable[[#This Row],[Comments]:[Retweets]]),0.5)</f>
        <v>0.68797399783315283</v>
      </c>
      <c r="K789" s="3">
        <f>tweet_datatable[[#This Row],[R/L]]*60</f>
        <v>13.092783505154639</v>
      </c>
      <c r="L789" s="3">
        <f>tweet_datatable[[#This Row],[R/C]]*60</f>
        <v>41.278439869989171</v>
      </c>
      <c r="M789" s="3">
        <f>180-tweet_datatable[[#This Row],[Theta (deg)]]-tweet_datatable[[#This Row],[Phi (deg)]]</f>
        <v>125.62877662485619</v>
      </c>
      <c r="N789" s="3">
        <f>RADIANS(tweet_datatable[[#This Row],[Phi (deg)]])</f>
        <v>0.72044468581781107</v>
      </c>
      <c r="O789" s="3">
        <f>RADIANS(tweet_datatable[[#This Row],[Beta (deg)]])</f>
        <v>2.1926357873562297</v>
      </c>
      <c r="P789" s="3">
        <f>SIN(tweet_datatable[[#This Row],[Phi (rad)]])</f>
        <v>0.65971892411078592</v>
      </c>
      <c r="Q789" s="3">
        <f>SIN(tweet_datatable[[#This Row],[Beta (rad)]])</f>
        <v>0.81280828907735481</v>
      </c>
      <c r="R789" s="3">
        <f>tweet_datatable[[#This Row],[SinPhi]]/tweet_datatable[[#This Row],[SinBeta]]</f>
        <v>0.81165378475612548</v>
      </c>
      <c r="S789" s="3">
        <f>RADIANS(tweet_datatable[[#This Row],[Theta (deg)]])</f>
        <v>0.22851218041575241</v>
      </c>
      <c r="T789" s="3">
        <f>tweet_datatable[[#This Row],[r1]]*COS(tweet_datatable[[#This Row],[Theta (rad)]])</f>
        <v>0.79055444418979481</v>
      </c>
      <c r="U789" s="3">
        <f>tweet_datatable[[#This Row],[r1]]*SIN(tweet_datatable[[#This Row],[Theta (rad)]])</f>
        <v>0.18386282136611368</v>
      </c>
      <c r="V789" s="3" t="e">
        <f>IF(COUNTA(tweet_datatable[[#This Row],[Flag]])&gt;0,tweet_datatable[[#This Row],[x]],NA())</f>
        <v>#N/A</v>
      </c>
      <c r="W789" s="3" t="e">
        <f>IF(COUNTA(tweet_datatable[[#This Row],[Flag]])&gt;0,tweet_datatable[[#This Row],[y]],NA())</f>
        <v>#N/A</v>
      </c>
      <c r="X789" s="3">
        <f>IF(COUNTA(tweet_datatable[[#This Row],[Flag]])=0,tweet_datatable[[#This Row],[x]],NA())</f>
        <v>0.79055444418979481</v>
      </c>
      <c r="Y789" s="3">
        <f>IF(COUNTA(tweet_datatable[[#This Row],[Flag]])=0,tweet_datatable[[#This Row],[y]],NA())</f>
        <v>0.18386282136611368</v>
      </c>
      <c r="Z789" s="3"/>
      <c r="AA789" s="3"/>
      <c r="AB789" s="3"/>
    </row>
    <row r="790" spans="1:28" x14ac:dyDescent="0.35">
      <c r="A790" s="1">
        <v>44189</v>
      </c>
      <c r="B790">
        <v>17</v>
      </c>
      <c r="C790">
        <v>34.4</v>
      </c>
      <c r="D790">
        <v>164.1</v>
      </c>
      <c r="E790" t="s">
        <v>9</v>
      </c>
      <c r="I790" s="2">
        <f>IFERROR(tweet_datatable[[#This Row],[Retweets]]/SUM(tweet_datatable[[#This Row],[Retweets]:[Likes]]),0.5)</f>
        <v>0.17329974811083124</v>
      </c>
      <c r="J790" s="2">
        <f>IFERROR(tweet_datatable[[#This Row],[Retweets]]/SUM(tweet_datatable[[#This Row],[Comments]:[Retweets]]),0.5)</f>
        <v>0.66926070038910501</v>
      </c>
      <c r="K790" s="3">
        <f>tweet_datatable[[#This Row],[R/L]]*60</f>
        <v>10.397984886649875</v>
      </c>
      <c r="L790" s="3">
        <f>tweet_datatable[[#This Row],[R/C]]*60</f>
        <v>40.155642023346303</v>
      </c>
      <c r="M790" s="3">
        <f>180-tweet_datatable[[#This Row],[Theta (deg)]]-tweet_datatable[[#This Row],[Phi (deg)]]</f>
        <v>129.44637309000382</v>
      </c>
      <c r="N790" s="3">
        <f>RADIANS(tweet_datatable[[#This Row],[Phi (deg)]])</f>
        <v>0.7008481665595907</v>
      </c>
      <c r="O790" s="3">
        <f>RADIANS(tweet_datatable[[#This Row],[Beta (deg)]])</f>
        <v>2.2592654151855527</v>
      </c>
      <c r="P790" s="3">
        <f>SIN(tweet_datatable[[#This Row],[Phi (rad)]])</f>
        <v>0.64486616900578686</v>
      </c>
      <c r="Q790" s="3">
        <f>SIN(tweet_datatable[[#This Row],[Beta (rad)]])</f>
        <v>0.77221959299775489</v>
      </c>
      <c r="R790" s="3">
        <f>tweet_datatable[[#This Row],[SinPhi]]/tweet_datatable[[#This Row],[SinBeta]]</f>
        <v>0.83508133548181251</v>
      </c>
      <c r="S790" s="3">
        <f>RADIANS(tweet_datatable[[#This Row],[Theta (deg)]])</f>
        <v>0.1814790718446497</v>
      </c>
      <c r="T790" s="3">
        <f>tweet_datatable[[#This Row],[r1]]*COS(tweet_datatable[[#This Row],[Theta (rad)]])</f>
        <v>0.82136747874844351</v>
      </c>
      <c r="U790" s="3">
        <f>tweet_datatable[[#This Row],[r1]]*SIN(tweet_datatable[[#This Row],[Theta (rad)]])</f>
        <v>0.150719281196908</v>
      </c>
      <c r="V790" s="3" t="e">
        <f>IF(COUNTA(tweet_datatable[[#This Row],[Flag]])&gt;0,tweet_datatable[[#This Row],[x]],NA())</f>
        <v>#N/A</v>
      </c>
      <c r="W790" s="3" t="e">
        <f>IF(COUNTA(tweet_datatable[[#This Row],[Flag]])&gt;0,tweet_datatable[[#This Row],[y]],NA())</f>
        <v>#N/A</v>
      </c>
      <c r="X790" s="3">
        <f>IF(COUNTA(tweet_datatable[[#This Row],[Flag]])=0,tweet_datatable[[#This Row],[x]],NA())</f>
        <v>0.82136747874844351</v>
      </c>
      <c r="Y790" s="3">
        <f>IF(COUNTA(tweet_datatable[[#This Row],[Flag]])=0,tweet_datatable[[#This Row],[y]],NA())</f>
        <v>0.150719281196908</v>
      </c>
      <c r="Z790" s="3"/>
      <c r="AA790" s="3"/>
      <c r="AB790" s="3"/>
    </row>
    <row r="791" spans="1:28" x14ac:dyDescent="0.35">
      <c r="A791" s="1">
        <v>44189</v>
      </c>
      <c r="B791">
        <v>32.6</v>
      </c>
      <c r="C791">
        <v>68.2</v>
      </c>
      <c r="D791">
        <v>278.2</v>
      </c>
      <c r="E791" t="s">
        <v>8</v>
      </c>
      <c r="I791" s="2">
        <f>IFERROR(tweet_datatable[[#This Row],[Retweets]]/SUM(tweet_datatable[[#This Row],[Retweets]:[Likes]]),0.5)</f>
        <v>0.19688221709006931</v>
      </c>
      <c r="J791" s="2">
        <f>IFERROR(tweet_datatable[[#This Row],[Retweets]]/SUM(tweet_datatable[[#This Row],[Comments]:[Retweets]]),0.5)</f>
        <v>0.67658730158730152</v>
      </c>
      <c r="K791" s="3">
        <f>tweet_datatable[[#This Row],[R/L]]*60</f>
        <v>11.812933025404158</v>
      </c>
      <c r="L791" s="3">
        <f>tweet_datatable[[#This Row],[R/C]]*60</f>
        <v>40.595238095238088</v>
      </c>
      <c r="M791" s="3">
        <f>180-tweet_datatable[[#This Row],[Theta (deg)]]-tweet_datatable[[#This Row],[Phi (deg)]]</f>
        <v>127.59182887935775</v>
      </c>
      <c r="N791" s="3">
        <f>RADIANS(tweet_datatable[[#This Row],[Phi (deg)]])</f>
        <v>0.70852056539293606</v>
      </c>
      <c r="O791" s="3">
        <f>RADIANS(tweet_datatable[[#This Row],[Beta (deg)]])</f>
        <v>2.2268975125859796</v>
      </c>
      <c r="P791" s="3">
        <f>SIN(tweet_datatable[[#This Row],[Phi (rad)]])</f>
        <v>0.65071111128391323</v>
      </c>
      <c r="Q791" s="3">
        <f>SIN(tweet_datatable[[#This Row],[Beta (rad)]])</f>
        <v>0.79237664990503398</v>
      </c>
      <c r="R791" s="3">
        <f>tweet_datatable[[#This Row],[SinPhi]]/tweet_datatable[[#This Row],[SinBeta]]</f>
        <v>0.82121439515147332</v>
      </c>
      <c r="S791" s="3">
        <f>RADIANS(tweet_datatable[[#This Row],[Theta (deg)]])</f>
        <v>0.20617457561087751</v>
      </c>
      <c r="T791" s="3">
        <f>tweet_datatable[[#This Row],[r1]]*COS(tweet_datatable[[#This Row],[Theta (rad)]])</f>
        <v>0.80382206315495197</v>
      </c>
      <c r="U791" s="3">
        <f>tweet_datatable[[#This Row],[r1]]*SIN(tweet_datatable[[#This Row],[Theta (rad)]])</f>
        <v>0.16811654763680023</v>
      </c>
      <c r="V791" s="3" t="e">
        <f>IF(COUNTA(tweet_datatable[[#This Row],[Flag]])&gt;0,tweet_datatable[[#This Row],[x]],NA())</f>
        <v>#N/A</v>
      </c>
      <c r="W791" s="3" t="e">
        <f>IF(COUNTA(tweet_datatable[[#This Row],[Flag]])&gt;0,tweet_datatable[[#This Row],[y]],NA())</f>
        <v>#N/A</v>
      </c>
      <c r="X791" s="3">
        <f>IF(COUNTA(tweet_datatable[[#This Row],[Flag]])=0,tweet_datatable[[#This Row],[x]],NA())</f>
        <v>0.80382206315495197</v>
      </c>
      <c r="Y791" s="3">
        <f>IF(COUNTA(tweet_datatable[[#This Row],[Flag]])=0,tweet_datatable[[#This Row],[y]],NA())</f>
        <v>0.16811654763680023</v>
      </c>
      <c r="Z791" s="3"/>
      <c r="AA791" s="3"/>
      <c r="AB791" s="3"/>
    </row>
    <row r="792" spans="1:28" x14ac:dyDescent="0.35">
      <c r="A792" s="1">
        <v>44189</v>
      </c>
      <c r="B792">
        <v>20.9</v>
      </c>
      <c r="C792">
        <v>33</v>
      </c>
      <c r="D792">
        <v>208</v>
      </c>
      <c r="E792" t="s">
        <v>8</v>
      </c>
      <c r="I792" s="2">
        <f>IFERROR(tweet_datatable[[#This Row],[Retweets]]/SUM(tweet_datatable[[#This Row],[Retweets]:[Likes]]),0.5)</f>
        <v>0.13692946058091288</v>
      </c>
      <c r="J792" s="2">
        <f>IFERROR(tweet_datatable[[#This Row],[Retweets]]/SUM(tweet_datatable[[#This Row],[Comments]:[Retweets]]),0.5)</f>
        <v>0.61224489795918369</v>
      </c>
      <c r="K792" s="3">
        <f>tweet_datatable[[#This Row],[R/L]]*60</f>
        <v>8.2157676348547728</v>
      </c>
      <c r="L792" s="3">
        <f>tweet_datatable[[#This Row],[R/C]]*60</f>
        <v>36.734693877551024</v>
      </c>
      <c r="M792" s="3">
        <f>180-tweet_datatable[[#This Row],[Theta (deg)]]-tweet_datatable[[#This Row],[Phi (deg)]]</f>
        <v>135.04953848759419</v>
      </c>
      <c r="N792" s="3">
        <f>RADIANS(tweet_datatable[[#This Row],[Phi (deg)]])</f>
        <v>0.64114135787546811</v>
      </c>
      <c r="O792" s="3">
        <f>RADIANS(tweet_datatable[[#This Row],[Beta (deg)]])</f>
        <v>2.357059099907322</v>
      </c>
      <c r="P792" s="3">
        <f>SIN(tweet_datatable[[#This Row],[Phi (rad)]])</f>
        <v>0.5981105304912161</v>
      </c>
      <c r="Q792" s="3">
        <f>SIN(tweet_datatable[[#This Row],[Beta (rad)]])</f>
        <v>0.70649514557137294</v>
      </c>
      <c r="R792" s="3">
        <f>tweet_datatable[[#This Row],[SinPhi]]/tweet_datatable[[#This Row],[SinBeta]]</f>
        <v>0.84658830883756242</v>
      </c>
      <c r="S792" s="3">
        <f>RADIANS(tweet_datatable[[#This Row],[Theta (deg)]])</f>
        <v>0.14339219580700302</v>
      </c>
      <c r="T792" s="3">
        <f>tweet_datatable[[#This Row],[r1]]*COS(tweet_datatable[[#This Row],[Theta (rad)]])</f>
        <v>0.83789972422116021</v>
      </c>
      <c r="U792" s="3">
        <f>tweet_datatable[[#This Row],[r1]]*SIN(tweet_datatable[[#This Row],[Theta (rad)]])</f>
        <v>0.12097857996582533</v>
      </c>
      <c r="V792" s="3" t="e">
        <f>IF(COUNTA(tweet_datatable[[#This Row],[Flag]])&gt;0,tweet_datatable[[#This Row],[x]],NA())</f>
        <v>#N/A</v>
      </c>
      <c r="W792" s="3" t="e">
        <f>IF(COUNTA(tweet_datatable[[#This Row],[Flag]])&gt;0,tweet_datatable[[#This Row],[y]],NA())</f>
        <v>#N/A</v>
      </c>
      <c r="X792" s="3">
        <f>IF(COUNTA(tweet_datatable[[#This Row],[Flag]])=0,tweet_datatable[[#This Row],[x]],NA())</f>
        <v>0.83789972422116021</v>
      </c>
      <c r="Y792" s="3">
        <f>IF(COUNTA(tweet_datatable[[#This Row],[Flag]])=0,tweet_datatable[[#This Row],[y]],NA())</f>
        <v>0.12097857996582533</v>
      </c>
      <c r="Z792" s="3"/>
      <c r="AA792" s="3"/>
      <c r="AB792" s="3"/>
    </row>
    <row r="793" spans="1:28" x14ac:dyDescent="0.35">
      <c r="A793" s="1">
        <v>44189</v>
      </c>
      <c r="B793">
        <v>46.1</v>
      </c>
      <c r="C793">
        <v>96.6</v>
      </c>
      <c r="D793">
        <v>346.4</v>
      </c>
      <c r="E793" t="s">
        <v>8</v>
      </c>
      <c r="I793" s="2">
        <f>IFERROR(tweet_datatable[[#This Row],[Retweets]]/SUM(tweet_datatable[[#This Row],[Retweets]:[Likes]]),0.5)</f>
        <v>0.21805869074492099</v>
      </c>
      <c r="J793" s="2">
        <f>IFERROR(tweet_datatable[[#This Row],[Retweets]]/SUM(tweet_datatable[[#This Row],[Comments]:[Retweets]]),0.5)</f>
        <v>0.67694463910301328</v>
      </c>
      <c r="K793" s="3">
        <f>tweet_datatable[[#This Row],[R/L]]*60</f>
        <v>13.083521444695259</v>
      </c>
      <c r="L793" s="3">
        <f>tweet_datatable[[#This Row],[R/C]]*60</f>
        <v>40.616678346180798</v>
      </c>
      <c r="M793" s="3">
        <f>180-tweet_datatable[[#This Row],[Theta (deg)]]-tweet_datatable[[#This Row],[Phi (deg)]]</f>
        <v>126.29980020912393</v>
      </c>
      <c r="N793" s="3">
        <f>RADIANS(tweet_datatable[[#This Row],[Phi (deg)]])</f>
        <v>0.70889476836434018</v>
      </c>
      <c r="O793" s="3">
        <f>RADIANS(tweet_datatable[[#This Row],[Beta (deg)]])</f>
        <v>2.2043473582602355</v>
      </c>
      <c r="P793" s="3">
        <f>SIN(tweet_datatable[[#This Row],[Phi (rad)]])</f>
        <v>0.65099520753607154</v>
      </c>
      <c r="Q793" s="3">
        <f>SIN(tweet_datatable[[#This Row],[Beta (rad)]])</f>
        <v>0.80593034659866347</v>
      </c>
      <c r="R793" s="3">
        <f>tweet_datatable[[#This Row],[SinPhi]]/tweet_datatable[[#This Row],[SinBeta]]</f>
        <v>0.80775616687412521</v>
      </c>
      <c r="S793" s="3">
        <f>RADIANS(tweet_datatable[[#This Row],[Theta (deg)]])</f>
        <v>0.22835052696521746</v>
      </c>
      <c r="T793" s="3">
        <f>tweet_datatable[[#This Row],[r1]]*COS(tweet_datatable[[#This Row],[Theta (rad)]])</f>
        <v>0.78678771585979401</v>
      </c>
      <c r="U793" s="3">
        <f>tweet_datatable[[#This Row],[r1]]*SIN(tweet_datatable[[#This Row],[Theta (rad)]])</f>
        <v>0.18285271476056228</v>
      </c>
      <c r="V793" s="3" t="e">
        <f>IF(COUNTA(tweet_datatable[[#This Row],[Flag]])&gt;0,tweet_datatable[[#This Row],[x]],NA())</f>
        <v>#N/A</v>
      </c>
      <c r="W793" s="3" t="e">
        <f>IF(COUNTA(tweet_datatable[[#This Row],[Flag]])&gt;0,tweet_datatable[[#This Row],[y]],NA())</f>
        <v>#N/A</v>
      </c>
      <c r="X793" s="3">
        <f>IF(COUNTA(tweet_datatable[[#This Row],[Flag]])=0,tweet_datatable[[#This Row],[x]],NA())</f>
        <v>0.78678771585979401</v>
      </c>
      <c r="Y793" s="3">
        <f>IF(COUNTA(tweet_datatable[[#This Row],[Flag]])=0,tweet_datatable[[#This Row],[y]],NA())</f>
        <v>0.18285271476056228</v>
      </c>
      <c r="Z793" s="3"/>
      <c r="AA793" s="3"/>
      <c r="AB793" s="3"/>
    </row>
    <row r="794" spans="1:28" x14ac:dyDescent="0.35">
      <c r="A794" s="1">
        <v>44190</v>
      </c>
      <c r="B794">
        <v>108.8</v>
      </c>
      <c r="C794">
        <v>117.2</v>
      </c>
      <c r="D794">
        <v>833.8</v>
      </c>
      <c r="E794" t="s">
        <v>8</v>
      </c>
      <c r="I794" s="2">
        <f>IFERROR(tweet_datatable[[#This Row],[Retweets]]/SUM(tweet_datatable[[#This Row],[Retweets]:[Likes]]),0.5)</f>
        <v>0.12323869610935857</v>
      </c>
      <c r="J794" s="2">
        <f>IFERROR(tweet_datatable[[#This Row],[Retweets]]/SUM(tweet_datatable[[#This Row],[Comments]:[Retweets]]),0.5)</f>
        <v>0.51858407079646018</v>
      </c>
      <c r="K794" s="3">
        <f>tweet_datatable[[#This Row],[R/L]]*60</f>
        <v>7.3943217665615144</v>
      </c>
      <c r="L794" s="3">
        <f>tweet_datatable[[#This Row],[R/C]]*60</f>
        <v>31.115044247787612</v>
      </c>
      <c r="M794" s="3">
        <f>180-tweet_datatable[[#This Row],[Theta (deg)]]-tweet_datatable[[#This Row],[Phi (deg)]]</f>
        <v>141.49063398565087</v>
      </c>
      <c r="N794" s="3">
        <f>RADIANS(tweet_datatable[[#This Row],[Phi (deg)]])</f>
        <v>0.54305996902761622</v>
      </c>
      <c r="O794" s="3">
        <f>RADIANS(tweet_datatable[[#This Row],[Beta (deg)]])</f>
        <v>2.4694774237837951</v>
      </c>
      <c r="P794" s="3">
        <f>SIN(tweet_datatable[[#This Row],[Phi (rad)]])</f>
        <v>0.51675814252571706</v>
      </c>
      <c r="Q794" s="3">
        <f>SIN(tweet_datatable[[#This Row],[Beta (rad)]])</f>
        <v>0.62264255954413283</v>
      </c>
      <c r="R794" s="3">
        <f>tweet_datatable[[#This Row],[SinPhi]]/tweet_datatable[[#This Row],[SinBeta]]</f>
        <v>0.8299434958382238</v>
      </c>
      <c r="S794" s="3">
        <f>RADIANS(tweet_datatable[[#This Row],[Theta (deg)]])</f>
        <v>0.12905526077838197</v>
      </c>
      <c r="T794" s="3">
        <f>tweet_datatable[[#This Row],[r1]]*COS(tweet_datatable[[#This Row],[Theta (rad)]])</f>
        <v>0.82304162070502518</v>
      </c>
      <c r="U794" s="3">
        <f>tweet_datatable[[#This Row],[r1]]*SIN(tweet_datatable[[#This Row],[Theta (rad)]])</f>
        <v>0.10681150158769104</v>
      </c>
      <c r="V794" s="3" t="e">
        <f>IF(COUNTA(tweet_datatable[[#This Row],[Flag]])&gt;0,tweet_datatable[[#This Row],[x]],NA())</f>
        <v>#N/A</v>
      </c>
      <c r="W794" s="3" t="e">
        <f>IF(COUNTA(tweet_datatable[[#This Row],[Flag]])&gt;0,tweet_datatable[[#This Row],[y]],NA())</f>
        <v>#N/A</v>
      </c>
      <c r="X794" s="3">
        <f>IF(COUNTA(tweet_datatable[[#This Row],[Flag]])=0,tweet_datatable[[#This Row],[x]],NA())</f>
        <v>0.82304162070502518</v>
      </c>
      <c r="Y794" s="3">
        <f>IF(COUNTA(tweet_datatable[[#This Row],[Flag]])=0,tweet_datatable[[#This Row],[y]],NA())</f>
        <v>0.10681150158769104</v>
      </c>
      <c r="Z794" s="3"/>
      <c r="AA794" s="3"/>
      <c r="AB794" s="3"/>
    </row>
    <row r="795" spans="1:28" x14ac:dyDescent="0.35">
      <c r="A795" s="1">
        <v>44190</v>
      </c>
      <c r="B795">
        <v>26.9</v>
      </c>
      <c r="C795">
        <v>61.1</v>
      </c>
      <c r="D795">
        <v>300.7</v>
      </c>
      <c r="E795" t="s">
        <v>8</v>
      </c>
      <c r="I795" s="2">
        <f>IFERROR(tweet_datatable[[#This Row],[Retweets]]/SUM(tweet_datatable[[#This Row],[Retweets]:[Likes]]),0.5)</f>
        <v>0.16887783305693754</v>
      </c>
      <c r="J795" s="2">
        <f>IFERROR(tweet_datatable[[#This Row],[Retweets]]/SUM(tweet_datatable[[#This Row],[Comments]:[Retweets]]),0.5)</f>
        <v>0.69431818181818183</v>
      </c>
      <c r="K795" s="3">
        <f>tweet_datatable[[#This Row],[R/L]]*60</f>
        <v>10.132669983416253</v>
      </c>
      <c r="L795" s="3">
        <f>tweet_datatable[[#This Row],[R/C]]*60</f>
        <v>41.659090909090907</v>
      </c>
      <c r="M795" s="3">
        <f>180-tweet_datatable[[#This Row],[Theta (deg)]]-tweet_datatable[[#This Row],[Phi (deg)]]</f>
        <v>128.20823910749283</v>
      </c>
      <c r="N795" s="3">
        <f>RADIANS(tweet_datatable[[#This Row],[Phi (deg)]])</f>
        <v>0.72708829975127409</v>
      </c>
      <c r="O795" s="3">
        <f>RADIANS(tweet_datatable[[#This Row],[Beta (deg)]])</f>
        <v>2.2376559006099059</v>
      </c>
      <c r="P795" s="3">
        <f>SIN(tweet_datatable[[#This Row],[Phi (rad)]])</f>
        <v>0.66469708671903338</v>
      </c>
      <c r="Q795" s="3">
        <f>SIN(tweet_datatable[[#This Row],[Beta (rad)]])</f>
        <v>0.78576795819967926</v>
      </c>
      <c r="R795" s="3">
        <f>tweet_datatable[[#This Row],[SinPhi]]/tweet_datatable[[#This Row],[SinBeta]]</f>
        <v>0.84592032518348204</v>
      </c>
      <c r="S795" s="3">
        <f>RADIANS(tweet_datatable[[#This Row],[Theta (deg)]])</f>
        <v>0.17684845322861284</v>
      </c>
      <c r="T795" s="3">
        <f>tweet_datatable[[#This Row],[r1]]*COS(tweet_datatable[[#This Row],[Theta (rad)]])</f>
        <v>0.83272652790187685</v>
      </c>
      <c r="U795" s="3">
        <f>tweet_datatable[[#This Row],[r1]]*SIN(tweet_datatable[[#This Row],[Theta (rad)]])</f>
        <v>0.14882112177716197</v>
      </c>
      <c r="V795" s="3" t="e">
        <f>IF(COUNTA(tweet_datatable[[#This Row],[Flag]])&gt;0,tweet_datatable[[#This Row],[x]],NA())</f>
        <v>#N/A</v>
      </c>
      <c r="W795" s="3" t="e">
        <f>IF(COUNTA(tweet_datatable[[#This Row],[Flag]])&gt;0,tweet_datatable[[#This Row],[y]],NA())</f>
        <v>#N/A</v>
      </c>
      <c r="X795" s="3">
        <f>IF(COUNTA(tweet_datatable[[#This Row],[Flag]])=0,tweet_datatable[[#This Row],[x]],NA())</f>
        <v>0.83272652790187685</v>
      </c>
      <c r="Y795" s="3">
        <f>IF(COUNTA(tweet_datatable[[#This Row],[Flag]])=0,tweet_datatable[[#This Row],[y]],NA())</f>
        <v>0.14882112177716197</v>
      </c>
      <c r="Z795" s="3"/>
      <c r="AA795" s="3"/>
      <c r="AB795" s="3"/>
    </row>
    <row r="796" spans="1:28" x14ac:dyDescent="0.35">
      <c r="A796" s="1">
        <v>44190</v>
      </c>
      <c r="B796">
        <v>20.6</v>
      </c>
      <c r="C796">
        <v>27.3</v>
      </c>
      <c r="D796">
        <v>133.1</v>
      </c>
      <c r="E796" t="s">
        <v>9</v>
      </c>
      <c r="I796" s="2">
        <f>IFERROR(tweet_datatable[[#This Row],[Retweets]]/SUM(tweet_datatable[[#This Row],[Retweets]:[Likes]]),0.5)</f>
        <v>0.1701995012468828</v>
      </c>
      <c r="J796" s="2">
        <f>IFERROR(tweet_datatable[[#This Row],[Retweets]]/SUM(tweet_datatable[[#This Row],[Comments]:[Retweets]]),0.5)</f>
        <v>0.56993736951983298</v>
      </c>
      <c r="K796" s="3">
        <f>tweet_datatable[[#This Row],[R/L]]*60</f>
        <v>10.211970074812967</v>
      </c>
      <c r="L796" s="3">
        <f>tweet_datatable[[#This Row],[R/C]]*60</f>
        <v>34.196242171189979</v>
      </c>
      <c r="M796" s="3">
        <f>180-tweet_datatable[[#This Row],[Theta (deg)]]-tweet_datatable[[#This Row],[Phi (deg)]]</f>
        <v>135.59178775399704</v>
      </c>
      <c r="N796" s="3">
        <f>RADIANS(tweet_datatable[[#This Row],[Phi (deg)]])</f>
        <v>0.59683701769659958</v>
      </c>
      <c r="O796" s="3">
        <f>RADIANS(tweet_datatable[[#This Row],[Beta (deg)]])</f>
        <v>2.3665231349725753</v>
      </c>
      <c r="P796" s="3">
        <f>SIN(tweet_datatable[[#This Row],[Phi (rad)]])</f>
        <v>0.5620291313351844</v>
      </c>
      <c r="Q796" s="3">
        <f>SIN(tweet_datatable[[#This Row],[Beta (rad)]])</f>
        <v>0.69976573921815521</v>
      </c>
      <c r="R796" s="3">
        <f>tweet_datatable[[#This Row],[SinPhi]]/tweet_datatable[[#This Row],[SinBeta]]</f>
        <v>0.80316754570341886</v>
      </c>
      <c r="S796" s="3">
        <f>RADIANS(tweet_datatable[[#This Row],[Theta (deg)]])</f>
        <v>0.17823250092061793</v>
      </c>
      <c r="T796" s="3">
        <f>tweet_datatable[[#This Row],[r1]]*COS(tweet_datatable[[#This Row],[Theta (rad)]])</f>
        <v>0.79044423966667621</v>
      </c>
      <c r="U796" s="3">
        <f>tweet_datatable[[#This Row],[r1]]*SIN(tweet_datatable[[#This Row],[Theta (rad)]])</f>
        <v>0.14239385678119559</v>
      </c>
      <c r="V796" s="3" t="e">
        <f>IF(COUNTA(tweet_datatable[[#This Row],[Flag]])&gt;0,tweet_datatable[[#This Row],[x]],NA())</f>
        <v>#N/A</v>
      </c>
      <c r="W796" s="3" t="e">
        <f>IF(COUNTA(tweet_datatable[[#This Row],[Flag]])&gt;0,tweet_datatable[[#This Row],[y]],NA())</f>
        <v>#N/A</v>
      </c>
      <c r="X796" s="3">
        <f>IF(COUNTA(tweet_datatable[[#This Row],[Flag]])=0,tweet_datatable[[#This Row],[x]],NA())</f>
        <v>0.79044423966667621</v>
      </c>
      <c r="Y796" s="3">
        <f>IF(COUNTA(tweet_datatable[[#This Row],[Flag]])=0,tweet_datatable[[#This Row],[y]],NA())</f>
        <v>0.14239385678119559</v>
      </c>
      <c r="Z796" s="3"/>
      <c r="AA796" s="3"/>
      <c r="AB796" s="3"/>
    </row>
    <row r="797" spans="1:28" x14ac:dyDescent="0.35">
      <c r="A797" s="1">
        <v>44190</v>
      </c>
      <c r="B797">
        <v>23</v>
      </c>
      <c r="C797">
        <v>50.8</v>
      </c>
      <c r="D797">
        <v>289.39999999999998</v>
      </c>
      <c r="E797" t="s">
        <v>8</v>
      </c>
      <c r="I797" s="2">
        <f>IFERROR(tweet_datatable[[#This Row],[Retweets]]/SUM(tweet_datatable[[#This Row],[Retweets]:[Likes]]),0.5)</f>
        <v>0.14932392710170489</v>
      </c>
      <c r="J797" s="2">
        <f>IFERROR(tweet_datatable[[#This Row],[Retweets]]/SUM(tweet_datatable[[#This Row],[Comments]:[Retweets]]),0.5)</f>
        <v>0.68834688346883466</v>
      </c>
      <c r="K797" s="3">
        <f>tweet_datatable[[#This Row],[R/L]]*60</f>
        <v>8.9594356261022927</v>
      </c>
      <c r="L797" s="3">
        <f>tweet_datatable[[#This Row],[R/C]]*60</f>
        <v>41.300813008130078</v>
      </c>
      <c r="M797" s="3">
        <f>180-tweet_datatable[[#This Row],[Theta (deg)]]-tweet_datatable[[#This Row],[Phi (deg)]]</f>
        <v>129.73975136576763</v>
      </c>
      <c r="N797" s="3">
        <f>RADIANS(tweet_datatable[[#This Row],[Phi (deg)]])</f>
        <v>0.72083517074237347</v>
      </c>
      <c r="O797" s="3">
        <f>RADIANS(tweet_datatable[[#This Row],[Beta (deg)]])</f>
        <v>2.2643858320514552</v>
      </c>
      <c r="P797" s="3">
        <f>SIN(tweet_datatable[[#This Row],[Phi (rad)]])</f>
        <v>0.66001232808366395</v>
      </c>
      <c r="Q797" s="3">
        <f>SIN(tweet_datatable[[#This Row],[Beta (rad)]])</f>
        <v>0.76895619776926349</v>
      </c>
      <c r="R797" s="3">
        <f>tweet_datatable[[#This Row],[SinPhi]]/tweet_datatable[[#This Row],[SinBeta]]</f>
        <v>0.85832239859481596</v>
      </c>
      <c r="S797" s="3">
        <f>RADIANS(tweet_datatable[[#This Row],[Theta (deg)]])</f>
        <v>0.15637165079596463</v>
      </c>
      <c r="T797" s="3">
        <f>tweet_datatable[[#This Row],[r1]]*COS(tweet_datatable[[#This Row],[Theta (rad)]])</f>
        <v>0.84784987467295603</v>
      </c>
      <c r="U797" s="3">
        <f>tweet_datatable[[#This Row],[r1]]*SIN(tweet_datatable[[#This Row],[Theta (rad)]])</f>
        <v>0.13367097645566445</v>
      </c>
      <c r="V797" s="3" t="e">
        <f>IF(COUNTA(tweet_datatable[[#This Row],[Flag]])&gt;0,tweet_datatable[[#This Row],[x]],NA())</f>
        <v>#N/A</v>
      </c>
      <c r="W797" s="3" t="e">
        <f>IF(COUNTA(tweet_datatable[[#This Row],[Flag]])&gt;0,tweet_datatable[[#This Row],[y]],NA())</f>
        <v>#N/A</v>
      </c>
      <c r="X797" s="3">
        <f>IF(COUNTA(tweet_datatable[[#This Row],[Flag]])=0,tweet_datatable[[#This Row],[x]],NA())</f>
        <v>0.84784987467295603</v>
      </c>
      <c r="Y797" s="3">
        <f>IF(COUNTA(tweet_datatable[[#This Row],[Flag]])=0,tweet_datatable[[#This Row],[y]],NA())</f>
        <v>0.13367097645566445</v>
      </c>
      <c r="Z797" s="3"/>
      <c r="AA797" s="3"/>
      <c r="AB797" s="3"/>
    </row>
    <row r="798" spans="1:28" x14ac:dyDescent="0.35">
      <c r="A798" s="1">
        <v>44190</v>
      </c>
      <c r="B798">
        <v>22.9</v>
      </c>
      <c r="C798">
        <v>41.2</v>
      </c>
      <c r="D798">
        <v>217</v>
      </c>
      <c r="E798" t="s">
        <v>9</v>
      </c>
      <c r="I798" s="2">
        <f>IFERROR(tweet_datatable[[#This Row],[Retweets]]/SUM(tweet_datatable[[#This Row],[Retweets]:[Likes]]),0.5)</f>
        <v>0.15956622773044155</v>
      </c>
      <c r="J798" s="2">
        <f>IFERROR(tweet_datatable[[#This Row],[Retweets]]/SUM(tweet_datatable[[#This Row],[Comments]:[Retweets]]),0.5)</f>
        <v>0.64274570982839319</v>
      </c>
      <c r="K798" s="3">
        <f>tweet_datatable[[#This Row],[R/L]]*60</f>
        <v>9.573973663826493</v>
      </c>
      <c r="L798" s="3">
        <f>tweet_datatable[[#This Row],[R/C]]*60</f>
        <v>38.564742589703592</v>
      </c>
      <c r="M798" s="3">
        <f>180-tweet_datatable[[#This Row],[Theta (deg)]]-tweet_datatable[[#This Row],[Phi (deg)]]</f>
        <v>131.86128374646989</v>
      </c>
      <c r="N798" s="3">
        <f>RADIANS(tweet_datatable[[#This Row],[Phi (deg)]])</f>
        <v>0.67308173337441235</v>
      </c>
      <c r="O798" s="3">
        <f>RADIANS(tweet_datatable[[#This Row],[Beta (deg)]])</f>
        <v>2.3014135572823835</v>
      </c>
      <c r="P798" s="3">
        <f>SIN(tweet_datatable[[#This Row],[Phi (rad)]])</f>
        <v>0.62339856382583247</v>
      </c>
      <c r="Q798" s="3">
        <f>SIN(tweet_datatable[[#This Row],[Beta (rad)]])</f>
        <v>0.74476264815526627</v>
      </c>
      <c r="R798" s="3">
        <f>tweet_datatable[[#This Row],[SinPhi]]/tweet_datatable[[#This Row],[SinBeta]]</f>
        <v>0.83704327193362127</v>
      </c>
      <c r="S798" s="3">
        <f>RADIANS(tweet_datatable[[#This Row],[Theta (deg)]])</f>
        <v>0.16709736293299704</v>
      </c>
      <c r="T798" s="3">
        <f>tweet_datatable[[#This Row],[r1]]*COS(tweet_datatable[[#This Row],[Theta (rad)]])</f>
        <v>0.82538467313575359</v>
      </c>
      <c r="U798" s="3">
        <f>tweet_datatable[[#This Row],[r1]]*SIN(tweet_datatable[[#This Row],[Theta (rad)]])</f>
        <v>0.13921774470924075</v>
      </c>
      <c r="V798" s="3" t="e">
        <f>IF(COUNTA(tweet_datatable[[#This Row],[Flag]])&gt;0,tweet_datatable[[#This Row],[x]],NA())</f>
        <v>#N/A</v>
      </c>
      <c r="W798" s="3" t="e">
        <f>IF(COUNTA(tweet_datatable[[#This Row],[Flag]])&gt;0,tweet_datatable[[#This Row],[y]],NA())</f>
        <v>#N/A</v>
      </c>
      <c r="X798" s="3">
        <f>IF(COUNTA(tweet_datatable[[#This Row],[Flag]])=0,tweet_datatable[[#This Row],[x]],NA())</f>
        <v>0.82538467313575359</v>
      </c>
      <c r="Y798" s="3">
        <f>IF(COUNTA(tweet_datatable[[#This Row],[Flag]])=0,tweet_datatable[[#This Row],[y]],NA())</f>
        <v>0.13921774470924075</v>
      </c>
      <c r="Z798" s="3"/>
      <c r="AA798" s="3"/>
      <c r="AB798" s="3"/>
    </row>
    <row r="799" spans="1:28" x14ac:dyDescent="0.35">
      <c r="A799" s="1">
        <v>44191</v>
      </c>
      <c r="B799">
        <v>51.6</v>
      </c>
      <c r="C799">
        <v>68.2</v>
      </c>
      <c r="D799">
        <v>263.3</v>
      </c>
      <c r="E799" t="s">
        <v>8</v>
      </c>
      <c r="G799" t="s">
        <v>18</v>
      </c>
      <c r="I799" s="2">
        <f>IFERROR(tweet_datatable[[#This Row],[Retweets]]/SUM(tweet_datatable[[#This Row],[Retweets]:[Likes]]),0.5)</f>
        <v>0.20573152337858222</v>
      </c>
      <c r="J799" s="2">
        <f>IFERROR(tweet_datatable[[#This Row],[Retweets]]/SUM(tweet_datatable[[#This Row],[Comments]:[Retweets]]),0.5)</f>
        <v>0.56928213689482465</v>
      </c>
      <c r="K799" s="3">
        <f>tweet_datatable[[#This Row],[R/L]]*60</f>
        <v>12.343891402714933</v>
      </c>
      <c r="L799" s="3">
        <f>tweet_datatable[[#This Row],[R/C]]*60</f>
        <v>34.156928213689483</v>
      </c>
      <c r="M799" s="3">
        <f>180-tweet_datatable[[#This Row],[Theta (deg)]]-tweet_datatable[[#This Row],[Phi (deg)]]</f>
        <v>133.49918038359556</v>
      </c>
      <c r="N799" s="3">
        <f>RADIANS(tweet_datatable[[#This Row],[Phi (deg)]])</f>
        <v>0.59615085969622672</v>
      </c>
      <c r="O799" s="3">
        <f>RADIANS(tweet_datatable[[#This Row],[Beta (deg)]])</f>
        <v>2.3300002464075691</v>
      </c>
      <c r="P799" s="3">
        <f>SIN(tweet_datatable[[#This Row],[Phi (rad)]])</f>
        <v>0.56146146582743239</v>
      </c>
      <c r="Q799" s="3">
        <f>SIN(tweet_datatable[[#This Row],[Beta (rad)]])</f>
        <v>0.72538421785362084</v>
      </c>
      <c r="R799" s="3">
        <f>tweet_datatable[[#This Row],[SinPhi]]/tweet_datatable[[#This Row],[SinBeta]]</f>
        <v>0.77401941206933278</v>
      </c>
      <c r="S799" s="3">
        <f>RADIANS(tweet_datatable[[#This Row],[Theta (deg)]])</f>
        <v>0.21544154748599689</v>
      </c>
      <c r="T799" s="3">
        <f>tweet_datatable[[#This Row],[r1]]*COS(tweet_datatable[[#This Row],[Theta (rad)]])</f>
        <v>0.75612570556952496</v>
      </c>
      <c r="U799" s="3">
        <f>tweet_datatable[[#This Row],[r1]]*SIN(tweet_datatable[[#This Row],[Theta (rad)]])</f>
        <v>0.16546893254367617</v>
      </c>
      <c r="V799" s="3">
        <f>IF(COUNTA(tweet_datatable[[#This Row],[Flag]])&gt;0,tweet_datatable[[#This Row],[x]],NA())</f>
        <v>0.75612570556952496</v>
      </c>
      <c r="W799" s="3">
        <f>IF(COUNTA(tweet_datatable[[#This Row],[Flag]])&gt;0,tweet_datatable[[#This Row],[y]],NA())</f>
        <v>0.16546893254367617</v>
      </c>
      <c r="X799" s="3" t="e">
        <f>IF(COUNTA(tweet_datatable[[#This Row],[Flag]])=0,tweet_datatable[[#This Row],[x]],NA())</f>
        <v>#N/A</v>
      </c>
      <c r="Y799" s="3" t="e">
        <f>IF(COUNTA(tweet_datatable[[#This Row],[Flag]])=0,tweet_datatable[[#This Row],[y]],NA())</f>
        <v>#N/A</v>
      </c>
      <c r="Z799" s="3"/>
      <c r="AA799" s="3"/>
      <c r="AB799" s="3"/>
    </row>
    <row r="800" spans="1:28" x14ac:dyDescent="0.35">
      <c r="A800" s="1">
        <v>44191</v>
      </c>
      <c r="B800">
        <v>32.9</v>
      </c>
      <c r="C800">
        <v>68.599999999999994</v>
      </c>
      <c r="D800">
        <v>243</v>
      </c>
      <c r="E800" t="s">
        <v>8</v>
      </c>
      <c r="G800" t="s">
        <v>17</v>
      </c>
      <c r="I800" s="2">
        <f>IFERROR(tweet_datatable[[#This Row],[Retweets]]/SUM(tweet_datatable[[#This Row],[Retweets]:[Likes]]),0.5)</f>
        <v>0.22015404364569957</v>
      </c>
      <c r="J800" s="2">
        <f>IFERROR(tweet_datatable[[#This Row],[Retweets]]/SUM(tweet_datatable[[#This Row],[Comments]:[Retweets]]),0.5)</f>
        <v>0.67586206896551715</v>
      </c>
      <c r="K800" s="3">
        <f>tweet_datatable[[#This Row],[R/L]]*60</f>
        <v>13.209242618741975</v>
      </c>
      <c r="L800" s="3">
        <f>tweet_datatable[[#This Row],[R/C]]*60</f>
        <v>40.551724137931032</v>
      </c>
      <c r="M800" s="3">
        <f>180-tweet_datatable[[#This Row],[Theta (deg)]]-tweet_datatable[[#This Row],[Phi (deg)]]</f>
        <v>126.239033243327</v>
      </c>
      <c r="N800" s="3">
        <f>RADIANS(tweet_datatable[[#This Row],[Phi (deg)]])</f>
        <v>0.70776110356735566</v>
      </c>
      <c r="O800" s="3">
        <f>RADIANS(tweet_datatable[[#This Row],[Beta (deg)]])</f>
        <v>2.2032867746306319</v>
      </c>
      <c r="P800" s="3">
        <f>SIN(tweet_datatable[[#This Row],[Phi (rad)]])</f>
        <v>0.6501342450322688</v>
      </c>
      <c r="Q800" s="3">
        <f>SIN(tweet_datatable[[#This Row],[Beta (rad)]])</f>
        <v>0.8065577697160079</v>
      </c>
      <c r="R800" s="3">
        <f>tweet_datatable[[#This Row],[SinPhi]]/tweet_datatable[[#This Row],[SinBeta]]</f>
        <v>0.80606035852978464</v>
      </c>
      <c r="S800" s="3">
        <f>RADIANS(tweet_datatable[[#This Row],[Theta (deg)]])</f>
        <v>0.23054477539180548</v>
      </c>
      <c r="T800" s="3">
        <f>tweet_datatable[[#This Row],[r1]]*COS(tweet_datatable[[#This Row],[Theta (rad)]])</f>
        <v>0.78473365707844633</v>
      </c>
      <c r="U800" s="3">
        <f>tweet_datatable[[#This Row],[r1]]*SIN(tweet_datatable[[#This Row],[Theta (rad)]])</f>
        <v>0.18419117525400724</v>
      </c>
      <c r="V800" s="3">
        <f>IF(COUNTA(tweet_datatable[[#This Row],[Flag]])&gt;0,tweet_datatable[[#This Row],[x]],NA())</f>
        <v>0.78473365707844633</v>
      </c>
      <c r="W800" s="3">
        <f>IF(COUNTA(tweet_datatable[[#This Row],[Flag]])&gt;0,tweet_datatable[[#This Row],[y]],NA())</f>
        <v>0.18419117525400724</v>
      </c>
      <c r="X800" s="3" t="e">
        <f>IF(COUNTA(tweet_datatable[[#This Row],[Flag]])=0,tweet_datatable[[#This Row],[x]],NA())</f>
        <v>#N/A</v>
      </c>
      <c r="Y800" s="3" t="e">
        <f>IF(COUNTA(tweet_datatable[[#This Row],[Flag]])=0,tweet_datatable[[#This Row],[y]],NA())</f>
        <v>#N/A</v>
      </c>
      <c r="Z800" s="3"/>
      <c r="AA800" s="3"/>
      <c r="AB800" s="3"/>
    </row>
    <row r="801" spans="1:28" x14ac:dyDescent="0.35">
      <c r="A801" s="1">
        <v>44191</v>
      </c>
      <c r="B801">
        <v>30</v>
      </c>
      <c r="C801">
        <v>74</v>
      </c>
      <c r="D801">
        <v>257</v>
      </c>
      <c r="E801" t="s">
        <v>8</v>
      </c>
      <c r="G801" t="s">
        <v>17</v>
      </c>
      <c r="I801" s="2">
        <f>IFERROR(tweet_datatable[[#This Row],[Retweets]]/SUM(tweet_datatable[[#This Row],[Retweets]:[Likes]]),0.5)</f>
        <v>0.22356495468277945</v>
      </c>
      <c r="J801" s="2">
        <f>IFERROR(tweet_datatable[[#This Row],[Retweets]]/SUM(tweet_datatable[[#This Row],[Comments]:[Retweets]]),0.5)</f>
        <v>0.71153846153846156</v>
      </c>
      <c r="K801" s="3">
        <f>tweet_datatable[[#This Row],[R/L]]*60</f>
        <v>13.413897280966767</v>
      </c>
      <c r="L801" s="3">
        <f>tweet_datatable[[#This Row],[R/C]]*60</f>
        <v>42.692307692307693</v>
      </c>
      <c r="M801" s="3">
        <f>180-tweet_datatable[[#This Row],[Theta (deg)]]-tweet_datatable[[#This Row],[Phi (deg)]]</f>
        <v>123.89379502672553</v>
      </c>
      <c r="N801" s="3">
        <f>RADIANS(tweet_datatable[[#This Row],[Phi (deg)]])</f>
        <v>0.74512133450527152</v>
      </c>
      <c r="O801" s="3">
        <f>RADIANS(tweet_datatable[[#This Row],[Beta (deg)]])</f>
        <v>2.1623546460073366</v>
      </c>
      <c r="P801" s="3">
        <f>SIN(tweet_datatable[[#This Row],[Phi (rad)]])</f>
        <v>0.67806099699189093</v>
      </c>
      <c r="Q801" s="3">
        <f>SIN(tweet_datatable[[#This Row],[Beta (rad)]])</f>
        <v>0.83007268246916099</v>
      </c>
      <c r="R801" s="3">
        <f>tweet_datatable[[#This Row],[SinPhi]]/tweet_datatable[[#This Row],[SinBeta]]</f>
        <v>0.81686942759627845</v>
      </c>
      <c r="S801" s="3">
        <f>RADIANS(tweet_datatable[[#This Row],[Theta (deg)]])</f>
        <v>0.23411667307718498</v>
      </c>
      <c r="T801" s="3">
        <f>tweet_datatable[[#This Row],[r1]]*COS(tweet_datatable[[#This Row],[Theta (rad)]])</f>
        <v>0.79458493420994625</v>
      </c>
      <c r="U801" s="3">
        <f>tweet_datatable[[#This Row],[r1]]*SIN(tweet_datatable[[#This Row],[Theta (rad)]])</f>
        <v>0.18950051205220231</v>
      </c>
      <c r="V801" s="3">
        <f>IF(COUNTA(tweet_datatable[[#This Row],[Flag]])&gt;0,tweet_datatable[[#This Row],[x]],NA())</f>
        <v>0.79458493420994625</v>
      </c>
      <c r="W801" s="3">
        <f>IF(COUNTA(tweet_datatable[[#This Row],[Flag]])&gt;0,tweet_datatable[[#This Row],[y]],NA())</f>
        <v>0.18950051205220231</v>
      </c>
      <c r="X801" s="3" t="e">
        <f>IF(COUNTA(tweet_datatable[[#This Row],[Flag]])=0,tweet_datatable[[#This Row],[x]],NA())</f>
        <v>#N/A</v>
      </c>
      <c r="Y801" s="3" t="e">
        <f>IF(COUNTA(tweet_datatable[[#This Row],[Flag]])=0,tweet_datatable[[#This Row],[y]],NA())</f>
        <v>#N/A</v>
      </c>
      <c r="Z801" s="3"/>
      <c r="AA801" s="3"/>
      <c r="AB801" s="3"/>
    </row>
    <row r="802" spans="1:28" x14ac:dyDescent="0.35">
      <c r="A802" s="1">
        <v>44191</v>
      </c>
      <c r="B802">
        <v>18.600000000000001</v>
      </c>
      <c r="C802">
        <v>64</v>
      </c>
      <c r="D802">
        <v>225.2</v>
      </c>
      <c r="E802" t="s">
        <v>8</v>
      </c>
      <c r="G802" t="s">
        <v>17</v>
      </c>
      <c r="I802" s="2">
        <f>IFERROR(tweet_datatable[[#This Row],[Retweets]]/SUM(tweet_datatable[[#This Row],[Retweets]:[Likes]]),0.5)</f>
        <v>0.22130013831258646</v>
      </c>
      <c r="J802" s="2">
        <f>IFERROR(tweet_datatable[[#This Row],[Retweets]]/SUM(tweet_datatable[[#This Row],[Comments]:[Retweets]]),0.5)</f>
        <v>0.7748184019370461</v>
      </c>
      <c r="K802" s="3">
        <f>tweet_datatable[[#This Row],[R/L]]*60</f>
        <v>13.278008298755188</v>
      </c>
      <c r="L802" s="3">
        <f>tweet_datatable[[#This Row],[R/C]]*60</f>
        <v>46.489104116222762</v>
      </c>
      <c r="M802" s="3">
        <f>180-tweet_datatable[[#This Row],[Theta (deg)]]-tweet_datatable[[#This Row],[Phi (deg)]]</f>
        <v>120.23288758502204</v>
      </c>
      <c r="N802" s="3">
        <f>RADIANS(tweet_datatable[[#This Row],[Phi (deg)]])</f>
        <v>0.81138793313053581</v>
      </c>
      <c r="O802" s="3">
        <f>RADIANS(tweet_datatable[[#This Row],[Beta (deg)]])</f>
        <v>2.0984597575388482</v>
      </c>
      <c r="P802" s="3">
        <f>SIN(tweet_datatable[[#This Row],[Phi (rad)]])</f>
        <v>0.72524345416322167</v>
      </c>
      <c r="Q802" s="3">
        <f>SIN(tweet_datatable[[#This Row],[Beta (rad)]])</f>
        <v>0.86398592783227146</v>
      </c>
      <c r="R802" s="3">
        <f>tweet_datatable[[#This Row],[SinPhi]]/tweet_datatable[[#This Row],[SinBeta]]</f>
        <v>0.83941581778171703</v>
      </c>
      <c r="S802" s="3">
        <f>RADIANS(tweet_datatable[[#This Row],[Theta (deg)]])</f>
        <v>0.23174496292040891</v>
      </c>
      <c r="T802" s="3">
        <f>tweet_datatable[[#This Row],[r1]]*COS(tweet_datatable[[#This Row],[Theta (rad)]])</f>
        <v>0.81697579910817386</v>
      </c>
      <c r="U802" s="3">
        <f>tweet_datatable[[#This Row],[r1]]*SIN(tweet_datatable[[#This Row],[Theta (rad)]])</f>
        <v>0.1927938246254518</v>
      </c>
      <c r="V802" s="3">
        <f>IF(COUNTA(tweet_datatable[[#This Row],[Flag]])&gt;0,tweet_datatable[[#This Row],[x]],NA())</f>
        <v>0.81697579910817386</v>
      </c>
      <c r="W802" s="3">
        <f>IF(COUNTA(tweet_datatable[[#This Row],[Flag]])&gt;0,tweet_datatable[[#This Row],[y]],NA())</f>
        <v>0.1927938246254518</v>
      </c>
      <c r="X802" s="3" t="e">
        <f>IF(COUNTA(tweet_datatable[[#This Row],[Flag]])=0,tweet_datatable[[#This Row],[x]],NA())</f>
        <v>#N/A</v>
      </c>
      <c r="Y802" s="3" t="e">
        <f>IF(COUNTA(tweet_datatable[[#This Row],[Flag]])=0,tweet_datatable[[#This Row],[y]],NA())</f>
        <v>#N/A</v>
      </c>
      <c r="Z802" s="3"/>
      <c r="AA802" s="3"/>
      <c r="AB802" s="3"/>
    </row>
    <row r="803" spans="1:28" x14ac:dyDescent="0.35">
      <c r="A803" s="1">
        <v>44191</v>
      </c>
      <c r="B803">
        <v>35.299999999999997</v>
      </c>
      <c r="C803">
        <v>75.8</v>
      </c>
      <c r="D803">
        <v>275.3</v>
      </c>
      <c r="E803" t="s">
        <v>8</v>
      </c>
      <c r="G803" t="s">
        <v>17</v>
      </c>
      <c r="I803" s="2">
        <f>IFERROR(tweet_datatable[[#This Row],[Retweets]]/SUM(tweet_datatable[[#This Row],[Retweets]:[Likes]]),0.5)</f>
        <v>0.21589290800341782</v>
      </c>
      <c r="J803" s="2">
        <f>IFERROR(tweet_datatable[[#This Row],[Retweets]]/SUM(tweet_datatable[[#This Row],[Comments]:[Retweets]]),0.5)</f>
        <v>0.68226822682268229</v>
      </c>
      <c r="K803" s="3">
        <f>tweet_datatable[[#This Row],[R/L]]*60</f>
        <v>12.953574480205068</v>
      </c>
      <c r="L803" s="3">
        <f>tweet_datatable[[#This Row],[R/C]]*60</f>
        <v>40.936093609360938</v>
      </c>
      <c r="M803" s="3">
        <f>180-tweet_datatable[[#This Row],[Theta (deg)]]-tweet_datatable[[#This Row],[Phi (deg)]]</f>
        <v>126.11033191043398</v>
      </c>
      <c r="N803" s="3">
        <f>RADIANS(tweet_datatable[[#This Row],[Phi (deg)]])</f>
        <v>0.71446961638795781</v>
      </c>
      <c r="O803" s="3">
        <f>RADIANS(tweet_datatable[[#This Row],[Beta (deg)]])</f>
        <v>2.2010405126199437</v>
      </c>
      <c r="P803" s="3">
        <f>SIN(tweet_datatable[[#This Row],[Phi (rad)]])</f>
        <v>0.65521683542040587</v>
      </c>
      <c r="Q803" s="3">
        <f>SIN(tweet_datatable[[#This Row],[Beta (rad)]])</f>
        <v>0.80788362342477749</v>
      </c>
      <c r="R803" s="3">
        <f>tweet_datatable[[#This Row],[SinPhi]]/tweet_datatable[[#This Row],[SinBeta]]</f>
        <v>0.81102873783084362</v>
      </c>
      <c r="S803" s="3">
        <f>RADIANS(tweet_datatable[[#This Row],[Theta (deg)]])</f>
        <v>0.22608252458189149</v>
      </c>
      <c r="T803" s="3">
        <f>tweet_datatable[[#This Row],[r1]]*COS(tweet_datatable[[#This Row],[Theta (rad)]])</f>
        <v>0.79038969297435635</v>
      </c>
      <c r="U803" s="3">
        <f>tweet_datatable[[#This Row],[r1]]*SIN(tweet_datatable[[#This Row],[Theta (rad)]])</f>
        <v>0.18180139390938091</v>
      </c>
      <c r="V803" s="3">
        <f>IF(COUNTA(tweet_datatable[[#This Row],[Flag]])&gt;0,tweet_datatable[[#This Row],[x]],NA())</f>
        <v>0.79038969297435635</v>
      </c>
      <c r="W803" s="3">
        <f>IF(COUNTA(tweet_datatable[[#This Row],[Flag]])&gt;0,tweet_datatable[[#This Row],[y]],NA())</f>
        <v>0.18180139390938091</v>
      </c>
      <c r="X803" s="3" t="e">
        <f>IF(COUNTA(tweet_datatable[[#This Row],[Flag]])=0,tweet_datatable[[#This Row],[x]],NA())</f>
        <v>#N/A</v>
      </c>
      <c r="Y803" s="3" t="e">
        <f>IF(COUNTA(tweet_datatable[[#This Row],[Flag]])=0,tweet_datatable[[#This Row],[y]],NA())</f>
        <v>#N/A</v>
      </c>
      <c r="Z803" s="3"/>
      <c r="AA803" s="3"/>
      <c r="AB803" s="3"/>
    </row>
    <row r="804" spans="1:28" x14ac:dyDescent="0.35">
      <c r="A804" s="1">
        <v>44191</v>
      </c>
      <c r="B804">
        <v>40.799999999999997</v>
      </c>
      <c r="C804">
        <v>85.2</v>
      </c>
      <c r="D804">
        <v>300.3</v>
      </c>
      <c r="E804" t="s">
        <v>8</v>
      </c>
      <c r="G804" t="s">
        <v>17</v>
      </c>
      <c r="I804" s="2">
        <f>IFERROR(tweet_datatable[[#This Row],[Retweets]]/SUM(tweet_datatable[[#This Row],[Retweets]:[Likes]]),0.5)</f>
        <v>0.22101167315175099</v>
      </c>
      <c r="J804" s="2">
        <f>IFERROR(tweet_datatable[[#This Row],[Retweets]]/SUM(tweet_datatable[[#This Row],[Comments]:[Retweets]]),0.5)</f>
        <v>0.67619047619047623</v>
      </c>
      <c r="K804" s="3">
        <f>tweet_datatable[[#This Row],[R/L]]*60</f>
        <v>13.260700389105059</v>
      </c>
      <c r="L804" s="3">
        <f>tweet_datatable[[#This Row],[R/C]]*60</f>
        <v>40.571428571428577</v>
      </c>
      <c r="M804" s="3">
        <f>180-tweet_datatable[[#This Row],[Theta (deg)]]-tweet_datatable[[#This Row],[Phi (deg)]]</f>
        <v>126.16787103946635</v>
      </c>
      <c r="N804" s="3">
        <f>RADIANS(tweet_datatable[[#This Row],[Phi (deg)]])</f>
        <v>0.70810501080912802</v>
      </c>
      <c r="O804" s="3">
        <f>RADIANS(tweet_datatable[[#This Row],[Beta (deg)]])</f>
        <v>2.2020447598702884</v>
      </c>
      <c r="P804" s="3">
        <f>SIN(tweet_datatable[[#This Row],[Phi (rad)]])</f>
        <v>0.65039551396187634</v>
      </c>
      <c r="Q804" s="3">
        <f>SIN(tweet_datatable[[#This Row],[Beta (rad)]])</f>
        <v>0.80729137101144832</v>
      </c>
      <c r="R804" s="3">
        <f>tweet_datatable[[#This Row],[SinPhi]]/tweet_datatable[[#This Row],[SinBeta]]</f>
        <v>0.80565151234925436</v>
      </c>
      <c r="S804" s="3">
        <f>RADIANS(tweet_datatable[[#This Row],[Theta (deg)]])</f>
        <v>0.23144288291037649</v>
      </c>
      <c r="T804" s="3">
        <f>tweet_datatable[[#This Row],[r1]]*COS(tweet_datatable[[#This Row],[Theta (rad)]])</f>
        <v>0.78416997225488683</v>
      </c>
      <c r="U804" s="3">
        <f>tweet_datatable[[#This Row],[r1]]*SIN(tweet_datatable[[#This Row],[Theta (rad)]])</f>
        <v>0.18480209404768896</v>
      </c>
      <c r="V804" s="3">
        <f>IF(COUNTA(tweet_datatable[[#This Row],[Flag]])&gt;0,tweet_datatable[[#This Row],[x]],NA())</f>
        <v>0.78416997225488683</v>
      </c>
      <c r="W804" s="3">
        <f>IF(COUNTA(tweet_datatable[[#This Row],[Flag]])&gt;0,tweet_datatable[[#This Row],[y]],NA())</f>
        <v>0.18480209404768896</v>
      </c>
      <c r="X804" s="3" t="e">
        <f>IF(COUNTA(tweet_datatable[[#This Row],[Flag]])=0,tweet_datatable[[#This Row],[x]],NA())</f>
        <v>#N/A</v>
      </c>
      <c r="Y804" s="3" t="e">
        <f>IF(COUNTA(tweet_datatable[[#This Row],[Flag]])=0,tweet_datatable[[#This Row],[y]],NA())</f>
        <v>#N/A</v>
      </c>
      <c r="Z804" s="3"/>
      <c r="AA804" s="3"/>
      <c r="AB804" s="3"/>
    </row>
    <row r="805" spans="1:28" x14ac:dyDescent="0.35">
      <c r="A805" s="1">
        <v>44191</v>
      </c>
      <c r="B805">
        <v>3.8</v>
      </c>
      <c r="C805">
        <v>21.9</v>
      </c>
      <c r="D805">
        <v>70.599999999999994</v>
      </c>
      <c r="E805" t="s">
        <v>8</v>
      </c>
      <c r="G805" t="s">
        <v>17</v>
      </c>
      <c r="I805" s="2">
        <f>IFERROR(tweet_datatable[[#This Row],[Retweets]]/SUM(tweet_datatable[[#This Row],[Retweets]:[Likes]]),0.5)</f>
        <v>0.23675675675675675</v>
      </c>
      <c r="J805" s="2">
        <f>IFERROR(tweet_datatable[[#This Row],[Retweets]]/SUM(tweet_datatable[[#This Row],[Comments]:[Retweets]]),0.5)</f>
        <v>0.85214007782101164</v>
      </c>
      <c r="K805" s="3">
        <f>tweet_datatable[[#This Row],[R/L]]*60</f>
        <v>14.205405405405406</v>
      </c>
      <c r="L805" s="3">
        <f>tweet_datatable[[#This Row],[R/C]]*60</f>
        <v>51.128404669260696</v>
      </c>
      <c r="M805" s="3">
        <f>180-tweet_datatable[[#This Row],[Theta (deg)]]-tweet_datatable[[#This Row],[Phi (deg)]]</f>
        <v>114.6661899253339</v>
      </c>
      <c r="N805" s="3">
        <f>RADIANS(tweet_datatable[[#This Row],[Phi (deg)]])</f>
        <v>0.89235900277064162</v>
      </c>
      <c r="O805" s="3">
        <f>RADIANS(tweet_datatable[[#This Row],[Beta (deg)]])</f>
        <v>2.0013025549142274</v>
      </c>
      <c r="P805" s="3">
        <f>SIN(tweet_datatable[[#This Row],[Phi (rad)]])</f>
        <v>0.77855436870429717</v>
      </c>
      <c r="Q805" s="3">
        <f>SIN(tweet_datatable[[#This Row],[Beta (rad)]])</f>
        <v>0.90875460149266196</v>
      </c>
      <c r="R805" s="3">
        <f>tweet_datatable[[#This Row],[SinPhi]]/tweet_datatable[[#This Row],[SinBeta]]</f>
        <v>0.85672674165885243</v>
      </c>
      <c r="S805" s="3">
        <f>RADIANS(tweet_datatable[[#This Row],[Theta (deg)]])</f>
        <v>0.24793109590492424</v>
      </c>
      <c r="T805" s="3">
        <f>tweet_datatable[[#This Row],[r1]]*COS(tweet_datatable[[#This Row],[Theta (rad)]])</f>
        <v>0.83052992506375323</v>
      </c>
      <c r="U805" s="3">
        <f>tweet_datatable[[#This Row],[r1]]*SIN(tweet_datatable[[#This Row],[Theta (rad)]])</f>
        <v>0.21023975229958411</v>
      </c>
      <c r="V805" s="3">
        <f>IF(COUNTA(tweet_datatable[[#This Row],[Flag]])&gt;0,tweet_datatable[[#This Row],[x]],NA())</f>
        <v>0.83052992506375323</v>
      </c>
      <c r="W805" s="3">
        <f>IF(COUNTA(tweet_datatable[[#This Row],[Flag]])&gt;0,tweet_datatable[[#This Row],[y]],NA())</f>
        <v>0.21023975229958411</v>
      </c>
      <c r="X805" s="3" t="e">
        <f>IF(COUNTA(tweet_datatable[[#This Row],[Flag]])=0,tweet_datatable[[#This Row],[x]],NA())</f>
        <v>#N/A</v>
      </c>
      <c r="Y805" s="3" t="e">
        <f>IF(COUNTA(tweet_datatable[[#This Row],[Flag]])=0,tweet_datatable[[#This Row],[y]],NA())</f>
        <v>#N/A</v>
      </c>
      <c r="Z805" s="3"/>
      <c r="AA805" s="3"/>
      <c r="AB805" s="3"/>
    </row>
    <row r="806" spans="1:28" x14ac:dyDescent="0.35">
      <c r="A806" s="1">
        <v>44191</v>
      </c>
      <c r="B806">
        <v>13.3</v>
      </c>
      <c r="C806">
        <v>42.2</v>
      </c>
      <c r="D806">
        <v>166.1</v>
      </c>
      <c r="E806" t="s">
        <v>9</v>
      </c>
      <c r="G806" t="s">
        <v>17</v>
      </c>
      <c r="H806" t="s">
        <v>20</v>
      </c>
      <c r="I806" s="2">
        <f>IFERROR(tweet_datatable[[#This Row],[Retweets]]/SUM(tweet_datatable[[#This Row],[Retweets]:[Likes]]),0.5)</f>
        <v>0.20259241478636583</v>
      </c>
      <c r="J806" s="2">
        <f>IFERROR(tweet_datatable[[#This Row],[Retweets]]/SUM(tweet_datatable[[#This Row],[Comments]:[Retweets]]),0.5)</f>
        <v>0.76036036036036037</v>
      </c>
      <c r="K806" s="3">
        <f>tweet_datatable[[#This Row],[R/L]]*60</f>
        <v>12.15554488718195</v>
      </c>
      <c r="L806" s="3">
        <f>tweet_datatable[[#This Row],[R/C]]*60</f>
        <v>45.621621621621621</v>
      </c>
      <c r="M806" s="3">
        <f>180-tweet_datatable[[#This Row],[Theta (deg)]]-tweet_datatable[[#This Row],[Phi (deg)]]</f>
        <v>122.22283349119644</v>
      </c>
      <c r="N806" s="3">
        <f>RADIANS(tweet_datatable[[#This Row],[Phi (deg)]])</f>
        <v>0.79624750739633199</v>
      </c>
      <c r="O806" s="3">
        <f>RADIANS(tweet_datatable[[#This Row],[Beta (deg)]])</f>
        <v>2.1331908655381735</v>
      </c>
      <c r="P806" s="3">
        <f>SIN(tweet_datatable[[#This Row],[Phi (rad)]])</f>
        <v>0.71473665964975219</v>
      </c>
      <c r="Q806" s="3">
        <f>SIN(tweet_datatable[[#This Row],[Beta (rad)]])</f>
        <v>0.84598073729691003</v>
      </c>
      <c r="R806" s="3">
        <f>tweet_datatable[[#This Row],[SinPhi]]/tweet_datatable[[#This Row],[SinBeta]]</f>
        <v>0.84486162407608612</v>
      </c>
      <c r="S806" s="3">
        <f>RADIANS(tweet_datatable[[#This Row],[Theta (deg)]])</f>
        <v>0.21215428065528769</v>
      </c>
      <c r="T806" s="3">
        <f>tweet_datatable[[#This Row],[r1]]*COS(tweet_datatable[[#This Row],[Theta (rad)]])</f>
        <v>0.82591945849209591</v>
      </c>
      <c r="U806" s="3">
        <f>tweet_datatable[[#This Row],[r1]]*SIN(tweet_datatable[[#This Row],[Theta (rad)]])</f>
        <v>0.17789944328357213</v>
      </c>
      <c r="V806" s="3">
        <f>IF(COUNTA(tweet_datatable[[#This Row],[Flag]])&gt;0,tweet_datatable[[#This Row],[x]],NA())</f>
        <v>0.82591945849209591</v>
      </c>
      <c r="W806" s="3">
        <f>IF(COUNTA(tweet_datatable[[#This Row],[Flag]])&gt;0,tweet_datatable[[#This Row],[y]],NA())</f>
        <v>0.17789944328357213</v>
      </c>
      <c r="X806" s="3" t="e">
        <f>IF(COUNTA(tweet_datatable[[#This Row],[Flag]])=0,tweet_datatable[[#This Row],[x]],NA())</f>
        <v>#N/A</v>
      </c>
      <c r="Y806" s="3" t="e">
        <f>IF(COUNTA(tweet_datatable[[#This Row],[Flag]])=0,tweet_datatable[[#This Row],[y]],NA())</f>
        <v>#N/A</v>
      </c>
      <c r="Z806" s="3"/>
      <c r="AA806" s="3"/>
      <c r="AB806" s="3"/>
    </row>
    <row r="807" spans="1:28" x14ac:dyDescent="0.35">
      <c r="A807" s="1">
        <v>44191</v>
      </c>
      <c r="B807">
        <v>25.4</v>
      </c>
      <c r="C807">
        <v>67.099999999999994</v>
      </c>
      <c r="D807">
        <v>205.6</v>
      </c>
      <c r="E807" t="s">
        <v>9</v>
      </c>
      <c r="G807" t="s">
        <v>17</v>
      </c>
      <c r="H807" t="s">
        <v>20</v>
      </c>
      <c r="I807" s="2">
        <f>IFERROR(tweet_datatable[[#This Row],[Retweets]]/SUM(tweet_datatable[[#This Row],[Retweets]:[Likes]]),0.5)</f>
        <v>0.24605793912724605</v>
      </c>
      <c r="J807" s="2">
        <f>IFERROR(tweet_datatable[[#This Row],[Retweets]]/SUM(tweet_datatable[[#This Row],[Comments]:[Retweets]]),0.5)</f>
        <v>0.72540540540540532</v>
      </c>
      <c r="K807" s="3">
        <f>tweet_datatable[[#This Row],[R/L]]*60</f>
        <v>14.763476347634763</v>
      </c>
      <c r="L807" s="3">
        <f>tweet_datatable[[#This Row],[R/C]]*60</f>
        <v>43.524324324324319</v>
      </c>
      <c r="M807" s="3">
        <f>180-tweet_datatable[[#This Row],[Theta (deg)]]-tweet_datatable[[#This Row],[Phi (deg)]]</f>
        <v>121.71219932804092</v>
      </c>
      <c r="N807" s="3">
        <f>RADIANS(tweet_datatable[[#This Row],[Phi (deg)]])</f>
        <v>0.75964276416531562</v>
      </c>
      <c r="O807" s="3">
        <f>RADIANS(tweet_datatable[[#This Row],[Beta (deg)]])</f>
        <v>2.1242786181179443</v>
      </c>
      <c r="P807" s="3">
        <f>SIN(tweet_datatable[[#This Row],[Phi (rad)]])</f>
        <v>0.68866246375955686</v>
      </c>
      <c r="Q807" s="3">
        <f>SIN(tweet_datatable[[#This Row],[Beta (rad)]])</f>
        <v>0.85069920753479489</v>
      </c>
      <c r="R807" s="3">
        <f>tweet_datatable[[#This Row],[SinPhi]]/tweet_datatable[[#This Row],[SinBeta]]</f>
        <v>0.80952522073601385</v>
      </c>
      <c r="S807" s="3">
        <f>RADIANS(tweet_datatable[[#This Row],[Theta (deg)]])</f>
        <v>0.25767127130653356</v>
      </c>
      <c r="T807" s="3">
        <f>tweet_datatable[[#This Row],[r1]]*COS(tweet_datatable[[#This Row],[Theta (rad)]])</f>
        <v>0.78279957784374699</v>
      </c>
      <c r="U807" s="3">
        <f>tweet_datatable[[#This Row],[r1]]*SIN(tweet_datatable[[#This Row],[Theta (rad)]])</f>
        <v>0.20629082368186766</v>
      </c>
      <c r="V807" s="3">
        <f>IF(COUNTA(tweet_datatable[[#This Row],[Flag]])&gt;0,tweet_datatable[[#This Row],[x]],NA())</f>
        <v>0.78279957784374699</v>
      </c>
      <c r="W807" s="3">
        <f>IF(COUNTA(tweet_datatable[[#This Row],[Flag]])&gt;0,tweet_datatable[[#This Row],[y]],NA())</f>
        <v>0.20629082368186766</v>
      </c>
      <c r="X807" s="3" t="e">
        <f>IF(COUNTA(tweet_datatable[[#This Row],[Flag]])=0,tweet_datatable[[#This Row],[x]],NA())</f>
        <v>#N/A</v>
      </c>
      <c r="Y807" s="3" t="e">
        <f>IF(COUNTA(tweet_datatable[[#This Row],[Flag]])=0,tweet_datatable[[#This Row],[y]],NA())</f>
        <v>#N/A</v>
      </c>
      <c r="Z807" s="3"/>
      <c r="AA807" s="3"/>
      <c r="AB807" s="3"/>
    </row>
    <row r="808" spans="1:28" x14ac:dyDescent="0.35">
      <c r="A808" s="1">
        <v>44191</v>
      </c>
      <c r="B808">
        <v>9.6</v>
      </c>
      <c r="C808">
        <v>33.6</v>
      </c>
      <c r="D808">
        <v>128.30000000000001</v>
      </c>
      <c r="E808" t="s">
        <v>9</v>
      </c>
      <c r="I808" s="2">
        <f>IFERROR(tweet_datatable[[#This Row],[Retweets]]/SUM(tweet_datatable[[#This Row],[Retweets]:[Likes]]),0.5)</f>
        <v>0.20753551575046325</v>
      </c>
      <c r="J808" s="2">
        <f>IFERROR(tweet_datatable[[#This Row],[Retweets]]/SUM(tweet_datatable[[#This Row],[Comments]:[Retweets]]),0.5)</f>
        <v>0.77777777777777779</v>
      </c>
      <c r="K808" s="3">
        <f>tweet_datatable[[#This Row],[R/L]]*60</f>
        <v>12.452130945027795</v>
      </c>
      <c r="L808" s="3">
        <f>tweet_datatable[[#This Row],[R/C]]*60</f>
        <v>46.666666666666664</v>
      </c>
      <c r="M808" s="3">
        <f>180-tweet_datatable[[#This Row],[Theta (deg)]]-tweet_datatable[[#This Row],[Phi (deg)]]</f>
        <v>120.88120238830555</v>
      </c>
      <c r="N808" s="3">
        <f>RADIANS(tweet_datatable[[#This Row],[Phi (deg)]])</f>
        <v>0.81448698426402044</v>
      </c>
      <c r="O808" s="3">
        <f>RADIANS(tweet_datatable[[#This Row],[Beta (deg)]])</f>
        <v>2.109774985445565</v>
      </c>
      <c r="P808" s="3">
        <f>SIN(tweet_datatable[[#This Row],[Phi (rad)]])</f>
        <v>0.72737364157304862</v>
      </c>
      <c r="Q808" s="3">
        <f>SIN(tweet_datatable[[#This Row],[Beta (rad)]])</f>
        <v>0.85823334226570025</v>
      </c>
      <c r="R808" s="3">
        <f>tweet_datatable[[#This Row],[SinPhi]]/tweet_datatable[[#This Row],[SinBeta]]</f>
        <v>0.84752433371186975</v>
      </c>
      <c r="S808" s="3">
        <f>RADIANS(tweet_datatable[[#This Row],[Theta (deg)]])</f>
        <v>0.21733068388020804</v>
      </c>
      <c r="T808" s="3">
        <f>tweet_datatable[[#This Row],[r1]]*COS(tweet_datatable[[#This Row],[Theta (rad)]])</f>
        <v>0.82758759143366933</v>
      </c>
      <c r="U808" s="3">
        <f>tweet_datatable[[#This Row],[r1]]*SIN(tweet_datatable[[#This Row],[Theta (rad)]])</f>
        <v>0.1827464766794881</v>
      </c>
      <c r="V808" s="3" t="e">
        <f>IF(COUNTA(tweet_datatable[[#This Row],[Flag]])&gt;0,tweet_datatable[[#This Row],[x]],NA())</f>
        <v>#N/A</v>
      </c>
      <c r="W808" s="3" t="e">
        <f>IF(COUNTA(tweet_datatable[[#This Row],[Flag]])&gt;0,tweet_datatable[[#This Row],[y]],NA())</f>
        <v>#N/A</v>
      </c>
      <c r="X808" s="3">
        <f>IF(COUNTA(tweet_datatable[[#This Row],[Flag]])=0,tweet_datatable[[#This Row],[x]],NA())</f>
        <v>0.82758759143366933</v>
      </c>
      <c r="Y808" s="3">
        <f>IF(COUNTA(tweet_datatable[[#This Row],[Flag]])=0,tweet_datatable[[#This Row],[y]],NA())</f>
        <v>0.1827464766794881</v>
      </c>
      <c r="Z808" s="3"/>
      <c r="AA808" s="3"/>
      <c r="AB808" s="3"/>
    </row>
    <row r="809" spans="1:28" x14ac:dyDescent="0.35">
      <c r="A809" s="1">
        <v>44191</v>
      </c>
      <c r="B809">
        <v>9.8000000000000007</v>
      </c>
      <c r="C809">
        <v>43.2</v>
      </c>
      <c r="D809">
        <v>157.30000000000001</v>
      </c>
      <c r="E809" t="s">
        <v>9</v>
      </c>
      <c r="I809" s="2">
        <f>IFERROR(tweet_datatable[[#This Row],[Retweets]]/SUM(tweet_datatable[[#This Row],[Retweets]:[Likes]]),0.5)</f>
        <v>0.21546134663341648</v>
      </c>
      <c r="J809" s="2">
        <f>IFERROR(tweet_datatable[[#This Row],[Retweets]]/SUM(tweet_datatable[[#This Row],[Comments]:[Retweets]]),0.5)</f>
        <v>0.81509433962264155</v>
      </c>
      <c r="K809" s="3">
        <f>tweet_datatable[[#This Row],[R/L]]*60</f>
        <v>12.927680798004989</v>
      </c>
      <c r="L809" s="3">
        <f>tweet_datatable[[#This Row],[R/C]]*60</f>
        <v>48.905660377358494</v>
      </c>
      <c r="M809" s="3">
        <f>180-tweet_datatable[[#This Row],[Theta (deg)]]-tweet_datatable[[#This Row],[Phi (deg)]]</f>
        <v>118.16665882463653</v>
      </c>
      <c r="N809" s="3">
        <f>RADIANS(tweet_datatable[[#This Row],[Phi (deg)]])</f>
        <v>0.8535647964470382</v>
      </c>
      <c r="O809" s="3">
        <f>RADIANS(tweet_datatable[[#This Row],[Beta (deg)]])</f>
        <v>2.0623972625707201</v>
      </c>
      <c r="P809" s="3">
        <f>SIN(tweet_datatable[[#This Row],[Phi (rad)]])</f>
        <v>0.75362833218527503</v>
      </c>
      <c r="Q809" s="3">
        <f>SIN(tweet_datatable[[#This Row],[Beta (rad)]])</f>
        <v>0.88157828640329516</v>
      </c>
      <c r="R809" s="3">
        <f>tweet_datatable[[#This Row],[SinPhi]]/tweet_datatable[[#This Row],[SinBeta]]</f>
        <v>0.85486262968200311</v>
      </c>
      <c r="S809" s="3">
        <f>RADIANS(tweet_datatable[[#This Row],[Theta (deg)]])</f>
        <v>0.22563059457203505</v>
      </c>
      <c r="T809" s="3">
        <f>tweet_datatable[[#This Row],[r1]]*COS(tweet_datatable[[#This Row],[Theta (rad)]])</f>
        <v>0.83319461775826409</v>
      </c>
      <c r="U809" s="3">
        <f>tweet_datatable[[#This Row],[r1]]*SIN(tweet_datatable[[#This Row],[Theta (rad)]])</f>
        <v>0.19125073742469514</v>
      </c>
      <c r="V809" s="3" t="e">
        <f>IF(COUNTA(tweet_datatable[[#This Row],[Flag]])&gt;0,tweet_datatable[[#This Row],[x]],NA())</f>
        <v>#N/A</v>
      </c>
      <c r="W809" s="3" t="e">
        <f>IF(COUNTA(tweet_datatable[[#This Row],[Flag]])&gt;0,tweet_datatable[[#This Row],[y]],NA())</f>
        <v>#N/A</v>
      </c>
      <c r="X809" s="3">
        <f>IF(COUNTA(tweet_datatable[[#This Row],[Flag]])=0,tweet_datatable[[#This Row],[x]],NA())</f>
        <v>0.83319461775826409</v>
      </c>
      <c r="Y809" s="3">
        <f>IF(COUNTA(tweet_datatable[[#This Row],[Flag]])=0,tweet_datatable[[#This Row],[y]],NA())</f>
        <v>0.19125073742469514</v>
      </c>
      <c r="Z809" s="3"/>
      <c r="AA809" s="3"/>
      <c r="AB809" s="3"/>
    </row>
    <row r="810" spans="1:28" x14ac:dyDescent="0.35">
      <c r="A810" s="1">
        <v>44191</v>
      </c>
      <c r="B810">
        <v>43.6</v>
      </c>
      <c r="C810">
        <v>81.8</v>
      </c>
      <c r="D810">
        <v>412.5</v>
      </c>
      <c r="E810" t="s">
        <v>8</v>
      </c>
      <c r="I810" s="2">
        <f>IFERROR(tweet_datatable[[#This Row],[Retweets]]/SUM(tweet_datatable[[#This Row],[Retweets]:[Likes]]),0.5)</f>
        <v>0.16548654663160023</v>
      </c>
      <c r="J810" s="2">
        <f>IFERROR(tweet_datatable[[#This Row],[Retweets]]/SUM(tweet_datatable[[#This Row],[Comments]:[Retweets]]),0.5)</f>
        <v>0.65231259968102073</v>
      </c>
      <c r="K810" s="3">
        <f>tweet_datatable[[#This Row],[R/L]]*60</f>
        <v>9.9291927978960146</v>
      </c>
      <c r="L810" s="3">
        <f>tweet_datatable[[#This Row],[R/C]]*60</f>
        <v>39.138755980861241</v>
      </c>
      <c r="M810" s="3">
        <f>180-tweet_datatable[[#This Row],[Theta (deg)]]-tweet_datatable[[#This Row],[Phi (deg)]]</f>
        <v>130.93205122124274</v>
      </c>
      <c r="N810" s="3">
        <f>RADIANS(tweet_datatable[[#This Row],[Phi (deg)]])</f>
        <v>0.68310015700065141</v>
      </c>
      <c r="O810" s="3">
        <f>RADIANS(tweet_datatable[[#This Row],[Beta (deg)]])</f>
        <v>2.2851953902005486</v>
      </c>
      <c r="P810" s="3">
        <f>SIN(tweet_datatable[[#This Row],[Phi (rad)]])</f>
        <v>0.63120059601055389</v>
      </c>
      <c r="Q810" s="3">
        <f>SIN(tweet_datatable[[#This Row],[Beta (rad)]])</f>
        <v>0.75548708934398501</v>
      </c>
      <c r="R810" s="3">
        <f>tweet_datatable[[#This Row],[SinPhi]]/tweet_datatable[[#This Row],[SinBeta]]</f>
        <v>0.83548826302067813</v>
      </c>
      <c r="S810" s="3">
        <f>RADIANS(tweet_datatable[[#This Row],[Theta (deg)]])</f>
        <v>0.17329710638859336</v>
      </c>
      <c r="T810" s="3">
        <f>tweet_datatable[[#This Row],[r1]]*COS(tweet_datatable[[#This Row],[Theta (rad)]])</f>
        <v>0.82297398446821324</v>
      </c>
      <c r="U810" s="3">
        <f>tweet_datatable[[#This Row],[r1]]*SIN(tweet_datatable[[#This Row],[Theta (rad)]])</f>
        <v>0.14406407787447575</v>
      </c>
      <c r="V810" s="3" t="e">
        <f>IF(COUNTA(tweet_datatable[[#This Row],[Flag]])&gt;0,tweet_datatable[[#This Row],[x]],NA())</f>
        <v>#N/A</v>
      </c>
      <c r="W810" s="3" t="e">
        <f>IF(COUNTA(tweet_datatable[[#This Row],[Flag]])&gt;0,tweet_datatable[[#This Row],[y]],NA())</f>
        <v>#N/A</v>
      </c>
      <c r="X810" s="3">
        <f>IF(COUNTA(tweet_datatable[[#This Row],[Flag]])=0,tweet_datatable[[#This Row],[x]],NA())</f>
        <v>0.82297398446821324</v>
      </c>
      <c r="Y810" s="3">
        <f>IF(COUNTA(tweet_datatable[[#This Row],[Flag]])=0,tweet_datatable[[#This Row],[y]],NA())</f>
        <v>0.14406407787447575</v>
      </c>
      <c r="Z810" s="3"/>
      <c r="AA810" s="3"/>
      <c r="AB810" s="3"/>
    </row>
    <row r="811" spans="1:28" x14ac:dyDescent="0.35">
      <c r="A811" s="1">
        <v>44191</v>
      </c>
      <c r="B811">
        <v>19.3</v>
      </c>
      <c r="C811">
        <v>38.9</v>
      </c>
      <c r="D811">
        <v>167</v>
      </c>
      <c r="E811" t="s">
        <v>9</v>
      </c>
      <c r="I811" s="2">
        <f>IFERROR(tweet_datatable[[#This Row],[Retweets]]/SUM(tweet_datatable[[#This Row],[Retweets]:[Likes]]),0.5)</f>
        <v>0.18892666342884895</v>
      </c>
      <c r="J811" s="2">
        <f>IFERROR(tweet_datatable[[#This Row],[Retweets]]/SUM(tweet_datatable[[#This Row],[Comments]:[Retweets]]),0.5)</f>
        <v>0.66838487972508587</v>
      </c>
      <c r="K811" s="3">
        <f>tweet_datatable[[#This Row],[R/L]]*60</f>
        <v>11.335599805730936</v>
      </c>
      <c r="L811" s="3">
        <f>tweet_datatable[[#This Row],[R/C]]*60</f>
        <v>40.103092783505154</v>
      </c>
      <c r="M811" s="3">
        <f>180-tweet_datatable[[#This Row],[Theta (deg)]]-tweet_datatable[[#This Row],[Phi (deg)]]</f>
        <v>128.5613074107639</v>
      </c>
      <c r="N811" s="3">
        <f>RADIANS(tweet_datatable[[#This Row],[Phi (deg)]])</f>
        <v>0.69993100930494245</v>
      </c>
      <c r="O811" s="3">
        <f>RADIANS(tweet_datatable[[#This Row],[Beta (deg)]])</f>
        <v>2.2438181049864161</v>
      </c>
      <c r="P811" s="3">
        <f>SIN(tweet_datatable[[#This Row],[Phi (rad)]])</f>
        <v>0.64416491871047621</v>
      </c>
      <c r="Q811" s="3">
        <f>SIN(tweet_datatable[[#This Row],[Beta (rad)]])</f>
        <v>0.78194160823241154</v>
      </c>
      <c r="R811" s="3">
        <f>tweet_datatable[[#This Row],[SinPhi]]/tweet_datatable[[#This Row],[SinBeta]]</f>
        <v>0.82380181835651234</v>
      </c>
      <c r="S811" s="3">
        <f>RADIANS(tweet_datatable[[#This Row],[Theta (deg)]])</f>
        <v>0.19784353929843443</v>
      </c>
      <c r="T811" s="3">
        <f>tweet_datatable[[#This Row],[r1]]*COS(tweet_datatable[[#This Row],[Theta (rad)]])</f>
        <v>0.80773168669357065</v>
      </c>
      <c r="U811" s="3">
        <f>tweet_datatable[[#This Row],[r1]]*SIN(tweet_datatable[[#This Row],[Theta (rad)]])</f>
        <v>0.16192269216714386</v>
      </c>
      <c r="V811" s="3" t="e">
        <f>IF(COUNTA(tweet_datatable[[#This Row],[Flag]])&gt;0,tweet_datatable[[#This Row],[x]],NA())</f>
        <v>#N/A</v>
      </c>
      <c r="W811" s="3" t="e">
        <f>IF(COUNTA(tweet_datatable[[#This Row],[Flag]])&gt;0,tweet_datatable[[#This Row],[y]],NA())</f>
        <v>#N/A</v>
      </c>
      <c r="X811" s="3">
        <f>IF(COUNTA(tweet_datatable[[#This Row],[Flag]])=0,tweet_datatable[[#This Row],[x]],NA())</f>
        <v>0.80773168669357065</v>
      </c>
      <c r="Y811" s="3">
        <f>IF(COUNTA(tweet_datatable[[#This Row],[Flag]])=0,tweet_datatable[[#This Row],[y]],NA())</f>
        <v>0.16192269216714386</v>
      </c>
      <c r="Z811" s="3"/>
      <c r="AA811" s="3"/>
      <c r="AB811" s="3"/>
    </row>
    <row r="812" spans="1:28" x14ac:dyDescent="0.35">
      <c r="A812" s="1">
        <v>44191</v>
      </c>
      <c r="B812">
        <v>59</v>
      </c>
      <c r="C812">
        <v>91.3</v>
      </c>
      <c r="D812">
        <v>358.6</v>
      </c>
      <c r="E812" t="s">
        <v>8</v>
      </c>
      <c r="I812" s="2">
        <f>IFERROR(tweet_datatable[[#This Row],[Retweets]]/SUM(tweet_datatable[[#This Row],[Retweets]:[Likes]]),0.5)</f>
        <v>0.20293398533007334</v>
      </c>
      <c r="J812" s="2">
        <f>IFERROR(tweet_datatable[[#This Row],[Retweets]]/SUM(tweet_datatable[[#This Row],[Comments]:[Retweets]]),0.5)</f>
        <v>0.60745176314038585</v>
      </c>
      <c r="K812" s="3">
        <f>tweet_datatable[[#This Row],[R/L]]*60</f>
        <v>12.1760391198044</v>
      </c>
      <c r="L812" s="3">
        <f>tweet_datatable[[#This Row],[R/C]]*60</f>
        <v>36.447105788423151</v>
      </c>
      <c r="M812" s="3">
        <f>180-tweet_datatable[[#This Row],[Theta (deg)]]-tweet_datatable[[#This Row],[Phi (deg)]]</f>
        <v>131.37685509177246</v>
      </c>
      <c r="N812" s="3">
        <f>RADIANS(tweet_datatable[[#This Row],[Phi (deg)]])</f>
        <v>0.63612199883066778</v>
      </c>
      <c r="O812" s="3">
        <f>RADIANS(tweet_datatable[[#This Row],[Beta (deg)]])</f>
        <v>2.2929586822669066</v>
      </c>
      <c r="P812" s="3">
        <f>SIN(tweet_datatable[[#This Row],[Phi (rad)]])</f>
        <v>0.59408043029831392</v>
      </c>
      <c r="Q812" s="3">
        <f>SIN(tweet_datatable[[#This Row],[Beta (rad)]])</f>
        <v>0.7503781485595804</v>
      </c>
      <c r="R812" s="3">
        <f>tweet_datatable[[#This Row],[SinPhi]]/tweet_datatable[[#This Row],[SinBeta]]</f>
        <v>0.79170806271305438</v>
      </c>
      <c r="S812" s="3">
        <f>RADIANS(tweet_datatable[[#This Row],[Theta (deg)]])</f>
        <v>0.21251197249221909</v>
      </c>
      <c r="T812" s="3">
        <f>tweet_datatable[[#This Row],[r1]]*COS(tweet_datatable[[#This Row],[Theta (rad)]])</f>
        <v>0.77389794384967781</v>
      </c>
      <c r="U812" s="3">
        <f>tweet_datatable[[#This Row],[r1]]*SIN(tweet_datatable[[#This Row],[Theta (rad)]])</f>
        <v>0.16698391859726658</v>
      </c>
      <c r="V812" s="3" t="e">
        <f>IF(COUNTA(tweet_datatable[[#This Row],[Flag]])&gt;0,tweet_datatable[[#This Row],[x]],NA())</f>
        <v>#N/A</v>
      </c>
      <c r="W812" s="3" t="e">
        <f>IF(COUNTA(tweet_datatable[[#This Row],[Flag]])&gt;0,tweet_datatable[[#This Row],[y]],NA())</f>
        <v>#N/A</v>
      </c>
      <c r="X812" s="3">
        <f>IF(COUNTA(tweet_datatable[[#This Row],[Flag]])=0,tweet_datatable[[#This Row],[x]],NA())</f>
        <v>0.77389794384967781</v>
      </c>
      <c r="Y812" s="3">
        <f>IF(COUNTA(tweet_datatable[[#This Row],[Flag]])=0,tweet_datatable[[#This Row],[y]],NA())</f>
        <v>0.16698391859726658</v>
      </c>
      <c r="Z812" s="3"/>
      <c r="AA812" s="3"/>
      <c r="AB812" s="3"/>
    </row>
    <row r="813" spans="1:28" x14ac:dyDescent="0.35">
      <c r="A813" s="1">
        <v>44191</v>
      </c>
      <c r="B813">
        <v>13.1</v>
      </c>
      <c r="C813">
        <v>45.1</v>
      </c>
      <c r="D813">
        <v>195.9</v>
      </c>
      <c r="E813" t="s">
        <v>8</v>
      </c>
      <c r="I813" s="2">
        <f>IFERROR(tweet_datatable[[#This Row],[Retweets]]/SUM(tweet_datatable[[#This Row],[Retweets]:[Likes]]),0.5)</f>
        <v>0.18713692946058091</v>
      </c>
      <c r="J813" s="2">
        <f>IFERROR(tweet_datatable[[#This Row],[Retweets]]/SUM(tweet_datatable[[#This Row],[Comments]:[Retweets]]),0.5)</f>
        <v>0.77491408934707906</v>
      </c>
      <c r="K813" s="3">
        <f>tweet_datatable[[#This Row],[R/L]]*60</f>
        <v>11.228215767634854</v>
      </c>
      <c r="L813" s="3">
        <f>tweet_datatable[[#This Row],[R/C]]*60</f>
        <v>46.494845360824741</v>
      </c>
      <c r="M813" s="3">
        <f>180-tweet_datatable[[#This Row],[Theta (deg)]]-tweet_datatable[[#This Row],[Phi (deg)]]</f>
        <v>122.27693887154041</v>
      </c>
      <c r="N813" s="3">
        <f>RADIANS(tweet_datatable[[#This Row],[Phi (deg)]])</f>
        <v>0.81148813675200271</v>
      </c>
      <c r="O813" s="3">
        <f>RADIANS(tweet_datatable[[#This Row],[Beta (deg)]])</f>
        <v>2.1341351825682198</v>
      </c>
      <c r="P813" s="3">
        <f>SIN(tweet_datatable[[#This Row],[Phi (rad)]])</f>
        <v>0.72531243996466055</v>
      </c>
      <c r="Q813" s="3">
        <f>SIN(tweet_datatable[[#This Row],[Beta (rad)]])</f>
        <v>0.84547683762727144</v>
      </c>
      <c r="R813" s="3">
        <f>tweet_datatable[[#This Row],[SinPhi]]/tweet_datatable[[#This Row],[SinBeta]]</f>
        <v>0.85787381473413538</v>
      </c>
      <c r="S813" s="3">
        <f>RADIANS(tweet_datatable[[#This Row],[Theta (deg)]])</f>
        <v>0.19596933426957078</v>
      </c>
      <c r="T813" s="3">
        <f>tweet_datatable[[#This Row],[r1]]*COS(tweet_datatable[[#This Row],[Theta (rad)]])</f>
        <v>0.84145358158636907</v>
      </c>
      <c r="U813" s="3">
        <f>tweet_datatable[[#This Row],[r1]]*SIN(tweet_datatable[[#This Row],[Theta (rad)]])</f>
        <v>0.16704296465870508</v>
      </c>
      <c r="V813" s="3" t="e">
        <f>IF(COUNTA(tweet_datatable[[#This Row],[Flag]])&gt;0,tweet_datatable[[#This Row],[x]],NA())</f>
        <v>#N/A</v>
      </c>
      <c r="W813" s="3" t="e">
        <f>IF(COUNTA(tweet_datatable[[#This Row],[Flag]])&gt;0,tweet_datatable[[#This Row],[y]],NA())</f>
        <v>#N/A</v>
      </c>
      <c r="X813" s="3">
        <f>IF(COUNTA(tweet_datatable[[#This Row],[Flag]])=0,tweet_datatable[[#This Row],[x]],NA())</f>
        <v>0.84145358158636907</v>
      </c>
      <c r="Y813" s="3">
        <f>IF(COUNTA(tweet_datatable[[#This Row],[Flag]])=0,tweet_datatable[[#This Row],[y]],NA())</f>
        <v>0.16704296465870508</v>
      </c>
      <c r="Z813" s="3"/>
      <c r="AA813" s="3"/>
      <c r="AB813" s="3"/>
    </row>
    <row r="814" spans="1:28" x14ac:dyDescent="0.35">
      <c r="A814" s="1">
        <v>44191</v>
      </c>
      <c r="B814">
        <v>27.9</v>
      </c>
      <c r="C814">
        <v>57.5</v>
      </c>
      <c r="D814">
        <v>240.8</v>
      </c>
      <c r="E814" t="s">
        <v>8</v>
      </c>
      <c r="I814" s="2">
        <f>IFERROR(tweet_datatable[[#This Row],[Retweets]]/SUM(tweet_datatable[[#This Row],[Retweets]:[Likes]]),0.5)</f>
        <v>0.19275896748240026</v>
      </c>
      <c r="J814" s="2">
        <f>IFERROR(tweet_datatable[[#This Row],[Retweets]]/SUM(tweet_datatable[[#This Row],[Comments]:[Retweets]]),0.5)</f>
        <v>0.67330210772833721</v>
      </c>
      <c r="K814" s="3">
        <f>tweet_datatable[[#This Row],[R/L]]*60</f>
        <v>11.565538048944015</v>
      </c>
      <c r="L814" s="3">
        <f>tweet_datatable[[#This Row],[R/C]]*60</f>
        <v>40.39812646370023</v>
      </c>
      <c r="M814" s="3">
        <f>180-tweet_datatable[[#This Row],[Theta (deg)]]-tweet_datatable[[#This Row],[Phi (deg)]]</f>
        <v>128.03633548735576</v>
      </c>
      <c r="N814" s="3">
        <f>RADIANS(tweet_datatable[[#This Row],[Phi (deg)]])</f>
        <v>0.70508031842862251</v>
      </c>
      <c r="O814" s="3">
        <f>RADIANS(tweet_datatable[[#This Row],[Beta (deg)]])</f>
        <v>2.2346556164424167</v>
      </c>
      <c r="P814" s="3">
        <f>SIN(tweet_datatable[[#This Row],[Phi (rad)]])</f>
        <v>0.64809499888835043</v>
      </c>
      <c r="Q814" s="3">
        <f>SIN(tweet_datatable[[#This Row],[Beta (rad)]])</f>
        <v>0.7876201587406555</v>
      </c>
      <c r="R814" s="3">
        <f>tweet_datatable[[#This Row],[SinPhi]]/tweet_datatable[[#This Row],[SinBeta]]</f>
        <v>0.8228522234938791</v>
      </c>
      <c r="S814" s="3">
        <f>RADIANS(tweet_datatable[[#This Row],[Theta (deg)]])</f>
        <v>0.20185671871875416</v>
      </c>
      <c r="T814" s="3">
        <f>tweet_datatable[[#This Row],[r1]]*COS(tweet_datatable[[#This Row],[Theta (rad)]])</f>
        <v>0.80614504482193061</v>
      </c>
      <c r="U814" s="3">
        <f>tweet_datatable[[#This Row],[r1]]*SIN(tweet_datatable[[#This Row],[Theta (rad)]])</f>
        <v>0.16497256868300336</v>
      </c>
      <c r="V814" s="3" t="e">
        <f>IF(COUNTA(tweet_datatable[[#This Row],[Flag]])&gt;0,tweet_datatable[[#This Row],[x]],NA())</f>
        <v>#N/A</v>
      </c>
      <c r="W814" s="3" t="e">
        <f>IF(COUNTA(tweet_datatable[[#This Row],[Flag]])&gt;0,tweet_datatable[[#This Row],[y]],NA())</f>
        <v>#N/A</v>
      </c>
      <c r="X814" s="3">
        <f>IF(COUNTA(tweet_datatable[[#This Row],[Flag]])=0,tweet_datatable[[#This Row],[x]],NA())</f>
        <v>0.80614504482193061</v>
      </c>
      <c r="Y814" s="3">
        <f>IF(COUNTA(tweet_datatable[[#This Row],[Flag]])=0,tweet_datatable[[#This Row],[y]],NA())</f>
        <v>0.16497256868300336</v>
      </c>
      <c r="Z814" s="3"/>
      <c r="AA814" s="3"/>
      <c r="AB814" s="3"/>
    </row>
    <row r="815" spans="1:28" x14ac:dyDescent="0.35">
      <c r="A815" s="1">
        <v>44191</v>
      </c>
      <c r="B815">
        <v>51.4</v>
      </c>
      <c r="C815">
        <v>77.5</v>
      </c>
      <c r="D815">
        <v>400.1</v>
      </c>
      <c r="E815" t="s">
        <v>8</v>
      </c>
      <c r="I815" s="2">
        <f>IFERROR(tweet_datatable[[#This Row],[Retweets]]/SUM(tweet_datatable[[#This Row],[Retweets]:[Likes]]),0.5)</f>
        <v>0.16226968174204354</v>
      </c>
      <c r="J815" s="2">
        <f>IFERROR(tweet_datatable[[#This Row],[Retweets]]/SUM(tweet_datatable[[#This Row],[Comments]:[Retweets]]),0.5)</f>
        <v>0.60124127230411173</v>
      </c>
      <c r="K815" s="3">
        <f>tweet_datatable[[#This Row],[R/L]]*60</f>
        <v>9.7361809045226124</v>
      </c>
      <c r="L815" s="3">
        <f>tweet_datatable[[#This Row],[R/C]]*60</f>
        <v>36.074476338246704</v>
      </c>
      <c r="M815" s="3">
        <f>180-tweet_datatable[[#This Row],[Theta (deg)]]-tweet_datatable[[#This Row],[Phi (deg)]]</f>
        <v>134.18934275723069</v>
      </c>
      <c r="N815" s="3">
        <f>RADIANS(tweet_datatable[[#This Row],[Phi (deg)]])</f>
        <v>0.62961838803519266</v>
      </c>
      <c r="O815" s="3">
        <f>RADIANS(tweet_datatable[[#This Row],[Beta (deg)]])</f>
        <v>2.3420458522008816</v>
      </c>
      <c r="P815" s="3">
        <f>SIN(tweet_datatable[[#This Row],[Phi (rad)]])</f>
        <v>0.58883636208679324</v>
      </c>
      <c r="Q815" s="3">
        <f>SIN(tweet_datatable[[#This Row],[Beta (rad)]])</f>
        <v>0.71704027072880216</v>
      </c>
      <c r="R815" s="3">
        <f>tweet_datatable[[#This Row],[SinPhi]]/tweet_datatable[[#This Row],[SinBeta]]</f>
        <v>0.82120403291756261</v>
      </c>
      <c r="S815" s="3">
        <f>RADIANS(tweet_datatable[[#This Row],[Theta (deg)]])</f>
        <v>0.16992841335371925</v>
      </c>
      <c r="T815" s="3">
        <f>tweet_datatable[[#This Row],[r1]]*COS(tweet_datatable[[#This Row],[Theta (rad)]])</f>
        <v>0.80937612905818346</v>
      </c>
      <c r="U815" s="3">
        <f>tweet_datatable[[#This Row],[r1]]*SIN(tweet_datatable[[#This Row],[Theta (rad)]])</f>
        <v>0.13887528718551795</v>
      </c>
      <c r="V815" s="3" t="e">
        <f>IF(COUNTA(tweet_datatable[[#This Row],[Flag]])&gt;0,tweet_datatable[[#This Row],[x]],NA())</f>
        <v>#N/A</v>
      </c>
      <c r="W815" s="3" t="e">
        <f>IF(COUNTA(tweet_datatable[[#This Row],[Flag]])&gt;0,tweet_datatable[[#This Row],[y]],NA())</f>
        <v>#N/A</v>
      </c>
      <c r="X815" s="3">
        <f>IF(COUNTA(tweet_datatable[[#This Row],[Flag]])=0,tweet_datatable[[#This Row],[x]],NA())</f>
        <v>0.80937612905818346</v>
      </c>
      <c r="Y815" s="3">
        <f>IF(COUNTA(tweet_datatable[[#This Row],[Flag]])=0,tweet_datatable[[#This Row],[y]],NA())</f>
        <v>0.13887528718551795</v>
      </c>
      <c r="Z815" s="3"/>
      <c r="AA815" s="3"/>
      <c r="AB815" s="3"/>
    </row>
    <row r="816" spans="1:28" x14ac:dyDescent="0.35">
      <c r="A816" s="1">
        <v>44191</v>
      </c>
      <c r="B816">
        <v>15.5</v>
      </c>
      <c r="C816">
        <v>41.5</v>
      </c>
      <c r="D816">
        <v>133.6</v>
      </c>
      <c r="E816" t="s">
        <v>8</v>
      </c>
      <c r="I816" s="2">
        <f>IFERROR(tweet_datatable[[#This Row],[Retweets]]/SUM(tweet_datatable[[#This Row],[Retweets]:[Likes]]),0.5)</f>
        <v>0.23700742432895489</v>
      </c>
      <c r="J816" s="2">
        <f>IFERROR(tweet_datatable[[#This Row],[Retweets]]/SUM(tweet_datatable[[#This Row],[Comments]:[Retweets]]),0.5)</f>
        <v>0.72807017543859653</v>
      </c>
      <c r="K816" s="3">
        <f>tweet_datatable[[#This Row],[R/L]]*60</f>
        <v>14.220445459737293</v>
      </c>
      <c r="L816" s="3">
        <f>tweet_datatable[[#This Row],[R/C]]*60</f>
        <v>43.684210526315795</v>
      </c>
      <c r="M816" s="3">
        <f>180-tweet_datatable[[#This Row],[Theta (deg)]]-tweet_datatable[[#This Row],[Phi (deg)]]</f>
        <v>122.0953440139469</v>
      </c>
      <c r="N816" s="3">
        <f>RADIANS(tweet_datatable[[#This Row],[Phi (deg)]])</f>
        <v>0.76243330481857563</v>
      </c>
      <c r="O816" s="3">
        <f>RADIANS(tweet_datatable[[#This Row],[Beta (deg)]])</f>
        <v>2.130965754398523</v>
      </c>
      <c r="P816" s="3">
        <f>SIN(tweet_datatable[[#This Row],[Phi (rad)]])</f>
        <v>0.69068315078624454</v>
      </c>
      <c r="Q816" s="3">
        <f>SIN(tweet_datatable[[#This Row],[Beta (rad)]])</f>
        <v>0.84716510124872257</v>
      </c>
      <c r="R816" s="3">
        <f>tweet_datatable[[#This Row],[SinPhi]]/tweet_datatable[[#This Row],[SinBeta]]</f>
        <v>0.81528753930984244</v>
      </c>
      <c r="S816" s="3">
        <f>RADIANS(tweet_datatable[[#This Row],[Theta (deg)]])</f>
        <v>0.2481935943726945</v>
      </c>
      <c r="T816" s="3">
        <f>tweet_datatable[[#This Row],[r1]]*COS(tweet_datatable[[#This Row],[Theta (rad)]])</f>
        <v>0.79030529678133465</v>
      </c>
      <c r="U816" s="3">
        <f>tweet_datatable[[#This Row],[r1]]*SIN(tweet_datatable[[#This Row],[Theta (rad)]])</f>
        <v>0.20027808076088732</v>
      </c>
      <c r="V816" s="3" t="e">
        <f>IF(COUNTA(tweet_datatable[[#This Row],[Flag]])&gt;0,tweet_datatable[[#This Row],[x]],NA())</f>
        <v>#N/A</v>
      </c>
      <c r="W816" s="3" t="e">
        <f>IF(COUNTA(tweet_datatable[[#This Row],[Flag]])&gt;0,tweet_datatable[[#This Row],[y]],NA())</f>
        <v>#N/A</v>
      </c>
      <c r="X816" s="3">
        <f>IF(COUNTA(tweet_datatable[[#This Row],[Flag]])=0,tweet_datatable[[#This Row],[x]],NA())</f>
        <v>0.79030529678133465</v>
      </c>
      <c r="Y816" s="3">
        <f>IF(COUNTA(tweet_datatable[[#This Row],[Flag]])=0,tweet_datatable[[#This Row],[y]],NA())</f>
        <v>0.20027808076088732</v>
      </c>
      <c r="Z816" s="3"/>
      <c r="AA816" s="3"/>
      <c r="AB816" s="3"/>
    </row>
    <row r="817" spans="1:28" x14ac:dyDescent="0.35">
      <c r="A817" s="1">
        <v>44191</v>
      </c>
      <c r="B817">
        <v>21.8</v>
      </c>
      <c r="C817">
        <v>49.3</v>
      </c>
      <c r="D817">
        <v>207.4</v>
      </c>
      <c r="E817" t="s">
        <v>9</v>
      </c>
      <c r="I817" s="2">
        <f>IFERROR(tweet_datatable[[#This Row],[Retweets]]/SUM(tweet_datatable[[#This Row],[Retweets]:[Likes]]),0.5)</f>
        <v>0.19205298013245034</v>
      </c>
      <c r="J817" s="2">
        <f>IFERROR(tweet_datatable[[#This Row],[Retweets]]/SUM(tweet_datatable[[#This Row],[Comments]:[Retweets]]),0.5)</f>
        <v>0.69338959212376938</v>
      </c>
      <c r="K817" s="3">
        <f>tweet_datatable[[#This Row],[R/L]]*60</f>
        <v>11.523178807947021</v>
      </c>
      <c r="L817" s="3">
        <f>tweet_datatable[[#This Row],[R/C]]*60</f>
        <v>41.603375527426167</v>
      </c>
      <c r="M817" s="3">
        <f>180-tweet_datatable[[#This Row],[Theta (deg)]]-tweet_datatable[[#This Row],[Phi (deg)]]</f>
        <v>126.8734456646268</v>
      </c>
      <c r="N817" s="3">
        <f>RADIANS(tweet_datatable[[#This Row],[Phi (deg)]])</f>
        <v>0.72611588289721907</v>
      </c>
      <c r="O817" s="3">
        <f>RADIANS(tweet_datatable[[#This Row],[Beta (deg)]])</f>
        <v>2.2143593601978631</v>
      </c>
      <c r="P817" s="3">
        <f>SIN(tweet_datatable[[#This Row],[Phi (rad)]])</f>
        <v>0.6639702673272545</v>
      </c>
      <c r="Q817" s="3">
        <f>SIN(tweet_datatable[[#This Row],[Beta (rad)]])</f>
        <v>0.79996284370035164</v>
      </c>
      <c r="R817" s="3">
        <f>tweet_datatable[[#This Row],[SinPhi]]/tweet_datatable[[#This Row],[SinBeta]]</f>
        <v>0.83000138388422828</v>
      </c>
      <c r="S817" s="3">
        <f>RADIANS(tweet_datatable[[#This Row],[Theta (deg)]])</f>
        <v>0.20111741049471085</v>
      </c>
      <c r="T817" s="3">
        <f>tweet_datatable[[#This Row],[r1]]*COS(tweet_datatable[[#This Row],[Theta (rad)]])</f>
        <v>0.81327185178257655</v>
      </c>
      <c r="U817" s="3">
        <f>tweet_datatable[[#This Row],[r1]]*SIN(tweet_datatable[[#This Row],[Theta (rad)]])</f>
        <v>0.16580468132074247</v>
      </c>
      <c r="V817" s="3" t="e">
        <f>IF(COUNTA(tweet_datatable[[#This Row],[Flag]])&gt;0,tweet_datatable[[#This Row],[x]],NA())</f>
        <v>#N/A</v>
      </c>
      <c r="W817" s="3" t="e">
        <f>IF(COUNTA(tweet_datatable[[#This Row],[Flag]])&gt;0,tweet_datatable[[#This Row],[y]],NA())</f>
        <v>#N/A</v>
      </c>
      <c r="X817" s="3">
        <f>IF(COUNTA(tweet_datatable[[#This Row],[Flag]])=0,tweet_datatable[[#This Row],[x]],NA())</f>
        <v>0.81327185178257655</v>
      </c>
      <c r="Y817" s="3">
        <f>IF(COUNTA(tweet_datatable[[#This Row],[Flag]])=0,tweet_datatable[[#This Row],[y]],NA())</f>
        <v>0.16580468132074247</v>
      </c>
      <c r="Z817" s="3"/>
      <c r="AA817" s="3"/>
      <c r="AB817" s="3"/>
    </row>
    <row r="818" spans="1:28" x14ac:dyDescent="0.35">
      <c r="A818" s="1">
        <v>44192</v>
      </c>
      <c r="B818">
        <v>22.7</v>
      </c>
      <c r="C818">
        <v>48.8</v>
      </c>
      <c r="D818">
        <v>229.6</v>
      </c>
      <c r="E818" t="s">
        <v>8</v>
      </c>
      <c r="I818" s="2">
        <f>IFERROR(tweet_datatable[[#This Row],[Retweets]]/SUM(tweet_datatable[[#This Row],[Retweets]:[Likes]]),0.5)</f>
        <v>0.17528735632183909</v>
      </c>
      <c r="J818" s="2">
        <f>IFERROR(tweet_datatable[[#This Row],[Retweets]]/SUM(tweet_datatable[[#This Row],[Comments]:[Retweets]]),0.5)</f>
        <v>0.68251748251748245</v>
      </c>
      <c r="K818" s="3">
        <f>tweet_datatable[[#This Row],[R/L]]*60</f>
        <v>10.517241379310345</v>
      </c>
      <c r="L818" s="3">
        <f>tweet_datatable[[#This Row],[R/C]]*60</f>
        <v>40.951048951048946</v>
      </c>
      <c r="M818" s="3">
        <f>180-tweet_datatable[[#This Row],[Theta (deg)]]-tweet_datatable[[#This Row],[Phi (deg)]]</f>
        <v>128.53170966964069</v>
      </c>
      <c r="N818" s="3">
        <f>RADIANS(tweet_datatable[[#This Row],[Phi (deg)]])</f>
        <v>0.71473063634117429</v>
      </c>
      <c r="O818" s="3">
        <f>RADIANS(tweet_datatable[[#This Row],[Beta (deg)]])</f>
        <v>2.243301526952663</v>
      </c>
      <c r="P818" s="3">
        <f>SIN(tweet_datatable[[#This Row],[Phi (rad)]])</f>
        <v>0.65541399823664814</v>
      </c>
      <c r="Q818" s="3">
        <f>SIN(tweet_datatable[[#This Row],[Beta (rad)]])</f>
        <v>0.78226351367340918</v>
      </c>
      <c r="R818" s="3">
        <f>tweet_datatable[[#This Row],[SinPhi]]/tweet_datatable[[#This Row],[SinBeta]]</f>
        <v>0.83784298612996533</v>
      </c>
      <c r="S818" s="3">
        <f>RADIANS(tweet_datatable[[#This Row],[Theta (deg)]])</f>
        <v>0.18356049029595536</v>
      </c>
      <c r="T818" s="3">
        <f>tweet_datatable[[#This Row],[r1]]*COS(tweet_datatable[[#This Row],[Theta (rad)]])</f>
        <v>0.8237672448626</v>
      </c>
      <c r="U818" s="3">
        <f>tweet_datatable[[#This Row],[r1]]*SIN(tweet_datatable[[#This Row],[Theta (rad)]])</f>
        <v>0.15293265085866561</v>
      </c>
      <c r="V818" s="3" t="e">
        <f>IF(COUNTA(tweet_datatable[[#This Row],[Flag]])&gt;0,tweet_datatable[[#This Row],[x]],NA())</f>
        <v>#N/A</v>
      </c>
      <c r="W818" s="3" t="e">
        <f>IF(COUNTA(tweet_datatable[[#This Row],[Flag]])&gt;0,tweet_datatable[[#This Row],[y]],NA())</f>
        <v>#N/A</v>
      </c>
      <c r="X818" s="3">
        <f>IF(COUNTA(tweet_datatable[[#This Row],[Flag]])=0,tweet_datatable[[#This Row],[x]],NA())</f>
        <v>0.8237672448626</v>
      </c>
      <c r="Y818" s="3">
        <f>IF(COUNTA(tweet_datatable[[#This Row],[Flag]])=0,tweet_datatable[[#This Row],[y]],NA())</f>
        <v>0.15293265085866561</v>
      </c>
      <c r="Z818" s="3"/>
      <c r="AA818" s="3"/>
      <c r="AB818" s="3"/>
    </row>
    <row r="819" spans="1:28" x14ac:dyDescent="0.35">
      <c r="A819" s="1">
        <v>44192</v>
      </c>
      <c r="B819">
        <v>47.5</v>
      </c>
      <c r="C819">
        <v>92.8</v>
      </c>
      <c r="D819">
        <v>408.7</v>
      </c>
      <c r="E819" t="s">
        <v>8</v>
      </c>
      <c r="I819" s="2">
        <f>IFERROR(tweet_datatable[[#This Row],[Retweets]]/SUM(tweet_datatable[[#This Row],[Retweets]:[Likes]]),0.5)</f>
        <v>0.18504486540378862</v>
      </c>
      <c r="J819" s="2">
        <f>IFERROR(tweet_datatable[[#This Row],[Retweets]]/SUM(tweet_datatable[[#This Row],[Comments]:[Retweets]]),0.5)</f>
        <v>0.66143977191731995</v>
      </c>
      <c r="K819" s="3">
        <f>tweet_datatable[[#This Row],[R/L]]*60</f>
        <v>11.102691924227317</v>
      </c>
      <c r="L819" s="3">
        <f>tweet_datatable[[#This Row],[R/C]]*60</f>
        <v>39.686386315039201</v>
      </c>
      <c r="M819" s="3">
        <f>180-tweet_datatable[[#This Row],[Theta (deg)]]-tweet_datatable[[#This Row],[Phi (deg)]]</f>
        <v>129.21092176073347</v>
      </c>
      <c r="N819" s="3">
        <f>RADIANS(tweet_datatable[[#This Row],[Phi (deg)]])</f>
        <v>0.6926581094158536</v>
      </c>
      <c r="O819" s="3">
        <f>RADIANS(tweet_datatable[[#This Row],[Beta (deg)]])</f>
        <v>2.2551560142615878</v>
      </c>
      <c r="P819" s="3">
        <f>SIN(tweet_datatable[[#This Row],[Phi (rad)]])</f>
        <v>0.63858498736230374</v>
      </c>
      <c r="Q819" s="3">
        <f>SIN(tweet_datatable[[#This Row],[Beta (rad)]])</f>
        <v>0.77482399676706293</v>
      </c>
      <c r="R819" s="3">
        <f>tweet_datatable[[#This Row],[SinPhi]]/tweet_datatable[[#This Row],[SinBeta]]</f>
        <v>0.82416779814097962</v>
      </c>
      <c r="S819" s="3">
        <f>RADIANS(tweet_datatable[[#This Row],[Theta (deg)]])</f>
        <v>0.19377852991235148</v>
      </c>
      <c r="T819" s="3">
        <f>tweet_datatable[[#This Row],[r1]]*COS(tweet_datatable[[#This Row],[Theta (rad)]])</f>
        <v>0.80874235851948673</v>
      </c>
      <c r="U819" s="3">
        <f>tweet_datatable[[#This Row],[r1]]*SIN(tweet_datatable[[#This Row],[Theta (rad)]])</f>
        <v>0.15870840251507981</v>
      </c>
      <c r="V819" s="3" t="e">
        <f>IF(COUNTA(tweet_datatable[[#This Row],[Flag]])&gt;0,tweet_datatable[[#This Row],[x]],NA())</f>
        <v>#N/A</v>
      </c>
      <c r="W819" s="3" t="e">
        <f>IF(COUNTA(tweet_datatable[[#This Row],[Flag]])&gt;0,tweet_datatable[[#This Row],[y]],NA())</f>
        <v>#N/A</v>
      </c>
      <c r="X819" s="3">
        <f>IF(COUNTA(tweet_datatable[[#This Row],[Flag]])=0,tweet_datatable[[#This Row],[x]],NA())</f>
        <v>0.80874235851948673</v>
      </c>
      <c r="Y819" s="3">
        <f>IF(COUNTA(tweet_datatable[[#This Row],[Flag]])=0,tweet_datatable[[#This Row],[y]],NA())</f>
        <v>0.15870840251507981</v>
      </c>
      <c r="Z819" s="3"/>
      <c r="AA819" s="3"/>
      <c r="AB819" s="3"/>
    </row>
    <row r="820" spans="1:28" x14ac:dyDescent="0.35">
      <c r="A820" s="1">
        <v>44192</v>
      </c>
      <c r="B820">
        <v>57.3</v>
      </c>
      <c r="C820">
        <v>52.7</v>
      </c>
      <c r="D820">
        <v>301.60000000000002</v>
      </c>
      <c r="E820" t="s">
        <v>8</v>
      </c>
      <c r="I820" s="2">
        <f>IFERROR(tweet_datatable[[#This Row],[Retweets]]/SUM(tweet_datatable[[#This Row],[Retweets]:[Likes]]),0.5)</f>
        <v>0.14874400225797346</v>
      </c>
      <c r="J820" s="2">
        <f>IFERROR(tweet_datatable[[#This Row],[Retweets]]/SUM(tweet_datatable[[#This Row],[Comments]:[Retweets]]),0.5)</f>
        <v>0.47909090909090912</v>
      </c>
      <c r="K820" s="3">
        <f>tweet_datatable[[#This Row],[R/L]]*60</f>
        <v>8.9246401354784073</v>
      </c>
      <c r="L820" s="3">
        <f>tweet_datatable[[#This Row],[R/C]]*60</f>
        <v>28.745454545454546</v>
      </c>
      <c r="M820" s="3">
        <f>180-tweet_datatable[[#This Row],[Theta (deg)]]-tweet_datatable[[#This Row],[Phi (deg)]]</f>
        <v>142.32990531906705</v>
      </c>
      <c r="N820" s="3">
        <f>RADIANS(tweet_datatable[[#This Row],[Phi (deg)]])</f>
        <v>0.50170282680055178</v>
      </c>
      <c r="O820" s="3">
        <f>RADIANS(tweet_datatable[[#This Row],[Beta (deg)]])</f>
        <v>2.4841254718695103</v>
      </c>
      <c r="P820" s="3">
        <f>SIN(tweet_datatable[[#This Row],[Phi (rad)]])</f>
        <v>0.48091921391254294</v>
      </c>
      <c r="Q820" s="3">
        <f>SIN(tweet_datatable[[#This Row],[Beta (rad)]])</f>
        <v>0.61111398072513368</v>
      </c>
      <c r="R820" s="3">
        <f>tweet_datatable[[#This Row],[SinPhi]]/tweet_datatable[[#This Row],[SinBeta]]</f>
        <v>0.786955018345179</v>
      </c>
      <c r="S820" s="3">
        <f>RADIANS(tweet_datatable[[#This Row],[Theta (deg)]])</f>
        <v>0.15576435491973101</v>
      </c>
      <c r="T820" s="3">
        <f>tweet_datatable[[#This Row],[r1]]*COS(tweet_datatable[[#This Row],[Theta (rad)]])</f>
        <v>0.77742754357863819</v>
      </c>
      <c r="U820" s="3">
        <f>tweet_datatable[[#This Row],[r1]]*SIN(tweet_datatable[[#This Row],[Theta (rad)]])</f>
        <v>0.1220844600428147</v>
      </c>
      <c r="V820" s="3" t="e">
        <f>IF(COUNTA(tweet_datatable[[#This Row],[Flag]])&gt;0,tweet_datatable[[#This Row],[x]],NA())</f>
        <v>#N/A</v>
      </c>
      <c r="W820" s="3" t="e">
        <f>IF(COUNTA(tweet_datatable[[#This Row],[Flag]])&gt;0,tweet_datatable[[#This Row],[y]],NA())</f>
        <v>#N/A</v>
      </c>
      <c r="X820" s="3">
        <f>IF(COUNTA(tweet_datatable[[#This Row],[Flag]])=0,tweet_datatable[[#This Row],[x]],NA())</f>
        <v>0.77742754357863819</v>
      </c>
      <c r="Y820" s="3">
        <f>IF(COUNTA(tweet_datatable[[#This Row],[Flag]])=0,tweet_datatable[[#This Row],[y]],NA())</f>
        <v>0.1220844600428147</v>
      </c>
      <c r="Z820" s="3"/>
      <c r="AA820" s="3"/>
      <c r="AB820" s="3"/>
    </row>
    <row r="821" spans="1:28" x14ac:dyDescent="0.35">
      <c r="A821" s="1">
        <v>44193</v>
      </c>
      <c r="B821">
        <v>74.099999999999994</v>
      </c>
      <c r="C821">
        <v>135.19999999999999</v>
      </c>
      <c r="D821">
        <v>454.5</v>
      </c>
      <c r="E821" t="s">
        <v>8</v>
      </c>
      <c r="G821" t="s">
        <v>23</v>
      </c>
      <c r="I821" s="2">
        <f>IFERROR(tweet_datatable[[#This Row],[Retweets]]/SUM(tweet_datatable[[#This Row],[Retweets]:[Likes]]),0.5)</f>
        <v>0.2292691198914702</v>
      </c>
      <c r="J821" s="2">
        <f>IFERROR(tweet_datatable[[#This Row],[Retweets]]/SUM(tweet_datatable[[#This Row],[Comments]:[Retweets]]),0.5)</f>
        <v>0.64596273291925466</v>
      </c>
      <c r="K821" s="3">
        <f>tweet_datatable[[#This Row],[R/L]]*60</f>
        <v>13.756147193488212</v>
      </c>
      <c r="L821" s="3">
        <f>tweet_datatable[[#This Row],[R/C]]*60</f>
        <v>38.757763975155278</v>
      </c>
      <c r="M821" s="3">
        <f>180-tweet_datatable[[#This Row],[Theta (deg)]]-tweet_datatable[[#This Row],[Phi (deg)]]</f>
        <v>127.48608883135651</v>
      </c>
      <c r="N821" s="3">
        <f>RADIANS(tweet_datatable[[#This Row],[Phi (deg)]])</f>
        <v>0.67645059207730529</v>
      </c>
      <c r="O821" s="3">
        <f>RADIANS(tweet_datatable[[#This Row],[Beta (deg)]])</f>
        <v>2.2250520005971413</v>
      </c>
      <c r="P821" s="3">
        <f>SIN(tweet_datatable[[#This Row],[Phi (rad)]])</f>
        <v>0.62602914618876282</v>
      </c>
      <c r="Q821" s="3">
        <f>SIN(tweet_datatable[[#This Row],[Beta (rad)]])</f>
        <v>0.79350112156042085</v>
      </c>
      <c r="R821" s="3">
        <f>tweet_datatable[[#This Row],[SinPhi]]/tweet_datatable[[#This Row],[SinBeta]]</f>
        <v>0.7889455089334666</v>
      </c>
      <c r="S821" s="3">
        <f>RADIANS(tweet_datatable[[#This Row],[Theta (deg)]])</f>
        <v>0.24009006091534676</v>
      </c>
      <c r="T821" s="3">
        <f>tweet_datatable[[#This Row],[r1]]*COS(tweet_datatable[[#This Row],[Theta (rad)]])</f>
        <v>0.76631584028672328</v>
      </c>
      <c r="U821" s="3">
        <f>tweet_datatable[[#This Row],[r1]]*SIN(tweet_datatable[[#This Row],[Theta (rad)]])</f>
        <v>0.18760343544812783</v>
      </c>
      <c r="V821" s="3">
        <f>IF(COUNTA(tweet_datatable[[#This Row],[Flag]])&gt;0,tweet_datatable[[#This Row],[x]],NA())</f>
        <v>0.76631584028672328</v>
      </c>
      <c r="W821" s="3">
        <f>IF(COUNTA(tweet_datatable[[#This Row],[Flag]])&gt;0,tweet_datatable[[#This Row],[y]],NA())</f>
        <v>0.18760343544812783</v>
      </c>
      <c r="X821" s="3" t="e">
        <f>IF(COUNTA(tweet_datatable[[#This Row],[Flag]])=0,tweet_datatable[[#This Row],[x]],NA())</f>
        <v>#N/A</v>
      </c>
      <c r="Y821" s="3" t="e">
        <f>IF(COUNTA(tweet_datatable[[#This Row],[Flag]])=0,tweet_datatable[[#This Row],[y]],NA())</f>
        <v>#N/A</v>
      </c>
      <c r="Z821" s="3"/>
      <c r="AA821" s="3"/>
      <c r="AB821" s="3"/>
    </row>
    <row r="822" spans="1:28" x14ac:dyDescent="0.35">
      <c r="A822" s="1">
        <v>44193</v>
      </c>
      <c r="B822">
        <v>0</v>
      </c>
      <c r="C822">
        <v>0</v>
      </c>
      <c r="D822">
        <v>0</v>
      </c>
      <c r="E822" t="s">
        <v>8</v>
      </c>
      <c r="F822" t="s">
        <v>13</v>
      </c>
      <c r="G822" t="s">
        <v>11</v>
      </c>
      <c r="I822" s="2">
        <f>IFERROR(tweet_datatable[[#This Row],[Retweets]]/SUM(tweet_datatable[[#This Row],[Retweets]:[Likes]]),0.5)</f>
        <v>0.5</v>
      </c>
      <c r="J822" s="2">
        <f>IFERROR(tweet_datatable[[#This Row],[Retweets]]/SUM(tweet_datatable[[#This Row],[Comments]:[Retweets]]),0.5)</f>
        <v>0.5</v>
      </c>
      <c r="K822" s="3">
        <f>tweet_datatable[[#This Row],[R/L]]*60</f>
        <v>30</v>
      </c>
      <c r="L822" s="3">
        <f>tweet_datatable[[#This Row],[R/C]]*60</f>
        <v>30</v>
      </c>
      <c r="M822" s="3">
        <f>180-tweet_datatable[[#This Row],[Theta (deg)]]-tweet_datatable[[#This Row],[Phi (deg)]]</f>
        <v>120</v>
      </c>
      <c r="N822" s="3">
        <f>RADIANS(tweet_datatable[[#This Row],[Phi (deg)]])</f>
        <v>0.52359877559829882</v>
      </c>
      <c r="O822" s="3">
        <f>RADIANS(tweet_datatable[[#This Row],[Beta (deg)]])</f>
        <v>2.0943951023931953</v>
      </c>
      <c r="P822" s="3">
        <f>SIN(tweet_datatable[[#This Row],[Phi (rad)]])</f>
        <v>0.49999999999999994</v>
      </c>
      <c r="Q822" s="3">
        <f>SIN(tweet_datatable[[#This Row],[Beta (rad)]])</f>
        <v>0.86602540378443871</v>
      </c>
      <c r="R822" s="3">
        <f>tweet_datatable[[#This Row],[SinPhi]]/tweet_datatable[[#This Row],[SinBeta]]</f>
        <v>0.57735026918962562</v>
      </c>
      <c r="S822" s="3">
        <f>RADIANS(tweet_datatable[[#This Row],[Theta (deg)]])</f>
        <v>0.52359877559829882</v>
      </c>
      <c r="T822" s="3">
        <f>tweet_datatable[[#This Row],[r1]]*COS(tweet_datatable[[#This Row],[Theta (rad)]])</f>
        <v>0.49999999999999989</v>
      </c>
      <c r="U822" s="3">
        <f>tweet_datatable[[#This Row],[r1]]*SIN(tweet_datatable[[#This Row],[Theta (rad)]])</f>
        <v>0.28867513459481275</v>
      </c>
      <c r="V822" s="3">
        <f>IF(COUNTA(tweet_datatable[[#This Row],[Flag]])&gt;0,tweet_datatable[[#This Row],[x]],NA())</f>
        <v>0.49999999999999989</v>
      </c>
      <c r="W822" s="3">
        <f>IF(COUNTA(tweet_datatable[[#This Row],[Flag]])&gt;0,tweet_datatable[[#This Row],[y]],NA())</f>
        <v>0.28867513459481275</v>
      </c>
      <c r="X822" s="3" t="e">
        <f>IF(COUNTA(tweet_datatable[[#This Row],[Flag]])=0,tweet_datatable[[#This Row],[x]],NA())</f>
        <v>#N/A</v>
      </c>
      <c r="Y822" s="3" t="e">
        <f>IF(COUNTA(tweet_datatable[[#This Row],[Flag]])=0,tweet_datatable[[#This Row],[y]],NA())</f>
        <v>#N/A</v>
      </c>
      <c r="Z822" s="3"/>
      <c r="AA822" s="3"/>
      <c r="AB822" s="3"/>
    </row>
    <row r="823" spans="1:28" x14ac:dyDescent="0.35">
      <c r="A823" s="1">
        <v>44194</v>
      </c>
      <c r="B823">
        <v>12.3</v>
      </c>
      <c r="C823">
        <v>27.4</v>
      </c>
      <c r="D823">
        <v>102.2</v>
      </c>
      <c r="E823" t="s">
        <v>8</v>
      </c>
      <c r="G823" t="s">
        <v>23</v>
      </c>
      <c r="I823" s="2">
        <f>IFERROR(tweet_datatable[[#This Row],[Retweets]]/SUM(tweet_datatable[[#This Row],[Retweets]:[Likes]]),0.5)</f>
        <v>0.21141975308641975</v>
      </c>
      <c r="J823" s="2">
        <f>IFERROR(tweet_datatable[[#This Row],[Retweets]]/SUM(tweet_datatable[[#This Row],[Comments]:[Retweets]]),0.5)</f>
        <v>0.69017632241813598</v>
      </c>
      <c r="K823" s="3">
        <f>tweet_datatable[[#This Row],[R/L]]*60</f>
        <v>12.685185185185185</v>
      </c>
      <c r="L823" s="3">
        <f>tweet_datatable[[#This Row],[R/C]]*60</f>
        <v>41.410579345088159</v>
      </c>
      <c r="M823" s="3">
        <f>180-tweet_datatable[[#This Row],[Theta (deg)]]-tweet_datatable[[#This Row],[Phi (deg)]]</f>
        <v>125.90423546972664</v>
      </c>
      <c r="N823" s="3">
        <f>RADIANS(tweet_datatable[[#This Row],[Phi (deg)]])</f>
        <v>0.7227509547301455</v>
      </c>
      <c r="O823" s="3">
        <f>RADIANS(tweet_datatable[[#This Row],[Beta (deg)]])</f>
        <v>2.1974434511529592</v>
      </c>
      <c r="P823" s="3">
        <f>SIN(tweet_datatable[[#This Row],[Phi (rad)]])</f>
        <v>0.66145035786138384</v>
      </c>
      <c r="Q823" s="3">
        <f>SIN(tweet_datatable[[#This Row],[Beta (rad)]])</f>
        <v>0.8099982918921047</v>
      </c>
      <c r="R823" s="3">
        <f>tweet_datatable[[#This Row],[SinPhi]]/tweet_datatable[[#This Row],[SinBeta]]</f>
        <v>0.81660710211657073</v>
      </c>
      <c r="S823" s="3">
        <f>RADIANS(tweet_datatable[[#This Row],[Theta (deg)]])</f>
        <v>0.22139824770668809</v>
      </c>
      <c r="T823" s="3">
        <f>tweet_datatable[[#This Row],[r1]]*COS(tweet_datatable[[#This Row],[Theta (rad)]])</f>
        <v>0.79667483037795017</v>
      </c>
      <c r="U823" s="3">
        <f>tweet_datatable[[#This Row],[r1]]*SIN(tweet_datatable[[#This Row],[Theta (rad)]])</f>
        <v>0.17932198378750899</v>
      </c>
      <c r="V823" s="3">
        <f>IF(COUNTA(tweet_datatable[[#This Row],[Flag]])&gt;0,tweet_datatable[[#This Row],[x]],NA())</f>
        <v>0.79667483037795017</v>
      </c>
      <c r="W823" s="3">
        <f>IF(COUNTA(tweet_datatable[[#This Row],[Flag]])&gt;0,tweet_datatable[[#This Row],[y]],NA())</f>
        <v>0.17932198378750899</v>
      </c>
      <c r="X823" s="3" t="e">
        <f>IF(COUNTA(tweet_datatable[[#This Row],[Flag]])=0,tweet_datatable[[#This Row],[x]],NA())</f>
        <v>#N/A</v>
      </c>
      <c r="Y823" s="3" t="e">
        <f>IF(COUNTA(tweet_datatable[[#This Row],[Flag]])=0,tweet_datatable[[#This Row],[y]],NA())</f>
        <v>#N/A</v>
      </c>
      <c r="Z823" s="3"/>
      <c r="AA823" s="3"/>
      <c r="AB823" s="3"/>
    </row>
    <row r="824" spans="1:28" x14ac:dyDescent="0.35">
      <c r="A824" s="1">
        <v>44194</v>
      </c>
      <c r="B824">
        <v>38.4</v>
      </c>
      <c r="C824">
        <v>71.900000000000006</v>
      </c>
      <c r="D824">
        <v>263.39999999999998</v>
      </c>
      <c r="E824" t="s">
        <v>8</v>
      </c>
      <c r="G824" t="s">
        <v>23</v>
      </c>
      <c r="I824" s="2">
        <f>IFERROR(tweet_datatable[[#This Row],[Retweets]]/SUM(tweet_datatable[[#This Row],[Retweets]:[Likes]]),0.5)</f>
        <v>0.21443483447658818</v>
      </c>
      <c r="J824" s="2">
        <f>IFERROR(tweet_datatable[[#This Row],[Retweets]]/SUM(tweet_datatable[[#This Row],[Comments]:[Retweets]]),0.5)</f>
        <v>0.65185856754306437</v>
      </c>
      <c r="K824" s="3">
        <f>tweet_datatable[[#This Row],[R/L]]*60</f>
        <v>12.866090068595291</v>
      </c>
      <c r="L824" s="3">
        <f>tweet_datatable[[#This Row],[R/C]]*60</f>
        <v>39.111514052583864</v>
      </c>
      <c r="M824" s="3">
        <f>180-tweet_datatable[[#This Row],[Theta (deg)]]-tweet_datatable[[#This Row],[Phi (deg)]]</f>
        <v>128.02239587882084</v>
      </c>
      <c r="N824" s="3">
        <f>RADIANS(tweet_datatable[[#This Row],[Phi (deg)]])</f>
        <v>0.68262469565761907</v>
      </c>
      <c r="O824" s="3">
        <f>RADIANS(tweet_datatable[[#This Row],[Beta (deg)]])</f>
        <v>2.2344123243770433</v>
      </c>
      <c r="P824" s="3">
        <f>SIN(tweet_datatable[[#This Row],[Phi (rad)]])</f>
        <v>0.63083174752865545</v>
      </c>
      <c r="Q824" s="3">
        <f>SIN(tweet_datatable[[#This Row],[Beta (rad)]])</f>
        <v>0.78777004253269334</v>
      </c>
      <c r="R824" s="3">
        <f>tweet_datatable[[#This Row],[SinPhi]]/tweet_datatable[[#This Row],[SinBeta]]</f>
        <v>0.80078159039980912</v>
      </c>
      <c r="S824" s="3">
        <f>RADIANS(tweet_datatable[[#This Row],[Theta (deg)]])</f>
        <v>0.22455563355513092</v>
      </c>
      <c r="T824" s="3">
        <f>tweet_datatable[[#This Row],[r1]]*COS(tweet_datatable[[#This Row],[Theta (rad)]])</f>
        <v>0.78067648857187311</v>
      </c>
      <c r="U824" s="3">
        <f>tweet_datatable[[#This Row],[r1]]*SIN(tweet_datatable[[#This Row],[Theta (rad)]])</f>
        <v>0.17831257867670974</v>
      </c>
      <c r="V824" s="3">
        <f>IF(COUNTA(tweet_datatable[[#This Row],[Flag]])&gt;0,tweet_datatable[[#This Row],[x]],NA())</f>
        <v>0.78067648857187311</v>
      </c>
      <c r="W824" s="3">
        <f>IF(COUNTA(tweet_datatable[[#This Row],[Flag]])&gt;0,tweet_datatable[[#This Row],[y]],NA())</f>
        <v>0.17831257867670974</v>
      </c>
      <c r="X824" s="3" t="e">
        <f>IF(COUNTA(tweet_datatable[[#This Row],[Flag]])=0,tweet_datatable[[#This Row],[x]],NA())</f>
        <v>#N/A</v>
      </c>
      <c r="Y824" s="3" t="e">
        <f>IF(COUNTA(tweet_datatable[[#This Row],[Flag]])=0,tweet_datatable[[#This Row],[y]],NA())</f>
        <v>#N/A</v>
      </c>
      <c r="Z824" s="3"/>
      <c r="AA824" s="3"/>
      <c r="AB824" s="3"/>
    </row>
    <row r="825" spans="1:28" x14ac:dyDescent="0.35">
      <c r="A825" s="1">
        <v>44194</v>
      </c>
      <c r="B825">
        <v>20.7</v>
      </c>
      <c r="C825">
        <v>63.8</v>
      </c>
      <c r="D825">
        <v>216.7</v>
      </c>
      <c r="E825" t="s">
        <v>8</v>
      </c>
      <c r="G825" t="s">
        <v>17</v>
      </c>
      <c r="I825" s="2">
        <f>IFERROR(tweet_datatable[[#This Row],[Retweets]]/SUM(tweet_datatable[[#This Row],[Retweets]:[Likes]]),0.5)</f>
        <v>0.22745098039215686</v>
      </c>
      <c r="J825" s="2">
        <f>IFERROR(tweet_datatable[[#This Row],[Retweets]]/SUM(tweet_datatable[[#This Row],[Comments]:[Retweets]]),0.5)</f>
        <v>0.75502958579881652</v>
      </c>
      <c r="K825" s="3">
        <f>tweet_datatable[[#This Row],[R/L]]*60</f>
        <v>13.647058823529411</v>
      </c>
      <c r="L825" s="3">
        <f>tweet_datatable[[#This Row],[R/C]]*60</f>
        <v>45.301775147928993</v>
      </c>
      <c r="M825" s="3">
        <f>180-tweet_datatable[[#This Row],[Theta (deg)]]-tweet_datatable[[#This Row],[Phi (deg)]]</f>
        <v>121.05116602854159</v>
      </c>
      <c r="N825" s="3">
        <f>RADIANS(tweet_datatable[[#This Row],[Phi (deg)]])</f>
        <v>0.79066513332950217</v>
      </c>
      <c r="O825" s="3">
        <f>RADIANS(tweet_datatable[[#This Row],[Beta (deg)]])</f>
        <v>2.1127414105763589</v>
      </c>
      <c r="P825" s="3">
        <f>SIN(tweet_datatable[[#This Row],[Phi (rad)]])</f>
        <v>0.71082126623037223</v>
      </c>
      <c r="Q825" s="3">
        <f>SIN(tweet_datatable[[#This Row],[Beta (rad)]])</f>
        <v>0.85670702190962422</v>
      </c>
      <c r="R825" s="3">
        <f>tweet_datatable[[#This Row],[SinPhi]]/tweet_datatable[[#This Row],[SinBeta]]</f>
        <v>0.82971336530653328</v>
      </c>
      <c r="S825" s="3">
        <f>RADIANS(tweet_datatable[[#This Row],[Theta (deg)]])</f>
        <v>0.23818610968393203</v>
      </c>
      <c r="T825" s="3">
        <f>tweet_datatable[[#This Row],[r1]]*COS(tweet_datatable[[#This Row],[Theta (rad)]])</f>
        <v>0.80628851853180938</v>
      </c>
      <c r="U825" s="3">
        <f>tweet_datatable[[#This Row],[r1]]*SIN(tweet_datatable[[#This Row],[Theta (rad)]])</f>
        <v>0.19576285003052216</v>
      </c>
      <c r="V825" s="3">
        <f>IF(COUNTA(tweet_datatable[[#This Row],[Flag]])&gt;0,tweet_datatable[[#This Row],[x]],NA())</f>
        <v>0.80628851853180938</v>
      </c>
      <c r="W825" s="3">
        <f>IF(COUNTA(tweet_datatable[[#This Row],[Flag]])&gt;0,tweet_datatable[[#This Row],[y]],NA())</f>
        <v>0.19576285003052216</v>
      </c>
      <c r="X825" s="3" t="e">
        <f>IF(COUNTA(tweet_datatable[[#This Row],[Flag]])=0,tweet_datatable[[#This Row],[x]],NA())</f>
        <v>#N/A</v>
      </c>
      <c r="Y825" s="3" t="e">
        <f>IF(COUNTA(tweet_datatable[[#This Row],[Flag]])=0,tweet_datatable[[#This Row],[y]],NA())</f>
        <v>#N/A</v>
      </c>
      <c r="Z825" s="3"/>
      <c r="AA825" s="3"/>
      <c r="AB825" s="3"/>
    </row>
    <row r="826" spans="1:28" x14ac:dyDescent="0.35">
      <c r="A826" s="1">
        <v>44194</v>
      </c>
      <c r="B826">
        <v>2.5</v>
      </c>
      <c r="C826">
        <v>16.2</v>
      </c>
      <c r="D826">
        <v>58.8</v>
      </c>
      <c r="E826" t="s">
        <v>8</v>
      </c>
      <c r="G826" t="s">
        <v>17</v>
      </c>
      <c r="I826" s="2">
        <f>IFERROR(tweet_datatable[[#This Row],[Retweets]]/SUM(tweet_datatable[[#This Row],[Retweets]:[Likes]]),0.5)</f>
        <v>0.216</v>
      </c>
      <c r="J826" s="2">
        <f>IFERROR(tweet_datatable[[#This Row],[Retweets]]/SUM(tweet_datatable[[#This Row],[Comments]:[Retweets]]),0.5)</f>
        <v>0.86631016042780751</v>
      </c>
      <c r="K826" s="3">
        <f>tweet_datatable[[#This Row],[R/L]]*60</f>
        <v>12.959999999999999</v>
      </c>
      <c r="L826" s="3">
        <f>tweet_datatable[[#This Row],[R/C]]*60</f>
        <v>51.978609625668447</v>
      </c>
      <c r="M826" s="3">
        <f>180-tweet_datatable[[#This Row],[Theta (deg)]]-tweet_datatable[[#This Row],[Phi (deg)]]</f>
        <v>115.06139037433155</v>
      </c>
      <c r="N826" s="3">
        <f>RADIANS(tweet_datatable[[#This Row],[Phi (deg)]])</f>
        <v>0.90719787857673173</v>
      </c>
      <c r="O826" s="3">
        <f>RADIANS(tweet_datatable[[#This Row],[Beta (deg)]])</f>
        <v>2.0082001039545965</v>
      </c>
      <c r="P826" s="3">
        <f>SIN(tweet_datatable[[#This Row],[Phi (rad)]])</f>
        <v>0.78778085228341743</v>
      </c>
      <c r="Q826" s="3">
        <f>SIN(tweet_datatable[[#This Row],[Beta (rad)]])</f>
        <v>0.90585444656531966</v>
      </c>
      <c r="R826" s="3">
        <f>tweet_datatable[[#This Row],[SinPhi]]/tweet_datatable[[#This Row],[SinBeta]]</f>
        <v>0.8696550039251939</v>
      </c>
      <c r="S826" s="3">
        <f>RADIANS(tweet_datatable[[#This Row],[Theta (deg)]])</f>
        <v>0.22619467105846508</v>
      </c>
      <c r="T826" s="3">
        <f>tweet_datatable[[#This Row],[r1]]*COS(tweet_datatable[[#This Row],[Theta (rad)]])</f>
        <v>0.84750217137841766</v>
      </c>
      <c r="U826" s="3">
        <f>tweet_datatable[[#This Row],[r1]]*SIN(tweet_datatable[[#This Row],[Theta (rad)]])</f>
        <v>0.19503818949374027</v>
      </c>
      <c r="V826" s="3">
        <f>IF(COUNTA(tweet_datatable[[#This Row],[Flag]])&gt;0,tweet_datatable[[#This Row],[x]],NA())</f>
        <v>0.84750217137841766</v>
      </c>
      <c r="W826" s="3">
        <f>IF(COUNTA(tweet_datatable[[#This Row],[Flag]])&gt;0,tweet_datatable[[#This Row],[y]],NA())</f>
        <v>0.19503818949374027</v>
      </c>
      <c r="X826" s="3" t="e">
        <f>IF(COUNTA(tweet_datatable[[#This Row],[Flag]])=0,tweet_datatable[[#This Row],[x]],NA())</f>
        <v>#N/A</v>
      </c>
      <c r="Y826" s="3" t="e">
        <f>IF(COUNTA(tweet_datatable[[#This Row],[Flag]])=0,tweet_datatable[[#This Row],[y]],NA())</f>
        <v>#N/A</v>
      </c>
      <c r="Z826" s="3"/>
      <c r="AA826" s="3"/>
      <c r="AB826" s="3"/>
    </row>
    <row r="827" spans="1:28" x14ac:dyDescent="0.35">
      <c r="A827" s="1">
        <v>44194</v>
      </c>
      <c r="B827">
        <v>13.8</v>
      </c>
      <c r="C827">
        <v>33</v>
      </c>
      <c r="D827">
        <v>145.80000000000001</v>
      </c>
      <c r="E827" t="s">
        <v>8</v>
      </c>
      <c r="G827" t="s">
        <v>17</v>
      </c>
      <c r="I827" s="2">
        <f>IFERROR(tweet_datatable[[#This Row],[Retweets]]/SUM(tweet_datatable[[#This Row],[Retweets]:[Likes]]),0.5)</f>
        <v>0.18456375838926173</v>
      </c>
      <c r="J827" s="2">
        <f>IFERROR(tweet_datatable[[#This Row],[Retweets]]/SUM(tweet_datatable[[#This Row],[Comments]:[Retweets]]),0.5)</f>
        <v>0.70512820512820518</v>
      </c>
      <c r="K827" s="3">
        <f>tweet_datatable[[#This Row],[R/L]]*60</f>
        <v>11.073825503355703</v>
      </c>
      <c r="L827" s="3">
        <f>tweet_datatable[[#This Row],[R/C]]*60</f>
        <v>42.307692307692314</v>
      </c>
      <c r="M827" s="3">
        <f>180-tweet_datatable[[#This Row],[Theta (deg)]]-tweet_datatable[[#This Row],[Phi (deg)]]</f>
        <v>126.61848218895199</v>
      </c>
      <c r="N827" s="3">
        <f>RADIANS(tweet_datatable[[#This Row],[Phi (deg)]])</f>
        <v>0.73840852968990878</v>
      </c>
      <c r="O827" s="3">
        <f>RADIANS(tweet_datatable[[#This Row],[Beta (deg)]])</f>
        <v>2.209909408075009</v>
      </c>
      <c r="P827" s="3">
        <f>SIN(tweet_datatable[[#This Row],[Phi (rad)]])</f>
        <v>0.67311180742757026</v>
      </c>
      <c r="Q827" s="3">
        <f>SIN(tweet_datatable[[#This Row],[Beta (rad)]])</f>
        <v>0.8026251061570342</v>
      </c>
      <c r="R827" s="3">
        <f>tweet_datatable[[#This Row],[SinPhi]]/tweet_datatable[[#This Row],[SinBeta]]</f>
        <v>0.83863786749760039</v>
      </c>
      <c r="S827" s="3">
        <f>RADIANS(tweet_datatable[[#This Row],[Theta (deg)]])</f>
        <v>0.1932747158248754</v>
      </c>
      <c r="T827" s="3">
        <f>tweet_datatable[[#This Row],[r1]]*COS(tweet_datatable[[#This Row],[Theta (rad)]])</f>
        <v>0.8230228594725536</v>
      </c>
      <c r="U827" s="3">
        <f>tweet_datatable[[#This Row],[r1]]*SIN(tweet_datatable[[#This Row],[Theta (rad)]])</f>
        <v>0.16108024579862062</v>
      </c>
      <c r="V827" s="3">
        <f>IF(COUNTA(tweet_datatable[[#This Row],[Flag]])&gt;0,tweet_datatable[[#This Row],[x]],NA())</f>
        <v>0.8230228594725536</v>
      </c>
      <c r="W827" s="3">
        <f>IF(COUNTA(tweet_datatable[[#This Row],[Flag]])&gt;0,tweet_datatable[[#This Row],[y]],NA())</f>
        <v>0.16108024579862062</v>
      </c>
      <c r="X827" s="3" t="e">
        <f>IF(COUNTA(tweet_datatable[[#This Row],[Flag]])=0,tweet_datatable[[#This Row],[x]],NA())</f>
        <v>#N/A</v>
      </c>
      <c r="Y827" s="3" t="e">
        <f>IF(COUNTA(tweet_datatable[[#This Row],[Flag]])=0,tweet_datatable[[#This Row],[y]],NA())</f>
        <v>#N/A</v>
      </c>
      <c r="Z827" s="3"/>
      <c r="AA827" s="3"/>
      <c r="AB827" s="3"/>
    </row>
    <row r="828" spans="1:28" x14ac:dyDescent="0.35">
      <c r="A828" s="1">
        <v>44194</v>
      </c>
      <c r="B828">
        <v>5.7</v>
      </c>
      <c r="C828">
        <v>26.5</v>
      </c>
      <c r="D828">
        <v>128.6</v>
      </c>
      <c r="E828" t="s">
        <v>8</v>
      </c>
      <c r="G828" t="s">
        <v>17</v>
      </c>
      <c r="I828" s="2">
        <f>IFERROR(tweet_datatable[[#This Row],[Retweets]]/SUM(tweet_datatable[[#This Row],[Retweets]:[Likes]]),0.5)</f>
        <v>0.17085751128304322</v>
      </c>
      <c r="J828" s="2">
        <f>IFERROR(tweet_datatable[[#This Row],[Retweets]]/SUM(tweet_datatable[[#This Row],[Comments]:[Retweets]]),0.5)</f>
        <v>0.82298136645962727</v>
      </c>
      <c r="K828" s="3">
        <f>tweet_datatable[[#This Row],[R/L]]*60</f>
        <v>10.251450676982593</v>
      </c>
      <c r="L828" s="3">
        <f>tweet_datatable[[#This Row],[R/C]]*60</f>
        <v>49.378881987577635</v>
      </c>
      <c r="M828" s="3">
        <f>180-tweet_datatable[[#This Row],[Theta (deg)]]-tweet_datatable[[#This Row],[Phi (deg)]]</f>
        <v>120.36966733543977</v>
      </c>
      <c r="N828" s="3">
        <f>RADIANS(tweet_datatable[[#This Row],[Phi (deg)]])</f>
        <v>0.86182407163695152</v>
      </c>
      <c r="O828" s="3">
        <f>RADIANS(tweet_datatable[[#This Row],[Beta (deg)]])</f>
        <v>2.1008470145336937</v>
      </c>
      <c r="P828" s="3">
        <f>SIN(tweet_datatable[[#This Row],[Phi (rad)]])</f>
        <v>0.75903139415520038</v>
      </c>
      <c r="Q828" s="3">
        <f>SIN(tweet_datatable[[#This Row],[Beta (rad)]])</f>
        <v>0.86278144506443755</v>
      </c>
      <c r="R828" s="3">
        <f>tweet_datatable[[#This Row],[SinPhi]]/tweet_datatable[[#This Row],[SinBeta]]</f>
        <v>0.87974932527496752</v>
      </c>
      <c r="S828" s="3">
        <f>RADIANS(tweet_datatable[[#This Row],[Theta (deg)]])</f>
        <v>0.17892156741914791</v>
      </c>
      <c r="T828" s="3">
        <f>tweet_datatable[[#This Row],[r1]]*COS(tweet_datatable[[#This Row],[Theta (rad)]])</f>
        <v>0.86570517592496776</v>
      </c>
      <c r="U828" s="3">
        <f>tweet_datatable[[#This Row],[r1]]*SIN(tweet_datatable[[#This Row],[Theta (rad)]])</f>
        <v>0.15656763298485801</v>
      </c>
      <c r="V828" s="3">
        <f>IF(COUNTA(tweet_datatable[[#This Row],[Flag]])&gt;0,tweet_datatable[[#This Row],[x]],NA())</f>
        <v>0.86570517592496776</v>
      </c>
      <c r="W828" s="3">
        <f>IF(COUNTA(tweet_datatable[[#This Row],[Flag]])&gt;0,tweet_datatable[[#This Row],[y]],NA())</f>
        <v>0.15656763298485801</v>
      </c>
      <c r="X828" s="3" t="e">
        <f>IF(COUNTA(tweet_datatable[[#This Row],[Flag]])=0,tweet_datatable[[#This Row],[x]],NA())</f>
        <v>#N/A</v>
      </c>
      <c r="Y828" s="3" t="e">
        <f>IF(COUNTA(tweet_datatable[[#This Row],[Flag]])=0,tweet_datatable[[#This Row],[y]],NA())</f>
        <v>#N/A</v>
      </c>
      <c r="Z828" s="3"/>
      <c r="AA828" s="3"/>
      <c r="AB828" s="3"/>
    </row>
    <row r="829" spans="1:28" x14ac:dyDescent="0.35">
      <c r="A829" s="1">
        <v>44194</v>
      </c>
      <c r="B829">
        <v>9.6999999999999993</v>
      </c>
      <c r="C829">
        <v>27.6</v>
      </c>
      <c r="D829">
        <v>133.6</v>
      </c>
      <c r="E829" t="s">
        <v>8</v>
      </c>
      <c r="G829" t="s">
        <v>17</v>
      </c>
      <c r="I829" s="2">
        <f>IFERROR(tweet_datatable[[#This Row],[Retweets]]/SUM(tweet_datatable[[#This Row],[Retweets]:[Likes]]),0.5)</f>
        <v>0.17121588089330028</v>
      </c>
      <c r="J829" s="2">
        <f>IFERROR(tweet_datatable[[#This Row],[Retweets]]/SUM(tweet_datatable[[#This Row],[Comments]:[Retweets]]),0.5)</f>
        <v>0.73994638069705099</v>
      </c>
      <c r="K829" s="3">
        <f>tweet_datatable[[#This Row],[R/L]]*60</f>
        <v>10.272952853598017</v>
      </c>
      <c r="L829" s="3">
        <f>tweet_datatable[[#This Row],[R/C]]*60</f>
        <v>44.396782841823061</v>
      </c>
      <c r="M829" s="3">
        <f>180-tweet_datatable[[#This Row],[Theta (deg)]]-tweet_datatable[[#This Row],[Phi (deg)]]</f>
        <v>125.33026430457892</v>
      </c>
      <c r="N829" s="3">
        <f>RADIANS(tweet_datatable[[#This Row],[Phi (deg)]])</f>
        <v>0.77487003788273723</v>
      </c>
      <c r="O829" s="3">
        <f>RADIANS(tweet_datatable[[#This Row],[Beta (deg)]])</f>
        <v>2.1874257645096233</v>
      </c>
      <c r="P829" s="3">
        <f>SIN(tweet_datatable[[#This Row],[Phi (rad)]])</f>
        <v>0.69962322176750658</v>
      </c>
      <c r="Q829" s="3">
        <f>SIN(tweet_datatable[[#This Row],[Beta (rad)]])</f>
        <v>0.81583224504680929</v>
      </c>
      <c r="R829" s="3">
        <f>tweet_datatable[[#This Row],[SinPhi]]/tweet_datatable[[#This Row],[SinBeta]]</f>
        <v>0.85755769769478152</v>
      </c>
      <c r="S829" s="3">
        <f>RADIANS(tweet_datatable[[#This Row],[Theta (deg)]])</f>
        <v>0.17929685119743241</v>
      </c>
      <c r="T829" s="3">
        <f>tweet_datatable[[#This Row],[r1]]*COS(tweet_datatable[[#This Row],[Theta (rad)]])</f>
        <v>0.84381047666113651</v>
      </c>
      <c r="U829" s="3">
        <f>tweet_datatable[[#This Row],[r1]]*SIN(tweet_datatable[[#This Row],[Theta (rad)]])</f>
        <v>0.15293490233586304</v>
      </c>
      <c r="V829" s="3">
        <f>IF(COUNTA(tweet_datatable[[#This Row],[Flag]])&gt;0,tweet_datatable[[#This Row],[x]],NA())</f>
        <v>0.84381047666113651</v>
      </c>
      <c r="W829" s="3">
        <f>IF(COUNTA(tweet_datatable[[#This Row],[Flag]])&gt;0,tweet_datatable[[#This Row],[y]],NA())</f>
        <v>0.15293490233586304</v>
      </c>
      <c r="X829" s="3" t="e">
        <f>IF(COUNTA(tweet_datatable[[#This Row],[Flag]])=0,tweet_datatable[[#This Row],[x]],NA())</f>
        <v>#N/A</v>
      </c>
      <c r="Y829" s="3" t="e">
        <f>IF(COUNTA(tweet_datatable[[#This Row],[Flag]])=0,tweet_datatable[[#This Row],[y]],NA())</f>
        <v>#N/A</v>
      </c>
      <c r="Z829" s="3"/>
      <c r="AA829" s="3"/>
      <c r="AB829" s="3"/>
    </row>
    <row r="830" spans="1:28" x14ac:dyDescent="0.35">
      <c r="A830" s="1">
        <v>44194</v>
      </c>
      <c r="B830">
        <v>12.8</v>
      </c>
      <c r="C830">
        <v>34.200000000000003</v>
      </c>
      <c r="D830">
        <v>160.1</v>
      </c>
      <c r="E830" t="s">
        <v>9</v>
      </c>
      <c r="I830" s="2">
        <f>IFERROR(tweet_datatable[[#This Row],[Retweets]]/SUM(tweet_datatable[[#This Row],[Retweets]:[Likes]]),0.5)</f>
        <v>0.17601646937725168</v>
      </c>
      <c r="J830" s="2">
        <f>IFERROR(tweet_datatable[[#This Row],[Retweets]]/SUM(tweet_datatable[[#This Row],[Comments]:[Retweets]]),0.5)</f>
        <v>0.72765957446808516</v>
      </c>
      <c r="K830" s="3">
        <f>tweet_datatable[[#This Row],[R/L]]*60</f>
        <v>10.560988162635102</v>
      </c>
      <c r="L830" s="3">
        <f>tweet_datatable[[#This Row],[R/C]]*60</f>
        <v>43.659574468085111</v>
      </c>
      <c r="M830" s="3">
        <f>180-tweet_datatable[[#This Row],[Theta (deg)]]-tweet_datatable[[#This Row],[Phi (deg)]]</f>
        <v>125.77943736927978</v>
      </c>
      <c r="N830" s="3">
        <f>RADIANS(tweet_datatable[[#This Row],[Phi (deg)]])</f>
        <v>0.76200332448773711</v>
      </c>
      <c r="O830" s="3">
        <f>RADIANS(tweet_datatable[[#This Row],[Beta (deg)]])</f>
        <v>2.1952653133999269</v>
      </c>
      <c r="P830" s="3">
        <f>SIN(tweet_datatable[[#This Row],[Phi (rad)]])</f>
        <v>0.69037214344233033</v>
      </c>
      <c r="Q830" s="3">
        <f>SIN(tweet_datatable[[#This Row],[Beta (rad)]])</f>
        <v>0.81127369964415652</v>
      </c>
      <c r="R830" s="3">
        <f>tweet_datatable[[#This Row],[SinPhi]]/tweet_datatable[[#This Row],[SinBeta]]</f>
        <v>0.85097315954546981</v>
      </c>
      <c r="S830" s="3">
        <f>RADIANS(tweet_datatable[[#This Row],[Theta (deg)]])</f>
        <v>0.18432401570212892</v>
      </c>
      <c r="T830" s="3">
        <f>tweet_datatable[[#This Row],[r1]]*COS(tweet_datatable[[#This Row],[Theta (rad)]])</f>
        <v>0.8365579899426433</v>
      </c>
      <c r="U830" s="3">
        <f>tweet_datatable[[#This Row],[r1]]*SIN(tweet_datatable[[#This Row],[Theta (rad)]])</f>
        <v>0.1559680984365841</v>
      </c>
      <c r="V830" s="3" t="e">
        <f>IF(COUNTA(tweet_datatable[[#This Row],[Flag]])&gt;0,tweet_datatable[[#This Row],[x]],NA())</f>
        <v>#N/A</v>
      </c>
      <c r="W830" s="3" t="e">
        <f>IF(COUNTA(tweet_datatable[[#This Row],[Flag]])&gt;0,tweet_datatable[[#This Row],[y]],NA())</f>
        <v>#N/A</v>
      </c>
      <c r="X830" s="3">
        <f>IF(COUNTA(tweet_datatable[[#This Row],[Flag]])=0,tweet_datatable[[#This Row],[x]],NA())</f>
        <v>0.8365579899426433</v>
      </c>
      <c r="Y830" s="3">
        <f>IF(COUNTA(tweet_datatable[[#This Row],[Flag]])=0,tweet_datatable[[#This Row],[y]],NA())</f>
        <v>0.1559680984365841</v>
      </c>
      <c r="Z830" s="3"/>
      <c r="AA830" s="3"/>
      <c r="AB830" s="3"/>
    </row>
    <row r="831" spans="1:28" x14ac:dyDescent="0.35">
      <c r="A831" s="1">
        <v>44194</v>
      </c>
      <c r="B831">
        <v>14</v>
      </c>
      <c r="C831">
        <v>43.2</v>
      </c>
      <c r="D831">
        <v>157.1</v>
      </c>
      <c r="E831" t="s">
        <v>8</v>
      </c>
      <c r="I831" s="2">
        <f>IFERROR(tweet_datatable[[#This Row],[Retweets]]/SUM(tweet_datatable[[#This Row],[Retweets]:[Likes]]),0.5)</f>
        <v>0.21567648527209188</v>
      </c>
      <c r="J831" s="2">
        <f>IFERROR(tweet_datatable[[#This Row],[Retweets]]/SUM(tweet_datatable[[#This Row],[Comments]:[Retweets]]),0.5)</f>
        <v>0.75524475524475521</v>
      </c>
      <c r="K831" s="3">
        <f>tweet_datatable[[#This Row],[R/L]]*60</f>
        <v>12.940589116325512</v>
      </c>
      <c r="L831" s="3">
        <f>tweet_datatable[[#This Row],[R/C]]*60</f>
        <v>45.314685314685313</v>
      </c>
      <c r="M831" s="3">
        <f>180-tweet_datatable[[#This Row],[Theta (deg)]]-tweet_datatable[[#This Row],[Phi (deg)]]</f>
        <v>121.7447255689892</v>
      </c>
      <c r="N831" s="3">
        <f>RADIANS(tweet_datatable[[#This Row],[Phi (deg)]])</f>
        <v>0.79089045824638149</v>
      </c>
      <c r="O831" s="3">
        <f>RADIANS(tweet_datatable[[#This Row],[Beta (deg)]])</f>
        <v>2.1248463081157882</v>
      </c>
      <c r="P831" s="3">
        <f>SIN(tweet_datatable[[#This Row],[Phi (rad)]])</f>
        <v>0.71097973557510186</v>
      </c>
      <c r="Q831" s="3">
        <f>SIN(tweet_datatable[[#This Row],[Beta (rad)]])</f>
        <v>0.85040066263992664</v>
      </c>
      <c r="R831" s="3">
        <f>tweet_datatable[[#This Row],[SinPhi]]/tweet_datatable[[#This Row],[SinBeta]]</f>
        <v>0.83605265942289386</v>
      </c>
      <c r="S831" s="3">
        <f>RADIANS(tweet_datatable[[#This Row],[Theta (deg)]])</f>
        <v>0.22585588722762368</v>
      </c>
      <c r="T831" s="3">
        <f>tweet_datatable[[#This Row],[r1]]*COS(tweet_datatable[[#This Row],[Theta (rad)]])</f>
        <v>0.81481925961662194</v>
      </c>
      <c r="U831" s="3">
        <f>tweet_datatable[[#This Row],[r1]]*SIN(tweet_datatable[[#This Row],[Theta (rad)]])</f>
        <v>0.18722612928198154</v>
      </c>
      <c r="V831" s="3" t="e">
        <f>IF(COUNTA(tweet_datatable[[#This Row],[Flag]])&gt;0,tweet_datatable[[#This Row],[x]],NA())</f>
        <v>#N/A</v>
      </c>
      <c r="W831" s="3" t="e">
        <f>IF(COUNTA(tweet_datatable[[#This Row],[Flag]])&gt;0,tweet_datatable[[#This Row],[y]],NA())</f>
        <v>#N/A</v>
      </c>
      <c r="X831" s="3">
        <f>IF(COUNTA(tweet_datatable[[#This Row],[Flag]])=0,tweet_datatable[[#This Row],[x]],NA())</f>
        <v>0.81481925961662194</v>
      </c>
      <c r="Y831" s="3">
        <f>IF(COUNTA(tweet_datatable[[#This Row],[Flag]])=0,tweet_datatable[[#This Row],[y]],NA())</f>
        <v>0.18722612928198154</v>
      </c>
      <c r="Z831" s="3"/>
      <c r="AA831" s="3"/>
      <c r="AB831" s="3"/>
    </row>
    <row r="832" spans="1:28" x14ac:dyDescent="0.35">
      <c r="A832" s="1">
        <v>44194</v>
      </c>
      <c r="B832">
        <v>7.6</v>
      </c>
      <c r="C832">
        <v>30.2</v>
      </c>
      <c r="D832">
        <v>126.9</v>
      </c>
      <c r="E832" t="s">
        <v>8</v>
      </c>
      <c r="I832" s="2">
        <f>IFERROR(tweet_datatable[[#This Row],[Retweets]]/SUM(tweet_datatable[[#This Row],[Retweets]:[Likes]]),0.5)</f>
        <v>0.19223424570337366</v>
      </c>
      <c r="J832" s="2">
        <f>IFERROR(tweet_datatable[[#This Row],[Retweets]]/SUM(tweet_datatable[[#This Row],[Comments]:[Retweets]]),0.5)</f>
        <v>0.79894179894179895</v>
      </c>
      <c r="K832" s="3">
        <f>tweet_datatable[[#This Row],[R/L]]*60</f>
        <v>11.53405474220242</v>
      </c>
      <c r="L832" s="3">
        <f>tweet_datatable[[#This Row],[R/C]]*60</f>
        <v>47.936507936507937</v>
      </c>
      <c r="M832" s="3">
        <f>180-tweet_datatable[[#This Row],[Theta (deg)]]-tweet_datatable[[#This Row],[Phi (deg)]]</f>
        <v>120.52943732128965</v>
      </c>
      <c r="N832" s="3">
        <f>RADIANS(tweet_datatable[[#This Row],[Phi (deg)]])</f>
        <v>0.83664989540045642</v>
      </c>
      <c r="O832" s="3">
        <f>RADIANS(tweet_datatable[[#This Row],[Beta (deg)]])</f>
        <v>2.103635526832639</v>
      </c>
      <c r="P832" s="3">
        <f>SIN(tweet_datatable[[#This Row],[Phi (rad)]])</f>
        <v>0.74240287523489379</v>
      </c>
      <c r="Q832" s="3">
        <f>SIN(tweet_datatable[[#This Row],[Beta (rad)]])</f>
        <v>0.86136828459559556</v>
      </c>
      <c r="R832" s="3">
        <f>tweet_datatable[[#This Row],[SinPhi]]/tweet_datatable[[#This Row],[SinBeta]]</f>
        <v>0.86188786900070868</v>
      </c>
      <c r="S832" s="3">
        <f>RADIANS(tweet_datatable[[#This Row],[Theta (deg)]])</f>
        <v>0.20130723135669798</v>
      </c>
      <c r="T832" s="3">
        <f>tweet_datatable[[#This Row],[r1]]*COS(tweet_datatable[[#This Row],[Theta (rad)]])</f>
        <v>0.84448293445527423</v>
      </c>
      <c r="U832" s="3">
        <f>tweet_datatable[[#This Row],[r1]]*SIN(tweet_datatable[[#This Row],[Theta (rad)]])</f>
        <v>0.17233476765990005</v>
      </c>
      <c r="V832" s="3" t="e">
        <f>IF(COUNTA(tweet_datatable[[#This Row],[Flag]])&gt;0,tweet_datatable[[#This Row],[x]],NA())</f>
        <v>#N/A</v>
      </c>
      <c r="W832" s="3" t="e">
        <f>IF(COUNTA(tweet_datatable[[#This Row],[Flag]])&gt;0,tweet_datatable[[#This Row],[y]],NA())</f>
        <v>#N/A</v>
      </c>
      <c r="X832" s="3">
        <f>IF(COUNTA(tweet_datatable[[#This Row],[Flag]])=0,tweet_datatable[[#This Row],[x]],NA())</f>
        <v>0.84448293445527423</v>
      </c>
      <c r="Y832" s="3">
        <f>IF(COUNTA(tweet_datatable[[#This Row],[Flag]])=0,tweet_datatable[[#This Row],[y]],NA())</f>
        <v>0.17233476765990005</v>
      </c>
      <c r="Z832" s="3"/>
      <c r="AA832" s="3"/>
      <c r="AB832" s="3"/>
    </row>
    <row r="833" spans="1:28" x14ac:dyDescent="0.35">
      <c r="A833" s="1">
        <v>44194</v>
      </c>
      <c r="B833">
        <v>29.7</v>
      </c>
      <c r="C833">
        <v>69.3</v>
      </c>
      <c r="D833">
        <v>373.8</v>
      </c>
      <c r="E833" t="s">
        <v>8</v>
      </c>
      <c r="I833" s="2">
        <f>IFERROR(tweet_datatable[[#This Row],[Retweets]]/SUM(tweet_datatable[[#This Row],[Retweets]:[Likes]]),0.5)</f>
        <v>0.15639810426540282</v>
      </c>
      <c r="J833" s="2">
        <f>IFERROR(tweet_datatable[[#This Row],[Retweets]]/SUM(tweet_datatable[[#This Row],[Comments]:[Retweets]]),0.5)</f>
        <v>0.7</v>
      </c>
      <c r="K833" s="3">
        <f>tweet_datatable[[#This Row],[R/L]]*60</f>
        <v>9.3838862559241694</v>
      </c>
      <c r="L833" s="3">
        <f>tweet_datatable[[#This Row],[R/C]]*60</f>
        <v>42</v>
      </c>
      <c r="M833" s="3">
        <f>180-tweet_datatable[[#This Row],[Theta (deg)]]-tweet_datatable[[#This Row],[Phi (deg)]]</f>
        <v>128.61611374407582</v>
      </c>
      <c r="N833" s="3">
        <f>RADIANS(tweet_datatable[[#This Row],[Phi (deg)]])</f>
        <v>0.73303828583761843</v>
      </c>
      <c r="O833" s="3">
        <f>RADIANS(tweet_datatable[[#This Row],[Beta (deg)]])</f>
        <v>2.2447746559536546</v>
      </c>
      <c r="P833" s="3">
        <f>SIN(tweet_datatable[[#This Row],[Phi (rad)]])</f>
        <v>0.66913060635885824</v>
      </c>
      <c r="Q833" s="3">
        <f>SIN(tweet_datatable[[#This Row],[Beta (rad)]])</f>
        <v>0.78134498293331323</v>
      </c>
      <c r="R833" s="3">
        <f>tweet_datatable[[#This Row],[SinPhi]]/tweet_datatable[[#This Row],[SinBeta]]</f>
        <v>0.85638305866740005</v>
      </c>
      <c r="S833" s="3">
        <f>RADIANS(tweet_datatable[[#This Row],[Theta (deg)]])</f>
        <v>0.16377971179851999</v>
      </c>
      <c r="T833" s="3">
        <f>tweet_datatable[[#This Row],[r1]]*COS(tweet_datatable[[#This Row],[Theta (rad)]])</f>
        <v>0.84492298856703973</v>
      </c>
      <c r="U833" s="3">
        <f>tweet_datatable[[#This Row],[r1]]*SIN(tweet_datatable[[#This Row],[Theta (rad)]])</f>
        <v>0.13963196827185964</v>
      </c>
      <c r="V833" s="3" t="e">
        <f>IF(COUNTA(tweet_datatable[[#This Row],[Flag]])&gt;0,tweet_datatable[[#This Row],[x]],NA())</f>
        <v>#N/A</v>
      </c>
      <c r="W833" s="3" t="e">
        <f>IF(COUNTA(tweet_datatable[[#This Row],[Flag]])&gt;0,tweet_datatable[[#This Row],[y]],NA())</f>
        <v>#N/A</v>
      </c>
      <c r="X833" s="3">
        <f>IF(COUNTA(tweet_datatable[[#This Row],[Flag]])=0,tweet_datatable[[#This Row],[x]],NA())</f>
        <v>0.84492298856703973</v>
      </c>
      <c r="Y833" s="3">
        <f>IF(COUNTA(tweet_datatable[[#This Row],[Flag]])=0,tweet_datatable[[#This Row],[y]],NA())</f>
        <v>0.13963196827185964</v>
      </c>
      <c r="Z833" s="3"/>
      <c r="AA833" s="3"/>
      <c r="AB833" s="3"/>
    </row>
    <row r="834" spans="1:28" x14ac:dyDescent="0.35">
      <c r="A834" s="1">
        <v>44194</v>
      </c>
      <c r="B834">
        <v>9.1</v>
      </c>
      <c r="C834">
        <v>26.2</v>
      </c>
      <c r="D834">
        <v>130.30000000000001</v>
      </c>
      <c r="E834" t="s">
        <v>8</v>
      </c>
      <c r="I834" s="2">
        <f>IFERROR(tweet_datatable[[#This Row],[Retweets]]/SUM(tweet_datatable[[#This Row],[Retweets]:[Likes]]),0.5)</f>
        <v>0.16741214057507986</v>
      </c>
      <c r="J834" s="2">
        <f>IFERROR(tweet_datatable[[#This Row],[Retweets]]/SUM(tweet_datatable[[#This Row],[Comments]:[Retweets]]),0.5)</f>
        <v>0.74220963172804533</v>
      </c>
      <c r="K834" s="3">
        <f>tweet_datatable[[#This Row],[R/L]]*60</f>
        <v>10.044728434504792</v>
      </c>
      <c r="L834" s="3">
        <f>tweet_datatable[[#This Row],[R/C]]*60</f>
        <v>44.532577903682721</v>
      </c>
      <c r="M834" s="3">
        <f>180-tweet_datatable[[#This Row],[Theta (deg)]]-tweet_datatable[[#This Row],[Phi (deg)]]</f>
        <v>125.42269366181247</v>
      </c>
      <c r="N834" s="3">
        <f>RADIANS(tweet_datatable[[#This Row],[Phi (deg)]])</f>
        <v>0.77724010882013772</v>
      </c>
      <c r="O834" s="3">
        <f>RADIANS(tweet_datatable[[#This Row],[Beta (deg)]])</f>
        <v>2.1890389611188512</v>
      </c>
      <c r="P834" s="3">
        <f>SIN(tweet_datatable[[#This Row],[Phi (rad)]])</f>
        <v>0.70131469925028866</v>
      </c>
      <c r="Q834" s="3">
        <f>SIN(tweet_datatable[[#This Row],[Beta (rad)]])</f>
        <v>0.81489829062067942</v>
      </c>
      <c r="R834" s="3">
        <f>tweet_datatable[[#This Row],[SinPhi]]/tweet_datatable[[#This Row],[SinBeta]]</f>
        <v>0.86061623557477573</v>
      </c>
      <c r="S834" s="3">
        <f>RADIANS(tweet_datatable[[#This Row],[Theta (deg)]])</f>
        <v>0.17531358365080421</v>
      </c>
      <c r="T834" s="3">
        <f>tweet_datatable[[#This Row],[r1]]*COS(tweet_datatable[[#This Row],[Theta (rad)]])</f>
        <v>0.84742461785061174</v>
      </c>
      <c r="U834" s="3">
        <f>tweet_datatable[[#This Row],[r1]]*SIN(tweet_datatable[[#This Row],[Theta (rad)]])</f>
        <v>0.15010603584014376</v>
      </c>
      <c r="V834" s="3" t="e">
        <f>IF(COUNTA(tweet_datatable[[#This Row],[Flag]])&gt;0,tweet_datatable[[#This Row],[x]],NA())</f>
        <v>#N/A</v>
      </c>
      <c r="W834" s="3" t="e">
        <f>IF(COUNTA(tweet_datatable[[#This Row],[Flag]])&gt;0,tweet_datatable[[#This Row],[y]],NA())</f>
        <v>#N/A</v>
      </c>
      <c r="X834" s="3">
        <f>IF(COUNTA(tweet_datatable[[#This Row],[Flag]])=0,tweet_datatable[[#This Row],[x]],NA())</f>
        <v>0.84742461785061174</v>
      </c>
      <c r="Y834" s="3">
        <f>IF(COUNTA(tweet_datatable[[#This Row],[Flag]])=0,tweet_datatable[[#This Row],[y]],NA())</f>
        <v>0.15010603584014376</v>
      </c>
      <c r="Z834" s="3"/>
      <c r="AA834" s="3"/>
      <c r="AB834" s="3"/>
    </row>
    <row r="835" spans="1:28" x14ac:dyDescent="0.35">
      <c r="A835" s="1">
        <v>44194</v>
      </c>
      <c r="B835">
        <v>23.7</v>
      </c>
      <c r="C835">
        <v>59.8</v>
      </c>
      <c r="D835">
        <v>189.8</v>
      </c>
      <c r="E835" t="s">
        <v>9</v>
      </c>
      <c r="I835" s="2">
        <f>IFERROR(tweet_datatable[[#This Row],[Retweets]]/SUM(tweet_datatable[[#This Row],[Retweets]:[Likes]]),0.5)</f>
        <v>0.23958333333333329</v>
      </c>
      <c r="J835" s="2">
        <f>IFERROR(tweet_datatable[[#This Row],[Retweets]]/SUM(tweet_datatable[[#This Row],[Comments]:[Retweets]]),0.5)</f>
        <v>0.71616766467065862</v>
      </c>
      <c r="K835" s="3">
        <f>tweet_datatable[[#This Row],[R/L]]*60</f>
        <v>14.374999999999996</v>
      </c>
      <c r="L835" s="3">
        <f>tweet_datatable[[#This Row],[R/C]]*60</f>
        <v>42.970059880239518</v>
      </c>
      <c r="M835" s="3">
        <f>180-tweet_datatable[[#This Row],[Theta (deg)]]-tweet_datatable[[#This Row],[Phi (deg)]]</f>
        <v>122.65494011976048</v>
      </c>
      <c r="N835" s="3">
        <f>RADIANS(tweet_datatable[[#This Row],[Phi (deg)]])</f>
        <v>0.74996902468929982</v>
      </c>
      <c r="O835" s="3">
        <f>RADIANS(tweet_datatable[[#This Row],[Beta (deg)]])</f>
        <v>2.1407325489263083</v>
      </c>
      <c r="P835" s="3">
        <f>SIN(tweet_datatable[[#This Row],[Phi (rad)]])</f>
        <v>0.68161609540628265</v>
      </c>
      <c r="Q835" s="3">
        <f>SIN(tweet_datatable[[#This Row],[Beta (rad)]])</f>
        <v>0.84193539003187046</v>
      </c>
      <c r="R835" s="3">
        <f>tweet_datatable[[#This Row],[SinPhi]]/tweet_datatable[[#This Row],[SinBeta]]</f>
        <v>0.80958242577317119</v>
      </c>
      <c r="S835" s="3">
        <f>RADIANS(tweet_datatable[[#This Row],[Theta (deg)]])</f>
        <v>0.25089107997418481</v>
      </c>
      <c r="T835" s="3">
        <f>tweet_datatable[[#This Row],[r1]]*COS(tweet_datatable[[#This Row],[Theta (rad)]])</f>
        <v>0.78423567945113737</v>
      </c>
      <c r="U835" s="3">
        <f>tweet_datatable[[#This Row],[r1]]*SIN(tweet_datatable[[#This Row],[Theta (rad)]])</f>
        <v>0.20099279389218175</v>
      </c>
      <c r="V835" s="3" t="e">
        <f>IF(COUNTA(tweet_datatable[[#This Row],[Flag]])&gt;0,tweet_datatable[[#This Row],[x]],NA())</f>
        <v>#N/A</v>
      </c>
      <c r="W835" s="3" t="e">
        <f>IF(COUNTA(tweet_datatable[[#This Row],[Flag]])&gt;0,tweet_datatable[[#This Row],[y]],NA())</f>
        <v>#N/A</v>
      </c>
      <c r="X835" s="3">
        <f>IF(COUNTA(tweet_datatable[[#This Row],[Flag]])=0,tweet_datatable[[#This Row],[x]],NA())</f>
        <v>0.78423567945113737</v>
      </c>
      <c r="Y835" s="3">
        <f>IF(COUNTA(tweet_datatable[[#This Row],[Flag]])=0,tweet_datatable[[#This Row],[y]],NA())</f>
        <v>0.20099279389218175</v>
      </c>
      <c r="Z835" s="3"/>
      <c r="AA835" s="3"/>
      <c r="AB835" s="3"/>
    </row>
    <row r="836" spans="1:28" x14ac:dyDescent="0.35">
      <c r="A836" s="1">
        <v>44194</v>
      </c>
      <c r="B836">
        <v>29.1</v>
      </c>
      <c r="C836">
        <v>36.6</v>
      </c>
      <c r="D836">
        <v>159.19999999999999</v>
      </c>
      <c r="E836" t="s">
        <v>8</v>
      </c>
      <c r="I836" s="2">
        <f>IFERROR(tweet_datatable[[#This Row],[Retweets]]/SUM(tweet_datatable[[#This Row],[Retweets]:[Likes]]),0.5)</f>
        <v>0.18692543411644538</v>
      </c>
      <c r="J836" s="2">
        <f>IFERROR(tweet_datatable[[#This Row],[Retweets]]/SUM(tweet_datatable[[#This Row],[Comments]:[Retweets]]),0.5)</f>
        <v>0.55707762557077622</v>
      </c>
      <c r="K836" s="3">
        <f>tweet_datatable[[#This Row],[R/L]]*60</f>
        <v>11.215526046986723</v>
      </c>
      <c r="L836" s="3">
        <f>tweet_datatable[[#This Row],[R/C]]*60</f>
        <v>33.42465753424657</v>
      </c>
      <c r="M836" s="3">
        <f>180-tweet_datatable[[#This Row],[Theta (deg)]]-tweet_datatable[[#This Row],[Phi (deg)]]</f>
        <v>135.35981641876671</v>
      </c>
      <c r="N836" s="3">
        <f>RADIANS(tweet_datatable[[#This Row],[Phi (deg)]])</f>
        <v>0.58337032532413202</v>
      </c>
      <c r="O836" s="3">
        <f>RADIANS(tweet_datatable[[#This Row],[Beta (deg)]])</f>
        <v>2.362474471402559</v>
      </c>
      <c r="P836" s="3">
        <f>SIN(tweet_datatable[[#This Row],[Phi (rad)]])</f>
        <v>0.55083997018198116</v>
      </c>
      <c r="Q836" s="3">
        <f>SIN(tweet_datatable[[#This Row],[Beta (rad)]])</f>
        <v>0.70265224962454664</v>
      </c>
      <c r="R836" s="3">
        <f>tweet_datatable[[#This Row],[SinPhi]]/tweet_datatable[[#This Row],[SinBeta]]</f>
        <v>0.7839439359602357</v>
      </c>
      <c r="S836" s="3">
        <f>RADIANS(tweet_datatable[[#This Row],[Theta (deg)]])</f>
        <v>0.19574785686310256</v>
      </c>
      <c r="T836" s="3">
        <f>tweet_datatable[[#This Row],[r1]]*COS(tweet_datatable[[#This Row],[Theta (rad)]])</f>
        <v>0.76897255534273512</v>
      </c>
      <c r="U836" s="3">
        <f>tweet_datatable[[#This Row],[r1]]*SIN(tweet_datatable[[#This Row],[Theta (rad)]])</f>
        <v>0.15247722406474482</v>
      </c>
      <c r="V836" s="3" t="e">
        <f>IF(COUNTA(tweet_datatable[[#This Row],[Flag]])&gt;0,tweet_datatable[[#This Row],[x]],NA())</f>
        <v>#N/A</v>
      </c>
      <c r="W836" s="3" t="e">
        <f>IF(COUNTA(tweet_datatable[[#This Row],[Flag]])&gt;0,tweet_datatable[[#This Row],[y]],NA())</f>
        <v>#N/A</v>
      </c>
      <c r="X836" s="3">
        <f>IF(COUNTA(tweet_datatable[[#This Row],[Flag]])=0,tweet_datatable[[#This Row],[x]],NA())</f>
        <v>0.76897255534273512</v>
      </c>
      <c r="Y836" s="3">
        <f>IF(COUNTA(tweet_datatable[[#This Row],[Flag]])=0,tweet_datatable[[#This Row],[y]],NA())</f>
        <v>0.15247722406474482</v>
      </c>
      <c r="Z836" s="3"/>
      <c r="AA836" s="3"/>
      <c r="AB836" s="3"/>
    </row>
    <row r="837" spans="1:28" x14ac:dyDescent="0.35">
      <c r="A837" s="1">
        <v>44194</v>
      </c>
      <c r="B837">
        <v>24</v>
      </c>
      <c r="C837">
        <v>43.4</v>
      </c>
      <c r="D837">
        <v>160.9</v>
      </c>
      <c r="E837" t="s">
        <v>8</v>
      </c>
      <c r="I837" s="2">
        <f>IFERROR(tweet_datatable[[#This Row],[Retweets]]/SUM(tweet_datatable[[#This Row],[Retweets]:[Likes]]),0.5)</f>
        <v>0.21243269701419479</v>
      </c>
      <c r="J837" s="2">
        <f>IFERROR(tweet_datatable[[#This Row],[Retweets]]/SUM(tweet_datatable[[#This Row],[Comments]:[Retweets]]),0.5)</f>
        <v>0.64391691394658745</v>
      </c>
      <c r="K837" s="3">
        <f>tweet_datatable[[#This Row],[R/L]]*60</f>
        <v>12.745961820851686</v>
      </c>
      <c r="L837" s="3">
        <f>tweet_datatable[[#This Row],[R/C]]*60</f>
        <v>38.63501483679525</v>
      </c>
      <c r="M837" s="3">
        <f>180-tweet_datatable[[#This Row],[Theta (deg)]]-tweet_datatable[[#This Row],[Phi (deg)]]</f>
        <v>128.61902334235307</v>
      </c>
      <c r="N837" s="3">
        <f>RADIANS(tweet_datatable[[#This Row],[Phi (deg)]])</f>
        <v>0.67430821545893682</v>
      </c>
      <c r="O837" s="3">
        <f>RADIANS(tweet_datatable[[#This Row],[Beta (deg)]])</f>
        <v>2.2448254380235029</v>
      </c>
      <c r="P837" s="3">
        <f>SIN(tweet_datatable[[#This Row],[Phi (rad)]])</f>
        <v>0.62435708624363107</v>
      </c>
      <c r="Q837" s="3">
        <f>SIN(tweet_datatable[[#This Row],[Beta (rad)]])</f>
        <v>0.78131328886829732</v>
      </c>
      <c r="R837" s="3">
        <f>tweet_datatable[[#This Row],[SinPhi]]/tweet_datatable[[#This Row],[SinBeta]]</f>
        <v>0.79911233450027275</v>
      </c>
      <c r="S837" s="3">
        <f>RADIANS(tweet_datatable[[#This Row],[Theta (deg)]])</f>
        <v>0.22245900010735356</v>
      </c>
      <c r="T837" s="3">
        <f>tweet_datatable[[#This Row],[r1]]*COS(tweet_datatable[[#This Row],[Theta (rad)]])</f>
        <v>0.77942050665510132</v>
      </c>
      <c r="U837" s="3">
        <f>tweet_datatable[[#This Row],[r1]]*SIN(tweet_datatable[[#This Row],[Theta (rad)]])</f>
        <v>0.17630710977150379</v>
      </c>
      <c r="V837" s="3" t="e">
        <f>IF(COUNTA(tweet_datatable[[#This Row],[Flag]])&gt;0,tweet_datatable[[#This Row],[x]],NA())</f>
        <v>#N/A</v>
      </c>
      <c r="W837" s="3" t="e">
        <f>IF(COUNTA(tweet_datatable[[#This Row],[Flag]])&gt;0,tweet_datatable[[#This Row],[y]],NA())</f>
        <v>#N/A</v>
      </c>
      <c r="X837" s="3">
        <f>IF(COUNTA(tweet_datatable[[#This Row],[Flag]])=0,tweet_datatable[[#This Row],[x]],NA())</f>
        <v>0.77942050665510132</v>
      </c>
      <c r="Y837" s="3">
        <f>IF(COUNTA(tweet_datatable[[#This Row],[Flag]])=0,tweet_datatable[[#This Row],[y]],NA())</f>
        <v>0.17630710977150379</v>
      </c>
      <c r="Z837" s="3"/>
      <c r="AA837" s="3"/>
      <c r="AB837" s="3"/>
    </row>
    <row r="838" spans="1:28" x14ac:dyDescent="0.35">
      <c r="A838" s="1">
        <v>44194</v>
      </c>
      <c r="B838">
        <v>15.8</v>
      </c>
      <c r="C838">
        <v>43.3</v>
      </c>
      <c r="D838">
        <v>179</v>
      </c>
      <c r="E838" t="s">
        <v>8</v>
      </c>
      <c r="I838" s="2">
        <f>IFERROR(tweet_datatable[[#This Row],[Retweets]]/SUM(tweet_datatable[[#This Row],[Retweets]:[Likes]]),0.5)</f>
        <v>0.19478182636077371</v>
      </c>
      <c r="J838" s="2">
        <f>IFERROR(tweet_datatable[[#This Row],[Retweets]]/SUM(tweet_datatable[[#This Row],[Comments]:[Retweets]]),0.5)</f>
        <v>0.73265651438240276</v>
      </c>
      <c r="K838" s="3">
        <f>tweet_datatable[[#This Row],[R/L]]*60</f>
        <v>11.686909581646422</v>
      </c>
      <c r="L838" s="3">
        <f>tweet_datatable[[#This Row],[R/C]]*60</f>
        <v>43.959390862944169</v>
      </c>
      <c r="M838" s="3">
        <f>180-tweet_datatable[[#This Row],[Theta (deg)]]-tweet_datatable[[#This Row],[Phi (deg)]]</f>
        <v>124.35369955540941</v>
      </c>
      <c r="N838" s="3">
        <f>RADIANS(tweet_datatable[[#This Row],[Phi (deg)]])</f>
        <v>0.76723610772948714</v>
      </c>
      <c r="O838" s="3">
        <f>RADIANS(tweet_datatable[[#This Row],[Beta (deg)]])</f>
        <v>2.1703814942777031</v>
      </c>
      <c r="P838" s="3">
        <f>SIN(tweet_datatable[[#This Row],[Phi (rad)]])</f>
        <v>0.69414835448115908</v>
      </c>
      <c r="Q838" s="3">
        <f>SIN(tweet_datatable[[#This Row],[Beta (rad)]])</f>
        <v>0.82556977594715464</v>
      </c>
      <c r="R838" s="3">
        <f>tweet_datatable[[#This Row],[SinPhi]]/tweet_datatable[[#This Row],[SinBeta]]</f>
        <v>0.84081124903680104</v>
      </c>
      <c r="S838" s="3">
        <f>RADIANS(tweet_datatable[[#This Row],[Theta (deg)]])</f>
        <v>0.20397505158260312</v>
      </c>
      <c r="T838" s="3">
        <f>tweet_datatable[[#This Row],[r1]]*COS(tweet_datatable[[#This Row],[Theta (rad)]])</f>
        <v>0.8233804886177305</v>
      </c>
      <c r="U838" s="3">
        <f>tweet_datatable[[#This Row],[r1]]*SIN(tweet_datatable[[#This Row],[Theta (rad)]])</f>
        <v>0.17031772506246312</v>
      </c>
      <c r="V838" s="3" t="e">
        <f>IF(COUNTA(tweet_datatable[[#This Row],[Flag]])&gt;0,tweet_datatable[[#This Row],[x]],NA())</f>
        <v>#N/A</v>
      </c>
      <c r="W838" s="3" t="e">
        <f>IF(COUNTA(tweet_datatable[[#This Row],[Flag]])&gt;0,tweet_datatable[[#This Row],[y]],NA())</f>
        <v>#N/A</v>
      </c>
      <c r="X838" s="3">
        <f>IF(COUNTA(tweet_datatable[[#This Row],[Flag]])=0,tweet_datatable[[#This Row],[x]],NA())</f>
        <v>0.8233804886177305</v>
      </c>
      <c r="Y838" s="3">
        <f>IF(COUNTA(tweet_datatable[[#This Row],[Flag]])=0,tweet_datatable[[#This Row],[y]],NA())</f>
        <v>0.17031772506246312</v>
      </c>
      <c r="Z838" s="3"/>
      <c r="AA838" s="3"/>
      <c r="AB838" s="3"/>
    </row>
    <row r="839" spans="1:28" x14ac:dyDescent="0.35">
      <c r="A839" s="1">
        <v>44194</v>
      </c>
      <c r="B839">
        <v>15</v>
      </c>
      <c r="C839">
        <v>32.299999999999997</v>
      </c>
      <c r="D839">
        <v>127.2</v>
      </c>
      <c r="E839" t="s">
        <v>8</v>
      </c>
      <c r="I839" s="2">
        <f>IFERROR(tweet_datatable[[#This Row],[Retweets]]/SUM(tweet_datatable[[#This Row],[Retweets]:[Likes]]),0.5)</f>
        <v>0.2025078369905956</v>
      </c>
      <c r="J839" s="2">
        <f>IFERROR(tweet_datatable[[#This Row],[Retweets]]/SUM(tweet_datatable[[#This Row],[Comments]:[Retweets]]),0.5)</f>
        <v>0.68287526427061307</v>
      </c>
      <c r="K839" s="3">
        <f>tweet_datatable[[#This Row],[R/L]]*60</f>
        <v>12.150470219435736</v>
      </c>
      <c r="L839" s="3">
        <f>tweet_datatable[[#This Row],[R/C]]*60</f>
        <v>40.972515856236782</v>
      </c>
      <c r="M839" s="3">
        <f>180-tweet_datatable[[#This Row],[Theta (deg)]]-tweet_datatable[[#This Row],[Phi (deg)]]</f>
        <v>126.87701392432749</v>
      </c>
      <c r="N839" s="3">
        <f>RADIANS(tweet_datatable[[#This Row],[Phi (deg)]])</f>
        <v>0.71510530451691545</v>
      </c>
      <c r="O839" s="3">
        <f>RADIANS(tweet_datatable[[#This Row],[Beta (deg)]])</f>
        <v>2.2144216380782065</v>
      </c>
      <c r="P839" s="3">
        <f>SIN(tweet_datatable[[#This Row],[Phi (rad)]])</f>
        <v>0.65569692779090094</v>
      </c>
      <c r="Q839" s="3">
        <f>SIN(tweet_datatable[[#This Row],[Beta (rad)]])</f>
        <v>0.7999254723356729</v>
      </c>
      <c r="R839" s="3">
        <f>tweet_datatable[[#This Row],[SinPhi]]/tweet_datatable[[#This Row],[SinBeta]]</f>
        <v>0.81969752241587668</v>
      </c>
      <c r="S839" s="3">
        <f>RADIANS(tweet_datatable[[#This Row],[Theta (deg)]])</f>
        <v>0.2120657109946715</v>
      </c>
      <c r="T839" s="3">
        <f>tweet_datatable[[#This Row],[r1]]*COS(tweet_datatable[[#This Row],[Theta (rad)]])</f>
        <v>0.80133483099614744</v>
      </c>
      <c r="U839" s="3">
        <f>tweet_datatable[[#This Row],[r1]]*SIN(tweet_datatable[[#This Row],[Theta (rad)]])</f>
        <v>0.17252975652652647</v>
      </c>
      <c r="V839" s="3" t="e">
        <f>IF(COUNTA(tweet_datatable[[#This Row],[Flag]])&gt;0,tweet_datatable[[#This Row],[x]],NA())</f>
        <v>#N/A</v>
      </c>
      <c r="W839" s="3" t="e">
        <f>IF(COUNTA(tweet_datatable[[#This Row],[Flag]])&gt;0,tweet_datatable[[#This Row],[y]],NA())</f>
        <v>#N/A</v>
      </c>
      <c r="X839" s="3">
        <f>IF(COUNTA(tweet_datatable[[#This Row],[Flag]])=0,tweet_datatable[[#This Row],[x]],NA())</f>
        <v>0.80133483099614744</v>
      </c>
      <c r="Y839" s="3">
        <f>IF(COUNTA(tweet_datatable[[#This Row],[Flag]])=0,tweet_datatable[[#This Row],[y]],NA())</f>
        <v>0.17252975652652647</v>
      </c>
      <c r="Z839" s="3"/>
      <c r="AA839" s="3"/>
      <c r="AB839" s="3"/>
    </row>
    <row r="840" spans="1:28" x14ac:dyDescent="0.35">
      <c r="A840" s="1">
        <v>44194</v>
      </c>
      <c r="B840">
        <v>10.8</v>
      </c>
      <c r="C840">
        <v>36</v>
      </c>
      <c r="D840">
        <v>161.9</v>
      </c>
      <c r="E840" t="s">
        <v>8</v>
      </c>
      <c r="I840" s="2">
        <f>IFERROR(tweet_datatable[[#This Row],[Retweets]]/SUM(tweet_datatable[[#This Row],[Retweets]:[Likes]]),0.5)</f>
        <v>0.18191005558362808</v>
      </c>
      <c r="J840" s="2">
        <f>IFERROR(tweet_datatable[[#This Row],[Retweets]]/SUM(tweet_datatable[[#This Row],[Comments]:[Retweets]]),0.5)</f>
        <v>0.76923076923076927</v>
      </c>
      <c r="K840" s="3">
        <f>tweet_datatable[[#This Row],[R/L]]*60</f>
        <v>10.914603335017684</v>
      </c>
      <c r="L840" s="3">
        <f>tweet_datatable[[#This Row],[R/C]]*60</f>
        <v>46.153846153846153</v>
      </c>
      <c r="M840" s="3">
        <f>180-tweet_datatable[[#This Row],[Theta (deg)]]-tweet_datatable[[#This Row],[Phi (deg)]]</f>
        <v>122.93155051113615</v>
      </c>
      <c r="N840" s="3">
        <f>RADIANS(tweet_datatable[[#This Row],[Phi (deg)]])</f>
        <v>0.80553657784353672</v>
      </c>
      <c r="O840" s="3">
        <f>RADIANS(tweet_datatable[[#This Row],[Beta (deg)]])</f>
        <v>2.1455603110010442</v>
      </c>
      <c r="P840" s="3">
        <f>SIN(tweet_datatable[[#This Row],[Phi (rad)]])</f>
        <v>0.72120244734381456</v>
      </c>
      <c r="Q840" s="3">
        <f>SIN(tweet_datatable[[#This Row],[Beta (rad)]])</f>
        <v>0.83932063264635515</v>
      </c>
      <c r="R840" s="3">
        <f>tweet_datatable[[#This Row],[SinPhi]]/tweet_datatable[[#This Row],[SinBeta]]</f>
        <v>0.85926929386911755</v>
      </c>
      <c r="S840" s="3">
        <f>RADIANS(tweet_datatable[[#This Row],[Theta (deg)]])</f>
        <v>0.19049576474521229</v>
      </c>
      <c r="T840" s="3">
        <f>tweet_datatable[[#This Row],[r1]]*COS(tweet_datatable[[#This Row],[Theta (rad)]])</f>
        <v>0.8437255289677692</v>
      </c>
      <c r="U840" s="3">
        <f>tweet_datatable[[#This Row],[r1]]*SIN(tweet_datatable[[#This Row],[Theta (rad)]])</f>
        <v>0.16269895867641543</v>
      </c>
      <c r="V840" s="3" t="e">
        <f>IF(COUNTA(tweet_datatable[[#This Row],[Flag]])&gt;0,tweet_datatable[[#This Row],[x]],NA())</f>
        <v>#N/A</v>
      </c>
      <c r="W840" s="3" t="e">
        <f>IF(COUNTA(tweet_datatable[[#This Row],[Flag]])&gt;0,tweet_datatable[[#This Row],[y]],NA())</f>
        <v>#N/A</v>
      </c>
      <c r="X840" s="3">
        <f>IF(COUNTA(tweet_datatable[[#This Row],[Flag]])=0,tweet_datatable[[#This Row],[x]],NA())</f>
        <v>0.8437255289677692</v>
      </c>
      <c r="Y840" s="3">
        <f>IF(COUNTA(tweet_datatable[[#This Row],[Flag]])=0,tweet_datatable[[#This Row],[y]],NA())</f>
        <v>0.16269895867641543</v>
      </c>
      <c r="Z840" s="3"/>
      <c r="AA840" s="3"/>
      <c r="AB840" s="3"/>
    </row>
    <row r="841" spans="1:28" x14ac:dyDescent="0.35">
      <c r="A841" s="1">
        <v>44195</v>
      </c>
      <c r="B841">
        <v>20.399999999999999</v>
      </c>
      <c r="C841">
        <v>52.1</v>
      </c>
      <c r="D841">
        <v>183.1</v>
      </c>
      <c r="E841" t="s">
        <v>8</v>
      </c>
      <c r="G841" t="s">
        <v>23</v>
      </c>
      <c r="I841" s="2">
        <f>IFERROR(tweet_datatable[[#This Row],[Retweets]]/SUM(tweet_datatable[[#This Row],[Retweets]:[Likes]]),0.5)</f>
        <v>0.22151360544217688</v>
      </c>
      <c r="J841" s="2">
        <f>IFERROR(tweet_datatable[[#This Row],[Retweets]]/SUM(tweet_datatable[[#This Row],[Comments]:[Retweets]]),0.5)</f>
        <v>0.71862068965517245</v>
      </c>
      <c r="K841" s="3">
        <f>tweet_datatable[[#This Row],[R/L]]*60</f>
        <v>13.290816326530614</v>
      </c>
      <c r="L841" s="3">
        <f>tweet_datatable[[#This Row],[R/C]]*60</f>
        <v>43.11724137931035</v>
      </c>
      <c r="M841" s="3">
        <f>180-tweet_datatable[[#This Row],[Theta (deg)]]-tweet_datatable[[#This Row],[Phi (deg)]]</f>
        <v>123.59194229415905</v>
      </c>
      <c r="N841" s="3">
        <f>RADIANS(tweet_datatable[[#This Row],[Phi (deg)]])</f>
        <v>0.75253782644610689</v>
      </c>
      <c r="O841" s="3">
        <f>RADIANS(tweet_datatable[[#This Row],[Beta (deg)]])</f>
        <v>2.1570863219679097</v>
      </c>
      <c r="P841" s="3">
        <f>SIN(tweet_datatable[[#This Row],[Phi (rad)]])</f>
        <v>0.68349346232430408</v>
      </c>
      <c r="Q841" s="3">
        <f>SIN(tweet_datatable[[#This Row],[Beta (rad)]])</f>
        <v>0.83299905786200179</v>
      </c>
      <c r="R841" s="3">
        <f>tweet_datatable[[#This Row],[SinPhi]]/tweet_datatable[[#This Row],[SinBeta]]</f>
        <v>0.8205212909586922</v>
      </c>
      <c r="S841" s="3">
        <f>RADIANS(tweet_datatable[[#This Row],[Theta (deg)]])</f>
        <v>0.231968505175777</v>
      </c>
      <c r="T841" s="3">
        <f>tweet_datatable[[#This Row],[r1]]*COS(tweet_datatable[[#This Row],[Theta (rad)]])</f>
        <v>0.79854423034123934</v>
      </c>
      <c r="U841" s="3">
        <f>tweet_datatable[[#This Row],[r1]]*SIN(tweet_datatable[[#This Row],[Theta (rad)]])</f>
        <v>0.18863271483291655</v>
      </c>
      <c r="V841" s="3">
        <f>IF(COUNTA(tweet_datatable[[#This Row],[Flag]])&gt;0,tweet_datatable[[#This Row],[x]],NA())</f>
        <v>0.79854423034123934</v>
      </c>
      <c r="W841" s="3">
        <f>IF(COUNTA(tweet_datatable[[#This Row],[Flag]])&gt;0,tweet_datatable[[#This Row],[y]],NA())</f>
        <v>0.18863271483291655</v>
      </c>
      <c r="X841" s="3" t="e">
        <f>IF(COUNTA(tweet_datatable[[#This Row],[Flag]])=0,tweet_datatable[[#This Row],[x]],NA())</f>
        <v>#N/A</v>
      </c>
      <c r="Y841" s="3" t="e">
        <f>IF(COUNTA(tweet_datatable[[#This Row],[Flag]])=0,tweet_datatable[[#This Row],[y]],NA())</f>
        <v>#N/A</v>
      </c>
      <c r="Z841" s="3"/>
      <c r="AA841" s="3"/>
      <c r="AB841" s="3"/>
    </row>
    <row r="842" spans="1:28" x14ac:dyDescent="0.35">
      <c r="A842" s="1">
        <v>44195</v>
      </c>
      <c r="B842">
        <v>11.9</v>
      </c>
      <c r="C842">
        <v>32.299999999999997</v>
      </c>
      <c r="D842">
        <v>142.30000000000001</v>
      </c>
      <c r="E842" t="s">
        <v>8</v>
      </c>
      <c r="G842" t="s">
        <v>17</v>
      </c>
      <c r="I842" s="2">
        <f>IFERROR(tweet_datatable[[#This Row],[Retweets]]/SUM(tweet_datatable[[#This Row],[Retweets]:[Likes]]),0.5)</f>
        <v>0.18499427262313856</v>
      </c>
      <c r="J842" s="2">
        <f>IFERROR(tweet_datatable[[#This Row],[Retweets]]/SUM(tweet_datatable[[#This Row],[Comments]:[Retweets]]),0.5)</f>
        <v>0.73076923076923073</v>
      </c>
      <c r="K842" s="3">
        <f>tweet_datatable[[#This Row],[R/L]]*60</f>
        <v>11.099656357388314</v>
      </c>
      <c r="L842" s="3">
        <f>tweet_datatable[[#This Row],[R/C]]*60</f>
        <v>43.846153846153847</v>
      </c>
      <c r="M842" s="3">
        <f>180-tweet_datatable[[#This Row],[Theta (deg)]]-tweet_datatable[[#This Row],[Phi (deg)]]</f>
        <v>125.05418979645785</v>
      </c>
      <c r="N842" s="3">
        <f>RADIANS(tweet_datatable[[#This Row],[Phi (deg)]])</f>
        <v>0.76525974895135984</v>
      </c>
      <c r="O842" s="3">
        <f>RADIANS(tweet_datatable[[#This Row],[Beta (deg)]])</f>
        <v>2.1826073553620868</v>
      </c>
      <c r="P842" s="3">
        <f>SIN(tweet_datatable[[#This Row],[Phi (rad)]])</f>
        <v>0.69272435350959938</v>
      </c>
      <c r="Q842" s="3">
        <f>SIN(tweet_datatable[[#This Row],[Beta (rad)]])</f>
        <v>0.81860919492670281</v>
      </c>
      <c r="R842" s="3">
        <f>tweet_datatable[[#This Row],[SinPhi]]/tweet_datatable[[#This Row],[SinBeta]]</f>
        <v>0.84622107570099425</v>
      </c>
      <c r="S842" s="3">
        <f>RADIANS(tweet_datatable[[#This Row],[Theta (deg)]])</f>
        <v>0.1937255492763465</v>
      </c>
      <c r="T842" s="3">
        <f>tweet_datatable[[#This Row],[r1]]*COS(tweet_datatable[[#This Row],[Theta (rad)]])</f>
        <v>0.83039151080743234</v>
      </c>
      <c r="U842" s="3">
        <f>tweet_datatable[[#This Row],[r1]]*SIN(tweet_datatable[[#This Row],[Theta (rad)]])</f>
        <v>0.16291116517752197</v>
      </c>
      <c r="V842" s="3">
        <f>IF(COUNTA(tweet_datatable[[#This Row],[Flag]])&gt;0,tweet_datatable[[#This Row],[x]],NA())</f>
        <v>0.83039151080743234</v>
      </c>
      <c r="W842" s="3">
        <f>IF(COUNTA(tweet_datatable[[#This Row],[Flag]])&gt;0,tweet_datatable[[#This Row],[y]],NA())</f>
        <v>0.16291116517752197</v>
      </c>
      <c r="X842" s="3" t="e">
        <f>IF(COUNTA(tweet_datatable[[#This Row],[Flag]])=0,tweet_datatable[[#This Row],[x]],NA())</f>
        <v>#N/A</v>
      </c>
      <c r="Y842" s="3" t="e">
        <f>IF(COUNTA(tweet_datatable[[#This Row],[Flag]])=0,tweet_datatable[[#This Row],[y]],NA())</f>
        <v>#N/A</v>
      </c>
      <c r="Z842" s="3"/>
      <c r="AA842" s="3"/>
      <c r="AB842" s="3"/>
    </row>
    <row r="843" spans="1:28" x14ac:dyDescent="0.35">
      <c r="A843" s="1">
        <v>44195</v>
      </c>
      <c r="B843">
        <v>33.200000000000003</v>
      </c>
      <c r="C843">
        <v>79.3</v>
      </c>
      <c r="D843">
        <v>281.89999999999998</v>
      </c>
      <c r="E843" t="s">
        <v>8</v>
      </c>
      <c r="G843" t="s">
        <v>17</v>
      </c>
      <c r="I843" s="2">
        <f>IFERROR(tweet_datatable[[#This Row],[Retweets]]/SUM(tweet_datatable[[#This Row],[Retweets]:[Likes]]),0.5)</f>
        <v>0.21954595791805093</v>
      </c>
      <c r="J843" s="2">
        <f>IFERROR(tweet_datatable[[#This Row],[Retweets]]/SUM(tweet_datatable[[#This Row],[Comments]:[Retweets]]),0.5)</f>
        <v>0.7048888888888889</v>
      </c>
      <c r="K843" s="3">
        <f>tweet_datatable[[#This Row],[R/L]]*60</f>
        <v>13.172757475083056</v>
      </c>
      <c r="L843" s="3">
        <f>tweet_datatable[[#This Row],[R/C]]*60</f>
        <v>42.293333333333337</v>
      </c>
      <c r="M843" s="3">
        <f>180-tweet_datatable[[#This Row],[Theta (deg)]]-tweet_datatable[[#This Row],[Phi (deg)]]</f>
        <v>124.53390919158362</v>
      </c>
      <c r="N843" s="3">
        <f>RADIANS(tweet_datatable[[#This Row],[Phi (deg)]])</f>
        <v>0.73815791831013522</v>
      </c>
      <c r="O843" s="3">
        <f>RADIANS(tweet_datatable[[#This Row],[Beta (deg)]])</f>
        <v>2.1735267457727638</v>
      </c>
      <c r="P843" s="3">
        <f>SIN(tweet_datatable[[#This Row],[Phi (rad)]])</f>
        <v>0.67292644896844345</v>
      </c>
      <c r="Q843" s="3">
        <f>SIN(tweet_datatable[[#This Row],[Beta (rad)]])</f>
        <v>0.82379082978614337</v>
      </c>
      <c r="R843" s="3">
        <f>tweet_datatable[[#This Row],[SinPhi]]/tweet_datatable[[#This Row],[SinBeta]]</f>
        <v>0.81686567103828478</v>
      </c>
      <c r="S843" s="3">
        <f>RADIANS(tweet_datatable[[#This Row],[Theta (deg)]])</f>
        <v>0.22990798950689423</v>
      </c>
      <c r="T843" s="3">
        <f>tweet_datatable[[#This Row],[r1]]*COS(tweet_datatable[[#This Row],[Theta (rad)]])</f>
        <v>0.79537178459603253</v>
      </c>
      <c r="U843" s="3">
        <f>tweet_datatable[[#This Row],[r1]]*SIN(tweet_datatable[[#This Row],[Theta (rad)]])</f>
        <v>0.18615383098220092</v>
      </c>
      <c r="V843" s="3">
        <f>IF(COUNTA(tweet_datatable[[#This Row],[Flag]])&gt;0,tweet_datatable[[#This Row],[x]],NA())</f>
        <v>0.79537178459603253</v>
      </c>
      <c r="W843" s="3">
        <f>IF(COUNTA(tweet_datatable[[#This Row],[Flag]])&gt;0,tweet_datatable[[#This Row],[y]],NA())</f>
        <v>0.18615383098220092</v>
      </c>
      <c r="X843" s="3" t="e">
        <f>IF(COUNTA(tweet_datatable[[#This Row],[Flag]])=0,tweet_datatable[[#This Row],[x]],NA())</f>
        <v>#N/A</v>
      </c>
      <c r="Y843" s="3" t="e">
        <f>IF(COUNTA(tweet_datatable[[#This Row],[Flag]])=0,tweet_datatable[[#This Row],[y]],NA())</f>
        <v>#N/A</v>
      </c>
      <c r="Z843" s="3"/>
      <c r="AA843" s="3"/>
      <c r="AB843" s="3"/>
    </row>
    <row r="844" spans="1:28" x14ac:dyDescent="0.35">
      <c r="A844" s="1">
        <v>44195</v>
      </c>
      <c r="B844">
        <v>43.1</v>
      </c>
      <c r="C844">
        <v>90.9</v>
      </c>
      <c r="D844">
        <v>348.5</v>
      </c>
      <c r="E844" t="s">
        <v>8</v>
      </c>
      <c r="G844" t="s">
        <v>17</v>
      </c>
      <c r="I844" s="2">
        <f>IFERROR(tweet_datatable[[#This Row],[Retweets]]/SUM(tweet_datatable[[#This Row],[Retweets]:[Likes]]),0.5)</f>
        <v>0.20687300864815661</v>
      </c>
      <c r="J844" s="2">
        <f>IFERROR(tweet_datatable[[#This Row],[Retweets]]/SUM(tweet_datatable[[#This Row],[Comments]:[Retweets]]),0.5)</f>
        <v>0.67835820895522392</v>
      </c>
      <c r="K844" s="3">
        <f>tweet_datatable[[#This Row],[R/L]]*60</f>
        <v>12.412380518889396</v>
      </c>
      <c r="L844" s="3">
        <f>tweet_datatable[[#This Row],[R/C]]*60</f>
        <v>40.701492537313435</v>
      </c>
      <c r="M844" s="3">
        <f>180-tweet_datatable[[#This Row],[Theta (deg)]]-tweet_datatable[[#This Row],[Phi (deg)]]</f>
        <v>126.88612694379717</v>
      </c>
      <c r="N844" s="3">
        <f>RADIANS(tweet_datatable[[#This Row],[Phi (deg)]])</f>
        <v>0.71037505525202038</v>
      </c>
      <c r="O844" s="3">
        <f>RADIANS(tweet_datatable[[#This Row],[Beta (deg)]])</f>
        <v>2.2145806902727507</v>
      </c>
      <c r="P844" s="3">
        <f>SIN(tweet_datatable[[#This Row],[Phi (rad)]])</f>
        <v>0.65211815277382257</v>
      </c>
      <c r="Q844" s="3">
        <f>SIN(tweet_datatable[[#This Row],[Beta (rad)]])</f>
        <v>0.79983001509824447</v>
      </c>
      <c r="R844" s="3">
        <f>tweet_datatable[[#This Row],[SinPhi]]/tweet_datatable[[#This Row],[SinBeta]]</f>
        <v>0.81532093127778127</v>
      </c>
      <c r="S844" s="3">
        <f>RADIANS(tweet_datatable[[#This Row],[Theta (deg)]])</f>
        <v>0.21663690806502217</v>
      </c>
      <c r="T844" s="3">
        <f>tweet_datatable[[#This Row],[r1]]*COS(tweet_datatable[[#This Row],[Theta (rad)]])</f>
        <v>0.79626350189276141</v>
      </c>
      <c r="U844" s="3">
        <f>tweet_datatable[[#This Row],[r1]]*SIN(tweet_datatable[[#This Row],[Theta (rad)]])</f>
        <v>0.17525026828266199</v>
      </c>
      <c r="V844" s="3">
        <f>IF(COUNTA(tweet_datatable[[#This Row],[Flag]])&gt;0,tweet_datatable[[#This Row],[x]],NA())</f>
        <v>0.79626350189276141</v>
      </c>
      <c r="W844" s="3">
        <f>IF(COUNTA(tweet_datatable[[#This Row],[Flag]])&gt;0,tweet_datatable[[#This Row],[y]],NA())</f>
        <v>0.17525026828266199</v>
      </c>
      <c r="X844" s="3" t="e">
        <f>IF(COUNTA(tweet_datatable[[#This Row],[Flag]])=0,tweet_datatable[[#This Row],[x]],NA())</f>
        <v>#N/A</v>
      </c>
      <c r="Y844" s="3" t="e">
        <f>IF(COUNTA(tweet_datatable[[#This Row],[Flag]])=0,tweet_datatable[[#This Row],[y]],NA())</f>
        <v>#N/A</v>
      </c>
      <c r="Z844" s="3"/>
      <c r="AA844" s="3"/>
      <c r="AB844" s="3"/>
    </row>
    <row r="845" spans="1:28" x14ac:dyDescent="0.35">
      <c r="A845" s="1">
        <v>44195</v>
      </c>
      <c r="B845">
        <v>21.1</v>
      </c>
      <c r="C845">
        <v>45.4</v>
      </c>
      <c r="D845">
        <v>189.9</v>
      </c>
      <c r="E845" t="s">
        <v>8</v>
      </c>
      <c r="I845" s="2">
        <f>IFERROR(tweet_datatable[[#This Row],[Retweets]]/SUM(tweet_datatable[[#This Row],[Retweets]:[Likes]]),0.5)</f>
        <v>0.19294517637059072</v>
      </c>
      <c r="J845" s="2">
        <f>IFERROR(tweet_datatable[[#This Row],[Retweets]]/SUM(tweet_datatable[[#This Row],[Comments]:[Retweets]]),0.5)</f>
        <v>0.68270676691729326</v>
      </c>
      <c r="K845" s="3">
        <f>tweet_datatable[[#This Row],[R/L]]*60</f>
        <v>11.576710582235442</v>
      </c>
      <c r="L845" s="3">
        <f>tweet_datatable[[#This Row],[R/C]]*60</f>
        <v>40.962406015037594</v>
      </c>
      <c r="M845" s="3">
        <f>180-tweet_datatable[[#This Row],[Theta (deg)]]-tweet_datatable[[#This Row],[Phi (deg)]]</f>
        <v>127.46088340272695</v>
      </c>
      <c r="N845" s="3">
        <f>RADIANS(tweet_datatable[[#This Row],[Phi (deg)]])</f>
        <v>0.71492885450113586</v>
      </c>
      <c r="O845" s="3">
        <f>RADIANS(tweet_datatable[[#This Row],[Beta (deg)]])</f>
        <v>2.224612082878179</v>
      </c>
      <c r="P845" s="3">
        <f>SIN(tweet_datatable[[#This Row],[Phi (rad)]])</f>
        <v>0.65556369355258726</v>
      </c>
      <c r="Q845" s="3">
        <f>SIN(tweet_datatable[[#This Row],[Beta (rad)]])</f>
        <v>0.79376876496278004</v>
      </c>
      <c r="R845" s="3">
        <f>tweet_datatable[[#This Row],[SinPhi]]/tweet_datatable[[#This Row],[SinBeta]]</f>
        <v>0.82588749077740131</v>
      </c>
      <c r="S845" s="3">
        <f>RADIANS(tweet_datatable[[#This Row],[Theta (deg)]])</f>
        <v>0.20205171621047824</v>
      </c>
      <c r="T845" s="3">
        <f>tweet_datatable[[#This Row],[r1]]*COS(tweet_datatable[[#This Row],[Theta (rad)]])</f>
        <v>0.80908638080300599</v>
      </c>
      <c r="U845" s="3">
        <f>tweet_datatable[[#This Row],[r1]]*SIN(tweet_datatable[[#This Row],[Theta (rad)]])</f>
        <v>0.16573887842532709</v>
      </c>
      <c r="V845" s="3" t="e">
        <f>IF(COUNTA(tweet_datatable[[#This Row],[Flag]])&gt;0,tweet_datatable[[#This Row],[x]],NA())</f>
        <v>#N/A</v>
      </c>
      <c r="W845" s="3" t="e">
        <f>IF(COUNTA(tweet_datatable[[#This Row],[Flag]])&gt;0,tweet_datatable[[#This Row],[y]],NA())</f>
        <v>#N/A</v>
      </c>
      <c r="X845" s="3">
        <f>IF(COUNTA(tweet_datatable[[#This Row],[Flag]])=0,tweet_datatable[[#This Row],[x]],NA())</f>
        <v>0.80908638080300599</v>
      </c>
      <c r="Y845" s="3">
        <f>IF(COUNTA(tweet_datatable[[#This Row],[Flag]])=0,tweet_datatable[[#This Row],[y]],NA())</f>
        <v>0.16573887842532709</v>
      </c>
      <c r="Z845" s="3"/>
      <c r="AA845" s="3"/>
      <c r="AB845" s="3"/>
    </row>
    <row r="846" spans="1:28" x14ac:dyDescent="0.35">
      <c r="A846" s="1">
        <v>44195</v>
      </c>
      <c r="B846">
        <v>19.899999999999999</v>
      </c>
      <c r="C846">
        <v>33.4</v>
      </c>
      <c r="D846">
        <v>179.5</v>
      </c>
      <c r="E846" t="s">
        <v>8</v>
      </c>
      <c r="I846" s="2">
        <f>IFERROR(tweet_datatable[[#This Row],[Retweets]]/SUM(tweet_datatable[[#This Row],[Retweets]:[Likes]]),0.5)</f>
        <v>0.15688116486613432</v>
      </c>
      <c r="J846" s="2">
        <f>IFERROR(tweet_datatable[[#This Row],[Retweets]]/SUM(tweet_datatable[[#This Row],[Comments]:[Retweets]]),0.5)</f>
        <v>0.62664165103189495</v>
      </c>
      <c r="K846" s="3">
        <f>tweet_datatable[[#This Row],[R/L]]*60</f>
        <v>9.4128698919680591</v>
      </c>
      <c r="L846" s="3">
        <f>tweet_datatable[[#This Row],[R/C]]*60</f>
        <v>37.598499061913699</v>
      </c>
      <c r="M846" s="3">
        <f>180-tweet_datatable[[#This Row],[Theta (deg)]]-tweet_datatable[[#This Row],[Phi (deg)]]</f>
        <v>132.98863104611826</v>
      </c>
      <c r="N846" s="3">
        <f>RADIANS(tweet_datatable[[#This Row],[Phi (deg)]])</f>
        <v>0.65621760243839333</v>
      </c>
      <c r="O846" s="3">
        <f>RADIANS(tweet_datatable[[#This Row],[Beta (deg)]])</f>
        <v>2.3210894794747143</v>
      </c>
      <c r="P846" s="3">
        <f>SIN(tweet_datatable[[#This Row],[Phi (rad)]])</f>
        <v>0.61012440862563955</v>
      </c>
      <c r="Q846" s="3">
        <f>SIN(tweet_datatable[[#This Row],[Beta (rad)]])</f>
        <v>0.73148901320739512</v>
      </c>
      <c r="R846" s="3">
        <f>tweet_datatable[[#This Row],[SinPhi]]/tweet_datatable[[#This Row],[SinBeta]]</f>
        <v>0.8340855400553423</v>
      </c>
      <c r="S846" s="3">
        <f>RADIANS(tweet_datatable[[#This Row],[Theta (deg)]])</f>
        <v>0.16428557167668559</v>
      </c>
      <c r="T846" s="3">
        <f>tweet_datatable[[#This Row],[r1]]*COS(tweet_datatable[[#This Row],[Theta (rad)]])</f>
        <v>0.82285495369372763</v>
      </c>
      <c r="U846" s="3">
        <f>tweet_datatable[[#This Row],[r1]]*SIN(tweet_datatable[[#This Row],[Theta (rad)]])</f>
        <v>0.13641265817769765</v>
      </c>
      <c r="V846" s="3" t="e">
        <f>IF(COUNTA(tweet_datatable[[#This Row],[Flag]])&gt;0,tweet_datatable[[#This Row],[x]],NA())</f>
        <v>#N/A</v>
      </c>
      <c r="W846" s="3" t="e">
        <f>IF(COUNTA(tweet_datatable[[#This Row],[Flag]])&gt;0,tweet_datatable[[#This Row],[y]],NA())</f>
        <v>#N/A</v>
      </c>
      <c r="X846" s="3">
        <f>IF(COUNTA(tweet_datatable[[#This Row],[Flag]])=0,tweet_datatable[[#This Row],[x]],NA())</f>
        <v>0.82285495369372763</v>
      </c>
      <c r="Y846" s="3">
        <f>IF(COUNTA(tweet_datatable[[#This Row],[Flag]])=0,tweet_datatable[[#This Row],[y]],NA())</f>
        <v>0.13641265817769765</v>
      </c>
      <c r="Z846" s="3"/>
      <c r="AA846" s="3"/>
      <c r="AB846" s="3"/>
    </row>
    <row r="847" spans="1:28" x14ac:dyDescent="0.35">
      <c r="A847" s="1">
        <v>44195</v>
      </c>
      <c r="B847">
        <v>23.8</v>
      </c>
      <c r="C847">
        <v>71.8</v>
      </c>
      <c r="D847">
        <v>302.39999999999998</v>
      </c>
      <c r="E847" t="s">
        <v>8</v>
      </c>
      <c r="I847" s="2">
        <f>IFERROR(tweet_datatable[[#This Row],[Retweets]]/SUM(tweet_datatable[[#This Row],[Retweets]:[Likes]]),0.5)</f>
        <v>0.19187600213789419</v>
      </c>
      <c r="J847" s="2">
        <f>IFERROR(tweet_datatable[[#This Row],[Retweets]]/SUM(tweet_datatable[[#This Row],[Comments]:[Retweets]]),0.5)</f>
        <v>0.7510460251046025</v>
      </c>
      <c r="K847" s="3">
        <f>tweet_datatable[[#This Row],[R/L]]*60</f>
        <v>11.512560128273652</v>
      </c>
      <c r="L847" s="3">
        <f>tweet_datatable[[#This Row],[R/C]]*60</f>
        <v>45.062761506276146</v>
      </c>
      <c r="M847" s="3">
        <f>180-tweet_datatable[[#This Row],[Theta (deg)]]-tweet_datatable[[#This Row],[Phi (deg)]]</f>
        <v>123.42467836545019</v>
      </c>
      <c r="N847" s="3">
        <f>RADIANS(tweet_datatable[[#This Row],[Phi (deg)]])</f>
        <v>0.78649355832547818</v>
      </c>
      <c r="O847" s="3">
        <f>RADIANS(tweet_datatable[[#This Row],[Beta (deg)]])</f>
        <v>2.1541670156921189</v>
      </c>
      <c r="P847" s="3">
        <f>SIN(tweet_datatable[[#This Row],[Phi (rad)]])</f>
        <v>0.7078809179881842</v>
      </c>
      <c r="Q847" s="3">
        <f>SIN(tweet_datatable[[#This Row],[Beta (rad)]])</f>
        <v>0.8346106834649516</v>
      </c>
      <c r="R847" s="3">
        <f>tweet_datatable[[#This Row],[SinPhi]]/tweet_datatable[[#This Row],[SinBeta]]</f>
        <v>0.84815702939406568</v>
      </c>
      <c r="S847" s="3">
        <f>RADIANS(tweet_datatable[[#This Row],[Theta (deg)]])</f>
        <v>0.20093207957219594</v>
      </c>
      <c r="T847" s="3">
        <f>tweet_datatable[[#This Row],[r1]]*COS(tweet_datatable[[#This Row],[Theta (rad)]])</f>
        <v>0.83109293820145436</v>
      </c>
      <c r="U847" s="3">
        <f>tweet_datatable[[#This Row],[r1]]*SIN(tweet_datatable[[#This Row],[Theta (rad)]])</f>
        <v>0.16927750760877694</v>
      </c>
      <c r="V847" s="3" t="e">
        <f>IF(COUNTA(tweet_datatable[[#This Row],[Flag]])&gt;0,tweet_datatable[[#This Row],[x]],NA())</f>
        <v>#N/A</v>
      </c>
      <c r="W847" s="3" t="e">
        <f>IF(COUNTA(tweet_datatable[[#This Row],[Flag]])&gt;0,tweet_datatable[[#This Row],[y]],NA())</f>
        <v>#N/A</v>
      </c>
      <c r="X847" s="3">
        <f>IF(COUNTA(tweet_datatable[[#This Row],[Flag]])=0,tweet_datatable[[#This Row],[x]],NA())</f>
        <v>0.83109293820145436</v>
      </c>
      <c r="Y847" s="3">
        <f>IF(COUNTA(tweet_datatable[[#This Row],[Flag]])=0,tweet_datatable[[#This Row],[y]],NA())</f>
        <v>0.16927750760877694</v>
      </c>
      <c r="Z847" s="3"/>
      <c r="AA847" s="3"/>
      <c r="AB847" s="3"/>
    </row>
    <row r="848" spans="1:28" x14ac:dyDescent="0.35">
      <c r="A848" s="1">
        <v>44195</v>
      </c>
      <c r="B848">
        <v>14.1</v>
      </c>
      <c r="C848">
        <v>34.200000000000003</v>
      </c>
      <c r="D848">
        <v>129.30000000000001</v>
      </c>
      <c r="E848" t="s">
        <v>8</v>
      </c>
      <c r="I848" s="2">
        <f>IFERROR(tweet_datatable[[#This Row],[Retweets]]/SUM(tweet_datatable[[#This Row],[Retweets]:[Likes]]),0.5)</f>
        <v>0.20917431192660552</v>
      </c>
      <c r="J848" s="2">
        <f>IFERROR(tweet_datatable[[#This Row],[Retweets]]/SUM(tweet_datatable[[#This Row],[Comments]:[Retweets]]),0.5)</f>
        <v>0.70807453416149069</v>
      </c>
      <c r="K848" s="3">
        <f>tweet_datatable[[#This Row],[R/L]]*60</f>
        <v>12.550458715596331</v>
      </c>
      <c r="L848" s="3">
        <f>tweet_datatable[[#This Row],[R/C]]*60</f>
        <v>42.484472049689444</v>
      </c>
      <c r="M848" s="3">
        <f>180-tweet_datatable[[#This Row],[Theta (deg)]]-tweet_datatable[[#This Row],[Phi (deg)]]</f>
        <v>124.96506923471422</v>
      </c>
      <c r="N848" s="3">
        <f>RADIANS(tweet_datatable[[#This Row],[Phi (deg)]])</f>
        <v>0.74149391823858479</v>
      </c>
      <c r="O848" s="3">
        <f>RADIANS(tweet_datatable[[#This Row],[Beta (deg)]])</f>
        <v>2.1810519081284339</v>
      </c>
      <c r="P848" s="3">
        <f>SIN(tweet_datatable[[#This Row],[Phi (rad)]])</f>
        <v>0.67539037043135264</v>
      </c>
      <c r="Q848" s="3">
        <f>SIN(tweet_datatable[[#This Row],[Beta (rad)]])</f>
        <v>0.81950157684723179</v>
      </c>
      <c r="R848" s="3">
        <f>tweet_datatable[[#This Row],[SinPhi]]/tweet_datatable[[#This Row],[SinBeta]]</f>
        <v>0.82414773749392822</v>
      </c>
      <c r="S848" s="3">
        <f>RADIANS(tweet_datatable[[#This Row],[Theta (deg)]])</f>
        <v>0.2190468272227746</v>
      </c>
      <c r="T848" s="3">
        <f>tweet_datatable[[#This Row],[r1]]*COS(tweet_datatable[[#This Row],[Theta (rad)]])</f>
        <v>0.80445474091724511</v>
      </c>
      <c r="U848" s="3">
        <f>tweet_datatable[[#This Row],[r1]]*SIN(tweet_datatable[[#This Row],[Theta (rad)]])</f>
        <v>0.17908674722638995</v>
      </c>
      <c r="V848" s="3" t="e">
        <f>IF(COUNTA(tweet_datatable[[#This Row],[Flag]])&gt;0,tweet_datatable[[#This Row],[x]],NA())</f>
        <v>#N/A</v>
      </c>
      <c r="W848" s="3" t="e">
        <f>IF(COUNTA(tweet_datatable[[#This Row],[Flag]])&gt;0,tweet_datatable[[#This Row],[y]],NA())</f>
        <v>#N/A</v>
      </c>
      <c r="X848" s="3">
        <f>IF(COUNTA(tweet_datatable[[#This Row],[Flag]])=0,tweet_datatable[[#This Row],[x]],NA())</f>
        <v>0.80445474091724511</v>
      </c>
      <c r="Y848" s="3">
        <f>IF(COUNTA(tweet_datatable[[#This Row],[Flag]])=0,tweet_datatable[[#This Row],[y]],NA())</f>
        <v>0.17908674722638995</v>
      </c>
      <c r="Z848" s="3"/>
      <c r="AA848" s="3"/>
      <c r="AB848" s="3"/>
    </row>
    <row r="849" spans="1:28" x14ac:dyDescent="0.35">
      <c r="A849" s="1">
        <v>44195</v>
      </c>
      <c r="B849">
        <v>18.600000000000001</v>
      </c>
      <c r="C849">
        <v>48.1</v>
      </c>
      <c r="D849">
        <v>206.9</v>
      </c>
      <c r="E849" t="s">
        <v>8</v>
      </c>
      <c r="I849" s="2">
        <f>IFERROR(tweet_datatable[[#This Row],[Retweets]]/SUM(tweet_datatable[[#This Row],[Retweets]:[Likes]]),0.5)</f>
        <v>0.18862745098039216</v>
      </c>
      <c r="J849" s="2">
        <f>IFERROR(tweet_datatable[[#This Row],[Retweets]]/SUM(tweet_datatable[[#This Row],[Comments]:[Retweets]]),0.5)</f>
        <v>0.72113943028485761</v>
      </c>
      <c r="K849" s="3">
        <f>tweet_datatable[[#This Row],[R/L]]*60</f>
        <v>11.31764705882353</v>
      </c>
      <c r="L849" s="3">
        <f>tweet_datatable[[#This Row],[R/C]]*60</f>
        <v>43.268365817091457</v>
      </c>
      <c r="M849" s="3">
        <f>180-tweet_datatable[[#This Row],[Theta (deg)]]-tweet_datatable[[#This Row],[Phi (deg)]]</f>
        <v>125.41398712408503</v>
      </c>
      <c r="N849" s="3">
        <f>RADIANS(tweet_datatable[[#This Row],[Phi (deg)]])</f>
        <v>0.75517544546561255</v>
      </c>
      <c r="O849" s="3">
        <f>RADIANS(tweet_datatable[[#This Row],[Beta (deg)]])</f>
        <v>2.1888870033690577</v>
      </c>
      <c r="P849" s="3">
        <f>SIN(tweet_datatable[[#This Row],[Phi (rad)]])</f>
        <v>0.68541643004981212</v>
      </c>
      <c r="Q849" s="3">
        <f>SIN(tweet_datatable[[#This Row],[Beta (rad)]])</f>
        <v>0.81498635652874318</v>
      </c>
      <c r="R849" s="3">
        <f>tweet_datatable[[#This Row],[SinPhi]]/tweet_datatable[[#This Row],[SinBeta]]</f>
        <v>0.84101583365050925</v>
      </c>
      <c r="S849" s="3">
        <f>RADIANS(tweet_datatable[[#This Row],[Theta (deg)]])</f>
        <v>0.19753020475512295</v>
      </c>
      <c r="T849" s="3">
        <f>tweet_datatable[[#This Row],[r1]]*COS(tweet_datatable[[#This Row],[Theta (rad)]])</f>
        <v>0.82466165905597033</v>
      </c>
      <c r="U849" s="3">
        <f>tweet_datatable[[#This Row],[r1]]*SIN(tweet_datatable[[#This Row],[Theta (rad)]])</f>
        <v>0.16504781287225728</v>
      </c>
      <c r="V849" s="3" t="e">
        <f>IF(COUNTA(tweet_datatable[[#This Row],[Flag]])&gt;0,tweet_datatable[[#This Row],[x]],NA())</f>
        <v>#N/A</v>
      </c>
      <c r="W849" s="3" t="e">
        <f>IF(COUNTA(tweet_datatable[[#This Row],[Flag]])&gt;0,tweet_datatable[[#This Row],[y]],NA())</f>
        <v>#N/A</v>
      </c>
      <c r="X849" s="3">
        <f>IF(COUNTA(tweet_datatable[[#This Row],[Flag]])=0,tweet_datatable[[#This Row],[x]],NA())</f>
        <v>0.82466165905597033</v>
      </c>
      <c r="Y849" s="3">
        <f>IF(COUNTA(tweet_datatable[[#This Row],[Flag]])=0,tweet_datatable[[#This Row],[y]],NA())</f>
        <v>0.16504781287225728</v>
      </c>
      <c r="Z849" s="3"/>
      <c r="AA849" s="3"/>
      <c r="AB849" s="3"/>
    </row>
    <row r="850" spans="1:28" x14ac:dyDescent="0.35">
      <c r="A850" s="1">
        <v>44195</v>
      </c>
      <c r="B850">
        <v>25.2</v>
      </c>
      <c r="C850">
        <v>68.599999999999994</v>
      </c>
      <c r="D850">
        <v>259.2</v>
      </c>
      <c r="E850" t="s">
        <v>8</v>
      </c>
      <c r="I850" s="2">
        <f>IFERROR(tweet_datatable[[#This Row],[Retweets]]/SUM(tweet_datatable[[#This Row],[Retweets]:[Likes]]),0.5)</f>
        <v>0.2092739475289811</v>
      </c>
      <c r="J850" s="2">
        <f>IFERROR(tweet_datatable[[#This Row],[Retweets]]/SUM(tweet_datatable[[#This Row],[Comments]:[Retweets]]),0.5)</f>
        <v>0.73134328358208955</v>
      </c>
      <c r="K850" s="3">
        <f>tweet_datatable[[#This Row],[R/L]]*60</f>
        <v>12.556436851738866</v>
      </c>
      <c r="L850" s="3">
        <f>tweet_datatable[[#This Row],[R/C]]*60</f>
        <v>43.880597014925371</v>
      </c>
      <c r="M850" s="3">
        <f>180-tweet_datatable[[#This Row],[Theta (deg)]]-tweet_datatable[[#This Row],[Phi (deg)]]</f>
        <v>123.56296613333578</v>
      </c>
      <c r="N850" s="3">
        <f>RADIANS(tweet_datatable[[#This Row],[Phi (deg)]])</f>
        <v>0.76586089565124305</v>
      </c>
      <c r="O850" s="3">
        <f>RADIANS(tweet_datatable[[#This Row],[Beta (deg)]])</f>
        <v>2.1565805925569559</v>
      </c>
      <c r="P850" s="3">
        <f>SIN(tweet_datatable[[#This Row],[Phi (rad)]])</f>
        <v>0.69315777678721191</v>
      </c>
      <c r="Q850" s="3">
        <f>SIN(tweet_datatable[[#This Row],[Beta (rad)]])</f>
        <v>0.83327875846524635</v>
      </c>
      <c r="R850" s="3">
        <f>tweet_datatable[[#This Row],[SinPhi]]/tweet_datatable[[#This Row],[SinBeta]]</f>
        <v>0.83184380946405889</v>
      </c>
      <c r="S850" s="3">
        <f>RADIANS(tweet_datatable[[#This Row],[Theta (deg)]])</f>
        <v>0.21915116538159429</v>
      </c>
      <c r="T850" s="3">
        <f>tweet_datatable[[#This Row],[r1]]*COS(tweet_datatable[[#This Row],[Theta (rad)]])</f>
        <v>0.81194805088354005</v>
      </c>
      <c r="U850" s="3">
        <f>tweet_datatable[[#This Row],[r1]]*SIN(tweet_datatable[[#This Row],[Theta (rad)]])</f>
        <v>0.18084381662113236</v>
      </c>
      <c r="V850" s="3" t="e">
        <f>IF(COUNTA(tweet_datatable[[#This Row],[Flag]])&gt;0,tweet_datatable[[#This Row],[x]],NA())</f>
        <v>#N/A</v>
      </c>
      <c r="W850" s="3" t="e">
        <f>IF(COUNTA(tweet_datatable[[#This Row],[Flag]])&gt;0,tweet_datatable[[#This Row],[y]],NA())</f>
        <v>#N/A</v>
      </c>
      <c r="X850" s="3">
        <f>IF(COUNTA(tweet_datatable[[#This Row],[Flag]])=0,tweet_datatable[[#This Row],[x]],NA())</f>
        <v>0.81194805088354005</v>
      </c>
      <c r="Y850" s="3">
        <f>IF(COUNTA(tweet_datatable[[#This Row],[Flag]])=0,tweet_datatable[[#This Row],[y]],NA())</f>
        <v>0.18084381662113236</v>
      </c>
      <c r="Z850" s="3"/>
      <c r="AA850" s="3"/>
      <c r="AB850" s="3"/>
    </row>
    <row r="851" spans="1:28" x14ac:dyDescent="0.35">
      <c r="A851" s="1">
        <v>44195</v>
      </c>
      <c r="B851">
        <v>46.1</v>
      </c>
      <c r="C851">
        <v>112.3</v>
      </c>
      <c r="D851">
        <v>462.3</v>
      </c>
      <c r="E851" t="s">
        <v>8</v>
      </c>
      <c r="I851" s="2">
        <f>IFERROR(tweet_datatable[[#This Row],[Retweets]]/SUM(tweet_datatable[[#This Row],[Retweets]:[Likes]]),0.5)</f>
        <v>0.19544030630003478</v>
      </c>
      <c r="J851" s="2">
        <f>IFERROR(tweet_datatable[[#This Row],[Retweets]]/SUM(tweet_datatable[[#This Row],[Comments]:[Retweets]]),0.5)</f>
        <v>0.70896464646464641</v>
      </c>
      <c r="K851" s="3">
        <f>tweet_datatable[[#This Row],[R/L]]*60</f>
        <v>11.726418378002087</v>
      </c>
      <c r="L851" s="3">
        <f>tweet_datatable[[#This Row],[R/C]]*60</f>
        <v>42.537878787878782</v>
      </c>
      <c r="M851" s="3">
        <f>180-tweet_datatable[[#This Row],[Theta (deg)]]-tweet_datatable[[#This Row],[Phi (deg)]]</f>
        <v>125.73570283411914</v>
      </c>
      <c r="N851" s="3">
        <f>RADIANS(tweet_datatable[[#This Row],[Phi (deg)]])</f>
        <v>0.74242604166273929</v>
      </c>
      <c r="O851" s="3">
        <f>RADIANS(tweet_datatable[[#This Row],[Beta (deg)]])</f>
        <v>2.1945020017645445</v>
      </c>
      <c r="P851" s="3">
        <f>SIN(tweet_datatable[[#This Row],[Phi (rad)]])</f>
        <v>0.67607748104098608</v>
      </c>
      <c r="Q851" s="3">
        <f>SIN(tweet_datatable[[#This Row],[Beta (rad)]])</f>
        <v>0.81171974604537456</v>
      </c>
      <c r="R851" s="3">
        <f>tweet_datatable[[#This Row],[SinPhi]]/tweet_datatable[[#This Row],[SinBeta]]</f>
        <v>0.8328952010035171</v>
      </c>
      <c r="S851" s="3">
        <f>RADIANS(tweet_datatable[[#This Row],[Theta (deg)]])</f>
        <v>0.20466461016250942</v>
      </c>
      <c r="T851" s="3">
        <f>tweet_datatable[[#This Row],[r1]]*COS(tweet_datatable[[#This Row],[Theta (rad)]])</f>
        <v>0.81551201501525183</v>
      </c>
      <c r="U851" s="3">
        <f>tweet_datatable[[#This Row],[r1]]*SIN(tweet_datatable[[#This Row],[Theta (rad)]])</f>
        <v>0.16927660565019842</v>
      </c>
      <c r="V851" s="3" t="e">
        <f>IF(COUNTA(tweet_datatable[[#This Row],[Flag]])&gt;0,tweet_datatable[[#This Row],[x]],NA())</f>
        <v>#N/A</v>
      </c>
      <c r="W851" s="3" t="e">
        <f>IF(COUNTA(tweet_datatable[[#This Row],[Flag]])&gt;0,tweet_datatable[[#This Row],[y]],NA())</f>
        <v>#N/A</v>
      </c>
      <c r="X851" s="3">
        <f>IF(COUNTA(tweet_datatable[[#This Row],[Flag]])=0,tweet_datatable[[#This Row],[x]],NA())</f>
        <v>0.81551201501525183</v>
      </c>
      <c r="Y851" s="3">
        <f>IF(COUNTA(tweet_datatable[[#This Row],[Flag]])=0,tweet_datatable[[#This Row],[y]],NA())</f>
        <v>0.16927660565019842</v>
      </c>
      <c r="Z851" s="3"/>
      <c r="AA851" s="3"/>
      <c r="AB851" s="3"/>
    </row>
    <row r="852" spans="1:28" x14ac:dyDescent="0.35">
      <c r="A852" s="1">
        <v>44195</v>
      </c>
      <c r="B852">
        <v>27.8</v>
      </c>
      <c r="C852">
        <v>54.3</v>
      </c>
      <c r="D852">
        <v>265.7</v>
      </c>
      <c r="E852" t="s">
        <v>8</v>
      </c>
      <c r="I852" s="2">
        <f>IFERROR(tweet_datatable[[#This Row],[Retweets]]/SUM(tweet_datatable[[#This Row],[Retweets]:[Likes]]),0.5)</f>
        <v>0.16968749999999999</v>
      </c>
      <c r="J852" s="2">
        <f>IFERROR(tweet_datatable[[#This Row],[Retweets]]/SUM(tweet_datatable[[#This Row],[Comments]:[Retweets]]),0.5)</f>
        <v>0.66138855054811208</v>
      </c>
      <c r="K852" s="3">
        <f>tweet_datatable[[#This Row],[R/L]]*60</f>
        <v>10.181249999999999</v>
      </c>
      <c r="L852" s="3">
        <f>tweet_datatable[[#This Row],[R/C]]*60</f>
        <v>39.683313032886723</v>
      </c>
      <c r="M852" s="3">
        <f>180-tweet_datatable[[#This Row],[Theta (deg)]]-tweet_datatable[[#This Row],[Phi (deg)]]</f>
        <v>130.13543696711326</v>
      </c>
      <c r="N852" s="3">
        <f>RADIANS(tweet_datatable[[#This Row],[Phi (deg)]])</f>
        <v>0.69260447052345009</v>
      </c>
      <c r="O852" s="3">
        <f>RADIANS(tweet_datatable[[#This Row],[Beta (deg)]])</f>
        <v>2.2712918485976701</v>
      </c>
      <c r="P852" s="3">
        <f>SIN(tweet_datatable[[#This Row],[Phi (rad)]])</f>
        <v>0.63854370856392872</v>
      </c>
      <c r="Q852" s="3">
        <f>SIN(tweet_datatable[[#This Row],[Beta (rad)]])</f>
        <v>0.76452286948741011</v>
      </c>
      <c r="R852" s="3">
        <f>tweet_datatable[[#This Row],[SinPhi]]/tweet_datatable[[#This Row],[SinBeta]]</f>
        <v>0.83521858409814909</v>
      </c>
      <c r="S852" s="3">
        <f>RADIANS(tweet_datatable[[#This Row],[Theta (deg)]])</f>
        <v>0.17769633446867264</v>
      </c>
      <c r="T852" s="3">
        <f>tweet_datatable[[#This Row],[r1]]*COS(tweet_datatable[[#This Row],[Theta (rad)]])</f>
        <v>0.82206681977033691</v>
      </c>
      <c r="U852" s="3">
        <f>tweet_datatable[[#This Row],[r1]]*SIN(tweet_datatable[[#This Row],[Theta (rad)]])</f>
        <v>0.14763545324752253</v>
      </c>
      <c r="V852" s="3" t="e">
        <f>IF(COUNTA(tweet_datatable[[#This Row],[Flag]])&gt;0,tweet_datatable[[#This Row],[x]],NA())</f>
        <v>#N/A</v>
      </c>
      <c r="W852" s="3" t="e">
        <f>IF(COUNTA(tweet_datatable[[#This Row],[Flag]])&gt;0,tweet_datatable[[#This Row],[y]],NA())</f>
        <v>#N/A</v>
      </c>
      <c r="X852" s="3">
        <f>IF(COUNTA(tweet_datatable[[#This Row],[Flag]])=0,tweet_datatable[[#This Row],[x]],NA())</f>
        <v>0.82206681977033691</v>
      </c>
      <c r="Y852" s="3">
        <f>IF(COUNTA(tweet_datatable[[#This Row],[Flag]])=0,tweet_datatable[[#This Row],[y]],NA())</f>
        <v>0.14763545324752253</v>
      </c>
      <c r="Z852" s="3"/>
      <c r="AA852" s="3"/>
      <c r="AB852" s="3"/>
    </row>
    <row r="853" spans="1:28" x14ac:dyDescent="0.35">
      <c r="A853" s="1">
        <v>44195</v>
      </c>
      <c r="B853">
        <v>20.2</v>
      </c>
      <c r="C853">
        <v>48.6</v>
      </c>
      <c r="D853">
        <v>172.1</v>
      </c>
      <c r="E853" t="s">
        <v>8</v>
      </c>
      <c r="I853" s="2">
        <f>IFERROR(tweet_datatable[[#This Row],[Retweets]]/SUM(tweet_datatable[[#This Row],[Retweets]:[Likes]]),0.5)</f>
        <v>0.22020842772995017</v>
      </c>
      <c r="J853" s="2">
        <f>IFERROR(tweet_datatable[[#This Row],[Retweets]]/SUM(tweet_datatable[[#This Row],[Comments]:[Retweets]]),0.5)</f>
        <v>0.70639534883720934</v>
      </c>
      <c r="K853" s="3">
        <f>tweet_datatable[[#This Row],[R/L]]*60</f>
        <v>13.21250566379701</v>
      </c>
      <c r="L853" s="3">
        <f>tweet_datatable[[#This Row],[R/C]]*60</f>
        <v>42.383720930232563</v>
      </c>
      <c r="M853" s="3">
        <f>180-tweet_datatable[[#This Row],[Theta (deg)]]-tweet_datatable[[#This Row],[Phi (deg)]]</f>
        <v>124.40377340597044</v>
      </c>
      <c r="N853" s="3">
        <f>RADIANS(tweet_datatable[[#This Row],[Phi (deg)]])</f>
        <v>0.7397354794789921</v>
      </c>
      <c r="O853" s="3">
        <f>RADIANS(tweet_datatable[[#This Row],[Beta (deg)]])</f>
        <v>2.1712554478391444</v>
      </c>
      <c r="P853" s="3">
        <f>SIN(tweet_datatable[[#This Row],[Phi (rad)]])</f>
        <v>0.67409254795218465</v>
      </c>
      <c r="Q853" s="3">
        <f>SIN(tweet_datatable[[#This Row],[Beta (rad)]])</f>
        <v>0.82507628868964822</v>
      </c>
      <c r="R853" s="3">
        <f>tweet_datatable[[#This Row],[SinPhi]]/tweet_datatable[[#This Row],[SinBeta]]</f>
        <v>0.81700632680009544</v>
      </c>
      <c r="S853" s="3">
        <f>RADIANS(tweet_datatable[[#This Row],[Theta (deg)]])</f>
        <v>0.23060172627165679</v>
      </c>
      <c r="T853" s="3">
        <f>tweet_datatable[[#This Row],[r1]]*COS(tweet_datatable[[#This Row],[Theta (rad)]])</f>
        <v>0.79537938392395791</v>
      </c>
      <c r="U853" s="3">
        <f>tweet_datatable[[#This Row],[r1]]*SIN(tweet_datatable[[#This Row],[Theta (rad)]])</f>
        <v>0.18673771354530797</v>
      </c>
      <c r="V853" s="3" t="e">
        <f>IF(COUNTA(tweet_datatable[[#This Row],[Flag]])&gt;0,tweet_datatable[[#This Row],[x]],NA())</f>
        <v>#N/A</v>
      </c>
      <c r="W853" s="3" t="e">
        <f>IF(COUNTA(tweet_datatable[[#This Row],[Flag]])&gt;0,tweet_datatable[[#This Row],[y]],NA())</f>
        <v>#N/A</v>
      </c>
      <c r="X853" s="3">
        <f>IF(COUNTA(tweet_datatable[[#This Row],[Flag]])=0,tweet_datatable[[#This Row],[x]],NA())</f>
        <v>0.79537938392395791</v>
      </c>
      <c r="Y853" s="3">
        <f>IF(COUNTA(tweet_datatable[[#This Row],[Flag]])=0,tweet_datatable[[#This Row],[y]],NA())</f>
        <v>0.18673771354530797</v>
      </c>
      <c r="Z853" s="3"/>
      <c r="AA853" s="3"/>
      <c r="AB853" s="3"/>
    </row>
    <row r="854" spans="1:28" x14ac:dyDescent="0.35">
      <c r="A854" s="1">
        <v>44195</v>
      </c>
      <c r="B854">
        <v>27.4</v>
      </c>
      <c r="C854">
        <v>49.8</v>
      </c>
      <c r="D854">
        <v>174.8</v>
      </c>
      <c r="E854" t="s">
        <v>8</v>
      </c>
      <c r="I854" s="2">
        <f>IFERROR(tweet_datatable[[#This Row],[Retweets]]/SUM(tweet_datatable[[#This Row],[Retweets]:[Likes]]),0.5)</f>
        <v>0.22172751558325909</v>
      </c>
      <c r="J854" s="2">
        <f>IFERROR(tweet_datatable[[#This Row],[Retweets]]/SUM(tweet_datatable[[#This Row],[Comments]:[Retweets]]),0.5)</f>
        <v>0.64507772020725396</v>
      </c>
      <c r="K854" s="3">
        <f>tweet_datatable[[#This Row],[R/L]]*60</f>
        <v>13.303650934995545</v>
      </c>
      <c r="L854" s="3">
        <f>tweet_datatable[[#This Row],[R/C]]*60</f>
        <v>38.704663212435236</v>
      </c>
      <c r="M854" s="3">
        <f>180-tweet_datatable[[#This Row],[Theta (deg)]]-tweet_datatable[[#This Row],[Phi (deg)]]</f>
        <v>127.99168585256922</v>
      </c>
      <c r="N854" s="3">
        <f>RADIANS(tweet_datatable[[#This Row],[Phi (deg)]])</f>
        <v>0.67552380893252029</v>
      </c>
      <c r="O854" s="3">
        <f>RADIANS(tweet_datatable[[#This Row],[Beta (deg)]])</f>
        <v>2.2338763333055787</v>
      </c>
      <c r="P854" s="3">
        <f>SIN(tweet_datatable[[#This Row],[Phi (rad)]])</f>
        <v>0.62530617225533514</v>
      </c>
      <c r="Q854" s="3">
        <f>SIN(tweet_datatable[[#This Row],[Beta (rad)]])</f>
        <v>0.78810008348314986</v>
      </c>
      <c r="R854" s="3">
        <f>tweet_datatable[[#This Row],[SinPhi]]/tweet_datatable[[#This Row],[SinBeta]]</f>
        <v>0.79343497781611971</v>
      </c>
      <c r="S854" s="3">
        <f>RADIANS(tweet_datatable[[#This Row],[Theta (deg)]])</f>
        <v>0.23219251135169439</v>
      </c>
      <c r="T854" s="3">
        <f>tweet_datatable[[#This Row],[r1]]*COS(tweet_datatable[[#This Row],[Theta (rad)]])</f>
        <v>0.77214252483247303</v>
      </c>
      <c r="U854" s="3">
        <f>tweet_datatable[[#This Row],[r1]]*SIN(tweet_datatable[[#This Row],[Theta (rad)]])</f>
        <v>0.1825787100606206</v>
      </c>
      <c r="V854" s="3" t="e">
        <f>IF(COUNTA(tweet_datatable[[#This Row],[Flag]])&gt;0,tweet_datatable[[#This Row],[x]],NA())</f>
        <v>#N/A</v>
      </c>
      <c r="W854" s="3" t="e">
        <f>IF(COUNTA(tweet_datatable[[#This Row],[Flag]])&gt;0,tweet_datatable[[#This Row],[y]],NA())</f>
        <v>#N/A</v>
      </c>
      <c r="X854" s="3">
        <f>IF(COUNTA(tweet_datatable[[#This Row],[Flag]])=0,tweet_datatable[[#This Row],[x]],NA())</f>
        <v>0.77214252483247303</v>
      </c>
      <c r="Y854" s="3">
        <f>IF(COUNTA(tweet_datatable[[#This Row],[Flag]])=0,tweet_datatable[[#This Row],[y]],NA())</f>
        <v>0.1825787100606206</v>
      </c>
      <c r="Z854" s="3"/>
      <c r="AA854" s="3"/>
      <c r="AB854" s="3"/>
    </row>
    <row r="855" spans="1:28" x14ac:dyDescent="0.35">
      <c r="A855" s="1">
        <v>44196</v>
      </c>
      <c r="B855">
        <v>15.9</v>
      </c>
      <c r="C855">
        <v>40.299999999999997</v>
      </c>
      <c r="D855">
        <v>152.19999999999999</v>
      </c>
      <c r="E855" t="s">
        <v>8</v>
      </c>
      <c r="G855" t="s">
        <v>17</v>
      </c>
      <c r="I855" s="2">
        <f>IFERROR(tweet_datatable[[#This Row],[Retweets]]/SUM(tweet_datatable[[#This Row],[Retweets]:[Likes]]),0.5)</f>
        <v>0.20935064935064934</v>
      </c>
      <c r="J855" s="2">
        <f>IFERROR(tweet_datatable[[#This Row],[Retweets]]/SUM(tweet_datatable[[#This Row],[Comments]:[Retweets]]),0.5)</f>
        <v>0.7170818505338078</v>
      </c>
      <c r="K855" s="3">
        <f>tweet_datatable[[#This Row],[R/L]]*60</f>
        <v>12.56103896103896</v>
      </c>
      <c r="L855" s="3">
        <f>tweet_datatable[[#This Row],[R/C]]*60</f>
        <v>43.02491103202847</v>
      </c>
      <c r="M855" s="3">
        <f>180-tweet_datatable[[#This Row],[Theta (deg)]]-tweet_datatable[[#This Row],[Phi (deg)]]</f>
        <v>124.41405000693258</v>
      </c>
      <c r="N855" s="3">
        <f>RADIANS(tweet_datatable[[#This Row],[Phi (deg)]])</f>
        <v>0.75092635788652828</v>
      </c>
      <c r="O855" s="3">
        <f>RADIANS(tweet_datatable[[#This Row],[Beta (deg)]])</f>
        <v>2.1714348083618478</v>
      </c>
      <c r="P855" s="3">
        <f>SIN(tweet_datatable[[#This Row],[Phi (rad)]])</f>
        <v>0.68231627321019994</v>
      </c>
      <c r="Q855" s="3">
        <f>SIN(tweet_datatable[[#This Row],[Beta (rad)]])</f>
        <v>0.82497493289537138</v>
      </c>
      <c r="R855" s="3">
        <f>tweet_datatable[[#This Row],[SinPhi]]/tweet_datatable[[#This Row],[SinBeta]]</f>
        <v>0.82707515829058009</v>
      </c>
      <c r="S855" s="3">
        <f>RADIANS(tweet_datatable[[#This Row],[Theta (deg)]])</f>
        <v>0.21923148734141759</v>
      </c>
      <c r="T855" s="3">
        <f>tweet_datatable[[#This Row],[r1]]*COS(tweet_datatable[[#This Row],[Theta (rad)]])</f>
        <v>0.80727900963088417</v>
      </c>
      <c r="U855" s="3">
        <f>tweet_datatable[[#This Row],[r1]]*SIN(tweet_datatable[[#This Row],[Theta (rad)]])</f>
        <v>0.17987194909370086</v>
      </c>
      <c r="V855" s="3">
        <f>IF(COUNTA(tweet_datatable[[#This Row],[Flag]])&gt;0,tweet_datatable[[#This Row],[x]],NA())</f>
        <v>0.80727900963088417</v>
      </c>
      <c r="W855" s="3">
        <f>IF(COUNTA(tweet_datatable[[#This Row],[Flag]])&gt;0,tweet_datatable[[#This Row],[y]],NA())</f>
        <v>0.17987194909370086</v>
      </c>
      <c r="X855" s="3" t="e">
        <f>IF(COUNTA(tweet_datatable[[#This Row],[Flag]])=0,tweet_datatable[[#This Row],[x]],NA())</f>
        <v>#N/A</v>
      </c>
      <c r="Y855" s="3" t="e">
        <f>IF(COUNTA(tweet_datatable[[#This Row],[Flag]])=0,tweet_datatable[[#This Row],[y]],NA())</f>
        <v>#N/A</v>
      </c>
      <c r="Z855" s="3"/>
      <c r="AA855" s="3"/>
      <c r="AB855" s="3"/>
    </row>
    <row r="856" spans="1:28" x14ac:dyDescent="0.35">
      <c r="A856" s="1">
        <v>44196</v>
      </c>
      <c r="B856">
        <v>37.700000000000003</v>
      </c>
      <c r="C856">
        <v>62.1</v>
      </c>
      <c r="D856">
        <v>237.9</v>
      </c>
      <c r="E856" t="s">
        <v>8</v>
      </c>
      <c r="I856" s="2">
        <f>IFERROR(tweet_datatable[[#This Row],[Retweets]]/SUM(tweet_datatable[[#This Row],[Retweets]:[Likes]]),0.5)</f>
        <v>0.20700000000000002</v>
      </c>
      <c r="J856" s="2">
        <f>IFERROR(tweet_datatable[[#This Row],[Retweets]]/SUM(tweet_datatable[[#This Row],[Comments]:[Retweets]]),0.5)</f>
        <v>0.62224448897795581</v>
      </c>
      <c r="K856" s="3">
        <f>tweet_datatable[[#This Row],[R/L]]*60</f>
        <v>12.420000000000002</v>
      </c>
      <c r="L856" s="3">
        <f>tweet_datatable[[#This Row],[R/C]]*60</f>
        <v>37.334669338677351</v>
      </c>
      <c r="M856" s="3">
        <f>180-tweet_datatable[[#This Row],[Theta (deg)]]-tweet_datatable[[#This Row],[Phi (deg)]]</f>
        <v>130.24533066132264</v>
      </c>
      <c r="N856" s="3">
        <f>RADIANS(tweet_datatable[[#This Row],[Phi (deg)]])</f>
        <v>0.65161290510329373</v>
      </c>
      <c r="O856" s="3">
        <f>RADIANS(tweet_datatable[[#This Row],[Beta (deg)]])</f>
        <v>2.2732098553888034</v>
      </c>
      <c r="P856" s="3">
        <f>SIN(tweet_datatable[[#This Row],[Phi (rad)]])</f>
        <v>0.6064696256158405</v>
      </c>
      <c r="Q856" s="3">
        <f>SIN(tweet_datatable[[#This Row],[Beta (rad)]])</f>
        <v>0.76328512333737464</v>
      </c>
      <c r="R856" s="3">
        <f>tweet_datatable[[#This Row],[SinPhi]]/tweet_datatable[[#This Row],[SinBeta]]</f>
        <v>0.7945518746181286</v>
      </c>
      <c r="S856" s="3">
        <f>RADIANS(tweet_datatable[[#This Row],[Theta (deg)]])</f>
        <v>0.21676989309769576</v>
      </c>
      <c r="T856" s="3">
        <f>tweet_datatable[[#This Row],[r1]]*COS(tweet_datatable[[#This Row],[Theta (rad)]])</f>
        <v>0.77595718531974367</v>
      </c>
      <c r="U856" s="3">
        <f>tweet_datatable[[#This Row],[r1]]*SIN(tweet_datatable[[#This Row],[Theta (rad)]])</f>
        <v>0.17088922730776041</v>
      </c>
      <c r="V856" s="3" t="e">
        <f>IF(COUNTA(tweet_datatable[[#This Row],[Flag]])&gt;0,tweet_datatable[[#This Row],[x]],NA())</f>
        <v>#N/A</v>
      </c>
      <c r="W856" s="3" t="e">
        <f>IF(COUNTA(tweet_datatable[[#This Row],[Flag]])&gt;0,tweet_datatable[[#This Row],[y]],NA())</f>
        <v>#N/A</v>
      </c>
      <c r="X856" s="3">
        <f>IF(COUNTA(tweet_datatable[[#This Row],[Flag]])=0,tweet_datatable[[#This Row],[x]],NA())</f>
        <v>0.77595718531974367</v>
      </c>
      <c r="Y856" s="3">
        <f>IF(COUNTA(tweet_datatable[[#This Row],[Flag]])=0,tweet_datatable[[#This Row],[y]],NA())</f>
        <v>0.17088922730776041</v>
      </c>
      <c r="Z856" s="3"/>
      <c r="AA856" s="3"/>
      <c r="AB856" s="3"/>
    </row>
    <row r="857" spans="1:28" x14ac:dyDescent="0.35">
      <c r="A857" s="1">
        <v>44196</v>
      </c>
      <c r="B857">
        <v>41</v>
      </c>
      <c r="C857">
        <v>64.2</v>
      </c>
      <c r="D857">
        <v>378.4</v>
      </c>
      <c r="E857" t="s">
        <v>8</v>
      </c>
      <c r="I857" s="2">
        <f>IFERROR(tweet_datatable[[#This Row],[Retweets]]/SUM(tweet_datatable[[#This Row],[Retweets]:[Likes]]),0.5)</f>
        <v>0.14505196565747855</v>
      </c>
      <c r="J857" s="2">
        <f>IFERROR(tweet_datatable[[#This Row],[Retweets]]/SUM(tweet_datatable[[#This Row],[Comments]:[Retweets]]),0.5)</f>
        <v>0.61026615969581754</v>
      </c>
      <c r="K857" s="3">
        <f>tweet_datatable[[#This Row],[R/L]]*60</f>
        <v>8.7031179394487133</v>
      </c>
      <c r="L857" s="3">
        <f>tweet_datatable[[#This Row],[R/C]]*60</f>
        <v>36.615969581749056</v>
      </c>
      <c r="M857" s="3">
        <f>180-tweet_datatable[[#This Row],[Theta (deg)]]-tweet_datatable[[#This Row],[Phi (deg)]]</f>
        <v>134.68091247880224</v>
      </c>
      <c r="N857" s="3">
        <f>RADIANS(tweet_datatable[[#This Row],[Phi (deg)]])</f>
        <v>0.63906922801161203</v>
      </c>
      <c r="O857" s="3">
        <f>RADIANS(tweet_datatable[[#This Row],[Beta (deg)]])</f>
        <v>2.3506253623454167</v>
      </c>
      <c r="P857" s="3">
        <f>SIN(tweet_datatable[[#This Row],[Phi (rad)]])</f>
        <v>0.59644861452066122</v>
      </c>
      <c r="Q857" s="3">
        <f>SIN(tweet_datatable[[#This Row],[Beta (rad)]])</f>
        <v>0.71103376340083568</v>
      </c>
      <c r="R857" s="3">
        <f>tweet_datatable[[#This Row],[SinPhi]]/tweet_datatable[[#This Row],[SinBeta]]</f>
        <v>0.83884710575188448</v>
      </c>
      <c r="S857" s="3">
        <f>RADIANS(tweet_datatable[[#This Row],[Theta (deg)]])</f>
        <v>0.15189806323276453</v>
      </c>
      <c r="T857" s="3">
        <f>tweet_datatable[[#This Row],[r1]]*COS(tweet_datatable[[#This Row],[Theta (rad)]])</f>
        <v>0.82918832992421465</v>
      </c>
      <c r="U857" s="3">
        <f>tweet_datatable[[#This Row],[r1]]*SIN(tweet_datatable[[#This Row],[Theta (rad)]])</f>
        <v>0.12692982449292639</v>
      </c>
      <c r="V857" s="3" t="e">
        <f>IF(COUNTA(tweet_datatable[[#This Row],[Flag]])&gt;0,tweet_datatable[[#This Row],[x]],NA())</f>
        <v>#N/A</v>
      </c>
      <c r="W857" s="3" t="e">
        <f>IF(COUNTA(tweet_datatable[[#This Row],[Flag]])&gt;0,tweet_datatable[[#This Row],[y]],NA())</f>
        <v>#N/A</v>
      </c>
      <c r="X857" s="3">
        <f>IF(COUNTA(tweet_datatable[[#This Row],[Flag]])=0,tweet_datatable[[#This Row],[x]],NA())</f>
        <v>0.82918832992421465</v>
      </c>
      <c r="Y857" s="3">
        <f>IF(COUNTA(tweet_datatable[[#This Row],[Flag]])=0,tweet_datatable[[#This Row],[y]],NA())</f>
        <v>0.12692982449292639</v>
      </c>
      <c r="Z857" s="3"/>
      <c r="AA857" s="3"/>
      <c r="AB857" s="3"/>
    </row>
    <row r="858" spans="1:28" x14ac:dyDescent="0.35">
      <c r="A858" s="1">
        <v>44196</v>
      </c>
      <c r="B858">
        <v>13.6</v>
      </c>
      <c r="C858">
        <v>50.9</v>
      </c>
      <c r="D858">
        <v>148.9</v>
      </c>
      <c r="E858" t="s">
        <v>8</v>
      </c>
      <c r="I858" s="2">
        <f>IFERROR(tweet_datatable[[#This Row],[Retweets]]/SUM(tweet_datatable[[#This Row],[Retweets]:[Likes]]),0.5)</f>
        <v>0.25475475475475473</v>
      </c>
      <c r="J858" s="2">
        <f>IFERROR(tweet_datatable[[#This Row],[Retweets]]/SUM(tweet_datatable[[#This Row],[Comments]:[Retweets]]),0.5)</f>
        <v>0.78914728682170543</v>
      </c>
      <c r="K858" s="3">
        <f>tweet_datatable[[#This Row],[R/L]]*60</f>
        <v>15.285285285285283</v>
      </c>
      <c r="L858" s="3">
        <f>tweet_datatable[[#This Row],[R/C]]*60</f>
        <v>47.348837209302324</v>
      </c>
      <c r="M858" s="3">
        <f>180-tweet_datatable[[#This Row],[Theta (deg)]]-tweet_datatable[[#This Row],[Phi (deg)]]</f>
        <v>117.36587750541239</v>
      </c>
      <c r="N858" s="3">
        <f>RADIANS(tweet_datatable[[#This Row],[Phi (deg)]])</f>
        <v>0.82639310629312901</v>
      </c>
      <c r="O858" s="3">
        <f>RADIANS(tweet_datatable[[#This Row],[Beta (deg)]])</f>
        <v>2.0484209919617951</v>
      </c>
      <c r="P858" s="3">
        <f>SIN(tweet_datatable[[#This Row],[Phi (rad)]])</f>
        <v>0.73549237113496524</v>
      </c>
      <c r="Q858" s="3">
        <f>SIN(tweet_datatable[[#This Row],[Beta (rad)]])</f>
        <v>0.88808929960157168</v>
      </c>
      <c r="R858" s="3">
        <f>tweet_datatable[[#This Row],[SinPhi]]/tweet_datatable[[#This Row],[SinBeta]]</f>
        <v>0.82817389136985797</v>
      </c>
      <c r="S858" s="3">
        <f>RADIANS(tweet_datatable[[#This Row],[Theta (deg)]])</f>
        <v>0.26677855533486894</v>
      </c>
      <c r="T858" s="3">
        <f>tweet_datatable[[#This Row],[r1]]*COS(tweet_datatable[[#This Row],[Theta (rad)]])</f>
        <v>0.79887736798374942</v>
      </c>
      <c r="U858" s="3">
        <f>tweet_datatable[[#This Row],[r1]]*SIN(tweet_datatable[[#This Row],[Theta (rad)]])</f>
        <v>0.21832760995817826</v>
      </c>
      <c r="V858" s="3" t="e">
        <f>IF(COUNTA(tweet_datatable[[#This Row],[Flag]])&gt;0,tweet_datatable[[#This Row],[x]],NA())</f>
        <v>#N/A</v>
      </c>
      <c r="W858" s="3" t="e">
        <f>IF(COUNTA(tweet_datatable[[#This Row],[Flag]])&gt;0,tweet_datatable[[#This Row],[y]],NA())</f>
        <v>#N/A</v>
      </c>
      <c r="X858" s="3">
        <f>IF(COUNTA(tweet_datatable[[#This Row],[Flag]])=0,tweet_datatable[[#This Row],[x]],NA())</f>
        <v>0.79887736798374942</v>
      </c>
      <c r="Y858" s="3">
        <f>IF(COUNTA(tweet_datatable[[#This Row],[Flag]])=0,tweet_datatable[[#This Row],[y]],NA())</f>
        <v>0.21832760995817826</v>
      </c>
      <c r="Z858" s="3"/>
      <c r="AA858" s="3"/>
      <c r="AB858" s="3"/>
    </row>
    <row r="859" spans="1:28" x14ac:dyDescent="0.35">
      <c r="A859" s="1">
        <v>44196</v>
      </c>
      <c r="B859">
        <v>20.7</v>
      </c>
      <c r="C859">
        <v>58.4</v>
      </c>
      <c r="D859">
        <v>189.1</v>
      </c>
      <c r="E859" t="s">
        <v>8</v>
      </c>
      <c r="I859" s="2">
        <f>IFERROR(tweet_datatable[[#This Row],[Retweets]]/SUM(tweet_datatable[[#This Row],[Retweets]:[Likes]]),0.5)</f>
        <v>0.23595959595959595</v>
      </c>
      <c r="J859" s="2">
        <f>IFERROR(tweet_datatable[[#This Row],[Retweets]]/SUM(tweet_datatable[[#This Row],[Comments]:[Retweets]]),0.5)</f>
        <v>0.73830594184576492</v>
      </c>
      <c r="K859" s="3">
        <f>tweet_datatable[[#This Row],[R/L]]*60</f>
        <v>14.157575757575756</v>
      </c>
      <c r="L859" s="3">
        <f>tweet_datatable[[#This Row],[R/C]]*60</f>
        <v>44.298356510745897</v>
      </c>
      <c r="M859" s="3">
        <f>180-tweet_datatable[[#This Row],[Theta (deg)]]-tweet_datatable[[#This Row],[Phi (deg)]]</f>
        <v>121.54406773167835</v>
      </c>
      <c r="N859" s="3">
        <f>RADIANS(tweet_datatable[[#This Row],[Phi (deg)]])</f>
        <v>0.77315217433478278</v>
      </c>
      <c r="O859" s="3">
        <f>RADIANS(tweet_datatable[[#This Row],[Beta (deg)]])</f>
        <v>2.1213441681847831</v>
      </c>
      <c r="P859" s="3">
        <f>SIN(tweet_datatable[[#This Row],[Phi (rad)]])</f>
        <v>0.69839475599952983</v>
      </c>
      <c r="Q859" s="3">
        <f>SIN(tweet_datatable[[#This Row],[Beta (rad)]])</f>
        <v>0.8522380444416866</v>
      </c>
      <c r="R859" s="3">
        <f>tweet_datatable[[#This Row],[SinPhi]]/tweet_datatable[[#This Row],[SinBeta]]</f>
        <v>0.81948319551617566</v>
      </c>
      <c r="S859" s="3">
        <f>RADIANS(tweet_datatable[[#This Row],[Theta (deg)]])</f>
        <v>0.24709631107022748</v>
      </c>
      <c r="T859" s="3">
        <f>tweet_datatable[[#This Row],[r1]]*COS(tweet_datatable[[#This Row],[Theta (rad)]])</f>
        <v>0.79459280312165737</v>
      </c>
      <c r="U859" s="3">
        <f>tweet_datatable[[#This Row],[r1]]*SIN(tweet_datatable[[#This Row],[Theta (rad)]])</f>
        <v>0.20043698501192236</v>
      </c>
      <c r="V859" s="3" t="e">
        <f>IF(COUNTA(tweet_datatable[[#This Row],[Flag]])&gt;0,tweet_datatable[[#This Row],[x]],NA())</f>
        <v>#N/A</v>
      </c>
      <c r="W859" s="3" t="e">
        <f>IF(COUNTA(tweet_datatable[[#This Row],[Flag]])&gt;0,tweet_datatable[[#This Row],[y]],NA())</f>
        <v>#N/A</v>
      </c>
      <c r="X859" s="3">
        <f>IF(COUNTA(tweet_datatable[[#This Row],[Flag]])=0,tweet_datatable[[#This Row],[x]],NA())</f>
        <v>0.79459280312165737</v>
      </c>
      <c r="Y859" s="3">
        <f>IF(COUNTA(tweet_datatable[[#This Row],[Flag]])=0,tweet_datatable[[#This Row],[y]],NA())</f>
        <v>0.20043698501192236</v>
      </c>
      <c r="Z859" s="3"/>
      <c r="AA859" s="3"/>
      <c r="AB859" s="3"/>
    </row>
    <row r="860" spans="1:28" x14ac:dyDescent="0.35">
      <c r="A860" s="1">
        <v>44197</v>
      </c>
      <c r="B860">
        <v>19.100000000000001</v>
      </c>
      <c r="C860">
        <v>60.1</v>
      </c>
      <c r="D860">
        <v>189.1</v>
      </c>
      <c r="E860" t="s">
        <v>9</v>
      </c>
      <c r="G860" t="s">
        <v>23</v>
      </c>
      <c r="I860" s="2">
        <f>IFERROR(tweet_datatable[[#This Row],[Retweets]]/SUM(tweet_datatable[[#This Row],[Retweets]:[Likes]]),0.5)</f>
        <v>0.2411717495987159</v>
      </c>
      <c r="J860" s="2">
        <f>IFERROR(tweet_datatable[[#This Row],[Retweets]]/SUM(tweet_datatable[[#This Row],[Comments]:[Retweets]]),0.5)</f>
        <v>0.75883838383838387</v>
      </c>
      <c r="K860" s="3">
        <f>tweet_datatable[[#This Row],[R/L]]*60</f>
        <v>14.470304975922954</v>
      </c>
      <c r="L860" s="3">
        <f>tweet_datatable[[#This Row],[R/C]]*60</f>
        <v>45.530303030303031</v>
      </c>
      <c r="M860" s="3">
        <f>180-tweet_datatable[[#This Row],[Theta (deg)]]-tweet_datatable[[#This Row],[Phi (deg)]]</f>
        <v>119.99939199377403</v>
      </c>
      <c r="N860" s="3">
        <f>RADIANS(tweet_datatable[[#This Row],[Phi (deg)]])</f>
        <v>0.7946536973095395</v>
      </c>
      <c r="O860" s="3">
        <f>RADIANS(tweet_datatable[[#This Row],[Beta (deg)]])</f>
        <v>2.0943844906826796</v>
      </c>
      <c r="P860" s="3">
        <f>SIN(tweet_datatable[[#This Row],[Phi (rad)]])</f>
        <v>0.71362105163607192</v>
      </c>
      <c r="Q860" s="3">
        <f>SIN(tweet_datatable[[#This Row],[Beta (rad)]])</f>
        <v>0.86603070959093564</v>
      </c>
      <c r="R860" s="3">
        <f>tweet_datatable[[#This Row],[SinPhi]]/tweet_datatable[[#This Row],[SinBeta]]</f>
        <v>0.82401356410692006</v>
      </c>
      <c r="S860" s="3">
        <f>RADIANS(tweet_datatable[[#This Row],[Theta (deg)]])</f>
        <v>0.25255446559757433</v>
      </c>
      <c r="T860" s="3">
        <f>tweet_datatable[[#This Row],[r1]]*COS(tweet_datatable[[#This Row],[Theta (rad)]])</f>
        <v>0.79787360946925912</v>
      </c>
      <c r="U860" s="3">
        <f>tweet_datatable[[#This Row],[r1]]*SIN(tweet_datatable[[#This Row],[Theta (rad)]])</f>
        <v>0.20590302849809031</v>
      </c>
      <c r="V860" s="3">
        <f>IF(COUNTA(tweet_datatable[[#This Row],[Flag]])&gt;0,tweet_datatable[[#This Row],[x]],NA())</f>
        <v>0.79787360946925912</v>
      </c>
      <c r="W860" s="3">
        <f>IF(COUNTA(tweet_datatable[[#This Row],[Flag]])&gt;0,tweet_datatable[[#This Row],[y]],NA())</f>
        <v>0.20590302849809031</v>
      </c>
      <c r="X860" s="3" t="e">
        <f>IF(COUNTA(tweet_datatable[[#This Row],[Flag]])=0,tweet_datatable[[#This Row],[x]],NA())</f>
        <v>#N/A</v>
      </c>
      <c r="Y860" s="3" t="e">
        <f>IF(COUNTA(tweet_datatable[[#This Row],[Flag]])=0,tweet_datatable[[#This Row],[y]],NA())</f>
        <v>#N/A</v>
      </c>
      <c r="Z860" s="3"/>
      <c r="AA860" s="3"/>
      <c r="AB860" s="3"/>
    </row>
    <row r="861" spans="1:28" x14ac:dyDescent="0.35">
      <c r="A861" s="1">
        <v>44197</v>
      </c>
      <c r="B861">
        <v>11.4</v>
      </c>
      <c r="C861">
        <v>47</v>
      </c>
      <c r="D861">
        <v>172.9</v>
      </c>
      <c r="E861" t="s">
        <v>8</v>
      </c>
      <c r="G861" t="s">
        <v>23</v>
      </c>
      <c r="I861" s="2">
        <f>IFERROR(tweet_datatable[[#This Row],[Retweets]]/SUM(tweet_datatable[[#This Row],[Retweets]:[Likes]]),0.5)</f>
        <v>0.21373351523419737</v>
      </c>
      <c r="J861" s="2">
        <f>IFERROR(tweet_datatable[[#This Row],[Retweets]]/SUM(tweet_datatable[[#This Row],[Comments]:[Retweets]]),0.5)</f>
        <v>0.8047945205479452</v>
      </c>
      <c r="K861" s="3">
        <f>tweet_datatable[[#This Row],[R/L]]*60</f>
        <v>12.824010914051842</v>
      </c>
      <c r="L861" s="3">
        <f>tweet_datatable[[#This Row],[R/C]]*60</f>
        <v>48.287671232876711</v>
      </c>
      <c r="M861" s="3">
        <f>180-tweet_datatable[[#This Row],[Theta (deg)]]-tweet_datatable[[#This Row],[Phi (deg)]]</f>
        <v>118.88831785307144</v>
      </c>
      <c r="N861" s="3">
        <f>RADIANS(tweet_datatable[[#This Row],[Phi (deg)]])</f>
        <v>0.84277885113424811</v>
      </c>
      <c r="O861" s="3">
        <f>RADIANS(tweet_datatable[[#This Row],[Beta (deg)]])</f>
        <v>2.0749925886936529</v>
      </c>
      <c r="P861" s="3">
        <f>SIN(tweet_datatable[[#This Row],[Phi (rad)]])</f>
        <v>0.74649502234410248</v>
      </c>
      <c r="Q861" s="3">
        <f>SIN(tweet_datatable[[#This Row],[Beta (rad)]])</f>
        <v>0.87556304617866476</v>
      </c>
      <c r="R861" s="3">
        <f>tweet_datatable[[#This Row],[SinPhi]]/tweet_datatable[[#This Row],[SinBeta]]</f>
        <v>0.85258854356876879</v>
      </c>
      <c r="S861" s="3">
        <f>RADIANS(tweet_datatable[[#This Row],[Theta (deg)]])</f>
        <v>0.22382121376189218</v>
      </c>
      <c r="T861" s="3">
        <f>tweet_datatable[[#This Row],[r1]]*COS(tweet_datatable[[#This Row],[Theta (rad)]])</f>
        <v>0.83132193682873967</v>
      </c>
      <c r="U861" s="3">
        <f>tweet_datatable[[#This Row],[r1]]*SIN(tweet_datatable[[#This Row],[Theta (rad)]])</f>
        <v>0.1892381091958682</v>
      </c>
      <c r="V861" s="3">
        <f>IF(COUNTA(tweet_datatable[[#This Row],[Flag]])&gt;0,tweet_datatable[[#This Row],[x]],NA())</f>
        <v>0.83132193682873967</v>
      </c>
      <c r="W861" s="3">
        <f>IF(COUNTA(tweet_datatable[[#This Row],[Flag]])&gt;0,tweet_datatable[[#This Row],[y]],NA())</f>
        <v>0.1892381091958682</v>
      </c>
      <c r="X861" s="3" t="e">
        <f>IF(COUNTA(tweet_datatable[[#This Row],[Flag]])=0,tweet_datatable[[#This Row],[x]],NA())</f>
        <v>#N/A</v>
      </c>
      <c r="Y861" s="3" t="e">
        <f>IF(COUNTA(tweet_datatable[[#This Row],[Flag]])=0,tweet_datatable[[#This Row],[y]],NA())</f>
        <v>#N/A</v>
      </c>
      <c r="Z861" s="3"/>
      <c r="AA861" s="3"/>
      <c r="AB861" s="3"/>
    </row>
    <row r="862" spans="1:28" x14ac:dyDescent="0.35">
      <c r="A862" s="1">
        <v>44197</v>
      </c>
      <c r="B862">
        <v>11.1</v>
      </c>
      <c r="C862">
        <v>27.1</v>
      </c>
      <c r="D862">
        <v>117.4</v>
      </c>
      <c r="E862" t="s">
        <v>9</v>
      </c>
      <c r="G862" t="s">
        <v>23</v>
      </c>
      <c r="I862" s="2">
        <f>IFERROR(tweet_datatable[[#This Row],[Retweets]]/SUM(tweet_datatable[[#This Row],[Retweets]:[Likes]]),0.5)</f>
        <v>0.18754325259515572</v>
      </c>
      <c r="J862" s="2">
        <f>IFERROR(tweet_datatable[[#This Row],[Retweets]]/SUM(tweet_datatable[[#This Row],[Comments]:[Retweets]]),0.5)</f>
        <v>0.70942408376963351</v>
      </c>
      <c r="K862" s="3">
        <f>tweet_datatable[[#This Row],[R/L]]*60</f>
        <v>11.252595155709344</v>
      </c>
      <c r="L862" s="3">
        <f>tweet_datatable[[#This Row],[R/C]]*60</f>
        <v>42.565445026178011</v>
      </c>
      <c r="M862" s="3">
        <f>180-tweet_datatable[[#This Row],[Theta (deg)]]-tweet_datatable[[#This Row],[Phi (deg)]]</f>
        <v>126.18195981811265</v>
      </c>
      <c r="N862" s="3">
        <f>RADIANS(tweet_datatable[[#This Row],[Phi (deg)]])</f>
        <v>0.74290716328345019</v>
      </c>
      <c r="O862" s="3">
        <f>RADIANS(tweet_datatable[[#This Row],[Beta (deg)]])</f>
        <v>2.202290655445251</v>
      </c>
      <c r="P862" s="3">
        <f>SIN(tweet_datatable[[#This Row],[Phi (rad)]])</f>
        <v>0.67643190788072083</v>
      </c>
      <c r="Q862" s="3">
        <f>SIN(tweet_datatable[[#This Row],[Beta (rad)]])</f>
        <v>0.80714623057893786</v>
      </c>
      <c r="R862" s="3">
        <f>tweet_datatable[[#This Row],[SinPhi]]/tweet_datatable[[#This Row],[SinBeta]]</f>
        <v>0.83805372837526582</v>
      </c>
      <c r="S862" s="3">
        <f>RADIANS(tweet_datatable[[#This Row],[Theta (deg)]])</f>
        <v>0.19639483486109205</v>
      </c>
      <c r="T862" s="3">
        <f>tweet_datatable[[#This Row],[r1]]*COS(tweet_datatable[[#This Row],[Theta (rad)]])</f>
        <v>0.82194335473685443</v>
      </c>
      <c r="U862" s="3">
        <f>tweet_datatable[[#This Row],[r1]]*SIN(tweet_datatable[[#This Row],[Theta (rad)]])</f>
        <v>0.16353340101523386</v>
      </c>
      <c r="V862" s="3">
        <f>IF(COUNTA(tweet_datatable[[#This Row],[Flag]])&gt;0,tweet_datatable[[#This Row],[x]],NA())</f>
        <v>0.82194335473685443</v>
      </c>
      <c r="W862" s="3">
        <f>IF(COUNTA(tweet_datatable[[#This Row],[Flag]])&gt;0,tweet_datatable[[#This Row],[y]],NA())</f>
        <v>0.16353340101523386</v>
      </c>
      <c r="X862" s="3" t="e">
        <f>IF(COUNTA(tweet_datatable[[#This Row],[Flag]])=0,tweet_datatable[[#This Row],[x]],NA())</f>
        <v>#N/A</v>
      </c>
      <c r="Y862" s="3" t="e">
        <f>IF(COUNTA(tweet_datatable[[#This Row],[Flag]])=0,tweet_datatable[[#This Row],[y]],NA())</f>
        <v>#N/A</v>
      </c>
      <c r="Z862" s="3"/>
      <c r="AA862" s="3"/>
      <c r="AB862" s="3"/>
    </row>
    <row r="863" spans="1:28" x14ac:dyDescent="0.35">
      <c r="A863" s="1">
        <v>44197</v>
      </c>
      <c r="B863">
        <v>3.2</v>
      </c>
      <c r="C863">
        <v>26.9</v>
      </c>
      <c r="D863">
        <v>117.9</v>
      </c>
      <c r="E863" t="s">
        <v>8</v>
      </c>
      <c r="G863" t="s">
        <v>17</v>
      </c>
      <c r="I863" s="2">
        <f>IFERROR(tweet_datatable[[#This Row],[Retweets]]/SUM(tweet_datatable[[#This Row],[Retweets]:[Likes]]),0.5)</f>
        <v>0.18577348066298341</v>
      </c>
      <c r="J863" s="2">
        <f>IFERROR(tweet_datatable[[#This Row],[Retweets]]/SUM(tweet_datatable[[#This Row],[Comments]:[Retweets]]),0.5)</f>
        <v>0.89368770764119598</v>
      </c>
      <c r="K863" s="3">
        <f>tweet_datatable[[#This Row],[R/L]]*60</f>
        <v>11.146408839779005</v>
      </c>
      <c r="L863" s="3">
        <f>tweet_datatable[[#This Row],[R/C]]*60</f>
        <v>53.621262458471762</v>
      </c>
      <c r="M863" s="3">
        <f>180-tweet_datatable[[#This Row],[Theta (deg)]]-tweet_datatable[[#This Row],[Phi (deg)]]</f>
        <v>115.23232870174922</v>
      </c>
      <c r="N863" s="3">
        <f>RADIANS(tweet_datatable[[#This Row],[Phi (deg)]])</f>
        <v>0.93586757897636141</v>
      </c>
      <c r="O863" s="3">
        <f>RADIANS(tweet_datatable[[#This Row],[Beta (deg)]])</f>
        <v>2.0111835405858867</v>
      </c>
      <c r="P863" s="3">
        <f>SIN(tweet_datatable[[#This Row],[Phi (rad)]])</f>
        <v>0.80511395962169718</v>
      </c>
      <c r="Q863" s="3">
        <f>SIN(tweet_datatable[[#This Row],[Beta (rad)]])</f>
        <v>0.90458666576233204</v>
      </c>
      <c r="R863" s="3">
        <f>tweet_datatable[[#This Row],[SinPhi]]/tweet_datatable[[#This Row],[SinBeta]]</f>
        <v>0.89003518412820604</v>
      </c>
      <c r="S863" s="3">
        <f>RADIANS(tweet_datatable[[#This Row],[Theta (deg)]])</f>
        <v>0.19454153402754473</v>
      </c>
      <c r="T863" s="3">
        <f>tweet_datatable[[#This Row],[r1]]*COS(tweet_datatable[[#This Row],[Theta (rad)]])</f>
        <v>0.87324591803595852</v>
      </c>
      <c r="U863" s="3">
        <f>tweet_datatable[[#This Row],[r1]]*SIN(tweet_datatable[[#This Row],[Theta (rad)]])</f>
        <v>0.17205869818078257</v>
      </c>
      <c r="V863" s="3">
        <f>IF(COUNTA(tweet_datatable[[#This Row],[Flag]])&gt;0,tweet_datatable[[#This Row],[x]],NA())</f>
        <v>0.87324591803595852</v>
      </c>
      <c r="W863" s="3">
        <f>IF(COUNTA(tweet_datatable[[#This Row],[Flag]])&gt;0,tweet_datatable[[#This Row],[y]],NA())</f>
        <v>0.17205869818078257</v>
      </c>
      <c r="X863" s="3" t="e">
        <f>IF(COUNTA(tweet_datatable[[#This Row],[Flag]])=0,tweet_datatable[[#This Row],[x]],NA())</f>
        <v>#N/A</v>
      </c>
      <c r="Y863" s="3" t="e">
        <f>IF(COUNTA(tweet_datatable[[#This Row],[Flag]])=0,tweet_datatable[[#This Row],[y]],NA())</f>
        <v>#N/A</v>
      </c>
      <c r="Z863" s="3"/>
      <c r="AA863" s="3"/>
      <c r="AB863" s="3"/>
    </row>
    <row r="864" spans="1:28" x14ac:dyDescent="0.35">
      <c r="A864" s="1">
        <v>44197</v>
      </c>
      <c r="B864">
        <v>8.9</v>
      </c>
      <c r="C864">
        <v>28.7</v>
      </c>
      <c r="D864">
        <v>122.3</v>
      </c>
      <c r="E864" t="s">
        <v>8</v>
      </c>
      <c r="G864" t="s">
        <v>17</v>
      </c>
      <c r="I864" s="2">
        <f>IFERROR(tweet_datatable[[#This Row],[Retweets]]/SUM(tweet_datatable[[#This Row],[Retweets]:[Likes]]),0.5)</f>
        <v>0.1900662251655629</v>
      </c>
      <c r="J864" s="2">
        <f>IFERROR(tweet_datatable[[#This Row],[Retweets]]/SUM(tweet_datatable[[#This Row],[Comments]:[Retweets]]),0.5)</f>
        <v>0.76329787234042545</v>
      </c>
      <c r="K864" s="3">
        <f>tweet_datatable[[#This Row],[R/L]]*60</f>
        <v>11.403973509933774</v>
      </c>
      <c r="L864" s="3">
        <f>tweet_datatable[[#This Row],[R/C]]*60</f>
        <v>45.797872340425528</v>
      </c>
      <c r="M864" s="3">
        <f>180-tweet_datatable[[#This Row],[Theta (deg)]]-tweet_datatable[[#This Row],[Phi (deg)]]</f>
        <v>122.79815414964071</v>
      </c>
      <c r="N864" s="3">
        <f>RADIANS(tweet_datatable[[#This Row],[Phi (deg)]])</f>
        <v>0.79932366274846678</v>
      </c>
      <c r="O864" s="3">
        <f>RADIANS(tweet_datatable[[#This Row],[Beta (deg)]])</f>
        <v>2.1432321052827681</v>
      </c>
      <c r="P864" s="3">
        <f>SIN(tweet_datatable[[#This Row],[Phi (rad)]])</f>
        <v>0.71688471816368515</v>
      </c>
      <c r="Q864" s="3">
        <f>SIN(tweet_datatable[[#This Row],[Beta (rad)]])</f>
        <v>0.84058405482124854</v>
      </c>
      <c r="R864" s="3">
        <f>tweet_datatable[[#This Row],[SinPhi]]/tweet_datatable[[#This Row],[SinBeta]]</f>
        <v>0.85284120493593207</v>
      </c>
      <c r="S864" s="3">
        <f>RADIANS(tweet_datatable[[#This Row],[Theta (deg)]])</f>
        <v>0.19903688555855864</v>
      </c>
      <c r="T864" s="3">
        <f>tweet_datatable[[#This Row],[r1]]*COS(tweet_datatable[[#This Row],[Theta (rad)]])</f>
        <v>0.83600395722582665</v>
      </c>
      <c r="U864" s="3">
        <f>tweet_datatable[[#This Row],[r1]]*SIN(tweet_datatable[[#This Row],[Theta (rad)]])</f>
        <v>0.16862830230815556</v>
      </c>
      <c r="V864" s="3">
        <f>IF(COUNTA(tweet_datatable[[#This Row],[Flag]])&gt;0,tweet_datatable[[#This Row],[x]],NA())</f>
        <v>0.83600395722582665</v>
      </c>
      <c r="W864" s="3">
        <f>IF(COUNTA(tweet_datatable[[#This Row],[Flag]])&gt;0,tweet_datatable[[#This Row],[y]],NA())</f>
        <v>0.16862830230815556</v>
      </c>
      <c r="X864" s="3" t="e">
        <f>IF(COUNTA(tweet_datatable[[#This Row],[Flag]])=0,tweet_datatable[[#This Row],[x]],NA())</f>
        <v>#N/A</v>
      </c>
      <c r="Y864" s="3" t="e">
        <f>IF(COUNTA(tweet_datatable[[#This Row],[Flag]])=0,tweet_datatable[[#This Row],[y]],NA())</f>
        <v>#N/A</v>
      </c>
      <c r="Z864" s="3"/>
      <c r="AA864" s="3"/>
      <c r="AB864" s="3"/>
    </row>
    <row r="865" spans="1:28" x14ac:dyDescent="0.35">
      <c r="A865" s="1">
        <v>44197</v>
      </c>
      <c r="B865">
        <v>7.4</v>
      </c>
      <c r="C865">
        <v>40.9</v>
      </c>
      <c r="D865">
        <v>149.1</v>
      </c>
      <c r="E865" t="s">
        <v>9</v>
      </c>
      <c r="G865" t="s">
        <v>17</v>
      </c>
      <c r="I865" s="2">
        <f>IFERROR(tweet_datatable[[#This Row],[Retweets]]/SUM(tweet_datatable[[#This Row],[Retweets]:[Likes]]),0.5)</f>
        <v>0.21526315789473682</v>
      </c>
      <c r="J865" s="2">
        <f>IFERROR(tweet_datatable[[#This Row],[Retweets]]/SUM(tweet_datatable[[#This Row],[Comments]:[Retweets]]),0.5)</f>
        <v>0.84679089026915111</v>
      </c>
      <c r="K865" s="3">
        <f>tweet_datatable[[#This Row],[R/L]]*60</f>
        <v>12.91578947368421</v>
      </c>
      <c r="L865" s="3">
        <f>tweet_datatable[[#This Row],[R/C]]*60</f>
        <v>50.807453416149066</v>
      </c>
      <c r="M865" s="3">
        <f>180-tweet_datatable[[#This Row],[Theta (deg)]]-tweet_datatable[[#This Row],[Phi (deg)]]</f>
        <v>116.27675711016673</v>
      </c>
      <c r="N865" s="3">
        <f>RADIANS(tweet_datatable[[#This Row],[Phi (deg)]])</f>
        <v>0.88675734666544193</v>
      </c>
      <c r="O865" s="3">
        <f>RADIANS(tweet_datatable[[#This Row],[Beta (deg)]])</f>
        <v>2.0294122551141363</v>
      </c>
      <c r="P865" s="3">
        <f>SIN(tweet_datatable[[#This Row],[Phi (rad)]])</f>
        <v>0.77502670072308766</v>
      </c>
      <c r="Q865" s="3">
        <f>SIN(tweet_datatable[[#This Row],[Beta (rad)]])</f>
        <v>0.89666609506859696</v>
      </c>
      <c r="R865" s="3">
        <f>tweet_datatable[[#This Row],[SinPhi]]/tweet_datatable[[#This Row],[SinBeta]]</f>
        <v>0.86434259640852862</v>
      </c>
      <c r="S865" s="3">
        <f>RADIANS(tweet_datatable[[#This Row],[Theta (deg)]])</f>
        <v>0.22542305181021499</v>
      </c>
      <c r="T865" s="3">
        <f>tweet_datatable[[#This Row],[r1]]*COS(tweet_datatable[[#This Row],[Theta (rad)]])</f>
        <v>0.84247441262114386</v>
      </c>
      <c r="U865" s="3">
        <f>tweet_datatable[[#This Row],[r1]]*SIN(tweet_datatable[[#This Row],[Theta (rad)]])</f>
        <v>0.19319675992338775</v>
      </c>
      <c r="V865" s="3">
        <f>IF(COUNTA(tweet_datatable[[#This Row],[Flag]])&gt;0,tweet_datatable[[#This Row],[x]],NA())</f>
        <v>0.84247441262114386</v>
      </c>
      <c r="W865" s="3">
        <f>IF(COUNTA(tweet_datatable[[#This Row],[Flag]])&gt;0,tweet_datatable[[#This Row],[y]],NA())</f>
        <v>0.19319675992338775</v>
      </c>
      <c r="X865" s="3" t="e">
        <f>IF(COUNTA(tweet_datatable[[#This Row],[Flag]])=0,tweet_datatable[[#This Row],[x]],NA())</f>
        <v>#N/A</v>
      </c>
      <c r="Y865" s="3" t="e">
        <f>IF(COUNTA(tweet_datatable[[#This Row],[Flag]])=0,tweet_datatable[[#This Row],[y]],NA())</f>
        <v>#N/A</v>
      </c>
      <c r="Z865" s="3"/>
      <c r="AA865" s="3"/>
      <c r="AB865" s="3"/>
    </row>
    <row r="866" spans="1:28" x14ac:dyDescent="0.35">
      <c r="A866" s="1">
        <v>44197</v>
      </c>
      <c r="B866">
        <v>74.5</v>
      </c>
      <c r="C866">
        <v>90.2</v>
      </c>
      <c r="D866">
        <v>686.1</v>
      </c>
      <c r="E866" t="s">
        <v>8</v>
      </c>
      <c r="I866" s="2">
        <f>IFERROR(tweet_datatable[[#This Row],[Retweets]]/SUM(tweet_datatable[[#This Row],[Retweets]:[Likes]]),0.5)</f>
        <v>0.11619219373953368</v>
      </c>
      <c r="J866" s="2">
        <f>IFERROR(tweet_datatable[[#This Row],[Retweets]]/SUM(tweet_datatable[[#This Row],[Comments]:[Retweets]]),0.5)</f>
        <v>0.54766241651487557</v>
      </c>
      <c r="K866" s="3">
        <f>tweet_datatable[[#This Row],[R/L]]*60</f>
        <v>6.9715316243720213</v>
      </c>
      <c r="L866" s="3">
        <f>tweet_datatable[[#This Row],[R/C]]*60</f>
        <v>32.859744990892537</v>
      </c>
      <c r="M866" s="3">
        <f>180-tweet_datatable[[#This Row],[Theta (deg)]]-tweet_datatable[[#This Row],[Phi (deg)]]</f>
        <v>140.16872338473542</v>
      </c>
      <c r="N866" s="3">
        <f>RADIANS(tweet_datatable[[#This Row],[Phi (deg)]])</f>
        <v>0.57351074145678893</v>
      </c>
      <c r="O866" s="3">
        <f>RADIANS(tweet_datatable[[#This Row],[Beta (deg)]])</f>
        <v>2.4464057313808034</v>
      </c>
      <c r="P866" s="3">
        <f>SIN(tweet_datatable[[#This Row],[Phi (rad)]])</f>
        <v>0.5425844137568081</v>
      </c>
      <c r="Q866" s="3">
        <f>SIN(tweet_datatable[[#This Row],[Beta (rad)]])</f>
        <v>0.64052899463736723</v>
      </c>
      <c r="R866" s="3">
        <f>tweet_datatable[[#This Row],[SinPhi]]/tweet_datatable[[#This Row],[SinBeta]]</f>
        <v>0.84708798243237993</v>
      </c>
      <c r="S866" s="3">
        <f>RADIANS(tweet_datatable[[#This Row],[Theta (deg)]])</f>
        <v>0.12167618075220034</v>
      </c>
      <c r="T866" s="3">
        <f>tweet_datatable[[#This Row],[r1]]*COS(tweet_datatable[[#This Row],[Theta (rad)]])</f>
        <v>0.84082510686320611</v>
      </c>
      <c r="U866" s="3">
        <f>tweet_datatable[[#This Row],[r1]]*SIN(tweet_datatable[[#This Row],[Theta (rad)]])</f>
        <v>0.10281629078039123</v>
      </c>
      <c r="V866" s="3" t="e">
        <f>IF(COUNTA(tweet_datatable[[#This Row],[Flag]])&gt;0,tweet_datatable[[#This Row],[x]],NA())</f>
        <v>#N/A</v>
      </c>
      <c r="W866" s="3" t="e">
        <f>IF(COUNTA(tweet_datatable[[#This Row],[Flag]])&gt;0,tweet_datatable[[#This Row],[y]],NA())</f>
        <v>#N/A</v>
      </c>
      <c r="X866" s="3">
        <f>IF(COUNTA(tweet_datatable[[#This Row],[Flag]])=0,tweet_datatable[[#This Row],[x]],NA())</f>
        <v>0.84082510686320611</v>
      </c>
      <c r="Y866" s="3">
        <f>IF(COUNTA(tweet_datatable[[#This Row],[Flag]])=0,tweet_datatable[[#This Row],[y]],NA())</f>
        <v>0.10281629078039123</v>
      </c>
      <c r="Z866" s="3"/>
      <c r="AA866" s="3"/>
      <c r="AB866" s="3"/>
    </row>
    <row r="867" spans="1:28" x14ac:dyDescent="0.35">
      <c r="A867" s="1">
        <v>44197</v>
      </c>
      <c r="B867">
        <v>20.8</v>
      </c>
      <c r="C867">
        <v>48.3</v>
      </c>
      <c r="D867">
        <v>146.80000000000001</v>
      </c>
      <c r="E867" t="s">
        <v>8</v>
      </c>
      <c r="I867" s="2">
        <f>IFERROR(tweet_datatable[[#This Row],[Retweets]]/SUM(tweet_datatable[[#This Row],[Retweets]:[Likes]]),0.5)</f>
        <v>0.24756535110199893</v>
      </c>
      <c r="J867" s="2">
        <f>IFERROR(tweet_datatable[[#This Row],[Retweets]]/SUM(tweet_datatable[[#This Row],[Comments]:[Retweets]]),0.5)</f>
        <v>0.69898697539797394</v>
      </c>
      <c r="K867" s="3">
        <f>tweet_datatable[[#This Row],[R/L]]*60</f>
        <v>14.853921066119936</v>
      </c>
      <c r="L867" s="3">
        <f>tweet_datatable[[#This Row],[R/C]]*60</f>
        <v>41.939218523878438</v>
      </c>
      <c r="M867" s="3">
        <f>180-tweet_datatable[[#This Row],[Theta (deg)]]-tweet_datatable[[#This Row],[Phi (deg)]]</f>
        <v>123.20686041000162</v>
      </c>
      <c r="N867" s="3">
        <f>RADIANS(tweet_datatable[[#This Row],[Phi (deg)]])</f>
        <v>0.73197744895507488</v>
      </c>
      <c r="O867" s="3">
        <f>RADIANS(tweet_datatable[[#This Row],[Beta (deg)]])</f>
        <v>2.1503653751995793</v>
      </c>
      <c r="P867" s="3">
        <f>SIN(tweet_datatable[[#This Row],[Phi (rad)]])</f>
        <v>0.66834187455542993</v>
      </c>
      <c r="Q867" s="3">
        <f>SIN(tweet_datatable[[#This Row],[Beta (rad)]])</f>
        <v>0.83669874402409095</v>
      </c>
      <c r="R867" s="3">
        <f>tweet_datatable[[#This Row],[SinPhi]]/tweet_datatable[[#This Row],[SinBeta]]</f>
        <v>0.79878436453848256</v>
      </c>
      <c r="S867" s="3">
        <f>RADIANS(tweet_datatable[[#This Row],[Theta (deg)]])</f>
        <v>0.25924982943513925</v>
      </c>
      <c r="T867" s="3">
        <f>tweet_datatable[[#This Row],[r1]]*COS(tweet_datatable[[#This Row],[Theta (rad)]])</f>
        <v>0.77209103632977905</v>
      </c>
      <c r="U867" s="3">
        <f>tweet_datatable[[#This Row],[r1]]*SIN(tweet_datatable[[#This Row],[Theta (rad)]])</f>
        <v>0.20477278298239554</v>
      </c>
      <c r="V867" s="3" t="e">
        <f>IF(COUNTA(tweet_datatable[[#This Row],[Flag]])&gt;0,tweet_datatable[[#This Row],[x]],NA())</f>
        <v>#N/A</v>
      </c>
      <c r="W867" s="3" t="e">
        <f>IF(COUNTA(tweet_datatable[[#This Row],[Flag]])&gt;0,tweet_datatable[[#This Row],[y]],NA())</f>
        <v>#N/A</v>
      </c>
      <c r="X867" s="3">
        <f>IF(COUNTA(tweet_datatable[[#This Row],[Flag]])=0,tweet_datatable[[#This Row],[x]],NA())</f>
        <v>0.77209103632977905</v>
      </c>
      <c r="Y867" s="3">
        <f>IF(COUNTA(tweet_datatable[[#This Row],[Flag]])=0,tweet_datatable[[#This Row],[y]],NA())</f>
        <v>0.20477278298239554</v>
      </c>
      <c r="Z867" s="3"/>
      <c r="AA867" s="3"/>
      <c r="AB867" s="3"/>
    </row>
    <row r="868" spans="1:28" x14ac:dyDescent="0.35">
      <c r="A868" s="1">
        <v>44197</v>
      </c>
      <c r="B868">
        <v>12.7</v>
      </c>
      <c r="C868">
        <v>37.5</v>
      </c>
      <c r="D868">
        <v>169.6</v>
      </c>
      <c r="E868" t="s">
        <v>8</v>
      </c>
      <c r="I868" s="2">
        <f>IFERROR(tweet_datatable[[#This Row],[Retweets]]/SUM(tweet_datatable[[#This Row],[Retweets]:[Likes]]),0.5)</f>
        <v>0.18107194591984549</v>
      </c>
      <c r="J868" s="2">
        <f>IFERROR(tweet_datatable[[#This Row],[Retweets]]/SUM(tweet_datatable[[#This Row],[Comments]:[Retweets]]),0.5)</f>
        <v>0.74701195219123506</v>
      </c>
      <c r="K868" s="3">
        <f>tweet_datatable[[#This Row],[R/L]]*60</f>
        <v>10.86431675519073</v>
      </c>
      <c r="L868" s="3">
        <f>tweet_datatable[[#This Row],[R/C]]*60</f>
        <v>44.820717131474105</v>
      </c>
      <c r="M868" s="3">
        <f>180-tweet_datatable[[#This Row],[Theta (deg)]]-tweet_datatable[[#This Row],[Phi (deg)]]</f>
        <v>124.31496611333515</v>
      </c>
      <c r="N868" s="3">
        <f>RADIANS(tweet_datatable[[#This Row],[Phi (deg)]])</f>
        <v>0.78226908704925135</v>
      </c>
      <c r="O868" s="3">
        <f>RADIANS(tweet_datatable[[#This Row],[Beta (deg)]])</f>
        <v>2.1697054681828765</v>
      </c>
      <c r="P868" s="3">
        <f>SIN(tweet_datatable[[#This Row],[Phi (rad)]])</f>
        <v>0.70489073201208652</v>
      </c>
      <c r="Q868" s="3">
        <f>SIN(tweet_datatable[[#This Row],[Beta (rad)]])</f>
        <v>0.82595106882903546</v>
      </c>
      <c r="R868" s="3">
        <f>tweet_datatable[[#This Row],[SinPhi]]/tweet_datatable[[#This Row],[SinBeta]]</f>
        <v>0.85342916622339604</v>
      </c>
      <c r="S868" s="3">
        <f>RADIANS(tweet_datatable[[#This Row],[Theta (deg)]])</f>
        <v>0.18961809835766499</v>
      </c>
      <c r="T868" s="3">
        <f>tweet_datatable[[#This Row],[r1]]*COS(tweet_datatable[[#This Row],[Theta (rad)]])</f>
        <v>0.83813254851086572</v>
      </c>
      <c r="U868" s="3">
        <f>tweet_datatable[[#This Row],[r1]]*SIN(tweet_datatable[[#This Row],[Theta (rad)]])</f>
        <v>0.16085761681512697</v>
      </c>
      <c r="V868" s="3" t="e">
        <f>IF(COUNTA(tweet_datatable[[#This Row],[Flag]])&gt;0,tweet_datatable[[#This Row],[x]],NA())</f>
        <v>#N/A</v>
      </c>
      <c r="W868" s="3" t="e">
        <f>IF(COUNTA(tweet_datatable[[#This Row],[Flag]])&gt;0,tweet_datatable[[#This Row],[y]],NA())</f>
        <v>#N/A</v>
      </c>
      <c r="X868" s="3">
        <f>IF(COUNTA(tweet_datatable[[#This Row],[Flag]])=0,tweet_datatable[[#This Row],[x]],NA())</f>
        <v>0.83813254851086572</v>
      </c>
      <c r="Y868" s="3">
        <f>IF(COUNTA(tweet_datatable[[#This Row],[Flag]])=0,tweet_datatable[[#This Row],[y]],NA())</f>
        <v>0.16085761681512697</v>
      </c>
      <c r="Z868" s="3"/>
      <c r="AA868" s="3"/>
      <c r="AB868" s="3"/>
    </row>
    <row r="869" spans="1:28" x14ac:dyDescent="0.35">
      <c r="A869" s="1">
        <v>44197</v>
      </c>
      <c r="B869">
        <v>33.200000000000003</v>
      </c>
      <c r="C869">
        <v>76.900000000000006</v>
      </c>
      <c r="D869">
        <v>293.5</v>
      </c>
      <c r="E869" t="s">
        <v>8</v>
      </c>
      <c r="I869" s="2">
        <f>IFERROR(tweet_datatable[[#This Row],[Retweets]]/SUM(tweet_datatable[[#This Row],[Retweets]:[Likes]]),0.5)</f>
        <v>0.20761339092872572</v>
      </c>
      <c r="J869" s="2">
        <f>IFERROR(tweet_datatable[[#This Row],[Retweets]]/SUM(tweet_datatable[[#This Row],[Comments]:[Retweets]]),0.5)</f>
        <v>0.69845594913714804</v>
      </c>
      <c r="K869" s="3">
        <f>tweet_datatable[[#This Row],[R/L]]*60</f>
        <v>12.456803455723543</v>
      </c>
      <c r="L869" s="3">
        <f>tweet_datatable[[#This Row],[R/C]]*60</f>
        <v>41.90735694822888</v>
      </c>
      <c r="M869" s="3">
        <f>180-tweet_datatable[[#This Row],[Theta (deg)]]-tweet_datatable[[#This Row],[Phi (deg)]]</f>
        <v>125.63583959604759</v>
      </c>
      <c r="N869" s="3">
        <f>RADIANS(tweet_datatable[[#This Row],[Phi (deg)]])</f>
        <v>0.73142135955511678</v>
      </c>
      <c r="O869" s="3">
        <f>RADIANS(tweet_datatable[[#This Row],[Beta (deg)]])</f>
        <v>2.1927590594584929</v>
      </c>
      <c r="P869" s="3">
        <f>SIN(tweet_datatable[[#This Row],[Phi (rad)]])</f>
        <v>0.66792812177816241</v>
      </c>
      <c r="Q869" s="3">
        <f>SIN(tweet_datatable[[#This Row],[Beta (rad)]])</f>
        <v>0.81273647304703267</v>
      </c>
      <c r="R869" s="3">
        <f>tweet_datatable[[#This Row],[SinPhi]]/tweet_datatable[[#This Row],[SinBeta]]</f>
        <v>0.8218261932727482</v>
      </c>
      <c r="S869" s="3">
        <f>RADIANS(tweet_datatable[[#This Row],[Theta (deg)]])</f>
        <v>0.2174122345761835</v>
      </c>
      <c r="T869" s="3">
        <f>tweet_datatable[[#This Row],[r1]]*COS(tweet_datatable[[#This Row],[Theta (rad)]])</f>
        <v>0.80247950742312035</v>
      </c>
      <c r="U869" s="3">
        <f>tweet_datatable[[#This Row],[r1]]*SIN(tweet_datatable[[#This Row],[Theta (rad)]])</f>
        <v>0.17727078754019926</v>
      </c>
      <c r="V869" s="3" t="e">
        <f>IF(COUNTA(tweet_datatable[[#This Row],[Flag]])&gt;0,tweet_datatable[[#This Row],[x]],NA())</f>
        <v>#N/A</v>
      </c>
      <c r="W869" s="3" t="e">
        <f>IF(COUNTA(tweet_datatable[[#This Row],[Flag]])&gt;0,tweet_datatable[[#This Row],[y]],NA())</f>
        <v>#N/A</v>
      </c>
      <c r="X869" s="3">
        <f>IF(COUNTA(tweet_datatable[[#This Row],[Flag]])=0,tweet_datatable[[#This Row],[x]],NA())</f>
        <v>0.80247950742312035</v>
      </c>
      <c r="Y869" s="3">
        <f>IF(COUNTA(tweet_datatable[[#This Row],[Flag]])=0,tweet_datatable[[#This Row],[y]],NA())</f>
        <v>0.17727078754019926</v>
      </c>
      <c r="Z869" s="3"/>
      <c r="AA869" s="3"/>
      <c r="AB869" s="3"/>
    </row>
    <row r="870" spans="1:28" x14ac:dyDescent="0.35">
      <c r="A870" s="1">
        <v>44197</v>
      </c>
      <c r="B870">
        <v>5.2</v>
      </c>
      <c r="C870">
        <v>27.2</v>
      </c>
      <c r="D870">
        <v>91.6</v>
      </c>
      <c r="E870" t="s">
        <v>9</v>
      </c>
      <c r="I870" s="2">
        <f>IFERROR(tweet_datatable[[#This Row],[Retweets]]/SUM(tweet_datatable[[#This Row],[Retweets]:[Likes]]),0.5)</f>
        <v>0.22895622895622897</v>
      </c>
      <c r="J870" s="2">
        <f>IFERROR(tweet_datatable[[#This Row],[Retweets]]/SUM(tweet_datatable[[#This Row],[Comments]:[Retweets]]),0.5)</f>
        <v>0.83950617283950624</v>
      </c>
      <c r="K870" s="3">
        <f>tweet_datatable[[#This Row],[R/L]]*60</f>
        <v>13.737373737373739</v>
      </c>
      <c r="L870" s="3">
        <f>tweet_datatable[[#This Row],[R/C]]*60</f>
        <v>50.370370370370374</v>
      </c>
      <c r="M870" s="3">
        <f>180-tweet_datatable[[#This Row],[Theta (deg)]]-tweet_datatable[[#This Row],[Phi (deg)]]</f>
        <v>115.89225589225589</v>
      </c>
      <c r="N870" s="3">
        <f>RADIANS(tweet_datatable[[#This Row],[Phi (deg)]])</f>
        <v>0.87912880841195862</v>
      </c>
      <c r="O870" s="3">
        <f>RADIANS(tweet_datatable[[#This Row],[Beta (deg)]])</f>
        <v>2.022701442883664</v>
      </c>
      <c r="P870" s="3">
        <f>SIN(tweet_datatable[[#This Row],[Phi (rad)]])</f>
        <v>0.77018350576637973</v>
      </c>
      <c r="Q870" s="3">
        <f>SIN(tweet_datatable[[#This Row],[Beta (rad)]])</f>
        <v>0.89961680894568008</v>
      </c>
      <c r="R870" s="3">
        <f>tweet_datatable[[#This Row],[SinPhi]]/tweet_datatable[[#This Row],[SinBeta]]</f>
        <v>0.85612396089953935</v>
      </c>
      <c r="S870" s="3">
        <f>RADIANS(tweet_datatable[[#This Row],[Theta (deg)]])</f>
        <v>0.23976240229417053</v>
      </c>
      <c r="T870" s="3">
        <f>tweet_datatable[[#This Row],[r1]]*COS(tweet_datatable[[#This Row],[Theta (rad)]])</f>
        <v>0.83163404275489361</v>
      </c>
      <c r="U870" s="3">
        <f>tweet_datatable[[#This Row],[r1]]*SIN(tweet_datatable[[#This Row],[Theta (rad)]])</f>
        <v>0.20330532545279703</v>
      </c>
      <c r="V870" s="3" t="e">
        <f>IF(COUNTA(tweet_datatable[[#This Row],[Flag]])&gt;0,tweet_datatable[[#This Row],[x]],NA())</f>
        <v>#N/A</v>
      </c>
      <c r="W870" s="3" t="e">
        <f>IF(COUNTA(tweet_datatable[[#This Row],[Flag]])&gt;0,tweet_datatable[[#This Row],[y]],NA())</f>
        <v>#N/A</v>
      </c>
      <c r="X870" s="3">
        <f>IF(COUNTA(tweet_datatable[[#This Row],[Flag]])=0,tweet_datatable[[#This Row],[x]],NA())</f>
        <v>0.83163404275489361</v>
      </c>
      <c r="Y870" s="3">
        <f>IF(COUNTA(tweet_datatable[[#This Row],[Flag]])=0,tweet_datatable[[#This Row],[y]],NA())</f>
        <v>0.20330532545279703</v>
      </c>
      <c r="Z870" s="3"/>
      <c r="AA870" s="3"/>
      <c r="AB870" s="3"/>
    </row>
    <row r="871" spans="1:28" x14ac:dyDescent="0.35">
      <c r="A871" s="1">
        <v>44197</v>
      </c>
      <c r="B871">
        <v>10.199999999999999</v>
      </c>
      <c r="C871">
        <v>29.6</v>
      </c>
      <c r="D871">
        <v>116.2</v>
      </c>
      <c r="E871" t="s">
        <v>9</v>
      </c>
      <c r="I871" s="2">
        <f>IFERROR(tweet_datatable[[#This Row],[Retweets]]/SUM(tweet_datatable[[#This Row],[Retweets]:[Likes]]),0.5)</f>
        <v>0.20301783264746226</v>
      </c>
      <c r="J871" s="2">
        <f>IFERROR(tweet_datatable[[#This Row],[Retweets]]/SUM(tweet_datatable[[#This Row],[Comments]:[Retweets]]),0.5)</f>
        <v>0.74371859296482423</v>
      </c>
      <c r="K871" s="3">
        <f>tweet_datatable[[#This Row],[R/L]]*60</f>
        <v>12.181069958847736</v>
      </c>
      <c r="L871" s="3">
        <f>tweet_datatable[[#This Row],[R/C]]*60</f>
        <v>44.62311557788945</v>
      </c>
      <c r="M871" s="3">
        <f>180-tweet_datatable[[#This Row],[Theta (deg)]]-tweet_datatable[[#This Row],[Phi (deg)]]</f>
        <v>123.19581446326282</v>
      </c>
      <c r="N871" s="3">
        <f>RADIANS(tweet_datatable[[#This Row],[Phi (deg)]])</f>
        <v>0.77882028933214309</v>
      </c>
      <c r="O871" s="3">
        <f>RADIANS(tweet_datatable[[#This Row],[Beta (deg)]])</f>
        <v>2.1501725870599868</v>
      </c>
      <c r="P871" s="3">
        <f>SIN(tweet_datatable[[#This Row],[Phi (rad)]])</f>
        <v>0.70244025772722929</v>
      </c>
      <c r="Q871" s="3">
        <f>SIN(tweet_datatable[[#This Row],[Beta (rad)]])</f>
        <v>0.83680431148466383</v>
      </c>
      <c r="R871" s="3">
        <f>tweet_datatable[[#This Row],[SinPhi]]/tweet_datatable[[#This Row],[SinBeta]]</f>
        <v>0.83943192940886624</v>
      </c>
      <c r="S871" s="3">
        <f>RADIANS(tweet_datatable[[#This Row],[Theta (deg)]])</f>
        <v>0.21259977719766318</v>
      </c>
      <c r="T871" s="3">
        <f>tweet_datatable[[#This Row],[r1]]*COS(tweet_datatable[[#This Row],[Theta (rad)]])</f>
        <v>0.82053267426881815</v>
      </c>
      <c r="U871" s="3">
        <f>tweet_datatable[[#This Row],[r1]]*SIN(tweet_datatable[[#This Row],[Theta (rad)]])</f>
        <v>0.17712169423408666</v>
      </c>
      <c r="V871" s="3" t="e">
        <f>IF(COUNTA(tweet_datatable[[#This Row],[Flag]])&gt;0,tweet_datatable[[#This Row],[x]],NA())</f>
        <v>#N/A</v>
      </c>
      <c r="W871" s="3" t="e">
        <f>IF(COUNTA(tweet_datatable[[#This Row],[Flag]])&gt;0,tweet_datatable[[#This Row],[y]],NA())</f>
        <v>#N/A</v>
      </c>
      <c r="X871" s="3">
        <f>IF(COUNTA(tweet_datatable[[#This Row],[Flag]])=0,tweet_datatable[[#This Row],[x]],NA())</f>
        <v>0.82053267426881815</v>
      </c>
      <c r="Y871" s="3">
        <f>IF(COUNTA(tweet_datatable[[#This Row],[Flag]])=0,tweet_datatable[[#This Row],[y]],NA())</f>
        <v>0.17712169423408666</v>
      </c>
      <c r="Z871" s="3"/>
      <c r="AA871" s="3"/>
      <c r="AB871" s="3"/>
    </row>
    <row r="872" spans="1:28" x14ac:dyDescent="0.35">
      <c r="A872" s="1">
        <v>44197</v>
      </c>
      <c r="B872">
        <v>23.7</v>
      </c>
      <c r="C872">
        <v>40.799999999999997</v>
      </c>
      <c r="D872">
        <v>204.8</v>
      </c>
      <c r="E872" t="s">
        <v>8</v>
      </c>
      <c r="I872" s="2">
        <f>IFERROR(tweet_datatable[[#This Row],[Retweets]]/SUM(tweet_datatable[[#This Row],[Retweets]:[Likes]]),0.5)</f>
        <v>0.16612377850162863</v>
      </c>
      <c r="J872" s="2">
        <f>IFERROR(tweet_datatable[[#This Row],[Retweets]]/SUM(tweet_datatable[[#This Row],[Comments]:[Retweets]]),0.5)</f>
        <v>0.63255813953488371</v>
      </c>
      <c r="K872" s="3">
        <f>tweet_datatable[[#This Row],[R/L]]*60</f>
        <v>9.9674267100977172</v>
      </c>
      <c r="L872" s="3">
        <f>tweet_datatable[[#This Row],[R/C]]*60</f>
        <v>37.95348837209302</v>
      </c>
      <c r="M872" s="3">
        <f>180-tweet_datatable[[#This Row],[Theta (deg)]]-tweet_datatable[[#This Row],[Phi (deg)]]</f>
        <v>132.07908491780927</v>
      </c>
      <c r="N872" s="3">
        <f>RADIANS(tweet_datatable[[#This Row],[Phi (deg)]])</f>
        <v>0.66241333471040598</v>
      </c>
      <c r="O872" s="3">
        <f>RADIANS(tweet_datatable[[#This Row],[Beta (deg)]])</f>
        <v>2.3052149048369559</v>
      </c>
      <c r="P872" s="3">
        <f>SIN(tweet_datatable[[#This Row],[Phi (rad)]])</f>
        <v>0.61502158034406496</v>
      </c>
      <c r="Q872" s="3">
        <f>SIN(tweet_datatable[[#This Row],[Beta (rad)]])</f>
        <v>0.74222052208886824</v>
      </c>
      <c r="R872" s="3">
        <f>tweet_datatable[[#This Row],[SinPhi]]/tweet_datatable[[#This Row],[SinBeta]]</f>
        <v>0.82862378772979628</v>
      </c>
      <c r="S872" s="3">
        <f>RADIANS(tweet_datatable[[#This Row],[Theta (deg)]])</f>
        <v>0.17396441404243149</v>
      </c>
      <c r="T872" s="3">
        <f>tweet_datatable[[#This Row],[r1]]*COS(tweet_datatable[[#This Row],[Theta (rad)]])</f>
        <v>0.81611680111691065</v>
      </c>
      <c r="U872" s="3">
        <f>tweet_datatable[[#This Row],[r1]]*SIN(tweet_datatable[[#This Row],[Theta (rad)]])</f>
        <v>0.1434250624067335</v>
      </c>
      <c r="V872" s="3" t="e">
        <f>IF(COUNTA(tweet_datatable[[#This Row],[Flag]])&gt;0,tweet_datatable[[#This Row],[x]],NA())</f>
        <v>#N/A</v>
      </c>
      <c r="W872" s="3" t="e">
        <f>IF(COUNTA(tweet_datatable[[#This Row],[Flag]])&gt;0,tweet_datatable[[#This Row],[y]],NA())</f>
        <v>#N/A</v>
      </c>
      <c r="X872" s="3">
        <f>IF(COUNTA(tweet_datatable[[#This Row],[Flag]])=0,tweet_datatable[[#This Row],[x]],NA())</f>
        <v>0.81611680111691065</v>
      </c>
      <c r="Y872" s="3">
        <f>IF(COUNTA(tweet_datatable[[#This Row],[Flag]])=0,tweet_datatable[[#This Row],[y]],NA())</f>
        <v>0.1434250624067335</v>
      </c>
      <c r="Z872" s="3"/>
      <c r="AA872" s="3"/>
      <c r="AB872" s="3"/>
    </row>
    <row r="873" spans="1:28" x14ac:dyDescent="0.35">
      <c r="A873" s="1">
        <v>44197</v>
      </c>
      <c r="B873">
        <v>23</v>
      </c>
      <c r="C873">
        <v>58</v>
      </c>
      <c r="D873">
        <v>218.2</v>
      </c>
      <c r="E873" t="s">
        <v>8</v>
      </c>
      <c r="I873" s="2">
        <f>IFERROR(tweet_datatable[[#This Row],[Retweets]]/SUM(tweet_datatable[[#This Row],[Retweets]:[Likes]]),0.5)</f>
        <v>0.20999275887038379</v>
      </c>
      <c r="J873" s="2">
        <f>IFERROR(tweet_datatable[[#This Row],[Retweets]]/SUM(tweet_datatable[[#This Row],[Comments]:[Retweets]]),0.5)</f>
        <v>0.71604938271604934</v>
      </c>
      <c r="K873" s="3">
        <f>tweet_datatable[[#This Row],[R/L]]*60</f>
        <v>12.599565532223028</v>
      </c>
      <c r="L873" s="3">
        <f>tweet_datatable[[#This Row],[R/C]]*60</f>
        <v>42.962962962962962</v>
      </c>
      <c r="M873" s="3">
        <f>180-tweet_datatable[[#This Row],[Theta (deg)]]-tweet_datatable[[#This Row],[Phi (deg)]]</f>
        <v>124.437471504814</v>
      </c>
      <c r="N873" s="3">
        <f>RADIANS(tweet_datatable[[#This Row],[Phi (deg)]])</f>
        <v>0.74984516011608227</v>
      </c>
      <c r="O873" s="3">
        <f>RADIANS(tweet_datatable[[#This Row],[Beta (deg)]])</f>
        <v>2.171843590615627</v>
      </c>
      <c r="P873" s="3">
        <f>SIN(tweet_datatable[[#This Row],[Phi (rad)]])</f>
        <v>0.68152545723298918</v>
      </c>
      <c r="Q873" s="3">
        <f>SIN(tweet_datatable[[#This Row],[Beta (rad)]])</f>
        <v>0.82474383278560881</v>
      </c>
      <c r="R873" s="3">
        <f>tweet_datatable[[#This Row],[SinPhi]]/tweet_datatable[[#This Row],[SinBeta]]</f>
        <v>0.82634804910405546</v>
      </c>
      <c r="S873" s="3">
        <f>RADIANS(tweet_datatable[[#This Row],[Theta (deg)]])</f>
        <v>0.21990390285808356</v>
      </c>
      <c r="T873" s="3">
        <f>tweet_datatable[[#This Row],[r1]]*COS(tweet_datatable[[#This Row],[Theta (rad)]])</f>
        <v>0.80644827920217443</v>
      </c>
      <c r="U873" s="3">
        <f>tweet_datatable[[#This Row],[r1]]*SIN(tweet_datatable[[#This Row],[Theta (rad)]])</f>
        <v>0.18025612674727631</v>
      </c>
      <c r="V873" s="3" t="e">
        <f>IF(COUNTA(tweet_datatable[[#This Row],[Flag]])&gt;0,tweet_datatable[[#This Row],[x]],NA())</f>
        <v>#N/A</v>
      </c>
      <c r="W873" s="3" t="e">
        <f>IF(COUNTA(tweet_datatable[[#This Row],[Flag]])&gt;0,tweet_datatable[[#This Row],[y]],NA())</f>
        <v>#N/A</v>
      </c>
      <c r="X873" s="3">
        <f>IF(COUNTA(tweet_datatable[[#This Row],[Flag]])=0,tweet_datatable[[#This Row],[x]],NA())</f>
        <v>0.80644827920217443</v>
      </c>
      <c r="Y873" s="3">
        <f>IF(COUNTA(tweet_datatable[[#This Row],[Flag]])=0,tweet_datatable[[#This Row],[y]],NA())</f>
        <v>0.18025612674727631</v>
      </c>
      <c r="Z873" s="3"/>
      <c r="AA873" s="3"/>
      <c r="AB873" s="3"/>
    </row>
    <row r="874" spans="1:28" x14ac:dyDescent="0.35">
      <c r="A874" s="1">
        <v>44197</v>
      </c>
      <c r="B874">
        <v>11</v>
      </c>
      <c r="C874">
        <v>61.7</v>
      </c>
      <c r="D874">
        <v>173.4</v>
      </c>
      <c r="E874" t="s">
        <v>9</v>
      </c>
      <c r="I874" s="2">
        <f>IFERROR(tweet_datatable[[#This Row],[Retweets]]/SUM(tweet_datatable[[#This Row],[Retweets]:[Likes]]),0.5)</f>
        <v>0.2624415142492556</v>
      </c>
      <c r="J874" s="2">
        <f>IFERROR(tweet_datatable[[#This Row],[Retweets]]/SUM(tweet_datatable[[#This Row],[Comments]:[Retweets]]),0.5)</f>
        <v>0.84869325997248968</v>
      </c>
      <c r="K874" s="3">
        <f>tweet_datatable[[#This Row],[R/L]]*60</f>
        <v>15.746490854955336</v>
      </c>
      <c r="L874" s="3">
        <f>tweet_datatable[[#This Row],[R/C]]*60</f>
        <v>50.921595598349384</v>
      </c>
      <c r="M874" s="3">
        <f>180-tweet_datatable[[#This Row],[Theta (deg)]]-tweet_datatable[[#This Row],[Phi (deg)]]</f>
        <v>113.33191354669528</v>
      </c>
      <c r="N874" s="3">
        <f>RADIANS(tweet_datatable[[#This Row],[Phi (deg)]])</f>
        <v>0.88874950356024873</v>
      </c>
      <c r="O874" s="3">
        <f>RADIANS(tweet_datatable[[#This Row],[Beta (deg)]])</f>
        <v>1.978015038975397</v>
      </c>
      <c r="P874" s="3">
        <f>SIN(tweet_datatable[[#This Row],[Phi (rad)]])</f>
        <v>0.77628406266405681</v>
      </c>
      <c r="Q874" s="3">
        <f>SIN(tweet_datatable[[#This Row],[Beta (rad)]])</f>
        <v>0.91822592143575599</v>
      </c>
      <c r="R874" s="3">
        <f>tweet_datatable[[#This Row],[SinPhi]]/tweet_datatable[[#This Row],[SinBeta]]</f>
        <v>0.84541728189315746</v>
      </c>
      <c r="S874" s="3">
        <f>RADIANS(tweet_datatable[[#This Row],[Theta (deg)]])</f>
        <v>0.27482811105414751</v>
      </c>
      <c r="T874" s="3">
        <f>tweet_datatable[[#This Row],[r1]]*COS(tweet_datatable[[#This Row],[Theta (rad)]])</f>
        <v>0.81369034321083089</v>
      </c>
      <c r="U874" s="3">
        <f>tweet_datatable[[#This Row],[r1]]*SIN(tweet_datatable[[#This Row],[Theta (rad)]])</f>
        <v>0.22943061236254997</v>
      </c>
      <c r="V874" s="3" t="e">
        <f>IF(COUNTA(tweet_datatable[[#This Row],[Flag]])&gt;0,tweet_datatable[[#This Row],[x]],NA())</f>
        <v>#N/A</v>
      </c>
      <c r="W874" s="3" t="e">
        <f>IF(COUNTA(tweet_datatable[[#This Row],[Flag]])&gt;0,tweet_datatable[[#This Row],[y]],NA())</f>
        <v>#N/A</v>
      </c>
      <c r="X874" s="3">
        <f>IF(COUNTA(tweet_datatable[[#This Row],[Flag]])=0,tweet_datatable[[#This Row],[x]],NA())</f>
        <v>0.81369034321083089</v>
      </c>
      <c r="Y874" s="3">
        <f>IF(COUNTA(tweet_datatable[[#This Row],[Flag]])=0,tweet_datatable[[#This Row],[y]],NA())</f>
        <v>0.22943061236254997</v>
      </c>
      <c r="Z874" s="3"/>
      <c r="AA874" s="3"/>
      <c r="AB874" s="3"/>
    </row>
    <row r="875" spans="1:28" x14ac:dyDescent="0.35">
      <c r="A875" s="1">
        <v>44197</v>
      </c>
      <c r="B875">
        <v>6.4</v>
      </c>
      <c r="C875">
        <v>33.200000000000003</v>
      </c>
      <c r="D875">
        <v>107.7</v>
      </c>
      <c r="E875" t="s">
        <v>9</v>
      </c>
      <c r="I875" s="2">
        <f>IFERROR(tweet_datatable[[#This Row],[Retweets]]/SUM(tweet_datatable[[#This Row],[Retweets]:[Likes]]),0.5)</f>
        <v>0.23562810503903478</v>
      </c>
      <c r="J875" s="2">
        <f>IFERROR(tweet_datatable[[#This Row],[Retweets]]/SUM(tweet_datatable[[#This Row],[Comments]:[Retweets]]),0.5)</f>
        <v>0.83838383838383845</v>
      </c>
      <c r="K875" s="3">
        <f>tweet_datatable[[#This Row],[R/L]]*60</f>
        <v>14.137686302342086</v>
      </c>
      <c r="L875" s="3">
        <f>tweet_datatable[[#This Row],[R/C]]*60</f>
        <v>50.303030303030305</v>
      </c>
      <c r="M875" s="3">
        <f>180-tweet_datatable[[#This Row],[Theta (deg)]]-tweet_datatable[[#This Row],[Phi (deg)]]</f>
        <v>115.55928339462761</v>
      </c>
      <c r="N875" s="3">
        <f>RADIANS(tweet_datatable[[#This Row],[Phi (deg)]])</f>
        <v>0.87795350251835969</v>
      </c>
      <c r="O875" s="3">
        <f>RADIANS(tweet_datatable[[#This Row],[Beta (deg)]])</f>
        <v>2.0168899764814614</v>
      </c>
      <c r="P875" s="3">
        <f>SIN(tweet_datatable[[#This Row],[Phi (rad)]])</f>
        <v>0.76943333761191435</v>
      </c>
      <c r="Q875" s="3">
        <f>SIN(tweet_datatable[[#This Row],[Beta (rad)]])</f>
        <v>0.90213935557155578</v>
      </c>
      <c r="R875" s="3">
        <f>tweet_datatable[[#This Row],[SinPhi]]/tweet_datatable[[#This Row],[SinBeta]]</f>
        <v>0.85289853819140315</v>
      </c>
      <c r="S875" s="3">
        <f>RADIANS(tweet_datatable[[#This Row],[Theta (deg)]])</f>
        <v>0.24674917458997192</v>
      </c>
      <c r="T875" s="3">
        <f>tweet_datatable[[#This Row],[r1]]*COS(tweet_datatable[[#This Row],[Theta (rad)]])</f>
        <v>0.82706557856513241</v>
      </c>
      <c r="U875" s="3">
        <f>tweet_datatable[[#This Row],[r1]]*SIN(tweet_datatable[[#This Row],[Theta (rad)]])</f>
        <v>0.20832293489137277</v>
      </c>
      <c r="V875" s="3" t="e">
        <f>IF(COUNTA(tweet_datatable[[#This Row],[Flag]])&gt;0,tweet_datatable[[#This Row],[x]],NA())</f>
        <v>#N/A</v>
      </c>
      <c r="W875" s="3" t="e">
        <f>IF(COUNTA(tweet_datatable[[#This Row],[Flag]])&gt;0,tweet_datatable[[#This Row],[y]],NA())</f>
        <v>#N/A</v>
      </c>
      <c r="X875" s="3">
        <f>IF(COUNTA(tweet_datatable[[#This Row],[Flag]])=0,tweet_datatable[[#This Row],[x]],NA())</f>
        <v>0.82706557856513241</v>
      </c>
      <c r="Y875" s="3">
        <f>IF(COUNTA(tweet_datatable[[#This Row],[Flag]])=0,tweet_datatable[[#This Row],[y]],NA())</f>
        <v>0.20832293489137277</v>
      </c>
      <c r="Z875" s="3"/>
      <c r="AA875" s="3"/>
      <c r="AB875" s="3"/>
    </row>
    <row r="876" spans="1:28" x14ac:dyDescent="0.35">
      <c r="A876" s="1">
        <v>44197</v>
      </c>
      <c r="B876">
        <v>5.6</v>
      </c>
      <c r="C876">
        <v>28.8</v>
      </c>
      <c r="D876">
        <v>124.6</v>
      </c>
      <c r="E876" t="s">
        <v>9</v>
      </c>
      <c r="I876" s="2">
        <f>IFERROR(tweet_datatable[[#This Row],[Retweets]]/SUM(tweet_datatable[[#This Row],[Retweets]:[Likes]]),0.5)</f>
        <v>0.18774445893089961</v>
      </c>
      <c r="J876" s="2">
        <f>IFERROR(tweet_datatable[[#This Row],[Retweets]]/SUM(tweet_datatable[[#This Row],[Comments]:[Retweets]]),0.5)</f>
        <v>0.83720930232558144</v>
      </c>
      <c r="K876" s="3">
        <f>tweet_datatable[[#This Row],[R/L]]*60</f>
        <v>11.264667535853977</v>
      </c>
      <c r="L876" s="3">
        <f>tweet_datatable[[#This Row],[R/C]]*60</f>
        <v>50.232558139534888</v>
      </c>
      <c r="M876" s="3">
        <f>180-tweet_datatable[[#This Row],[Theta (deg)]]-tweet_datatable[[#This Row],[Phi (deg)]]</f>
        <v>118.50277432461112</v>
      </c>
      <c r="N876" s="3">
        <f>RADIANS(tweet_datatable[[#This Row],[Phi (deg)]])</f>
        <v>0.87672353123436098</v>
      </c>
      <c r="O876" s="3">
        <f>RADIANS(tweet_datatable[[#This Row],[Beta (deg)]])</f>
        <v>2.0682635847122639</v>
      </c>
      <c r="P876" s="3">
        <f>SIN(tweet_datatable[[#This Row],[Phi (rad)]])</f>
        <v>0.76864713977853216</v>
      </c>
      <c r="Q876" s="3">
        <f>SIN(tweet_datatable[[#This Row],[Beta (rad)]])</f>
        <v>0.87879400708017452</v>
      </c>
      <c r="R876" s="3">
        <f>tweet_datatable[[#This Row],[SinPhi]]/tweet_datatable[[#This Row],[SinBeta]]</f>
        <v>0.87466133540485858</v>
      </c>
      <c r="S876" s="3">
        <f>RADIANS(tweet_datatable[[#This Row],[Theta (deg)]])</f>
        <v>0.19660553764316829</v>
      </c>
      <c r="T876" s="3">
        <f>tweet_datatable[[#This Row],[r1]]*COS(tweet_datatable[[#This Row],[Theta (rad)]])</f>
        <v>0.85781125222284227</v>
      </c>
      <c r="U876" s="3">
        <f>tweet_datatable[[#This Row],[r1]]*SIN(tweet_datatable[[#This Row],[Theta (rad)]])</f>
        <v>0.17085756410557243</v>
      </c>
      <c r="V876" s="3" t="e">
        <f>IF(COUNTA(tweet_datatable[[#This Row],[Flag]])&gt;0,tweet_datatable[[#This Row],[x]],NA())</f>
        <v>#N/A</v>
      </c>
      <c r="W876" s="3" t="e">
        <f>IF(COUNTA(tweet_datatable[[#This Row],[Flag]])&gt;0,tweet_datatable[[#This Row],[y]],NA())</f>
        <v>#N/A</v>
      </c>
      <c r="X876" s="3">
        <f>IF(COUNTA(tweet_datatable[[#This Row],[Flag]])=0,tweet_datatable[[#This Row],[x]],NA())</f>
        <v>0.85781125222284227</v>
      </c>
      <c r="Y876" s="3">
        <f>IF(COUNTA(tweet_datatable[[#This Row],[Flag]])=0,tweet_datatable[[#This Row],[y]],NA())</f>
        <v>0.17085756410557243</v>
      </c>
      <c r="Z876" s="3"/>
      <c r="AA876" s="3"/>
      <c r="AB876" s="3"/>
    </row>
    <row r="877" spans="1:28" x14ac:dyDescent="0.35">
      <c r="A877" s="1">
        <v>44197</v>
      </c>
      <c r="B877">
        <v>14.4</v>
      </c>
      <c r="C877">
        <v>68.8</v>
      </c>
      <c r="D877">
        <v>304.5</v>
      </c>
      <c r="E877" t="s">
        <v>8</v>
      </c>
      <c r="I877" s="2">
        <f>IFERROR(tweet_datatable[[#This Row],[Retweets]]/SUM(tweet_datatable[[#This Row],[Retweets]:[Likes]]),0.5)</f>
        <v>0.18430216983659253</v>
      </c>
      <c r="J877" s="2">
        <f>IFERROR(tweet_datatable[[#This Row],[Retweets]]/SUM(tweet_datatable[[#This Row],[Comments]:[Retweets]]),0.5)</f>
        <v>0.82692307692307687</v>
      </c>
      <c r="K877" s="3">
        <f>tweet_datatable[[#This Row],[R/L]]*60</f>
        <v>11.058130190195552</v>
      </c>
      <c r="L877" s="3">
        <f>tweet_datatable[[#This Row],[R/C]]*60</f>
        <v>49.615384615384613</v>
      </c>
      <c r="M877" s="3">
        <f>180-tweet_datatable[[#This Row],[Theta (deg)]]-tweet_datatable[[#This Row],[Phi (deg)]]</f>
        <v>119.32648519441983</v>
      </c>
      <c r="N877" s="3">
        <f>RADIANS(tweet_datatable[[#This Row],[Phi (deg)]])</f>
        <v>0.86595182118180192</v>
      </c>
      <c r="O877" s="3">
        <f>RADIANS(tweet_datatable[[#This Row],[Beta (deg)]])</f>
        <v>2.082640051474892</v>
      </c>
      <c r="P877" s="3">
        <f>SIN(tweet_datatable[[#This Row],[Phi (rad)]])</f>
        <v>0.76171230817735913</v>
      </c>
      <c r="Q877" s="3">
        <f>SIN(tweet_datatable[[#This Row],[Beta (rad)]])</f>
        <v>0.87184296034858244</v>
      </c>
      <c r="R877" s="3">
        <f>tweet_datatable[[#This Row],[SinPhi]]/tweet_datatable[[#This Row],[SinBeta]]</f>
        <v>0.8736806315128236</v>
      </c>
      <c r="S877" s="3">
        <f>RADIANS(tweet_datatable[[#This Row],[Theta (deg)]])</f>
        <v>0.19300078093309916</v>
      </c>
      <c r="T877" s="3">
        <f>tweet_datatable[[#This Row],[r1]]*COS(tweet_datatable[[#This Row],[Theta (rad)]])</f>
        <v>0.85745908227817347</v>
      </c>
      <c r="U877" s="3">
        <f>tweet_datatable[[#This Row],[r1]]*SIN(tweet_datatable[[#This Row],[Theta (rad)]])</f>
        <v>0.16757615611810267</v>
      </c>
      <c r="V877" s="3" t="e">
        <f>IF(COUNTA(tweet_datatable[[#This Row],[Flag]])&gt;0,tweet_datatable[[#This Row],[x]],NA())</f>
        <v>#N/A</v>
      </c>
      <c r="W877" s="3" t="e">
        <f>IF(COUNTA(tweet_datatable[[#This Row],[Flag]])&gt;0,tweet_datatable[[#This Row],[y]],NA())</f>
        <v>#N/A</v>
      </c>
      <c r="X877" s="3">
        <f>IF(COUNTA(tweet_datatable[[#This Row],[Flag]])=0,tweet_datatable[[#This Row],[x]],NA())</f>
        <v>0.85745908227817347</v>
      </c>
      <c r="Y877" s="3">
        <f>IF(COUNTA(tweet_datatable[[#This Row],[Flag]])=0,tweet_datatable[[#This Row],[y]],NA())</f>
        <v>0.16757615611810267</v>
      </c>
      <c r="Z877" s="3"/>
      <c r="AA877" s="3"/>
      <c r="AB877" s="3"/>
    </row>
    <row r="878" spans="1:28" x14ac:dyDescent="0.35">
      <c r="A878" s="1">
        <v>44197</v>
      </c>
      <c r="B878">
        <v>21.7</v>
      </c>
      <c r="C878">
        <v>34.9</v>
      </c>
      <c r="D878">
        <v>225.2</v>
      </c>
      <c r="E878" t="s">
        <v>8</v>
      </c>
      <c r="I878" s="2">
        <f>IFERROR(tweet_datatable[[#This Row],[Retweets]]/SUM(tweet_datatable[[#This Row],[Retweets]:[Likes]]),0.5)</f>
        <v>0.13417916186082277</v>
      </c>
      <c r="J878" s="2">
        <f>IFERROR(tweet_datatable[[#This Row],[Retweets]]/SUM(tweet_datatable[[#This Row],[Comments]:[Retweets]]),0.5)</f>
        <v>0.61660777385159016</v>
      </c>
      <c r="K878" s="3">
        <f>tweet_datatable[[#This Row],[R/L]]*60</f>
        <v>8.0507497116493667</v>
      </c>
      <c r="L878" s="3">
        <f>tweet_datatable[[#This Row],[R/C]]*60</f>
        <v>36.996466431095406</v>
      </c>
      <c r="M878" s="3">
        <f>180-tweet_datatable[[#This Row],[Theta (deg)]]-tweet_datatable[[#This Row],[Phi (deg)]]</f>
        <v>134.95278385725524</v>
      </c>
      <c r="N878" s="3">
        <f>RADIANS(tweet_datatable[[#This Row],[Phi (deg)]])</f>
        <v>0.64571015082617067</v>
      </c>
      <c r="O878" s="3">
        <f>RADIANS(tweet_datatable[[#This Row],[Beta (deg)]])</f>
        <v>2.3553704130413573</v>
      </c>
      <c r="P878" s="3">
        <f>SIN(tweet_datatable[[#This Row],[Phi (rad)]])</f>
        <v>0.60176576822958305</v>
      </c>
      <c r="Q878" s="3">
        <f>SIN(tweet_datatable[[#This Row],[Beta (rad)]])</f>
        <v>0.70768925156307039</v>
      </c>
      <c r="R878" s="3">
        <f>tweet_datatable[[#This Row],[SinPhi]]/tweet_datatable[[#This Row],[SinBeta]]</f>
        <v>0.8503248663173355</v>
      </c>
      <c r="S878" s="3">
        <f>RADIANS(tweet_datatable[[#This Row],[Theta (deg)]])</f>
        <v>0.14051208972226553</v>
      </c>
      <c r="T878" s="3">
        <f>tweet_datatable[[#This Row],[r1]]*COS(tweet_datatable[[#This Row],[Theta (rad)]])</f>
        <v>0.84194441118536667</v>
      </c>
      <c r="U878" s="3">
        <f>tweet_datatable[[#This Row],[r1]]*SIN(tweet_datatable[[#This Row],[Theta (rad)]])</f>
        <v>0.11908814698080045</v>
      </c>
      <c r="V878" s="3" t="e">
        <f>IF(COUNTA(tweet_datatable[[#This Row],[Flag]])&gt;0,tweet_datatable[[#This Row],[x]],NA())</f>
        <v>#N/A</v>
      </c>
      <c r="W878" s="3" t="e">
        <f>IF(COUNTA(tweet_datatable[[#This Row],[Flag]])&gt;0,tweet_datatable[[#This Row],[y]],NA())</f>
        <v>#N/A</v>
      </c>
      <c r="X878" s="3">
        <f>IF(COUNTA(tweet_datatable[[#This Row],[Flag]])=0,tweet_datatable[[#This Row],[x]],NA())</f>
        <v>0.84194441118536667</v>
      </c>
      <c r="Y878" s="3">
        <f>IF(COUNTA(tweet_datatable[[#This Row],[Flag]])=0,tweet_datatable[[#This Row],[y]],NA())</f>
        <v>0.11908814698080045</v>
      </c>
      <c r="Z878" s="3"/>
      <c r="AA878" s="3"/>
      <c r="AB878" s="3"/>
    </row>
    <row r="879" spans="1:28" x14ac:dyDescent="0.35">
      <c r="A879" s="1">
        <v>44197</v>
      </c>
      <c r="B879">
        <v>15.7</v>
      </c>
      <c r="C879">
        <v>24.5</v>
      </c>
      <c r="D879">
        <v>135.5</v>
      </c>
      <c r="E879" t="s">
        <v>8</v>
      </c>
      <c r="I879" s="2">
        <f>IFERROR(tweet_datatable[[#This Row],[Retweets]]/SUM(tweet_datatable[[#This Row],[Retweets]:[Likes]]),0.5)</f>
        <v>0.15312500000000001</v>
      </c>
      <c r="J879" s="2">
        <f>IFERROR(tweet_datatable[[#This Row],[Retweets]]/SUM(tweet_datatable[[#This Row],[Comments]:[Retweets]]),0.5)</f>
        <v>0.60945273631840791</v>
      </c>
      <c r="K879" s="3">
        <f>tweet_datatable[[#This Row],[R/L]]*60</f>
        <v>9.1875</v>
      </c>
      <c r="L879" s="3">
        <f>tweet_datatable[[#This Row],[R/C]]*60</f>
        <v>36.567164179104473</v>
      </c>
      <c r="M879" s="3">
        <f>180-tweet_datatable[[#This Row],[Theta (deg)]]-tweet_datatable[[#This Row],[Phi (deg)]]</f>
        <v>134.24533582089552</v>
      </c>
      <c r="N879" s="3">
        <f>RADIANS(tweet_datatable[[#This Row],[Phi (deg)]])</f>
        <v>0.63821741304270252</v>
      </c>
      <c r="O879" s="3">
        <f>RADIANS(tweet_datatable[[#This Row],[Beta (deg)]])</f>
        <v>2.3430231155201113</v>
      </c>
      <c r="P879" s="3">
        <f>SIN(tweet_datatable[[#This Row],[Phi (rad)]])</f>
        <v>0.59576468785439129</v>
      </c>
      <c r="Q879" s="3">
        <f>SIN(tweet_datatable[[#This Row],[Beta (rad)]])</f>
        <v>0.71635874488054252</v>
      </c>
      <c r="R879" s="3">
        <f>tweet_datatable[[#This Row],[SinPhi]]/tweet_datatable[[#This Row],[SinBeta]]</f>
        <v>0.83165689273987842</v>
      </c>
      <c r="S879" s="3">
        <f>RADIANS(tweet_datatable[[#This Row],[Theta (deg)]])</f>
        <v>0.16035212502697901</v>
      </c>
      <c r="T879" s="3">
        <f>tweet_datatable[[#This Row],[r1]]*COS(tweet_datatable[[#This Row],[Theta (rad)]])</f>
        <v>0.82098766812866975</v>
      </c>
      <c r="U879" s="3">
        <f>tweet_datatable[[#This Row],[r1]]*SIN(tweet_datatable[[#This Row],[Theta (rad)]])</f>
        <v>0.13278718320078525</v>
      </c>
      <c r="V879" s="3" t="e">
        <f>IF(COUNTA(tweet_datatable[[#This Row],[Flag]])&gt;0,tweet_datatable[[#This Row],[x]],NA())</f>
        <v>#N/A</v>
      </c>
      <c r="W879" s="3" t="e">
        <f>IF(COUNTA(tweet_datatable[[#This Row],[Flag]])&gt;0,tweet_datatable[[#This Row],[y]],NA())</f>
        <v>#N/A</v>
      </c>
      <c r="X879" s="3">
        <f>IF(COUNTA(tweet_datatable[[#This Row],[Flag]])=0,tweet_datatable[[#This Row],[x]],NA())</f>
        <v>0.82098766812866975</v>
      </c>
      <c r="Y879" s="3">
        <f>IF(COUNTA(tweet_datatable[[#This Row],[Flag]])=0,tweet_datatable[[#This Row],[y]],NA())</f>
        <v>0.13278718320078525</v>
      </c>
      <c r="Z879" s="3"/>
      <c r="AA879" s="3"/>
      <c r="AB879" s="3"/>
    </row>
    <row r="880" spans="1:28" x14ac:dyDescent="0.35">
      <c r="A880" s="1">
        <v>44197</v>
      </c>
      <c r="B880">
        <v>26.5</v>
      </c>
      <c r="C880">
        <v>48.1</v>
      </c>
      <c r="D880">
        <v>186.6</v>
      </c>
      <c r="E880" t="s">
        <v>8</v>
      </c>
      <c r="I880" s="2">
        <f>IFERROR(tweet_datatable[[#This Row],[Retweets]]/SUM(tweet_datatable[[#This Row],[Retweets]:[Likes]]),0.5)</f>
        <v>0.20494247976139754</v>
      </c>
      <c r="J880" s="2">
        <f>IFERROR(tweet_datatable[[#This Row],[Retweets]]/SUM(tweet_datatable[[#This Row],[Comments]:[Retweets]]),0.5)</f>
        <v>0.64477211796246658</v>
      </c>
      <c r="K880" s="3">
        <f>tweet_datatable[[#This Row],[R/L]]*60</f>
        <v>12.296548785683852</v>
      </c>
      <c r="L880" s="3">
        <f>tweet_datatable[[#This Row],[R/C]]*60</f>
        <v>38.686327077747997</v>
      </c>
      <c r="M880" s="3">
        <f>180-tweet_datatable[[#This Row],[Theta (deg)]]-tweet_datatable[[#This Row],[Phi (deg)]]</f>
        <v>129.01712413656816</v>
      </c>
      <c r="N880" s="3">
        <f>RADIANS(tweet_datatable[[#This Row],[Phi (deg)]])</f>
        <v>0.67520378301013884</v>
      </c>
      <c r="O880" s="3">
        <f>RADIANS(tweet_datatable[[#This Row],[Beta (deg)]])</f>
        <v>2.2517736076373605</v>
      </c>
      <c r="P880" s="3">
        <f>SIN(tweet_datatable[[#This Row],[Phi (rad)]])</f>
        <v>0.62505639856392037</v>
      </c>
      <c r="Q880" s="3">
        <f>SIN(tweet_datatable[[#This Row],[Beta (rad)]])</f>
        <v>0.7769578401512881</v>
      </c>
      <c r="R880" s="3">
        <f>tweet_datatable[[#This Row],[SinPhi]]/tweet_datatable[[#This Row],[SinBeta]]</f>
        <v>0.80449204096094884</v>
      </c>
      <c r="S880" s="3">
        <f>RADIANS(tweet_datatable[[#This Row],[Theta (deg)]])</f>
        <v>0.21461526294229377</v>
      </c>
      <c r="T880" s="3">
        <f>tweet_datatable[[#This Row],[r1]]*COS(tweet_datatable[[#This Row],[Theta (rad)]])</f>
        <v>0.78603571002202177</v>
      </c>
      <c r="U880" s="3">
        <f>tweet_datatable[[#This Row],[r1]]*SIN(tweet_datatable[[#This Row],[Theta (rad)]])</f>
        <v>0.171333903649246</v>
      </c>
      <c r="V880" s="3" t="e">
        <f>IF(COUNTA(tweet_datatable[[#This Row],[Flag]])&gt;0,tweet_datatable[[#This Row],[x]],NA())</f>
        <v>#N/A</v>
      </c>
      <c r="W880" s="3" t="e">
        <f>IF(COUNTA(tweet_datatable[[#This Row],[Flag]])&gt;0,tweet_datatable[[#This Row],[y]],NA())</f>
        <v>#N/A</v>
      </c>
      <c r="X880" s="3">
        <f>IF(COUNTA(tweet_datatable[[#This Row],[Flag]])=0,tweet_datatable[[#This Row],[x]],NA())</f>
        <v>0.78603571002202177</v>
      </c>
      <c r="Y880" s="3">
        <f>IF(COUNTA(tweet_datatable[[#This Row],[Flag]])=0,tweet_datatable[[#This Row],[y]],NA())</f>
        <v>0.171333903649246</v>
      </c>
      <c r="Z880" s="3"/>
      <c r="AA880" s="3"/>
      <c r="AB880" s="3"/>
    </row>
    <row r="881" spans="1:28" x14ac:dyDescent="0.35">
      <c r="A881" s="1">
        <v>44198</v>
      </c>
      <c r="B881">
        <v>12.2</v>
      </c>
      <c r="C881">
        <v>34.299999999999997</v>
      </c>
      <c r="D881">
        <v>138.1</v>
      </c>
      <c r="E881" t="s">
        <v>8</v>
      </c>
      <c r="G881" t="s">
        <v>23</v>
      </c>
      <c r="I881" s="2">
        <f>IFERROR(tweet_datatable[[#This Row],[Retweets]]/SUM(tweet_datatable[[#This Row],[Retweets]:[Likes]]),0.5)</f>
        <v>0.19895591647331787</v>
      </c>
      <c r="J881" s="2">
        <f>IFERROR(tweet_datatable[[#This Row],[Retweets]]/SUM(tweet_datatable[[#This Row],[Comments]:[Retweets]]),0.5)</f>
        <v>0.73763440860215046</v>
      </c>
      <c r="K881" s="3">
        <f>tweet_datatable[[#This Row],[R/L]]*60</f>
        <v>11.937354988399072</v>
      </c>
      <c r="L881" s="3">
        <f>tweet_datatable[[#This Row],[R/C]]*60</f>
        <v>44.258064516129025</v>
      </c>
      <c r="M881" s="3">
        <f>180-tweet_datatable[[#This Row],[Theta (deg)]]-tweet_datatable[[#This Row],[Phi (deg)]]</f>
        <v>123.8045804954719</v>
      </c>
      <c r="N881" s="3">
        <f>RADIANS(tweet_datatable[[#This Row],[Phi (deg)]])</f>
        <v>0.7724489463665225</v>
      </c>
      <c r="O881" s="3">
        <f>RADIANS(tweet_datatable[[#This Row],[Beta (deg)]])</f>
        <v>2.1607975586963373</v>
      </c>
      <c r="P881" s="3">
        <f>SIN(tweet_datatable[[#This Row],[Phi (rad)]])</f>
        <v>0.69789127411762075</v>
      </c>
      <c r="Q881" s="3">
        <f>SIN(tweet_datatable[[#This Row],[Beta (rad)]])</f>
        <v>0.83093999371758731</v>
      </c>
      <c r="R881" s="3">
        <f>tweet_datatable[[#This Row],[SinPhi]]/tweet_datatable[[#This Row],[SinBeta]]</f>
        <v>0.8398816754448023</v>
      </c>
      <c r="S881" s="3">
        <f>RADIANS(tweet_datatable[[#This Row],[Theta (deg)]])</f>
        <v>0.20834614852693331</v>
      </c>
      <c r="T881" s="3">
        <f>tweet_datatable[[#This Row],[r1]]*COS(tweet_datatable[[#This Row],[Theta (rad)]])</f>
        <v>0.82171867881011129</v>
      </c>
      <c r="U881" s="3">
        <f>tweet_datatable[[#This Row],[r1]]*SIN(tweet_datatable[[#This Row],[Theta (rad)]])</f>
        <v>0.1737228875034417</v>
      </c>
      <c r="V881" s="3">
        <f>IF(COUNTA(tweet_datatable[[#This Row],[Flag]])&gt;0,tweet_datatable[[#This Row],[x]],NA())</f>
        <v>0.82171867881011129</v>
      </c>
      <c r="W881" s="3">
        <f>IF(COUNTA(tweet_datatable[[#This Row],[Flag]])&gt;0,tweet_datatable[[#This Row],[y]],NA())</f>
        <v>0.1737228875034417</v>
      </c>
      <c r="X881" s="3" t="e">
        <f>IF(COUNTA(tweet_datatable[[#This Row],[Flag]])=0,tweet_datatable[[#This Row],[x]],NA())</f>
        <v>#N/A</v>
      </c>
      <c r="Y881" s="3" t="e">
        <f>IF(COUNTA(tweet_datatable[[#This Row],[Flag]])=0,tweet_datatable[[#This Row],[y]],NA())</f>
        <v>#N/A</v>
      </c>
      <c r="Z881" s="3"/>
      <c r="AA881" s="3"/>
      <c r="AB881" s="3"/>
    </row>
    <row r="882" spans="1:28" x14ac:dyDescent="0.35">
      <c r="A882" s="1">
        <v>44198</v>
      </c>
      <c r="B882">
        <v>22.7</v>
      </c>
      <c r="C882">
        <v>46.8</v>
      </c>
      <c r="D882">
        <v>177.2</v>
      </c>
      <c r="E882" t="s">
        <v>9</v>
      </c>
      <c r="G882" t="s">
        <v>23</v>
      </c>
      <c r="I882" s="2">
        <f>IFERROR(tweet_datatable[[#This Row],[Retweets]]/SUM(tweet_datatable[[#This Row],[Retweets]:[Likes]]),0.5)</f>
        <v>0.20892857142857141</v>
      </c>
      <c r="J882" s="2">
        <f>IFERROR(tweet_datatable[[#This Row],[Retweets]]/SUM(tweet_datatable[[#This Row],[Comments]:[Retweets]]),0.5)</f>
        <v>0.67338129496402876</v>
      </c>
      <c r="K882" s="3">
        <f>tweet_datatable[[#This Row],[R/L]]*60</f>
        <v>12.535714285714285</v>
      </c>
      <c r="L882" s="3">
        <f>tweet_datatable[[#This Row],[R/C]]*60</f>
        <v>40.402877697841724</v>
      </c>
      <c r="M882" s="3">
        <f>180-tweet_datatable[[#This Row],[Theta (deg)]]-tweet_datatable[[#This Row],[Phi (deg)]]</f>
        <v>127.06140801644401</v>
      </c>
      <c r="N882" s="3">
        <f>RADIANS(tweet_datatable[[#This Row],[Phi (deg)]])</f>
        <v>0.70516324310792478</v>
      </c>
      <c r="O882" s="3">
        <f>RADIANS(tweet_datatable[[#This Row],[Beta (deg)]])</f>
        <v>2.2176399221068652</v>
      </c>
      <c r="P882" s="3">
        <f>SIN(tweet_datatable[[#This Row],[Phi (rad)]])</f>
        <v>0.64815814873729216</v>
      </c>
      <c r="Q882" s="3">
        <f>SIN(tweet_datatable[[#This Row],[Beta (rad)]])</f>
        <v>0.79799004294079512</v>
      </c>
      <c r="R882" s="3">
        <f>tweet_datatable[[#This Row],[SinPhi]]/tweet_datatable[[#This Row],[SinBeta]]</f>
        <v>0.81223839128200837</v>
      </c>
      <c r="S882" s="3">
        <f>RADIANS(tweet_datatable[[#This Row],[Theta (deg)]])</f>
        <v>0.21878948837500345</v>
      </c>
      <c r="T882" s="3">
        <f>tweet_datatable[[#This Row],[r1]]*COS(tweet_datatable[[#This Row],[Theta (rad)]])</f>
        <v>0.79287536209578091</v>
      </c>
      <c r="U882" s="3">
        <f>tweet_datatable[[#This Row],[r1]]*SIN(tweet_datatable[[#This Row],[Theta (rad)]])</f>
        <v>0.17629482253846593</v>
      </c>
      <c r="V882" s="3">
        <f>IF(COUNTA(tweet_datatable[[#This Row],[Flag]])&gt;0,tweet_datatable[[#This Row],[x]],NA())</f>
        <v>0.79287536209578091</v>
      </c>
      <c r="W882" s="3">
        <f>IF(COUNTA(tweet_datatable[[#This Row],[Flag]])&gt;0,tweet_datatable[[#This Row],[y]],NA())</f>
        <v>0.17629482253846593</v>
      </c>
      <c r="X882" s="3" t="e">
        <f>IF(COUNTA(tweet_datatable[[#This Row],[Flag]])=0,tweet_datatable[[#This Row],[x]],NA())</f>
        <v>#N/A</v>
      </c>
      <c r="Y882" s="3" t="e">
        <f>IF(COUNTA(tweet_datatable[[#This Row],[Flag]])=0,tweet_datatable[[#This Row],[y]],NA())</f>
        <v>#N/A</v>
      </c>
      <c r="Z882" s="3"/>
      <c r="AA882" s="3"/>
      <c r="AB882" s="3"/>
    </row>
    <row r="883" spans="1:28" x14ac:dyDescent="0.35">
      <c r="A883" s="1">
        <v>44198</v>
      </c>
      <c r="B883">
        <v>26.3</v>
      </c>
      <c r="C883">
        <v>61.1</v>
      </c>
      <c r="D883">
        <v>224.8</v>
      </c>
      <c r="E883" t="s">
        <v>8</v>
      </c>
      <c r="G883" t="s">
        <v>17</v>
      </c>
      <c r="I883" s="2">
        <f>IFERROR(tweet_datatable[[#This Row],[Retweets]]/SUM(tweet_datatable[[#This Row],[Retweets]:[Likes]]),0.5)</f>
        <v>0.21371108779293457</v>
      </c>
      <c r="J883" s="2">
        <f>IFERROR(tweet_datatable[[#This Row],[Retweets]]/SUM(tweet_datatable[[#This Row],[Comments]:[Retweets]]),0.5)</f>
        <v>0.6990846681922197</v>
      </c>
      <c r="K883" s="3">
        <f>tweet_datatable[[#This Row],[R/L]]*60</f>
        <v>12.822665267576074</v>
      </c>
      <c r="L883" s="3">
        <f>tweet_datatable[[#This Row],[R/C]]*60</f>
        <v>41.945080091533185</v>
      </c>
      <c r="M883" s="3">
        <f>180-tweet_datatable[[#This Row],[Theta (deg)]]-tweet_datatable[[#This Row],[Phi (deg)]]</f>
        <v>125.23225464089074</v>
      </c>
      <c r="N883" s="3">
        <f>RADIANS(tweet_datatable[[#This Row],[Phi (deg)]])</f>
        <v>0.7320797526099786</v>
      </c>
      <c r="O883" s="3">
        <f>RADIANS(tweet_datatable[[#This Row],[Beta (deg)]])</f>
        <v>2.1857151731794926</v>
      </c>
      <c r="P883" s="3">
        <f>SIN(tweet_datatable[[#This Row],[Phi (rad)]])</f>
        <v>0.66841797006589332</v>
      </c>
      <c r="Q883" s="3">
        <f>SIN(tweet_datatable[[#This Row],[Beta (rad)]])</f>
        <v>0.81682026648119521</v>
      </c>
      <c r="R883" s="3">
        <f>tweet_datatable[[#This Row],[SinPhi]]/tweet_datatable[[#This Row],[SinBeta]]</f>
        <v>0.81831707352878424</v>
      </c>
      <c r="S883" s="3">
        <f>RADIANS(tweet_datatable[[#This Row],[Theta (deg)]])</f>
        <v>0.2237977278003222</v>
      </c>
      <c r="T883" s="3">
        <f>tweet_datatable[[#This Row],[r1]]*COS(tweet_datatable[[#This Row],[Theta (rad)]])</f>
        <v>0.79790958535647682</v>
      </c>
      <c r="U883" s="3">
        <f>tweet_datatable[[#This Row],[r1]]*SIN(tweet_datatable[[#This Row],[Theta (rad)]])</f>
        <v>0.18161257232077549</v>
      </c>
      <c r="V883" s="3">
        <f>IF(COUNTA(tweet_datatable[[#This Row],[Flag]])&gt;0,tweet_datatable[[#This Row],[x]],NA())</f>
        <v>0.79790958535647682</v>
      </c>
      <c r="W883" s="3">
        <f>IF(COUNTA(tweet_datatable[[#This Row],[Flag]])&gt;0,tweet_datatable[[#This Row],[y]],NA())</f>
        <v>0.18161257232077549</v>
      </c>
      <c r="X883" s="3" t="e">
        <f>IF(COUNTA(tweet_datatable[[#This Row],[Flag]])=0,tweet_datatable[[#This Row],[x]],NA())</f>
        <v>#N/A</v>
      </c>
      <c r="Y883" s="3" t="e">
        <f>IF(COUNTA(tweet_datatable[[#This Row],[Flag]])=0,tweet_datatable[[#This Row],[y]],NA())</f>
        <v>#N/A</v>
      </c>
      <c r="Z883" s="3"/>
      <c r="AA883" s="3"/>
      <c r="AB883" s="3"/>
    </row>
    <row r="884" spans="1:28" x14ac:dyDescent="0.35">
      <c r="A884" s="1">
        <v>44198</v>
      </c>
      <c r="B884">
        <v>7.4</v>
      </c>
      <c r="C884">
        <v>32.9</v>
      </c>
      <c r="D884">
        <v>104.3</v>
      </c>
      <c r="E884" t="s">
        <v>8</v>
      </c>
      <c r="G884" t="s">
        <v>17</v>
      </c>
      <c r="I884" s="2">
        <f>IFERROR(tweet_datatable[[#This Row],[Retweets]]/SUM(tweet_datatable[[#This Row],[Retweets]:[Likes]]),0.5)</f>
        <v>0.23979591836734696</v>
      </c>
      <c r="J884" s="2">
        <f>IFERROR(tweet_datatable[[#This Row],[Retweets]]/SUM(tweet_datatable[[#This Row],[Comments]:[Retweets]]),0.5)</f>
        <v>0.81637717121588094</v>
      </c>
      <c r="K884" s="3">
        <f>tweet_datatable[[#This Row],[R/L]]*60</f>
        <v>14.387755102040817</v>
      </c>
      <c r="L884" s="3">
        <f>tweet_datatable[[#This Row],[R/C]]*60</f>
        <v>48.982630272952854</v>
      </c>
      <c r="M884" s="3">
        <f>180-tweet_datatable[[#This Row],[Theta (deg)]]-tweet_datatable[[#This Row],[Phi (deg)]]</f>
        <v>116.62961462500633</v>
      </c>
      <c r="N884" s="3">
        <f>RADIANS(tweet_datatable[[#This Row],[Phi (deg)]])</f>
        <v>0.85490817455007606</v>
      </c>
      <c r="O884" s="3">
        <f>RADIANS(tweet_datatable[[#This Row],[Beta (deg)]])</f>
        <v>2.0355707805384919</v>
      </c>
      <c r="P884" s="3">
        <f>SIN(tweet_datatable[[#This Row],[Phi (rad)]])</f>
        <v>0.75451065539352746</v>
      </c>
      <c r="Q884" s="3">
        <f>SIN(tweet_datatable[[#This Row],[Beta (rad)]])</f>
        <v>0.89392268295516641</v>
      </c>
      <c r="R884" s="3">
        <f>tweet_datatable[[#This Row],[SinPhi]]/tweet_datatable[[#This Row],[SinBeta]]</f>
        <v>0.84404464701492421</v>
      </c>
      <c r="S884" s="3">
        <f>RADIANS(tweet_datatable[[#This Row],[Theta (deg)]])</f>
        <v>0.251113698501225</v>
      </c>
      <c r="T884" s="3">
        <f>tweet_datatable[[#This Row],[r1]]*COS(tweet_datatable[[#This Row],[Theta (rad)]])</f>
        <v>0.81757227334026461</v>
      </c>
      <c r="U884" s="3">
        <f>tweet_datatable[[#This Row],[r1]]*SIN(tweet_datatable[[#This Row],[Theta (rad)]])</f>
        <v>0.20973064635331601</v>
      </c>
      <c r="V884" s="3">
        <f>IF(COUNTA(tweet_datatable[[#This Row],[Flag]])&gt;0,tweet_datatable[[#This Row],[x]],NA())</f>
        <v>0.81757227334026461</v>
      </c>
      <c r="W884" s="3">
        <f>IF(COUNTA(tweet_datatable[[#This Row],[Flag]])&gt;0,tweet_datatable[[#This Row],[y]],NA())</f>
        <v>0.20973064635331601</v>
      </c>
      <c r="X884" s="3" t="e">
        <f>IF(COUNTA(tweet_datatable[[#This Row],[Flag]])=0,tweet_datatable[[#This Row],[x]],NA())</f>
        <v>#N/A</v>
      </c>
      <c r="Y884" s="3" t="e">
        <f>IF(COUNTA(tweet_datatable[[#This Row],[Flag]])=0,tweet_datatable[[#This Row],[y]],NA())</f>
        <v>#N/A</v>
      </c>
      <c r="Z884" s="3"/>
      <c r="AA884" s="3"/>
      <c r="AB884" s="3"/>
    </row>
    <row r="885" spans="1:28" x14ac:dyDescent="0.35">
      <c r="A885" s="1">
        <v>44198</v>
      </c>
      <c r="B885">
        <v>23.4</v>
      </c>
      <c r="C885">
        <v>51.8</v>
      </c>
      <c r="D885">
        <v>247.6</v>
      </c>
      <c r="E885" t="s">
        <v>8</v>
      </c>
      <c r="I885" s="2">
        <f>IFERROR(tweet_datatable[[#This Row],[Retweets]]/SUM(tweet_datatable[[#This Row],[Retweets]:[Likes]]),0.5)</f>
        <v>0.17301269205076822</v>
      </c>
      <c r="J885" s="2">
        <f>IFERROR(tweet_datatable[[#This Row],[Retweets]]/SUM(tweet_datatable[[#This Row],[Comments]:[Retweets]]),0.5)</f>
        <v>0.68882978723404265</v>
      </c>
      <c r="K885" s="3">
        <f>tweet_datatable[[#This Row],[R/L]]*60</f>
        <v>10.380761523046093</v>
      </c>
      <c r="L885" s="3">
        <f>tweet_datatable[[#This Row],[R/C]]*60</f>
        <v>41.329787234042556</v>
      </c>
      <c r="M885" s="3">
        <f>180-tweet_datatable[[#This Row],[Theta (deg)]]-tweet_datatable[[#This Row],[Phi (deg)]]</f>
        <v>128.28945124291135</v>
      </c>
      <c r="N885" s="3">
        <f>RADIANS(tweet_datatable[[#This Row],[Phi (deg)]])</f>
        <v>0.72134086638276285</v>
      </c>
      <c r="O885" s="3">
        <f>RADIANS(tweet_datatable[[#This Row],[Beta (deg)]])</f>
        <v>2.2390733197655348</v>
      </c>
      <c r="P885" s="3">
        <f>SIN(tweet_datatable[[#This Row],[Phi (rad)]])</f>
        <v>0.66039214993674267</v>
      </c>
      <c r="Q885" s="3">
        <f>SIN(tweet_datatable[[#This Row],[Beta (rad)]])</f>
        <v>0.78489046508597837</v>
      </c>
      <c r="R885" s="3">
        <f>tweet_datatable[[#This Row],[SinPhi]]/tweet_datatable[[#This Row],[SinBeta]]</f>
        <v>0.8413812873423071</v>
      </c>
      <c r="S885" s="3">
        <f>RADIANS(tweet_datatable[[#This Row],[Theta (deg)]])</f>
        <v>0.18117846744149554</v>
      </c>
      <c r="T885" s="3">
        <f>tweet_datatable[[#This Row],[r1]]*COS(tweet_datatable[[#This Row],[Theta (rad)]])</f>
        <v>0.82760958294873288</v>
      </c>
      <c r="U885" s="3">
        <f>tweet_datatable[[#This Row],[r1]]*SIN(tweet_datatable[[#This Row],[Theta (rad)]])</f>
        <v>0.15160754895856068</v>
      </c>
      <c r="V885" s="3" t="e">
        <f>IF(COUNTA(tweet_datatable[[#This Row],[Flag]])&gt;0,tweet_datatable[[#This Row],[x]],NA())</f>
        <v>#N/A</v>
      </c>
      <c r="W885" s="3" t="e">
        <f>IF(COUNTA(tweet_datatable[[#This Row],[Flag]])&gt;0,tweet_datatable[[#This Row],[y]],NA())</f>
        <v>#N/A</v>
      </c>
      <c r="X885" s="3">
        <f>IF(COUNTA(tweet_datatable[[#This Row],[Flag]])=0,tweet_datatable[[#This Row],[x]],NA())</f>
        <v>0.82760958294873288</v>
      </c>
      <c r="Y885" s="3">
        <f>IF(COUNTA(tweet_datatable[[#This Row],[Flag]])=0,tweet_datatable[[#This Row],[y]],NA())</f>
        <v>0.15160754895856068</v>
      </c>
      <c r="Z885" s="3"/>
      <c r="AA885" s="3"/>
      <c r="AB885" s="3"/>
    </row>
    <row r="886" spans="1:28" x14ac:dyDescent="0.35">
      <c r="A886" s="1">
        <v>44198</v>
      </c>
      <c r="B886">
        <v>14.1</v>
      </c>
      <c r="C886">
        <v>51.8</v>
      </c>
      <c r="D886">
        <v>235.8</v>
      </c>
      <c r="E886" t="s">
        <v>8</v>
      </c>
      <c r="I886" s="2">
        <f>IFERROR(tweet_datatable[[#This Row],[Retweets]]/SUM(tweet_datatable[[#This Row],[Retweets]:[Likes]]),0.5)</f>
        <v>0.18011126564673155</v>
      </c>
      <c r="J886" s="2">
        <f>IFERROR(tweet_datatable[[#This Row],[Retweets]]/SUM(tweet_datatable[[#This Row],[Comments]:[Retweets]]),0.5)</f>
        <v>0.78603945371775419</v>
      </c>
      <c r="K886" s="3">
        <f>tweet_datatable[[#This Row],[R/L]]*60</f>
        <v>10.806675938803894</v>
      </c>
      <c r="L886" s="3">
        <f>tweet_datatable[[#This Row],[R/C]]*60</f>
        <v>47.162367223065253</v>
      </c>
      <c r="M886" s="3">
        <f>180-tweet_datatable[[#This Row],[Theta (deg)]]-tweet_datatable[[#This Row],[Phi (deg)]]</f>
        <v>122.03095683813086</v>
      </c>
      <c r="N886" s="3">
        <f>RADIANS(tweet_datatable[[#This Row],[Phi (deg)]])</f>
        <v>0.8231385910771436</v>
      </c>
      <c r="O886" s="3">
        <f>RADIANS(tweet_datatable[[#This Row],[Beta (deg)]])</f>
        <v>2.1298419861844726</v>
      </c>
      <c r="P886" s="3">
        <f>SIN(tweet_datatable[[#This Row],[Phi (rad)]])</f>
        <v>0.73328343843942223</v>
      </c>
      <c r="Q886" s="3">
        <f>SIN(tweet_datatable[[#This Row],[Beta (rad)]])</f>
        <v>0.84776165767129408</v>
      </c>
      <c r="R886" s="3">
        <f>tweet_datatable[[#This Row],[SinPhi]]/tweet_datatable[[#This Row],[SinBeta]]</f>
        <v>0.86496414623618312</v>
      </c>
      <c r="S886" s="3">
        <f>RADIANS(tweet_datatable[[#This Row],[Theta (deg)]])</f>
        <v>0.1886120763281772</v>
      </c>
      <c r="T886" s="3">
        <f>tweet_datatable[[#This Row],[r1]]*COS(tweet_datatable[[#This Row],[Theta (rad)]])</f>
        <v>0.84962436254334328</v>
      </c>
      <c r="U886" s="3">
        <f>tweet_datatable[[#This Row],[r1]]*SIN(tweet_datatable[[#This Row],[Theta (rad)]])</f>
        <v>0.16217711566958773</v>
      </c>
      <c r="V886" s="3" t="e">
        <f>IF(COUNTA(tweet_datatable[[#This Row],[Flag]])&gt;0,tweet_datatable[[#This Row],[x]],NA())</f>
        <v>#N/A</v>
      </c>
      <c r="W886" s="3" t="e">
        <f>IF(COUNTA(tweet_datatable[[#This Row],[Flag]])&gt;0,tweet_datatable[[#This Row],[y]],NA())</f>
        <v>#N/A</v>
      </c>
      <c r="X886" s="3">
        <f>IF(COUNTA(tweet_datatable[[#This Row],[Flag]])=0,tweet_datatable[[#This Row],[x]],NA())</f>
        <v>0.84962436254334328</v>
      </c>
      <c r="Y886" s="3">
        <f>IF(COUNTA(tweet_datatable[[#This Row],[Flag]])=0,tweet_datatable[[#This Row],[y]],NA())</f>
        <v>0.16217711566958773</v>
      </c>
      <c r="Z886" s="3"/>
      <c r="AA886" s="3"/>
      <c r="AB886" s="3"/>
    </row>
    <row r="887" spans="1:28" x14ac:dyDescent="0.35">
      <c r="A887" s="1">
        <v>44198</v>
      </c>
      <c r="B887">
        <v>15</v>
      </c>
      <c r="C887">
        <v>40</v>
      </c>
      <c r="D887">
        <v>193.8</v>
      </c>
      <c r="E887" t="s">
        <v>8</v>
      </c>
      <c r="I887" s="2">
        <f>IFERROR(tweet_datatable[[#This Row],[Retweets]]/SUM(tweet_datatable[[#This Row],[Retweets]:[Likes]]),0.5)</f>
        <v>0.17108639863130881</v>
      </c>
      <c r="J887" s="2">
        <f>IFERROR(tweet_datatable[[#This Row],[Retweets]]/SUM(tweet_datatable[[#This Row],[Comments]:[Retweets]]),0.5)</f>
        <v>0.72727272727272729</v>
      </c>
      <c r="K887" s="3">
        <f>tweet_datatable[[#This Row],[R/L]]*60</f>
        <v>10.265183917878529</v>
      </c>
      <c r="L887" s="3">
        <f>tweet_datatable[[#This Row],[R/C]]*60</f>
        <v>43.63636363636364</v>
      </c>
      <c r="M887" s="3">
        <f>180-tweet_datatable[[#This Row],[Theta (deg)]]-tweet_datatable[[#This Row],[Phi (deg)]]</f>
        <v>126.09845244575784</v>
      </c>
      <c r="N887" s="3">
        <f>RADIANS(tweet_datatable[[#This Row],[Phi (deg)]])</f>
        <v>0.76159821905207115</v>
      </c>
      <c r="O887" s="3">
        <f>RADIANS(tweet_datatable[[#This Row],[Beta (deg)]])</f>
        <v>2.2008331768479708</v>
      </c>
      <c r="P887" s="3">
        <f>SIN(tweet_datatable[[#This Row],[Phi (rad)]])</f>
        <v>0.69007901148211204</v>
      </c>
      <c r="Q887" s="3">
        <f>SIN(tweet_datatable[[#This Row],[Beta (rad)]])</f>
        <v>0.80800579774793735</v>
      </c>
      <c r="R887" s="3">
        <f>tweet_datatable[[#This Row],[SinPhi]]/tweet_datatable[[#This Row],[SinBeta]]</f>
        <v>0.85405205433610842</v>
      </c>
      <c r="S887" s="3">
        <f>RADIANS(tweet_datatable[[#This Row],[Theta (deg)]])</f>
        <v>0.17916125768975155</v>
      </c>
      <c r="T887" s="3">
        <f>tweet_datatable[[#This Row],[r1]]*COS(tweet_datatable[[#This Row],[Theta (rad)]])</f>
        <v>0.84038167558330334</v>
      </c>
      <c r="U887" s="3">
        <f>tweet_datatable[[#This Row],[r1]]*SIN(tweet_datatable[[#This Row],[Theta (rad)]])</f>
        <v>0.15219576491981149</v>
      </c>
      <c r="V887" s="3" t="e">
        <f>IF(COUNTA(tweet_datatable[[#This Row],[Flag]])&gt;0,tweet_datatable[[#This Row],[x]],NA())</f>
        <v>#N/A</v>
      </c>
      <c r="W887" s="3" t="e">
        <f>IF(COUNTA(tweet_datatable[[#This Row],[Flag]])&gt;0,tweet_datatable[[#This Row],[y]],NA())</f>
        <v>#N/A</v>
      </c>
      <c r="X887" s="3">
        <f>IF(COUNTA(tweet_datatable[[#This Row],[Flag]])=0,tweet_datatable[[#This Row],[x]],NA())</f>
        <v>0.84038167558330334</v>
      </c>
      <c r="Y887" s="3">
        <f>IF(COUNTA(tweet_datatable[[#This Row],[Flag]])=0,tweet_datatable[[#This Row],[y]],NA())</f>
        <v>0.15219576491981149</v>
      </c>
      <c r="Z887" s="3"/>
      <c r="AA887" s="3"/>
      <c r="AB887" s="3"/>
    </row>
    <row r="888" spans="1:28" x14ac:dyDescent="0.35">
      <c r="A888" s="1">
        <v>44198</v>
      </c>
      <c r="B888">
        <v>66.7</v>
      </c>
      <c r="C888">
        <v>93.3</v>
      </c>
      <c r="D888">
        <v>539.6</v>
      </c>
      <c r="E888" t="s">
        <v>8</v>
      </c>
      <c r="I888" s="2">
        <f>IFERROR(tweet_datatable[[#This Row],[Retweets]]/SUM(tweet_datatable[[#This Row],[Retweets]:[Likes]]),0.5)</f>
        <v>0.14741665349976299</v>
      </c>
      <c r="J888" s="2">
        <f>IFERROR(tweet_datatable[[#This Row],[Retweets]]/SUM(tweet_datatable[[#This Row],[Comments]:[Retweets]]),0.5)</f>
        <v>0.583125</v>
      </c>
      <c r="K888" s="3">
        <f>tweet_datatable[[#This Row],[R/L]]*60</f>
        <v>8.8449992099857795</v>
      </c>
      <c r="L888" s="3">
        <f>tweet_datatable[[#This Row],[R/C]]*60</f>
        <v>34.987499999999997</v>
      </c>
      <c r="M888" s="3">
        <f>180-tweet_datatable[[#This Row],[Theta (deg)]]-tweet_datatable[[#This Row],[Phi (deg)]]</f>
        <v>136.16750079001423</v>
      </c>
      <c r="N888" s="3">
        <f>RADIANS(tweet_datatable[[#This Row],[Phi (deg)]])</f>
        <v>0.61064707204151603</v>
      </c>
      <c r="O888" s="3">
        <f>RADIANS(tweet_datatable[[#This Row],[Beta (deg)]])</f>
        <v>2.3765712229977281</v>
      </c>
      <c r="P888" s="3">
        <f>SIN(tweet_datatable[[#This Row],[Phi (rad)]])</f>
        <v>0.57339771144926532</v>
      </c>
      <c r="Q888" s="3">
        <f>SIN(tweet_datatable[[#This Row],[Beta (rad)]])</f>
        <v>0.69255245805539456</v>
      </c>
      <c r="R888" s="3">
        <f>tweet_datatable[[#This Row],[SinPhi]]/tweet_datatable[[#This Row],[SinBeta]]</f>
        <v>0.8279484171629371</v>
      </c>
      <c r="S888" s="3">
        <f>RADIANS(tweet_datatable[[#This Row],[Theta (deg)]])</f>
        <v>0.15437435855054915</v>
      </c>
      <c r="T888" s="3">
        <f>tweet_datatable[[#This Row],[r1]]*COS(tweet_datatable[[#This Row],[Theta (rad)]])</f>
        <v>0.81810239165345011</v>
      </c>
      <c r="U888" s="3">
        <f>tweet_datatable[[#This Row],[r1]]*SIN(tweet_datatable[[#This Row],[Theta (rad)]])</f>
        <v>0.12730694503253845</v>
      </c>
      <c r="V888" s="3" t="e">
        <f>IF(COUNTA(tweet_datatable[[#This Row],[Flag]])&gt;0,tweet_datatable[[#This Row],[x]],NA())</f>
        <v>#N/A</v>
      </c>
      <c r="W888" s="3" t="e">
        <f>IF(COUNTA(tweet_datatable[[#This Row],[Flag]])&gt;0,tweet_datatable[[#This Row],[y]],NA())</f>
        <v>#N/A</v>
      </c>
      <c r="X888" s="3">
        <f>IF(COUNTA(tweet_datatable[[#This Row],[Flag]])=0,tweet_datatable[[#This Row],[x]],NA())</f>
        <v>0.81810239165345011</v>
      </c>
      <c r="Y888" s="3">
        <f>IF(COUNTA(tweet_datatable[[#This Row],[Flag]])=0,tweet_datatable[[#This Row],[y]],NA())</f>
        <v>0.12730694503253845</v>
      </c>
      <c r="Z888" s="3"/>
      <c r="AA888" s="3"/>
      <c r="AB888" s="3"/>
    </row>
    <row r="889" spans="1:28" x14ac:dyDescent="0.35">
      <c r="A889" s="1">
        <v>44198</v>
      </c>
      <c r="B889">
        <v>5.4</v>
      </c>
      <c r="C889">
        <v>25.5</v>
      </c>
      <c r="D889">
        <v>92.2</v>
      </c>
      <c r="E889" t="s">
        <v>8</v>
      </c>
      <c r="I889" s="2">
        <f>IFERROR(tweet_datatable[[#This Row],[Retweets]]/SUM(tweet_datatable[[#This Row],[Retweets]:[Likes]]),0.5)</f>
        <v>0.21665250637213254</v>
      </c>
      <c r="J889" s="2">
        <f>IFERROR(tweet_datatable[[#This Row],[Retweets]]/SUM(tweet_datatable[[#This Row],[Comments]:[Retweets]]),0.5)</f>
        <v>0.82524271844660202</v>
      </c>
      <c r="K889" s="3">
        <f>tweet_datatable[[#This Row],[R/L]]*60</f>
        <v>12.999150382327953</v>
      </c>
      <c r="L889" s="3">
        <f>tweet_datatable[[#This Row],[R/C]]*60</f>
        <v>49.514563106796118</v>
      </c>
      <c r="M889" s="3">
        <f>180-tweet_datatable[[#This Row],[Theta (deg)]]-tweet_datatable[[#This Row],[Phi (deg)]]</f>
        <v>117.48628651087594</v>
      </c>
      <c r="N889" s="3">
        <f>RADIANS(tweet_datatable[[#This Row],[Phi (deg)]])</f>
        <v>0.86419215390010495</v>
      </c>
      <c r="O889" s="3">
        <f>RADIANS(tweet_datatable[[#This Row],[Beta (deg)]])</f>
        <v>2.0505225255561861</v>
      </c>
      <c r="P889" s="3">
        <f>SIN(tweet_datatable[[#This Row],[Phi (rad)]])</f>
        <v>0.76057101394946713</v>
      </c>
      <c r="Q889" s="3">
        <f>SIN(tweet_datatable[[#This Row],[Beta (rad)]])</f>
        <v>0.887121325240252</v>
      </c>
      <c r="R889" s="3">
        <f>tweet_datatable[[#This Row],[SinPhi]]/tweet_datatable[[#This Row],[SinBeta]]</f>
        <v>0.85734723347281472</v>
      </c>
      <c r="S889" s="3">
        <f>RADIANS(tweet_datatable[[#This Row],[Theta (deg)]])</f>
        <v>0.2268779741335025</v>
      </c>
      <c r="T889" s="3">
        <f>tweet_datatable[[#This Row],[r1]]*COS(tweet_datatable[[#This Row],[Theta (rad)]])</f>
        <v>0.83537633919653043</v>
      </c>
      <c r="U889" s="3">
        <f>tweet_datatable[[#This Row],[r1]]*SIN(tweet_datatable[[#This Row],[Theta (rad)]])</f>
        <v>0.19284877664660549</v>
      </c>
      <c r="V889" s="3" t="e">
        <f>IF(COUNTA(tweet_datatable[[#This Row],[Flag]])&gt;0,tweet_datatable[[#This Row],[x]],NA())</f>
        <v>#N/A</v>
      </c>
      <c r="W889" s="3" t="e">
        <f>IF(COUNTA(tweet_datatable[[#This Row],[Flag]])&gt;0,tweet_datatable[[#This Row],[y]],NA())</f>
        <v>#N/A</v>
      </c>
      <c r="X889" s="3">
        <f>IF(COUNTA(tweet_datatable[[#This Row],[Flag]])=0,tweet_datatable[[#This Row],[x]],NA())</f>
        <v>0.83537633919653043</v>
      </c>
      <c r="Y889" s="3">
        <f>IF(COUNTA(tweet_datatable[[#This Row],[Flag]])=0,tweet_datatable[[#This Row],[y]],NA())</f>
        <v>0.19284877664660549</v>
      </c>
      <c r="Z889" s="3"/>
      <c r="AA889" s="3"/>
      <c r="AB889" s="3"/>
    </row>
    <row r="890" spans="1:28" x14ac:dyDescent="0.35">
      <c r="A890" s="1">
        <v>44198</v>
      </c>
      <c r="B890">
        <v>2.9</v>
      </c>
      <c r="C890">
        <v>17.100000000000001</v>
      </c>
      <c r="D890">
        <v>67.3</v>
      </c>
      <c r="E890" t="s">
        <v>9</v>
      </c>
      <c r="I890" s="2">
        <f>IFERROR(tweet_datatable[[#This Row],[Retweets]]/SUM(tweet_datatable[[#This Row],[Retweets]:[Likes]]),0.5)</f>
        <v>0.20260663507109006</v>
      </c>
      <c r="J890" s="2">
        <f>IFERROR(tweet_datatable[[#This Row],[Retweets]]/SUM(tweet_datatable[[#This Row],[Comments]:[Retweets]]),0.5)</f>
        <v>0.85500000000000009</v>
      </c>
      <c r="K890" s="3">
        <f>tweet_datatable[[#This Row],[R/L]]*60</f>
        <v>12.156398104265403</v>
      </c>
      <c r="L890" s="3">
        <f>tweet_datatable[[#This Row],[R/C]]*60</f>
        <v>51.300000000000004</v>
      </c>
      <c r="M890" s="3">
        <f>180-tweet_datatable[[#This Row],[Theta (deg)]]-tweet_datatable[[#This Row],[Phi (deg)]]</f>
        <v>116.54360189573458</v>
      </c>
      <c r="N890" s="3">
        <f>RADIANS(tweet_datatable[[#This Row],[Phi (deg)]])</f>
        <v>0.89535390627309108</v>
      </c>
      <c r="O890" s="3">
        <f>RADIANS(tweet_datatable[[#This Row],[Beta (deg)]])</f>
        <v>2.0340695752140738</v>
      </c>
      <c r="P890" s="3">
        <f>SIN(tweet_datatable[[#This Row],[Phi (rad)]])</f>
        <v>0.78043040733832969</v>
      </c>
      <c r="Q890" s="3">
        <f>SIN(tweet_datatable[[#This Row],[Beta (rad)]])</f>
        <v>0.89459454746260259</v>
      </c>
      <c r="R890" s="3">
        <f>tweet_datatable[[#This Row],[SinPhi]]/tweet_datatable[[#This Row],[SinBeta]]</f>
        <v>0.87238448921012968</v>
      </c>
      <c r="S890" s="3">
        <f>RADIANS(tweet_datatable[[#This Row],[Theta (deg)]])</f>
        <v>0.2121691721026282</v>
      </c>
      <c r="T890" s="3">
        <f>tweet_datatable[[#This Row],[r1]]*COS(tweet_datatable[[#This Row],[Theta (rad)]])</f>
        <v>0.85282251342599558</v>
      </c>
      <c r="U890" s="3">
        <f>tweet_datatable[[#This Row],[r1]]*SIN(tweet_datatable[[#This Row],[Theta (rad)]])</f>
        <v>0.1837075328019688</v>
      </c>
      <c r="V890" s="3" t="e">
        <f>IF(COUNTA(tweet_datatable[[#This Row],[Flag]])&gt;0,tweet_datatable[[#This Row],[x]],NA())</f>
        <v>#N/A</v>
      </c>
      <c r="W890" s="3" t="e">
        <f>IF(COUNTA(tweet_datatable[[#This Row],[Flag]])&gt;0,tweet_datatable[[#This Row],[y]],NA())</f>
        <v>#N/A</v>
      </c>
      <c r="X890" s="3">
        <f>IF(COUNTA(tweet_datatable[[#This Row],[Flag]])=0,tweet_datatable[[#This Row],[x]],NA())</f>
        <v>0.85282251342599558</v>
      </c>
      <c r="Y890" s="3">
        <f>IF(COUNTA(tweet_datatable[[#This Row],[Flag]])=0,tweet_datatable[[#This Row],[y]],NA())</f>
        <v>0.1837075328019688</v>
      </c>
      <c r="Z890" s="3"/>
      <c r="AA890" s="3"/>
      <c r="AB890" s="3"/>
    </row>
    <row r="891" spans="1:28" x14ac:dyDescent="0.35">
      <c r="A891" s="1">
        <v>44198</v>
      </c>
      <c r="B891">
        <v>6.5</v>
      </c>
      <c r="C891">
        <v>23.1</v>
      </c>
      <c r="D891">
        <v>96.2</v>
      </c>
      <c r="E891" t="s">
        <v>9</v>
      </c>
      <c r="I891" s="2">
        <f>IFERROR(tweet_datatable[[#This Row],[Retweets]]/SUM(tweet_datatable[[#This Row],[Retweets]:[Likes]]),0.5)</f>
        <v>0.19362950544844929</v>
      </c>
      <c r="J891" s="2">
        <f>IFERROR(tweet_datatable[[#This Row],[Retweets]]/SUM(tweet_datatable[[#This Row],[Comments]:[Retweets]]),0.5)</f>
        <v>0.78040540540540537</v>
      </c>
      <c r="K891" s="3">
        <f>tweet_datatable[[#This Row],[R/L]]*60</f>
        <v>11.617770326906957</v>
      </c>
      <c r="L891" s="3">
        <f>tweet_datatable[[#This Row],[R/C]]*60</f>
        <v>46.824324324324323</v>
      </c>
      <c r="M891" s="3">
        <f>180-tweet_datatable[[#This Row],[Theta (deg)]]-tweet_datatable[[#This Row],[Phi (deg)]]</f>
        <v>121.55790534876871</v>
      </c>
      <c r="N891" s="3">
        <f>RADIANS(tweet_datatable[[#This Row],[Phi (deg)]])</f>
        <v>0.81723862948112858</v>
      </c>
      <c r="O891" s="3">
        <f>RADIANS(tweet_datatable[[#This Row],[Beta (deg)]])</f>
        <v>2.1215856801636401</v>
      </c>
      <c r="P891" s="3">
        <f>SIN(tweet_datatable[[#This Row],[Phi (rad)]])</f>
        <v>0.72925917903906634</v>
      </c>
      <c r="Q891" s="3">
        <f>SIN(tweet_datatable[[#This Row],[Beta (rad)]])</f>
        <v>0.8521116715824566</v>
      </c>
      <c r="R891" s="3">
        <f>tweet_datatable[[#This Row],[SinPhi]]/tweet_datatable[[#This Row],[SinBeta]]</f>
        <v>0.85582583053317307</v>
      </c>
      <c r="S891" s="3">
        <f>RADIANS(tweet_datatable[[#This Row],[Theta (deg)]])</f>
        <v>0.20276834394502435</v>
      </c>
      <c r="T891" s="3">
        <f>tweet_datatable[[#This Row],[r1]]*COS(tweet_datatable[[#This Row],[Theta (rad)]])</f>
        <v>0.83829238812084472</v>
      </c>
      <c r="U891" s="3">
        <f>tweet_datatable[[#This Row],[r1]]*SIN(tweet_datatable[[#This Row],[Theta (rad)]])</f>
        <v>0.17234768413427115</v>
      </c>
      <c r="V891" s="3" t="e">
        <f>IF(COUNTA(tweet_datatable[[#This Row],[Flag]])&gt;0,tweet_datatable[[#This Row],[x]],NA())</f>
        <v>#N/A</v>
      </c>
      <c r="W891" s="3" t="e">
        <f>IF(COUNTA(tweet_datatable[[#This Row],[Flag]])&gt;0,tweet_datatable[[#This Row],[y]],NA())</f>
        <v>#N/A</v>
      </c>
      <c r="X891" s="3">
        <f>IF(COUNTA(tweet_datatable[[#This Row],[Flag]])=0,tweet_datatable[[#This Row],[x]],NA())</f>
        <v>0.83829238812084472</v>
      </c>
      <c r="Y891" s="3">
        <f>IF(COUNTA(tweet_datatable[[#This Row],[Flag]])=0,tweet_datatable[[#This Row],[y]],NA())</f>
        <v>0.17234768413427115</v>
      </c>
      <c r="Z891" s="3"/>
      <c r="AA891" s="3"/>
      <c r="AB891" s="3"/>
    </row>
    <row r="892" spans="1:28" x14ac:dyDescent="0.35">
      <c r="A892" s="1">
        <v>44198</v>
      </c>
      <c r="B892">
        <v>11.4</v>
      </c>
      <c r="C892">
        <v>37.700000000000003</v>
      </c>
      <c r="D892">
        <v>147.6</v>
      </c>
      <c r="E892" t="s">
        <v>9</v>
      </c>
      <c r="I892" s="2">
        <f>IFERROR(tweet_datatable[[#This Row],[Retweets]]/SUM(tweet_datatable[[#This Row],[Retweets]:[Likes]]),0.5)</f>
        <v>0.20345385860766324</v>
      </c>
      <c r="J892" s="2">
        <f>IFERROR(tweet_datatable[[#This Row],[Retweets]]/SUM(tweet_datatable[[#This Row],[Comments]:[Retweets]]),0.5)</f>
        <v>0.76782077393075365</v>
      </c>
      <c r="K892" s="3">
        <f>tweet_datatable[[#This Row],[R/L]]*60</f>
        <v>12.207231516459794</v>
      </c>
      <c r="L892" s="3">
        <f>tweet_datatable[[#This Row],[R/C]]*60</f>
        <v>46.069246435845216</v>
      </c>
      <c r="M892" s="3">
        <f>180-tweet_datatable[[#This Row],[Theta (deg)]]-tweet_datatable[[#This Row],[Phi (deg)]]</f>
        <v>121.723522047695</v>
      </c>
      <c r="N892" s="3">
        <f>RADIANS(tweet_datatable[[#This Row],[Phi (deg)]])</f>
        <v>0.80406003421816163</v>
      </c>
      <c r="O892" s="3">
        <f>RADIANS(tweet_datatable[[#This Row],[Beta (deg)]])</f>
        <v>2.124476236856188</v>
      </c>
      <c r="P892" s="3">
        <f>SIN(tweet_datatable[[#This Row],[Phi (rad)]])</f>
        <v>0.72017882381133813</v>
      </c>
      <c r="Q892" s="3">
        <f>SIN(tweet_datatable[[#This Row],[Beta (rad)]])</f>
        <v>0.85059531208260752</v>
      </c>
      <c r="R892" s="3">
        <f>tweet_datatable[[#This Row],[SinPhi]]/tweet_datatable[[#This Row],[SinBeta]]</f>
        <v>0.84667622026747813</v>
      </c>
      <c r="S892" s="3">
        <f>RADIANS(tweet_datatable[[#This Row],[Theta (deg)]])</f>
        <v>0.21305638251544379</v>
      </c>
      <c r="T892" s="3">
        <f>tweet_datatable[[#This Row],[r1]]*COS(tweet_datatable[[#This Row],[Theta (rad)]])</f>
        <v>0.82753220577956332</v>
      </c>
      <c r="U892" s="3">
        <f>tweet_datatable[[#This Row],[r1]]*SIN(tweet_datatable[[#This Row],[Theta (rad)]])</f>
        <v>0.17902812729857198</v>
      </c>
      <c r="V892" s="3" t="e">
        <f>IF(COUNTA(tweet_datatable[[#This Row],[Flag]])&gt;0,tweet_datatable[[#This Row],[x]],NA())</f>
        <v>#N/A</v>
      </c>
      <c r="W892" s="3" t="e">
        <f>IF(COUNTA(tweet_datatable[[#This Row],[Flag]])&gt;0,tweet_datatable[[#This Row],[y]],NA())</f>
        <v>#N/A</v>
      </c>
      <c r="X892" s="3">
        <f>IF(COUNTA(tweet_datatable[[#This Row],[Flag]])=0,tweet_datatable[[#This Row],[x]],NA())</f>
        <v>0.82753220577956332</v>
      </c>
      <c r="Y892" s="3">
        <f>IF(COUNTA(tweet_datatable[[#This Row],[Flag]])=0,tweet_datatable[[#This Row],[y]],NA())</f>
        <v>0.17902812729857198</v>
      </c>
      <c r="Z892" s="3"/>
      <c r="AA892" s="3"/>
      <c r="AB892" s="3"/>
    </row>
    <row r="893" spans="1:28" x14ac:dyDescent="0.35">
      <c r="A893" s="1">
        <v>44198</v>
      </c>
      <c r="B893">
        <v>11.7</v>
      </c>
      <c r="C893">
        <v>35.5</v>
      </c>
      <c r="D893">
        <v>167.8</v>
      </c>
      <c r="E893" t="s">
        <v>8</v>
      </c>
      <c r="I893" s="2">
        <f>IFERROR(tweet_datatable[[#This Row],[Retweets]]/SUM(tweet_datatable[[#This Row],[Retweets]:[Likes]]),0.5)</f>
        <v>0.17461878996556812</v>
      </c>
      <c r="J893" s="2">
        <f>IFERROR(tweet_datatable[[#This Row],[Retweets]]/SUM(tweet_datatable[[#This Row],[Comments]:[Retweets]]),0.5)</f>
        <v>0.7521186440677966</v>
      </c>
      <c r="K893" s="3">
        <f>tweet_datatable[[#This Row],[R/L]]*60</f>
        <v>10.477127397934087</v>
      </c>
      <c r="L893" s="3">
        <f>tweet_datatable[[#This Row],[R/C]]*60</f>
        <v>45.127118644067799</v>
      </c>
      <c r="M893" s="3">
        <f>180-tweet_datatable[[#This Row],[Theta (deg)]]-tweet_datatable[[#This Row],[Phi (deg)]]</f>
        <v>124.39575395799812</v>
      </c>
      <c r="N893" s="3">
        <f>RADIANS(tweet_datatable[[#This Row],[Phi (deg)]])</f>
        <v>0.78761680227710218</v>
      </c>
      <c r="O893" s="3">
        <f>RADIANS(tweet_datatable[[#This Row],[Beta (deg)]])</f>
        <v>2.1711154820678353</v>
      </c>
      <c r="P893" s="3">
        <f>SIN(tweet_datatable[[#This Row],[Phi (rad)]])</f>
        <v>0.70867385418049478</v>
      </c>
      <c r="Q893" s="3">
        <f>SIN(tweet_datatable[[#This Row],[Beta (rad)]])</f>
        <v>0.8251553642556495</v>
      </c>
      <c r="R893" s="3">
        <f>tweet_datatable[[#This Row],[SinPhi]]/tweet_datatable[[#This Row],[SinBeta]]</f>
        <v>0.85883687470149384</v>
      </c>
      <c r="S893" s="3">
        <f>RADIANS(tweet_datatable[[#This Row],[Theta (deg)]])</f>
        <v>0.18286036924485596</v>
      </c>
      <c r="T893" s="3">
        <f>tweet_datatable[[#This Row],[r1]]*COS(tweet_datatable[[#This Row],[Theta (rad)]])</f>
        <v>0.84451798393203592</v>
      </c>
      <c r="U893" s="3">
        <f>tweet_datatable[[#This Row],[r1]]*SIN(tweet_datatable[[#This Row],[Theta (rad)]])</f>
        <v>0.15617346817689273</v>
      </c>
      <c r="V893" s="3" t="e">
        <f>IF(COUNTA(tweet_datatable[[#This Row],[Flag]])&gt;0,tweet_datatable[[#This Row],[x]],NA())</f>
        <v>#N/A</v>
      </c>
      <c r="W893" s="3" t="e">
        <f>IF(COUNTA(tweet_datatable[[#This Row],[Flag]])&gt;0,tweet_datatable[[#This Row],[y]],NA())</f>
        <v>#N/A</v>
      </c>
      <c r="X893" s="3">
        <f>IF(COUNTA(tweet_datatable[[#This Row],[Flag]])=0,tweet_datatable[[#This Row],[x]],NA())</f>
        <v>0.84451798393203592</v>
      </c>
      <c r="Y893" s="3">
        <f>IF(COUNTA(tweet_datatable[[#This Row],[Flag]])=0,tweet_datatable[[#This Row],[y]],NA())</f>
        <v>0.15617346817689273</v>
      </c>
      <c r="Z893" s="3"/>
      <c r="AA893" s="3"/>
      <c r="AB893" s="3"/>
    </row>
    <row r="894" spans="1:28" x14ac:dyDescent="0.35">
      <c r="A894" s="1">
        <v>44198</v>
      </c>
      <c r="B894">
        <v>26.6</v>
      </c>
      <c r="C894">
        <v>70.5</v>
      </c>
      <c r="D894">
        <v>236.1</v>
      </c>
      <c r="E894" t="s">
        <v>8</v>
      </c>
      <c r="I894" s="2">
        <f>IFERROR(tweet_datatable[[#This Row],[Retweets]]/SUM(tweet_datatable[[#This Row],[Retweets]:[Likes]]),0.5)</f>
        <v>0.22994129158512719</v>
      </c>
      <c r="J894" s="2">
        <f>IFERROR(tweet_datatable[[#This Row],[Retweets]]/SUM(tweet_datatable[[#This Row],[Comments]:[Retweets]]),0.5)</f>
        <v>0.72605561277033992</v>
      </c>
      <c r="K894" s="3">
        <f>tweet_datatable[[#This Row],[R/L]]*60</f>
        <v>13.796477495107631</v>
      </c>
      <c r="L894" s="3">
        <f>tweet_datatable[[#This Row],[R/C]]*60</f>
        <v>43.563336766220395</v>
      </c>
      <c r="M894" s="3">
        <f>180-tweet_datatable[[#This Row],[Theta (deg)]]-tweet_datatable[[#This Row],[Phi (deg)]]</f>
        <v>122.64018573867196</v>
      </c>
      <c r="N894" s="3">
        <f>RADIANS(tweet_datatable[[#This Row],[Phi (deg)]])</f>
        <v>0.7603236597256452</v>
      </c>
      <c r="O894" s="3">
        <f>RADIANS(tweet_datatable[[#This Row],[Beta (deg)]])</f>
        <v>2.1404750363972198</v>
      </c>
      <c r="P894" s="3">
        <f>SIN(tweet_datatable[[#This Row],[Phi (rad)]])</f>
        <v>0.689156009246634</v>
      </c>
      <c r="Q894" s="3">
        <f>SIN(tweet_datatable[[#This Row],[Beta (rad)]])</f>
        <v>0.84207431030114832</v>
      </c>
      <c r="R894" s="3">
        <f>tweet_datatable[[#This Row],[SinPhi]]/tweet_datatable[[#This Row],[SinBeta]]</f>
        <v>0.81840284261869167</v>
      </c>
      <c r="S894" s="3">
        <f>RADIANS(tweet_datatable[[#This Row],[Theta (deg)]])</f>
        <v>0.24079395746692803</v>
      </c>
      <c r="T894" s="3">
        <f>tweet_datatable[[#This Row],[r1]]*COS(tweet_datatable[[#This Row],[Theta (rad)]])</f>
        <v>0.79479105551339113</v>
      </c>
      <c r="U894" s="3">
        <f>tweet_datatable[[#This Row],[r1]]*SIN(tweet_datatable[[#This Row],[Theta (rad)]])</f>
        <v>0.19516759690651686</v>
      </c>
      <c r="V894" s="3" t="e">
        <f>IF(COUNTA(tweet_datatable[[#This Row],[Flag]])&gt;0,tweet_datatable[[#This Row],[x]],NA())</f>
        <v>#N/A</v>
      </c>
      <c r="W894" s="3" t="e">
        <f>IF(COUNTA(tweet_datatable[[#This Row],[Flag]])&gt;0,tweet_datatable[[#This Row],[y]],NA())</f>
        <v>#N/A</v>
      </c>
      <c r="X894" s="3">
        <f>IF(COUNTA(tweet_datatable[[#This Row],[Flag]])=0,tweet_datatable[[#This Row],[x]],NA())</f>
        <v>0.79479105551339113</v>
      </c>
      <c r="Y894" s="3">
        <f>IF(COUNTA(tweet_datatable[[#This Row],[Flag]])=0,tweet_datatable[[#This Row],[y]],NA())</f>
        <v>0.19516759690651686</v>
      </c>
      <c r="Z894" s="3"/>
      <c r="AA894" s="3"/>
      <c r="AB894" s="3"/>
    </row>
    <row r="895" spans="1:28" x14ac:dyDescent="0.35">
      <c r="A895" s="1">
        <v>44198</v>
      </c>
      <c r="B895">
        <v>11.4</v>
      </c>
      <c r="C895">
        <v>40.299999999999997</v>
      </c>
      <c r="D895">
        <v>151.19999999999999</v>
      </c>
      <c r="E895" t="s">
        <v>8</v>
      </c>
      <c r="I895" s="2">
        <f>IFERROR(tweet_datatable[[#This Row],[Retweets]]/SUM(tweet_datatable[[#This Row],[Retweets]:[Likes]]),0.5)</f>
        <v>0.21044386422976499</v>
      </c>
      <c r="J895" s="2">
        <f>IFERROR(tweet_datatable[[#This Row],[Retweets]]/SUM(tweet_datatable[[#This Row],[Comments]:[Retweets]]),0.5)</f>
        <v>0.77949709864603478</v>
      </c>
      <c r="K895" s="3">
        <f>tweet_datatable[[#This Row],[R/L]]*60</f>
        <v>12.6266318537859</v>
      </c>
      <c r="L895" s="3">
        <f>tweet_datatable[[#This Row],[R/C]]*60</f>
        <v>46.769825918762088</v>
      </c>
      <c r="M895" s="3">
        <f>180-tweet_datatable[[#This Row],[Theta (deg)]]-tweet_datatable[[#This Row],[Phi (deg)]]</f>
        <v>120.60354222745201</v>
      </c>
      <c r="N895" s="3">
        <f>RADIANS(tweet_datatable[[#This Row],[Phi (deg)]])</f>
        <v>0.81628745286698046</v>
      </c>
      <c r="O895" s="3">
        <f>RADIANS(tweet_datatable[[#This Row],[Beta (deg)]])</f>
        <v>2.1049289014370536</v>
      </c>
      <c r="P895" s="3">
        <f>SIN(tweet_datatable[[#This Row],[Phi (rad)]])</f>
        <v>0.72860801846993761</v>
      </c>
      <c r="Q895" s="3">
        <f>SIN(tweet_datatable[[#This Row],[Beta (rad)]])</f>
        <v>0.86071055462082047</v>
      </c>
      <c r="R895" s="3">
        <f>tweet_datatable[[#This Row],[SinPhi]]/tweet_datatable[[#This Row],[SinBeta]]</f>
        <v>0.84651920969055661</v>
      </c>
      <c r="S895" s="3">
        <f>RADIANS(tweet_datatable[[#This Row],[Theta (deg)]])</f>
        <v>0.22037629928575919</v>
      </c>
      <c r="T895" s="3">
        <f>tweet_datatable[[#This Row],[r1]]*COS(tweet_datatable[[#This Row],[Theta (rad)]])</f>
        <v>0.82604636319621516</v>
      </c>
      <c r="U895" s="3">
        <f>tweet_datatable[[#This Row],[r1]]*SIN(tweet_datatable[[#This Row],[Theta (rad)]])</f>
        <v>0.18504642181201753</v>
      </c>
      <c r="V895" s="3" t="e">
        <f>IF(COUNTA(tweet_datatable[[#This Row],[Flag]])&gt;0,tweet_datatable[[#This Row],[x]],NA())</f>
        <v>#N/A</v>
      </c>
      <c r="W895" s="3" t="e">
        <f>IF(COUNTA(tweet_datatable[[#This Row],[Flag]])&gt;0,tweet_datatable[[#This Row],[y]],NA())</f>
        <v>#N/A</v>
      </c>
      <c r="X895" s="3">
        <f>IF(COUNTA(tweet_datatable[[#This Row],[Flag]])=0,tweet_datatable[[#This Row],[x]],NA())</f>
        <v>0.82604636319621516</v>
      </c>
      <c r="Y895" s="3">
        <f>IF(COUNTA(tweet_datatable[[#This Row],[Flag]])=0,tweet_datatable[[#This Row],[y]],NA())</f>
        <v>0.18504642181201753</v>
      </c>
      <c r="Z895" s="3"/>
      <c r="AA895" s="3"/>
      <c r="AB895" s="3"/>
    </row>
    <row r="896" spans="1:28" x14ac:dyDescent="0.35">
      <c r="A896" s="1">
        <v>44199</v>
      </c>
      <c r="B896">
        <v>4.9000000000000004</v>
      </c>
      <c r="C896">
        <v>20.6</v>
      </c>
      <c r="D896">
        <v>71.7</v>
      </c>
      <c r="E896" t="s">
        <v>8</v>
      </c>
      <c r="G896" t="s">
        <v>23</v>
      </c>
      <c r="I896" s="2">
        <f>IFERROR(tweet_datatable[[#This Row],[Retweets]]/SUM(tweet_datatable[[#This Row],[Retweets]:[Likes]]),0.5)</f>
        <v>0.22318526543878656</v>
      </c>
      <c r="J896" s="2">
        <f>IFERROR(tweet_datatable[[#This Row],[Retweets]]/SUM(tweet_datatable[[#This Row],[Comments]:[Retweets]]),0.5)</f>
        <v>0.80784313725490198</v>
      </c>
      <c r="K896" s="3">
        <f>tweet_datatable[[#This Row],[R/L]]*60</f>
        <v>13.391115926327194</v>
      </c>
      <c r="L896" s="3">
        <f>tweet_datatable[[#This Row],[R/C]]*60</f>
        <v>48.470588235294116</v>
      </c>
      <c r="M896" s="3">
        <f>180-tweet_datatable[[#This Row],[Theta (deg)]]-tweet_datatable[[#This Row],[Phi (deg)]]</f>
        <v>118.1382958383787</v>
      </c>
      <c r="N896" s="3">
        <f>RADIANS(tweet_datatable[[#This Row],[Phi (deg)]])</f>
        <v>0.84597135508431032</v>
      </c>
      <c r="O896" s="3">
        <f>RADIANS(tweet_datatable[[#This Row],[Beta (deg)]])</f>
        <v>2.0619022350748231</v>
      </c>
      <c r="P896" s="3">
        <f>SIN(tweet_datatable[[#This Row],[Phi (rad)]])</f>
        <v>0.74861547796264827</v>
      </c>
      <c r="Q896" s="3">
        <f>SIN(tweet_datatable[[#This Row],[Beta (rad)]])</f>
        <v>0.88181185008863605</v>
      </c>
      <c r="R896" s="3">
        <f>tweet_datatable[[#This Row],[SinPhi]]/tweet_datatable[[#This Row],[SinBeta]]</f>
        <v>0.84895148311672219</v>
      </c>
      <c r="S896" s="3">
        <f>RADIANS(tweet_datatable[[#This Row],[Theta (deg)]])</f>
        <v>0.23371906343065996</v>
      </c>
      <c r="T896" s="3">
        <f>tweet_datatable[[#This Row],[r1]]*COS(tweet_datatable[[#This Row],[Theta (rad)]])</f>
        <v>0.82587002082470828</v>
      </c>
      <c r="U896" s="3">
        <f>tweet_datatable[[#This Row],[r1]]*SIN(tweet_datatable[[#This Row],[Theta (rad)]])</f>
        <v>0.19661467236469943</v>
      </c>
      <c r="V896" s="3">
        <f>IF(COUNTA(tweet_datatable[[#This Row],[Flag]])&gt;0,tweet_datatable[[#This Row],[x]],NA())</f>
        <v>0.82587002082470828</v>
      </c>
      <c r="W896" s="3">
        <f>IF(COUNTA(tweet_datatable[[#This Row],[Flag]])&gt;0,tweet_datatable[[#This Row],[y]],NA())</f>
        <v>0.19661467236469943</v>
      </c>
      <c r="X896" s="3" t="e">
        <f>IF(COUNTA(tweet_datatable[[#This Row],[Flag]])=0,tweet_datatable[[#This Row],[x]],NA())</f>
        <v>#N/A</v>
      </c>
      <c r="Y896" s="3" t="e">
        <f>IF(COUNTA(tweet_datatable[[#This Row],[Flag]])=0,tweet_datatable[[#This Row],[y]],NA())</f>
        <v>#N/A</v>
      </c>
      <c r="Z896" s="3"/>
      <c r="AA896" s="3"/>
      <c r="AB896" s="3"/>
    </row>
    <row r="897" spans="1:28" x14ac:dyDescent="0.35">
      <c r="A897" s="1">
        <v>44199</v>
      </c>
      <c r="B897">
        <v>9.1999999999999993</v>
      </c>
      <c r="C897">
        <v>30.2</v>
      </c>
      <c r="D897">
        <v>99</v>
      </c>
      <c r="E897" t="s">
        <v>8</v>
      </c>
      <c r="G897" t="s">
        <v>18</v>
      </c>
      <c r="I897" s="2">
        <f>IFERROR(tweet_datatable[[#This Row],[Retweets]]/SUM(tweet_datatable[[#This Row],[Retweets]:[Likes]]),0.5)</f>
        <v>0.23374613003095976</v>
      </c>
      <c r="J897" s="2">
        <f>IFERROR(tweet_datatable[[#This Row],[Retweets]]/SUM(tweet_datatable[[#This Row],[Comments]:[Retweets]]),0.5)</f>
        <v>0.76649746192893398</v>
      </c>
      <c r="K897" s="3">
        <f>tweet_datatable[[#This Row],[R/L]]*60</f>
        <v>14.024767801857585</v>
      </c>
      <c r="L897" s="3">
        <f>tweet_datatable[[#This Row],[R/C]]*60</f>
        <v>45.98984771573604</v>
      </c>
      <c r="M897" s="3">
        <f>180-tweet_datatable[[#This Row],[Theta (deg)]]-tweet_datatable[[#This Row],[Phi (deg)]]</f>
        <v>119.98538448240637</v>
      </c>
      <c r="N897" s="3">
        <f>RADIANS(tweet_datatable[[#This Row],[Phi (deg)]])</f>
        <v>0.80267426513038709</v>
      </c>
      <c r="O897" s="3">
        <f>RADIANS(tweet_datatable[[#This Row],[Beta (deg)]])</f>
        <v>2.0941400134893033</v>
      </c>
      <c r="P897" s="3">
        <f>SIN(tweet_datatable[[#This Row],[Phi (rad)]])</f>
        <v>0.71921670198353138</v>
      </c>
      <c r="Q897" s="3">
        <f>SIN(tweet_datatable[[#This Row],[Beta (rad)]])</f>
        <v>0.86615292005871403</v>
      </c>
      <c r="R897" s="3">
        <f>tweet_datatable[[#This Row],[SinPhi]]/tweet_datatable[[#This Row],[SinBeta]]</f>
        <v>0.83035764854868555</v>
      </c>
      <c r="S897" s="3">
        <f>RADIANS(tweet_datatable[[#This Row],[Theta (deg)]])</f>
        <v>0.24477837497010257</v>
      </c>
      <c r="T897" s="3">
        <f>tweet_datatable[[#This Row],[r1]]*COS(tweet_datatable[[#This Row],[Theta (rad)]])</f>
        <v>0.80560556531431371</v>
      </c>
      <c r="U897" s="3">
        <f>tweet_datatable[[#This Row],[r1]]*SIN(tweet_datatable[[#This Row],[Theta (rad)]])</f>
        <v>0.20122996207798502</v>
      </c>
      <c r="V897" s="3">
        <f>IF(COUNTA(tweet_datatable[[#This Row],[Flag]])&gt;0,tweet_datatable[[#This Row],[x]],NA())</f>
        <v>0.80560556531431371</v>
      </c>
      <c r="W897" s="3">
        <f>IF(COUNTA(tweet_datatable[[#This Row],[Flag]])&gt;0,tweet_datatable[[#This Row],[y]],NA())</f>
        <v>0.20122996207798502</v>
      </c>
      <c r="X897" s="3" t="e">
        <f>IF(COUNTA(tweet_datatable[[#This Row],[Flag]])=0,tweet_datatable[[#This Row],[x]],NA())</f>
        <v>#N/A</v>
      </c>
      <c r="Y897" s="3" t="e">
        <f>IF(COUNTA(tweet_datatable[[#This Row],[Flag]])=0,tweet_datatable[[#This Row],[y]],NA())</f>
        <v>#N/A</v>
      </c>
      <c r="Z897" s="3"/>
      <c r="AA897" s="3"/>
      <c r="AB897" s="3"/>
    </row>
    <row r="898" spans="1:28" x14ac:dyDescent="0.35">
      <c r="A898" s="1">
        <v>44199</v>
      </c>
      <c r="B898">
        <v>30.8</v>
      </c>
      <c r="C898">
        <v>59.7</v>
      </c>
      <c r="D898">
        <v>204.3</v>
      </c>
      <c r="E898" t="s">
        <v>8</v>
      </c>
      <c r="G898" t="s">
        <v>17</v>
      </c>
      <c r="I898" s="2">
        <f>IFERROR(tweet_datatable[[#This Row],[Retweets]]/SUM(tweet_datatable[[#This Row],[Retweets]:[Likes]]),0.5)</f>
        <v>0.22613636363636364</v>
      </c>
      <c r="J898" s="2">
        <f>IFERROR(tweet_datatable[[#This Row],[Retweets]]/SUM(tweet_datatable[[#This Row],[Comments]:[Retweets]]),0.5)</f>
        <v>0.65966850828729284</v>
      </c>
      <c r="K898" s="3">
        <f>tweet_datatable[[#This Row],[R/L]]*60</f>
        <v>13.568181818181818</v>
      </c>
      <c r="L898" s="3">
        <f>tweet_datatable[[#This Row],[R/C]]*60</f>
        <v>39.58011049723757</v>
      </c>
      <c r="M898" s="3">
        <f>180-tweet_datatable[[#This Row],[Theta (deg)]]-tweet_datatable[[#This Row],[Phi (deg)]]</f>
        <v>126.85170768458062</v>
      </c>
      <c r="N898" s="3">
        <f>RADIANS(tweet_datatable[[#This Row],[Phi (deg)]])</f>
        <v>0.6908032464799656</v>
      </c>
      <c r="O898" s="3">
        <f>RADIANS(tweet_datatable[[#This Row],[Beta (deg)]])</f>
        <v>2.2139799608733242</v>
      </c>
      <c r="P898" s="3">
        <f>SIN(tweet_datatable[[#This Row],[Phi (rad)]])</f>
        <v>0.63715647745363857</v>
      </c>
      <c r="Q898" s="3">
        <f>SIN(tweet_datatable[[#This Row],[Beta (rad)]])</f>
        <v>0.80019044450963683</v>
      </c>
      <c r="R898" s="3">
        <f>tweet_datatable[[#This Row],[SinPhi]]/tweet_datatable[[#This Row],[SinBeta]]</f>
        <v>0.7962560435773427</v>
      </c>
      <c r="S898" s="3">
        <f>RADIANS(tweet_datatable[[#This Row],[Theta (deg)]])</f>
        <v>0.23680944623650335</v>
      </c>
      <c r="T898" s="3">
        <f>tweet_datatable[[#This Row],[r1]]*COS(tweet_datatable[[#This Row],[Theta (rad)]])</f>
        <v>0.77403367815465063</v>
      </c>
      <c r="U898" s="3">
        <f>tweet_datatable[[#This Row],[r1]]*SIN(tweet_datatable[[#This Row],[Theta (rad)]])</f>
        <v>0.18680351178665175</v>
      </c>
      <c r="V898" s="3">
        <f>IF(COUNTA(tweet_datatable[[#This Row],[Flag]])&gt;0,tweet_datatable[[#This Row],[x]],NA())</f>
        <v>0.77403367815465063</v>
      </c>
      <c r="W898" s="3">
        <f>IF(COUNTA(tweet_datatable[[#This Row],[Flag]])&gt;0,tweet_datatable[[#This Row],[y]],NA())</f>
        <v>0.18680351178665175</v>
      </c>
      <c r="X898" s="3" t="e">
        <f>IF(COUNTA(tweet_datatable[[#This Row],[Flag]])=0,tweet_datatable[[#This Row],[x]],NA())</f>
        <v>#N/A</v>
      </c>
      <c r="Y898" s="3" t="e">
        <f>IF(COUNTA(tweet_datatable[[#This Row],[Flag]])=0,tweet_datatable[[#This Row],[y]],NA())</f>
        <v>#N/A</v>
      </c>
      <c r="Z898" s="3"/>
      <c r="AA898" s="3"/>
      <c r="AB898" s="3"/>
    </row>
    <row r="899" spans="1:28" x14ac:dyDescent="0.35">
      <c r="A899" s="1">
        <v>44199</v>
      </c>
      <c r="B899">
        <v>14.7</v>
      </c>
      <c r="C899">
        <v>47.1</v>
      </c>
      <c r="D899">
        <v>162.5</v>
      </c>
      <c r="E899" t="s">
        <v>8</v>
      </c>
      <c r="G899" t="s">
        <v>17</v>
      </c>
      <c r="I899" s="2">
        <f>IFERROR(tweet_datatable[[#This Row],[Retweets]]/SUM(tweet_datatable[[#This Row],[Retweets]:[Likes]]),0.5)</f>
        <v>0.22471374045801529</v>
      </c>
      <c r="J899" s="2">
        <f>IFERROR(tweet_datatable[[#This Row],[Retweets]]/SUM(tweet_datatable[[#This Row],[Comments]:[Retweets]]),0.5)</f>
        <v>0.76213592233009719</v>
      </c>
      <c r="K899" s="3">
        <f>tweet_datatable[[#This Row],[R/L]]*60</f>
        <v>13.482824427480917</v>
      </c>
      <c r="L899" s="3">
        <f>tweet_datatable[[#This Row],[R/C]]*60</f>
        <v>45.728155339805831</v>
      </c>
      <c r="M899" s="3">
        <f>180-tweet_datatable[[#This Row],[Theta (deg)]]-tweet_datatable[[#This Row],[Phi (deg)]]</f>
        <v>120.78902023271326</v>
      </c>
      <c r="N899" s="3">
        <f>RADIANS(tweet_datatable[[#This Row],[Phi (deg)]])</f>
        <v>0.79810687154303817</v>
      </c>
      <c r="O899" s="3">
        <f>RADIANS(tweet_datatable[[#This Row],[Beta (deg)]])</f>
        <v>2.1081661033188936</v>
      </c>
      <c r="P899" s="3">
        <f>SIN(tweet_datatable[[#This Row],[Phi (rad)]])</f>
        <v>0.71603585091119892</v>
      </c>
      <c r="Q899" s="3">
        <f>SIN(tweet_datatable[[#This Row],[Beta (rad)]])</f>
        <v>0.85905800551470701</v>
      </c>
      <c r="R899" s="3">
        <f>tweet_datatable[[#This Row],[SinPhi]]/tweet_datatable[[#This Row],[SinBeta]]</f>
        <v>0.83351280858174881</v>
      </c>
      <c r="S899" s="3">
        <f>RADIANS(tweet_datatable[[#This Row],[Theta (deg)]])</f>
        <v>0.23531967872786144</v>
      </c>
      <c r="T899" s="3">
        <f>tweet_datatable[[#This Row],[r1]]*COS(tweet_datatable[[#This Row],[Theta (rad)]])</f>
        <v>0.81054107612793891</v>
      </c>
      <c r="U899" s="3">
        <f>tweet_datatable[[#This Row],[r1]]*SIN(tweet_datatable[[#This Row],[Theta (rad)]])</f>
        <v>0.19433673347876818</v>
      </c>
      <c r="V899" s="3">
        <f>IF(COUNTA(tweet_datatable[[#This Row],[Flag]])&gt;0,tweet_datatable[[#This Row],[x]],NA())</f>
        <v>0.81054107612793891</v>
      </c>
      <c r="W899" s="3">
        <f>IF(COUNTA(tweet_datatable[[#This Row],[Flag]])&gt;0,tweet_datatable[[#This Row],[y]],NA())</f>
        <v>0.19433673347876818</v>
      </c>
      <c r="X899" s="3" t="e">
        <f>IF(COUNTA(tweet_datatable[[#This Row],[Flag]])=0,tweet_datatable[[#This Row],[x]],NA())</f>
        <v>#N/A</v>
      </c>
      <c r="Y899" s="3" t="e">
        <f>IF(COUNTA(tweet_datatable[[#This Row],[Flag]])=0,tweet_datatable[[#This Row],[y]],NA())</f>
        <v>#N/A</v>
      </c>
      <c r="Z899" s="3"/>
      <c r="AA899" s="3"/>
      <c r="AB899" s="3"/>
    </row>
    <row r="900" spans="1:28" x14ac:dyDescent="0.35">
      <c r="A900" s="1">
        <v>44199</v>
      </c>
      <c r="B900">
        <v>24.6</v>
      </c>
      <c r="C900">
        <v>61.1</v>
      </c>
      <c r="D900">
        <v>218.3</v>
      </c>
      <c r="E900" t="s">
        <v>8</v>
      </c>
      <c r="G900" t="s">
        <v>17</v>
      </c>
      <c r="I900" s="2">
        <f>IFERROR(tweet_datatable[[#This Row],[Retweets]]/SUM(tweet_datatable[[#This Row],[Retweets]:[Likes]]),0.5)</f>
        <v>0.21868289191123835</v>
      </c>
      <c r="J900" s="2">
        <f>IFERROR(tweet_datatable[[#This Row],[Retweets]]/SUM(tweet_datatable[[#This Row],[Comments]:[Retweets]]),0.5)</f>
        <v>0.71295215869311557</v>
      </c>
      <c r="K900" s="3">
        <f>tweet_datatable[[#This Row],[R/L]]*60</f>
        <v>13.120973514674301</v>
      </c>
      <c r="L900" s="3">
        <f>tweet_datatable[[#This Row],[R/C]]*60</f>
        <v>42.777129521586936</v>
      </c>
      <c r="M900" s="3">
        <f>180-tweet_datatable[[#This Row],[Theta (deg)]]-tweet_datatable[[#This Row],[Phi (deg)]]</f>
        <v>124.10189696373877</v>
      </c>
      <c r="N900" s="3">
        <f>RADIANS(tweet_datatable[[#This Row],[Phi (deg)]])</f>
        <v>0.74660175470375878</v>
      </c>
      <c r="O900" s="3">
        <f>RADIANS(tweet_datatable[[#This Row],[Beta (deg)]])</f>
        <v>2.1659867099879953</v>
      </c>
      <c r="P900" s="3">
        <f>SIN(tweet_datatable[[#This Row],[Phi (rad)]])</f>
        <v>0.67914837074935885</v>
      </c>
      <c r="Q900" s="3">
        <f>SIN(tweet_datatable[[#This Row],[Beta (rad)]])</f>
        <v>0.82804177238535759</v>
      </c>
      <c r="R900" s="3">
        <f>tweet_datatable[[#This Row],[SinPhi]]/tweet_datatable[[#This Row],[SinBeta]]</f>
        <v>0.82018612272774793</v>
      </c>
      <c r="S900" s="3">
        <f>RADIANS(tweet_datatable[[#This Row],[Theta (deg)]])</f>
        <v>0.22900418889803906</v>
      </c>
      <c r="T900" s="3">
        <f>tweet_datatable[[#This Row],[r1]]*COS(tweet_datatable[[#This Row],[Theta (rad)]])</f>
        <v>0.79877347010756616</v>
      </c>
      <c r="U900" s="3">
        <f>tweet_datatable[[#This Row],[r1]]*SIN(tweet_datatable[[#This Row],[Theta (rad)]])</f>
        <v>0.18618866605541159</v>
      </c>
      <c r="V900" s="3">
        <f>IF(COUNTA(tweet_datatable[[#This Row],[Flag]])&gt;0,tweet_datatable[[#This Row],[x]],NA())</f>
        <v>0.79877347010756616</v>
      </c>
      <c r="W900" s="3">
        <f>IF(COUNTA(tweet_datatable[[#This Row],[Flag]])&gt;0,tweet_datatable[[#This Row],[y]],NA())</f>
        <v>0.18618866605541159</v>
      </c>
      <c r="X900" s="3" t="e">
        <f>IF(COUNTA(tweet_datatable[[#This Row],[Flag]])=0,tweet_datatable[[#This Row],[x]],NA())</f>
        <v>#N/A</v>
      </c>
      <c r="Y900" s="3" t="e">
        <f>IF(COUNTA(tweet_datatable[[#This Row],[Flag]])=0,tweet_datatable[[#This Row],[y]],NA())</f>
        <v>#N/A</v>
      </c>
      <c r="Z900" s="3"/>
      <c r="AA900" s="3"/>
      <c r="AB900" s="3"/>
    </row>
    <row r="901" spans="1:28" x14ac:dyDescent="0.35">
      <c r="A901" s="1">
        <v>44199</v>
      </c>
      <c r="B901">
        <v>59.4</v>
      </c>
      <c r="C901">
        <v>71.900000000000006</v>
      </c>
      <c r="D901">
        <v>289.10000000000002</v>
      </c>
      <c r="E901" t="s">
        <v>8</v>
      </c>
      <c r="G901" t="s">
        <v>17</v>
      </c>
      <c r="I901" s="2">
        <f>IFERROR(tweet_datatable[[#This Row],[Retweets]]/SUM(tweet_datatable[[#This Row],[Retweets]:[Likes]]),0.5)</f>
        <v>0.1991689750692521</v>
      </c>
      <c r="J901" s="2">
        <f>IFERROR(tweet_datatable[[#This Row],[Retweets]]/SUM(tweet_datatable[[#This Row],[Comments]:[Retweets]]),0.5)</f>
        <v>0.54760091393754762</v>
      </c>
      <c r="K901" s="3">
        <f>tweet_datatable[[#This Row],[R/L]]*60</f>
        <v>11.950138504155126</v>
      </c>
      <c r="L901" s="3">
        <f>tweet_datatable[[#This Row],[R/C]]*60</f>
        <v>32.856054836252859</v>
      </c>
      <c r="M901" s="3">
        <f>180-tweet_datatable[[#This Row],[Theta (deg)]]-tweet_datatable[[#This Row],[Phi (deg)]]</f>
        <v>135.19380665959201</v>
      </c>
      <c r="N901" s="3">
        <f>RADIANS(tweet_datatable[[#This Row],[Phi (deg)]])</f>
        <v>0.57344633610841877</v>
      </c>
      <c r="O901" s="3">
        <f>RADIANS(tweet_datatable[[#This Row],[Beta (deg)]])</f>
        <v>2.3595770545145172</v>
      </c>
      <c r="P901" s="3">
        <f>SIN(tweet_datatable[[#This Row],[Phi (rad)]])</f>
        <v>0.54253031205630642</v>
      </c>
      <c r="Q901" s="3">
        <f>SIN(tweet_datatable[[#This Row],[Beta (rad)]])</f>
        <v>0.70471090631505495</v>
      </c>
      <c r="R901" s="3">
        <f>tweet_datatable[[#This Row],[SinPhi]]/tweet_datatable[[#This Row],[SinBeta]]</f>
        <v>0.76986223314352609</v>
      </c>
      <c r="S901" s="3">
        <f>RADIANS(tweet_datatable[[#This Row],[Theta (deg)]])</f>
        <v>0.20856926296685702</v>
      </c>
      <c r="T901" s="3">
        <f>tweet_datatable[[#This Row],[r1]]*COS(tweet_datatable[[#This Row],[Theta (rad)]])</f>
        <v>0.75317790577898713</v>
      </c>
      <c r="U901" s="3">
        <f>tweet_datatable[[#This Row],[r1]]*SIN(tweet_datatable[[#This Row],[Theta (rad)]])</f>
        <v>0.15940796801639501</v>
      </c>
      <c r="V901" s="3">
        <f>IF(COUNTA(tweet_datatable[[#This Row],[Flag]])&gt;0,tweet_datatable[[#This Row],[x]],NA())</f>
        <v>0.75317790577898713</v>
      </c>
      <c r="W901" s="3">
        <f>IF(COUNTA(tweet_datatable[[#This Row],[Flag]])&gt;0,tweet_datatable[[#This Row],[y]],NA())</f>
        <v>0.15940796801639501</v>
      </c>
      <c r="X901" s="3" t="e">
        <f>IF(COUNTA(tweet_datatable[[#This Row],[Flag]])=0,tweet_datatable[[#This Row],[x]],NA())</f>
        <v>#N/A</v>
      </c>
      <c r="Y901" s="3" t="e">
        <f>IF(COUNTA(tweet_datatable[[#This Row],[Flag]])=0,tweet_datatable[[#This Row],[y]],NA())</f>
        <v>#N/A</v>
      </c>
      <c r="Z901" s="3"/>
      <c r="AA901" s="3"/>
      <c r="AB901" s="3"/>
    </row>
    <row r="902" spans="1:28" x14ac:dyDescent="0.35">
      <c r="A902" s="1">
        <v>44199</v>
      </c>
      <c r="B902">
        <v>7.4</v>
      </c>
      <c r="C902">
        <v>31.3</v>
      </c>
      <c r="D902">
        <v>101.9</v>
      </c>
      <c r="E902" t="s">
        <v>8</v>
      </c>
      <c r="G902" t="s">
        <v>17</v>
      </c>
      <c r="I902" s="2">
        <f>IFERROR(tweet_datatable[[#This Row],[Retweets]]/SUM(tweet_datatable[[#This Row],[Retweets]:[Likes]]),0.5)</f>
        <v>0.23498498498498496</v>
      </c>
      <c r="J902" s="2">
        <f>IFERROR(tweet_datatable[[#This Row],[Retweets]]/SUM(tweet_datatable[[#This Row],[Comments]:[Retweets]]),0.5)</f>
        <v>0.80878552971576223</v>
      </c>
      <c r="K902" s="3">
        <f>tweet_datatable[[#This Row],[R/L]]*60</f>
        <v>14.099099099099098</v>
      </c>
      <c r="L902" s="3">
        <f>tweet_datatable[[#This Row],[R/C]]*60</f>
        <v>48.52713178294573</v>
      </c>
      <c r="M902" s="3">
        <f>180-tweet_datatable[[#This Row],[Theta (deg)]]-tweet_datatable[[#This Row],[Phi (deg)]]</f>
        <v>117.37376911795516</v>
      </c>
      <c r="N902" s="3">
        <f>RADIANS(tweet_datatable[[#This Row],[Phi (deg)]])</f>
        <v>0.84695822616158922</v>
      </c>
      <c r="O902" s="3">
        <f>RADIANS(tweet_datatable[[#This Row],[Beta (deg)]])</f>
        <v>2.0485587265839582</v>
      </c>
      <c r="P902" s="3">
        <f>SIN(tweet_datatable[[#This Row],[Phi (rad)]])</f>
        <v>0.74926941320281681</v>
      </c>
      <c r="Q902" s="3">
        <f>SIN(tweet_datatable[[#This Row],[Beta (rad)]])</f>
        <v>0.8880259785712139</v>
      </c>
      <c r="R902" s="3">
        <f>tweet_datatable[[#This Row],[SinPhi]]/tweet_datatable[[#This Row],[SinBeta]]</f>
        <v>0.8437471777665233</v>
      </c>
      <c r="S902" s="3">
        <f>RADIANS(tweet_datatable[[#This Row],[Theta (deg)]])</f>
        <v>0.24607570084424554</v>
      </c>
      <c r="T902" s="3">
        <f>tweet_datatable[[#This Row],[r1]]*COS(tweet_datatable[[#This Row],[Theta (rad)]])</f>
        <v>0.81833000758573227</v>
      </c>
      <c r="U902" s="3">
        <f>tweet_datatable[[#This Row],[r1]]*SIN(tweet_datatable[[#This Row],[Theta (rad)]])</f>
        <v>0.20553661151655811</v>
      </c>
      <c r="V902" s="3">
        <f>IF(COUNTA(tweet_datatable[[#This Row],[Flag]])&gt;0,tweet_datatable[[#This Row],[x]],NA())</f>
        <v>0.81833000758573227</v>
      </c>
      <c r="W902" s="3">
        <f>IF(COUNTA(tweet_datatable[[#This Row],[Flag]])&gt;0,tweet_datatable[[#This Row],[y]],NA())</f>
        <v>0.20553661151655811</v>
      </c>
      <c r="X902" s="3" t="e">
        <f>IF(COUNTA(tweet_datatable[[#This Row],[Flag]])=0,tweet_datatable[[#This Row],[x]],NA())</f>
        <v>#N/A</v>
      </c>
      <c r="Y902" s="3" t="e">
        <f>IF(COUNTA(tweet_datatable[[#This Row],[Flag]])=0,tweet_datatable[[#This Row],[y]],NA())</f>
        <v>#N/A</v>
      </c>
      <c r="Z902" s="3"/>
      <c r="AA902" s="3"/>
      <c r="AB902" s="3"/>
    </row>
    <row r="903" spans="1:28" x14ac:dyDescent="0.35">
      <c r="A903" s="1">
        <v>44199</v>
      </c>
      <c r="B903">
        <v>9.1</v>
      </c>
      <c r="C903">
        <v>24.4</v>
      </c>
      <c r="D903">
        <v>107.3</v>
      </c>
      <c r="E903" t="s">
        <v>8</v>
      </c>
      <c r="I903" s="2">
        <f>IFERROR(tweet_datatable[[#This Row],[Retweets]]/SUM(tweet_datatable[[#This Row],[Retweets]:[Likes]]),0.5)</f>
        <v>0.18526955201214884</v>
      </c>
      <c r="J903" s="2">
        <f>IFERROR(tweet_datatable[[#This Row],[Retweets]]/SUM(tweet_datatable[[#This Row],[Comments]:[Retweets]]),0.5)</f>
        <v>0.72835820895522385</v>
      </c>
      <c r="K903" s="3">
        <f>tweet_datatable[[#This Row],[R/L]]*60</f>
        <v>11.116173120728931</v>
      </c>
      <c r="L903" s="3">
        <f>tweet_datatable[[#This Row],[R/C]]*60</f>
        <v>43.701492537313428</v>
      </c>
      <c r="M903" s="3">
        <f>180-tweet_datatable[[#This Row],[Theta (deg)]]-tweet_datatable[[#This Row],[Phi (deg)]]</f>
        <v>125.18233434195763</v>
      </c>
      <c r="N903" s="3">
        <f>RADIANS(tweet_datatable[[#This Row],[Phi (deg)]])</f>
        <v>0.76273493281185023</v>
      </c>
      <c r="O903" s="3">
        <f>RADIANS(tweet_datatable[[#This Row],[Beta (deg)]])</f>
        <v>2.1848438995995298</v>
      </c>
      <c r="P903" s="3">
        <f>SIN(tweet_datatable[[#This Row],[Phi (rad)]])</f>
        <v>0.6909012439127129</v>
      </c>
      <c r="Q903" s="3">
        <f>SIN(tweet_datatable[[#This Row],[Beta (rad)]])</f>
        <v>0.81732258735022645</v>
      </c>
      <c r="R903" s="3">
        <f>tweet_datatable[[#This Row],[SinPhi]]/tweet_datatable[[#This Row],[SinBeta]]</f>
        <v>0.8453225869514096</v>
      </c>
      <c r="S903" s="3">
        <f>RADIANS(tweet_datatable[[#This Row],[Theta (deg)]])</f>
        <v>0.19401382117841295</v>
      </c>
      <c r="T903" s="3">
        <f>tweet_datatable[[#This Row],[r1]]*COS(tweet_datatable[[#This Row],[Theta (rad)]])</f>
        <v>0.82946288203751328</v>
      </c>
      <c r="U903" s="3">
        <f>tweet_datatable[[#This Row],[r1]]*SIN(tweet_datatable[[#This Row],[Theta (rad)]])</f>
        <v>0.16297730925575399</v>
      </c>
      <c r="V903" s="3" t="e">
        <f>IF(COUNTA(tweet_datatable[[#This Row],[Flag]])&gt;0,tweet_datatable[[#This Row],[x]],NA())</f>
        <v>#N/A</v>
      </c>
      <c r="W903" s="3" t="e">
        <f>IF(COUNTA(tweet_datatable[[#This Row],[Flag]])&gt;0,tweet_datatable[[#This Row],[y]],NA())</f>
        <v>#N/A</v>
      </c>
      <c r="X903" s="3">
        <f>IF(COUNTA(tweet_datatable[[#This Row],[Flag]])=0,tweet_datatable[[#This Row],[x]],NA())</f>
        <v>0.82946288203751328</v>
      </c>
      <c r="Y903" s="3">
        <f>IF(COUNTA(tweet_datatable[[#This Row],[Flag]])=0,tweet_datatable[[#This Row],[y]],NA())</f>
        <v>0.16297730925575399</v>
      </c>
      <c r="Z903" s="3"/>
      <c r="AA903" s="3"/>
      <c r="AB903" s="3"/>
    </row>
    <row r="904" spans="1:28" x14ac:dyDescent="0.35">
      <c r="A904" s="1">
        <v>44199</v>
      </c>
      <c r="B904">
        <v>13.3</v>
      </c>
      <c r="C904">
        <v>26.3</v>
      </c>
      <c r="D904">
        <v>155.19999999999999</v>
      </c>
      <c r="E904" t="s">
        <v>8</v>
      </c>
      <c r="I904" s="2">
        <f>IFERROR(tweet_datatable[[#This Row],[Retweets]]/SUM(tweet_datatable[[#This Row],[Retweets]:[Likes]]),0.5)</f>
        <v>0.14490358126721764</v>
      </c>
      <c r="J904" s="2">
        <f>IFERROR(tweet_datatable[[#This Row],[Retweets]]/SUM(tweet_datatable[[#This Row],[Comments]:[Retweets]]),0.5)</f>
        <v>0.66414141414141414</v>
      </c>
      <c r="K904" s="3">
        <f>tweet_datatable[[#This Row],[R/L]]*60</f>
        <v>8.6942148760330582</v>
      </c>
      <c r="L904" s="3">
        <f>tweet_datatable[[#This Row],[R/C]]*60</f>
        <v>39.848484848484851</v>
      </c>
      <c r="M904" s="3">
        <f>180-tweet_datatable[[#This Row],[Theta (deg)]]-tweet_datatable[[#This Row],[Phi (deg)]]</f>
        <v>131.45730027548208</v>
      </c>
      <c r="N904" s="3">
        <f>RADIANS(tweet_datatable[[#This Row],[Phi (deg)]])</f>
        <v>0.69548726253713444</v>
      </c>
      <c r="O904" s="3">
        <f>RADIANS(tweet_datatable[[#This Row],[Beta (deg)]])</f>
        <v>2.2943627155900113</v>
      </c>
      <c r="P904" s="3">
        <f>SIN(tweet_datatable[[#This Row],[Phi (rad)]])</f>
        <v>0.640759607290044</v>
      </c>
      <c r="Q904" s="3">
        <f>SIN(tweet_datatable[[#This Row],[Beta (rad)]])</f>
        <v>0.7494493308682274</v>
      </c>
      <c r="R904" s="3">
        <f>tweet_datatable[[#This Row],[SinPhi]]/tweet_datatable[[#This Row],[SinBeta]]</f>
        <v>0.85497388669055485</v>
      </c>
      <c r="S904" s="3">
        <f>RADIANS(tweet_datatable[[#This Row],[Theta (deg)]])</f>
        <v>0.1517426754626475</v>
      </c>
      <c r="T904" s="3">
        <f>tweet_datatable[[#This Row],[r1]]*COS(tweet_datatable[[#This Row],[Theta (rad)]])</f>
        <v>0.84514951384638426</v>
      </c>
      <c r="U904" s="3">
        <f>tweet_datatable[[#This Row],[r1]]*SIN(tweet_datatable[[#This Row],[Theta (rad)]])</f>
        <v>0.12923871775893644</v>
      </c>
      <c r="V904" s="3" t="e">
        <f>IF(COUNTA(tweet_datatable[[#This Row],[Flag]])&gt;0,tweet_datatable[[#This Row],[x]],NA())</f>
        <v>#N/A</v>
      </c>
      <c r="W904" s="3" t="e">
        <f>IF(COUNTA(tweet_datatable[[#This Row],[Flag]])&gt;0,tweet_datatable[[#This Row],[y]],NA())</f>
        <v>#N/A</v>
      </c>
      <c r="X904" s="3">
        <f>IF(COUNTA(tweet_datatable[[#This Row],[Flag]])=0,tweet_datatable[[#This Row],[x]],NA())</f>
        <v>0.84514951384638426</v>
      </c>
      <c r="Y904" s="3">
        <f>IF(COUNTA(tweet_datatable[[#This Row],[Flag]])=0,tweet_datatable[[#This Row],[y]],NA())</f>
        <v>0.12923871775893644</v>
      </c>
      <c r="Z904" s="3"/>
      <c r="AA904" s="3"/>
      <c r="AB904" s="3"/>
    </row>
    <row r="905" spans="1:28" x14ac:dyDescent="0.35">
      <c r="A905" s="1">
        <v>44199</v>
      </c>
      <c r="B905">
        <v>37.1</v>
      </c>
      <c r="C905">
        <v>61.3</v>
      </c>
      <c r="D905">
        <v>216</v>
      </c>
      <c r="E905" t="s">
        <v>8</v>
      </c>
      <c r="I905" s="2">
        <f>IFERROR(tweet_datatable[[#This Row],[Retweets]]/SUM(tweet_datatable[[#This Row],[Retweets]:[Likes]]),0.5)</f>
        <v>0.22106022358456542</v>
      </c>
      <c r="J905" s="2">
        <f>IFERROR(tweet_datatable[[#This Row],[Retweets]]/SUM(tweet_datatable[[#This Row],[Comments]:[Retweets]]),0.5)</f>
        <v>0.62296747967479671</v>
      </c>
      <c r="K905" s="3">
        <f>tweet_datatable[[#This Row],[R/L]]*60</f>
        <v>13.263613415073925</v>
      </c>
      <c r="L905" s="3">
        <f>tweet_datatable[[#This Row],[R/C]]*60</f>
        <v>37.378048780487802</v>
      </c>
      <c r="M905" s="3">
        <f>180-tweet_datatable[[#This Row],[Theta (deg)]]-tweet_datatable[[#This Row],[Phi (deg)]]</f>
        <v>129.35833780443826</v>
      </c>
      <c r="N905" s="3">
        <f>RADIANS(tweet_datatable[[#This Row],[Phi (deg)]])</f>
        <v>0.65237001919056337</v>
      </c>
      <c r="O905" s="3">
        <f>RADIANS(tweet_datatable[[#This Row],[Beta (deg)]])</f>
        <v>2.2577289095945003</v>
      </c>
      <c r="P905" s="3">
        <f>SIN(tweet_datatable[[#This Row],[Phi (rad)]])</f>
        <v>0.60707143818711273</v>
      </c>
      <c r="Q905" s="3">
        <f>SIN(tweet_datatable[[#This Row],[Beta (rad)]])</f>
        <v>0.77319490869399599</v>
      </c>
      <c r="R905" s="3">
        <f>tweet_datatable[[#This Row],[SinPhi]]/tweet_datatable[[#This Row],[SinBeta]]</f>
        <v>0.78514670927220342</v>
      </c>
      <c r="S905" s="3">
        <f>RADIANS(tweet_datatable[[#This Row],[Theta (deg)]])</f>
        <v>0.2314937248047293</v>
      </c>
      <c r="T905" s="3">
        <f>tweet_datatable[[#This Row],[r1]]*COS(tweet_datatable[[#This Row],[Theta (rad)]])</f>
        <v>0.76420274274792843</v>
      </c>
      <c r="U905" s="3">
        <f>tweet_datatable[[#This Row],[r1]]*SIN(tweet_datatable[[#This Row],[Theta (rad)]])</f>
        <v>0.18013751152248539</v>
      </c>
      <c r="V905" s="3" t="e">
        <f>IF(COUNTA(tweet_datatable[[#This Row],[Flag]])&gt;0,tweet_datatable[[#This Row],[x]],NA())</f>
        <v>#N/A</v>
      </c>
      <c r="W905" s="3" t="e">
        <f>IF(COUNTA(tweet_datatable[[#This Row],[Flag]])&gt;0,tweet_datatable[[#This Row],[y]],NA())</f>
        <v>#N/A</v>
      </c>
      <c r="X905" s="3">
        <f>IF(COUNTA(tweet_datatable[[#This Row],[Flag]])=0,tweet_datatable[[#This Row],[x]],NA())</f>
        <v>0.76420274274792843</v>
      </c>
      <c r="Y905" s="3">
        <f>IF(COUNTA(tweet_datatable[[#This Row],[Flag]])=0,tweet_datatable[[#This Row],[y]],NA())</f>
        <v>0.18013751152248539</v>
      </c>
      <c r="Z905" s="3"/>
      <c r="AA905" s="3"/>
      <c r="AB905" s="3"/>
    </row>
    <row r="906" spans="1:28" x14ac:dyDescent="0.35">
      <c r="A906" s="1">
        <v>44199</v>
      </c>
      <c r="B906">
        <v>11.8</v>
      </c>
      <c r="C906">
        <v>39.9</v>
      </c>
      <c r="D906">
        <v>158.19999999999999</v>
      </c>
      <c r="E906" t="s">
        <v>8</v>
      </c>
      <c r="I906" s="2">
        <f>IFERROR(tweet_datatable[[#This Row],[Retweets]]/SUM(tweet_datatable[[#This Row],[Retweets]:[Likes]]),0.5)</f>
        <v>0.20141342756183744</v>
      </c>
      <c r="J906" s="2">
        <f>IFERROR(tweet_datatable[[#This Row],[Retweets]]/SUM(tweet_datatable[[#This Row],[Comments]:[Retweets]]),0.5)</f>
        <v>0.77176015473887805</v>
      </c>
      <c r="K906" s="3">
        <f>tweet_datatable[[#This Row],[R/L]]*60</f>
        <v>12.084805653710246</v>
      </c>
      <c r="L906" s="3">
        <f>tweet_datatable[[#This Row],[R/C]]*60</f>
        <v>46.305609284332682</v>
      </c>
      <c r="M906" s="3">
        <f>180-tweet_datatable[[#This Row],[Theta (deg)]]-tweet_datatable[[#This Row],[Phi (deg)]]</f>
        <v>121.60958506195706</v>
      </c>
      <c r="N906" s="3">
        <f>RADIANS(tweet_datatable[[#This Row],[Phi (deg)]])</f>
        <v>0.80818534415366039</v>
      </c>
      <c r="O906" s="3">
        <f>RADIANS(tweet_datatable[[#This Row],[Beta (deg)]])</f>
        <v>2.122487661315263</v>
      </c>
      <c r="P906" s="3">
        <f>SIN(tweet_datatable[[#This Row],[Phi (rad)]])</f>
        <v>0.72303478016468481</v>
      </c>
      <c r="Q906" s="3">
        <f>SIN(tweet_datatable[[#This Row],[Beta (rad)]])</f>
        <v>0.85163926415649838</v>
      </c>
      <c r="R906" s="3">
        <f>tweet_datatable[[#This Row],[SinPhi]]/tweet_datatable[[#This Row],[SinBeta]]</f>
        <v>0.84899183327439798</v>
      </c>
      <c r="S906" s="3">
        <f>RADIANS(tweet_datatable[[#This Row],[Theta (deg)]])</f>
        <v>0.2109196481208695</v>
      </c>
      <c r="T906" s="3">
        <f>tweet_datatable[[#This Row],[r1]]*COS(tweet_datatable[[#This Row],[Theta (rad)]])</f>
        <v>0.8301771481659157</v>
      </c>
      <c r="U906" s="3">
        <f>tweet_datatable[[#This Row],[r1]]*SIN(tweet_datatable[[#This Row],[Theta (rad)]])</f>
        <v>0.177744298445071</v>
      </c>
      <c r="V906" s="3" t="e">
        <f>IF(COUNTA(tweet_datatable[[#This Row],[Flag]])&gt;0,tweet_datatable[[#This Row],[x]],NA())</f>
        <v>#N/A</v>
      </c>
      <c r="W906" s="3" t="e">
        <f>IF(COUNTA(tweet_datatable[[#This Row],[Flag]])&gt;0,tweet_datatable[[#This Row],[y]],NA())</f>
        <v>#N/A</v>
      </c>
      <c r="X906" s="3">
        <f>IF(COUNTA(tweet_datatable[[#This Row],[Flag]])=0,tweet_datatable[[#This Row],[x]],NA())</f>
        <v>0.8301771481659157</v>
      </c>
      <c r="Y906" s="3">
        <f>IF(COUNTA(tweet_datatable[[#This Row],[Flag]])=0,tweet_datatable[[#This Row],[y]],NA())</f>
        <v>0.177744298445071</v>
      </c>
      <c r="Z906" s="3"/>
      <c r="AA906" s="3"/>
      <c r="AB906" s="3"/>
    </row>
    <row r="907" spans="1:28" x14ac:dyDescent="0.35">
      <c r="A907" s="1">
        <v>44199</v>
      </c>
      <c r="B907">
        <v>52.2</v>
      </c>
      <c r="C907">
        <v>43.4</v>
      </c>
      <c r="D907">
        <v>205.5</v>
      </c>
      <c r="E907" t="s">
        <v>8</v>
      </c>
      <c r="I907" s="2">
        <f>IFERROR(tweet_datatable[[#This Row],[Retweets]]/SUM(tweet_datatable[[#This Row],[Retweets]:[Likes]]),0.5)</f>
        <v>0.17436721574929689</v>
      </c>
      <c r="J907" s="2">
        <f>IFERROR(tweet_datatable[[#This Row],[Retweets]]/SUM(tweet_datatable[[#This Row],[Comments]:[Retweets]]),0.5)</f>
        <v>0.45397489539748953</v>
      </c>
      <c r="K907" s="3">
        <f>tweet_datatable[[#This Row],[R/L]]*60</f>
        <v>10.462032944957814</v>
      </c>
      <c r="L907" s="3">
        <f>tweet_datatable[[#This Row],[R/C]]*60</f>
        <v>27.238493723849373</v>
      </c>
      <c r="M907" s="3">
        <f>180-tweet_datatable[[#This Row],[Theta (deg)]]-tweet_datatable[[#This Row],[Phi (deg)]]</f>
        <v>142.29947333119281</v>
      </c>
      <c r="N907" s="3">
        <f>RADIANS(tweet_datatable[[#This Row],[Phi (deg)]])</f>
        <v>0.47540139876498266</v>
      </c>
      <c r="O907" s="3">
        <f>RADIANS(tweet_datatable[[#This Row],[Beta (deg)]])</f>
        <v>2.483594333483178</v>
      </c>
      <c r="P907" s="3">
        <f>SIN(tweet_datatable[[#This Row],[Phi (rad)]])</f>
        <v>0.45769537132613114</v>
      </c>
      <c r="Q907" s="3">
        <f>SIN(tweet_datatable[[#This Row],[Beta (rad)]])</f>
        <v>0.61153431316959372</v>
      </c>
      <c r="R907" s="3">
        <f>tweet_datatable[[#This Row],[SinPhi]]/tweet_datatable[[#This Row],[SinBeta]]</f>
        <v>0.74843775969640614</v>
      </c>
      <c r="S907" s="3">
        <f>RADIANS(tweet_datatable[[#This Row],[Theta (deg)]])</f>
        <v>0.18259692134163255</v>
      </c>
      <c r="T907" s="3">
        <f>tweet_datatable[[#This Row],[r1]]*COS(tweet_datatable[[#This Row],[Theta (rad)]])</f>
        <v>0.73599531879187896</v>
      </c>
      <c r="U907" s="3">
        <f>tweet_datatable[[#This Row],[r1]]*SIN(tweet_datatable[[#This Row],[Theta (rad)]])</f>
        <v>0.13590427092558899</v>
      </c>
      <c r="V907" s="3" t="e">
        <f>IF(COUNTA(tweet_datatable[[#This Row],[Flag]])&gt;0,tweet_datatable[[#This Row],[x]],NA())</f>
        <v>#N/A</v>
      </c>
      <c r="W907" s="3" t="e">
        <f>IF(COUNTA(tweet_datatable[[#This Row],[Flag]])&gt;0,tweet_datatable[[#This Row],[y]],NA())</f>
        <v>#N/A</v>
      </c>
      <c r="X907" s="3">
        <f>IF(COUNTA(tweet_datatable[[#This Row],[Flag]])=0,tweet_datatable[[#This Row],[x]],NA())</f>
        <v>0.73599531879187896</v>
      </c>
      <c r="Y907" s="3">
        <f>IF(COUNTA(tweet_datatable[[#This Row],[Flag]])=0,tweet_datatable[[#This Row],[y]],NA())</f>
        <v>0.13590427092558899</v>
      </c>
      <c r="Z907" s="3"/>
      <c r="AA907" s="3"/>
      <c r="AB907" s="3"/>
    </row>
    <row r="908" spans="1:28" x14ac:dyDescent="0.35">
      <c r="A908" s="1">
        <v>44199</v>
      </c>
      <c r="B908">
        <v>3.5</v>
      </c>
      <c r="C908">
        <v>17.2</v>
      </c>
      <c r="D908">
        <v>77.599999999999994</v>
      </c>
      <c r="E908" t="s">
        <v>9</v>
      </c>
      <c r="I908" s="2">
        <f>IFERROR(tweet_datatable[[#This Row],[Retweets]]/SUM(tweet_datatable[[#This Row],[Retweets]:[Likes]]),0.5)</f>
        <v>0.18143459915611815</v>
      </c>
      <c r="J908" s="2">
        <f>IFERROR(tweet_datatable[[#This Row],[Retweets]]/SUM(tweet_datatable[[#This Row],[Comments]:[Retweets]]),0.5)</f>
        <v>0.83091787439613529</v>
      </c>
      <c r="K908" s="3">
        <f>tweet_datatable[[#This Row],[R/L]]*60</f>
        <v>10.88607594936709</v>
      </c>
      <c r="L908" s="3">
        <f>tweet_datatable[[#This Row],[R/C]]*60</f>
        <v>49.855072463768117</v>
      </c>
      <c r="M908" s="3">
        <f>180-tweet_datatable[[#This Row],[Theta (deg)]]-tweet_datatable[[#This Row],[Phi (deg)]]</f>
        <v>119.25885158686478</v>
      </c>
      <c r="N908" s="3">
        <f>RADIANS(tweet_datatable[[#This Row],[Phi (deg)]])</f>
        <v>0.87013516331311502</v>
      </c>
      <c r="O908" s="3">
        <f>RADIANS(tweet_datatable[[#This Row],[Beta (deg)]])</f>
        <v>2.0814596223380546</v>
      </c>
      <c r="P908" s="3">
        <f>SIN(tweet_datatable[[#This Row],[Phi (rad)]])</f>
        <v>0.76441608693594021</v>
      </c>
      <c r="Q908" s="3">
        <f>SIN(tweet_datatable[[#This Row],[Beta (rad)]])</f>
        <v>0.87242050989061004</v>
      </c>
      <c r="R908" s="3">
        <f>tweet_datatable[[#This Row],[SinPhi]]/tweet_datatable[[#This Row],[SinBeta]]</f>
        <v>0.87620141694260245</v>
      </c>
      <c r="S908" s="3">
        <f>RADIANS(tweet_datatable[[#This Row],[Theta (deg)]])</f>
        <v>0.18999786793862325</v>
      </c>
      <c r="T908" s="3">
        <f>tweet_datatable[[#This Row],[r1]]*COS(tweet_datatable[[#This Row],[Theta (rad)]])</f>
        <v>0.86043385506160541</v>
      </c>
      <c r="U908" s="3">
        <f>tweet_datatable[[#This Row],[r1]]*SIN(tweet_datatable[[#This Row],[Theta (rad)]])</f>
        <v>0.16547659688321043</v>
      </c>
      <c r="V908" s="3" t="e">
        <f>IF(COUNTA(tweet_datatable[[#This Row],[Flag]])&gt;0,tweet_datatable[[#This Row],[x]],NA())</f>
        <v>#N/A</v>
      </c>
      <c r="W908" s="3" t="e">
        <f>IF(COUNTA(tweet_datatable[[#This Row],[Flag]])&gt;0,tweet_datatable[[#This Row],[y]],NA())</f>
        <v>#N/A</v>
      </c>
      <c r="X908" s="3">
        <f>IF(COUNTA(tweet_datatable[[#This Row],[Flag]])=0,tweet_datatable[[#This Row],[x]],NA())</f>
        <v>0.86043385506160541</v>
      </c>
      <c r="Y908" s="3">
        <f>IF(COUNTA(tweet_datatable[[#This Row],[Flag]])=0,tweet_datatable[[#This Row],[y]],NA())</f>
        <v>0.16547659688321043</v>
      </c>
      <c r="Z908" s="3"/>
      <c r="AA908" s="3"/>
      <c r="AB908" s="3"/>
    </row>
    <row r="909" spans="1:28" x14ac:dyDescent="0.35">
      <c r="A909" s="1">
        <v>44199</v>
      </c>
      <c r="B909">
        <v>25.2</v>
      </c>
      <c r="C909">
        <v>54.2</v>
      </c>
      <c r="D909">
        <v>196.7</v>
      </c>
      <c r="E909" t="s">
        <v>9</v>
      </c>
      <c r="I909" s="2">
        <f>IFERROR(tweet_datatable[[#This Row],[Retweets]]/SUM(tweet_datatable[[#This Row],[Retweets]:[Likes]]),0.5)</f>
        <v>0.21602231964926269</v>
      </c>
      <c r="J909" s="2">
        <f>IFERROR(tweet_datatable[[#This Row],[Retweets]]/SUM(tweet_datatable[[#This Row],[Comments]:[Retweets]]),0.5)</f>
        <v>0.68261964735516367</v>
      </c>
      <c r="K909" s="3">
        <f>tweet_datatable[[#This Row],[R/L]]*60</f>
        <v>12.961339178955761</v>
      </c>
      <c r="L909" s="3">
        <f>tweet_datatable[[#This Row],[R/C]]*60</f>
        <v>40.957178841309819</v>
      </c>
      <c r="M909" s="3">
        <f>180-tweet_datatable[[#This Row],[Theta (deg)]]-tweet_datatable[[#This Row],[Phi (deg)]]</f>
        <v>126.08148197973441</v>
      </c>
      <c r="N909" s="3">
        <f>RADIANS(tweet_datatable[[#This Row],[Phi (deg)]])</f>
        <v>0.71483762310901244</v>
      </c>
      <c r="O909" s="3">
        <f>RADIANS(tweet_datatable[[#This Row],[Beta (deg)]])</f>
        <v>2.2005369863402637</v>
      </c>
      <c r="P909" s="3">
        <f>SIN(tweet_datatable[[#This Row],[Phi (rad)]])</f>
        <v>0.65549479836167757</v>
      </c>
      <c r="Q909" s="3">
        <f>SIN(tweet_datatable[[#This Row],[Beta (rad)]])</f>
        <v>0.80818027020686511</v>
      </c>
      <c r="R909" s="3">
        <f>tweet_datatable[[#This Row],[SinPhi]]/tweet_datatable[[#This Row],[SinBeta]]</f>
        <v>0.81107498231043729</v>
      </c>
      <c r="S909" s="3">
        <f>RADIANS(tweet_datatable[[#This Row],[Theta (deg)]])</f>
        <v>0.22621804414051655</v>
      </c>
      <c r="T909" s="3">
        <f>tweet_datatable[[#This Row],[r1]]*COS(tweet_datatable[[#This Row],[Theta (rad)]])</f>
        <v>0.79041011431746167</v>
      </c>
      <c r="U909" s="3">
        <f>tweet_datatable[[#This Row],[r1]]*SIN(tweet_datatable[[#This Row],[Theta (rad)]])</f>
        <v>0.18191887783991342</v>
      </c>
      <c r="V909" s="3" t="e">
        <f>IF(COUNTA(tweet_datatable[[#This Row],[Flag]])&gt;0,tweet_datatable[[#This Row],[x]],NA())</f>
        <v>#N/A</v>
      </c>
      <c r="W909" s="3" t="e">
        <f>IF(COUNTA(tweet_datatable[[#This Row],[Flag]])&gt;0,tweet_datatable[[#This Row],[y]],NA())</f>
        <v>#N/A</v>
      </c>
      <c r="X909" s="3">
        <f>IF(COUNTA(tweet_datatable[[#This Row],[Flag]])=0,tweet_datatable[[#This Row],[x]],NA())</f>
        <v>0.79041011431746167</v>
      </c>
      <c r="Y909" s="3">
        <f>IF(COUNTA(tweet_datatable[[#This Row],[Flag]])=0,tweet_datatable[[#This Row],[y]],NA())</f>
        <v>0.18191887783991342</v>
      </c>
      <c r="Z909" s="3"/>
      <c r="AA909" s="3"/>
      <c r="AB909" s="3"/>
    </row>
    <row r="910" spans="1:28" x14ac:dyDescent="0.35">
      <c r="A910" s="1">
        <v>44199</v>
      </c>
      <c r="B910">
        <v>8.5</v>
      </c>
      <c r="C910">
        <v>32.9</v>
      </c>
      <c r="D910">
        <v>104.5</v>
      </c>
      <c r="E910" t="s">
        <v>8</v>
      </c>
      <c r="I910" s="2">
        <f>IFERROR(tweet_datatable[[#This Row],[Retweets]]/SUM(tweet_datatable[[#This Row],[Retweets]:[Likes]]),0.5)</f>
        <v>0.23944687045123725</v>
      </c>
      <c r="J910" s="2">
        <f>IFERROR(tweet_datatable[[#This Row],[Retweets]]/SUM(tweet_datatable[[#This Row],[Comments]:[Retweets]]),0.5)</f>
        <v>0.79468599033816423</v>
      </c>
      <c r="K910" s="3">
        <f>tweet_datatable[[#This Row],[R/L]]*60</f>
        <v>14.366812227074234</v>
      </c>
      <c r="L910" s="3">
        <f>tweet_datatable[[#This Row],[R/C]]*60</f>
        <v>47.681159420289852</v>
      </c>
      <c r="M910" s="3">
        <f>180-tweet_datatable[[#This Row],[Theta (deg)]]-tweet_datatable[[#This Row],[Phi (deg)]]</f>
        <v>117.95202835263592</v>
      </c>
      <c r="N910" s="3">
        <f>RADIANS(tweet_datatable[[#This Row],[Phi (deg)]])</f>
        <v>0.83219322305236865</v>
      </c>
      <c r="O910" s="3">
        <f>RADIANS(tweet_datatable[[#This Row],[Beta (deg)]])</f>
        <v>2.0586512541592001</v>
      </c>
      <c r="P910" s="3">
        <f>SIN(tweet_datatable[[#This Row],[Phi (rad)]])</f>
        <v>0.73940974818966743</v>
      </c>
      <c r="Q910" s="3">
        <f>SIN(tweet_datatable[[#This Row],[Beta (rad)]])</f>
        <v>0.8833403545958276</v>
      </c>
      <c r="R910" s="3">
        <f>tweet_datatable[[#This Row],[SinPhi]]/tweet_datatable[[#This Row],[SinBeta]]</f>
        <v>0.83706098599784262</v>
      </c>
      <c r="S910" s="3">
        <f>RADIANS(tweet_datatable[[#This Row],[Theta (deg)]])</f>
        <v>0.25074817637822461</v>
      </c>
      <c r="T910" s="3">
        <f>tweet_datatable[[#This Row],[r1]]*COS(tweet_datatable[[#This Row],[Theta (rad)]])</f>
        <v>0.81088361858669333</v>
      </c>
      <c r="U910" s="3">
        <f>tweet_datatable[[#This Row],[r1]]*SIN(tweet_datatable[[#This Row],[Theta (rad)]])</f>
        <v>0.20769894411727396</v>
      </c>
      <c r="V910" s="3" t="e">
        <f>IF(COUNTA(tweet_datatable[[#This Row],[Flag]])&gt;0,tweet_datatable[[#This Row],[x]],NA())</f>
        <v>#N/A</v>
      </c>
      <c r="W910" s="3" t="e">
        <f>IF(COUNTA(tweet_datatable[[#This Row],[Flag]])&gt;0,tweet_datatable[[#This Row],[y]],NA())</f>
        <v>#N/A</v>
      </c>
      <c r="X910" s="3">
        <f>IF(COUNTA(tweet_datatable[[#This Row],[Flag]])=0,tweet_datatable[[#This Row],[x]],NA())</f>
        <v>0.81088361858669333</v>
      </c>
      <c r="Y910" s="3">
        <f>IF(COUNTA(tweet_datatable[[#This Row],[Flag]])=0,tweet_datatable[[#This Row],[y]],NA())</f>
        <v>0.20769894411727396</v>
      </c>
      <c r="Z910" s="3"/>
      <c r="AA910" s="3"/>
      <c r="AB910" s="3"/>
    </row>
    <row r="911" spans="1:28" x14ac:dyDescent="0.35">
      <c r="A911" s="1">
        <v>44199</v>
      </c>
      <c r="B911">
        <v>19.8</v>
      </c>
      <c r="C911">
        <v>32.5</v>
      </c>
      <c r="D911">
        <v>118.7</v>
      </c>
      <c r="E911" t="s">
        <v>8</v>
      </c>
      <c r="I911" s="2">
        <f>IFERROR(tweet_datatable[[#This Row],[Retweets]]/SUM(tweet_datatable[[#This Row],[Retweets]:[Likes]]),0.5)</f>
        <v>0.21494708994708997</v>
      </c>
      <c r="J911" s="2">
        <f>IFERROR(tweet_datatable[[#This Row],[Retweets]]/SUM(tweet_datatable[[#This Row],[Comments]:[Retweets]]),0.5)</f>
        <v>0.62141491395793502</v>
      </c>
      <c r="K911" s="3">
        <f>tweet_datatable[[#This Row],[R/L]]*60</f>
        <v>12.896825396825399</v>
      </c>
      <c r="L911" s="3">
        <f>tweet_datatable[[#This Row],[R/C]]*60</f>
        <v>37.284894837476102</v>
      </c>
      <c r="M911" s="3">
        <f>180-tweet_datatable[[#This Row],[Theta (deg)]]-tweet_datatable[[#This Row],[Phi (deg)]]</f>
        <v>129.81827976569849</v>
      </c>
      <c r="N911" s="3">
        <f>RADIANS(tweet_datatable[[#This Row],[Phi (deg)]])</f>
        <v>0.6507441761737941</v>
      </c>
      <c r="O911" s="3">
        <f>RADIANS(tweet_datatable[[#This Row],[Beta (deg)]])</f>
        <v>2.2657564111865716</v>
      </c>
      <c r="P911" s="3">
        <f>SIN(tweet_datatable[[#This Row],[Phi (rad)]])</f>
        <v>0.60577866470102593</v>
      </c>
      <c r="Q911" s="3">
        <f>SIN(tweet_datatable[[#This Row],[Beta (rad)]])</f>
        <v>0.76807926255459014</v>
      </c>
      <c r="R911" s="3">
        <f>tweet_datatable[[#This Row],[SinPhi]]/tweet_datatable[[#This Row],[SinBeta]]</f>
        <v>0.7886929048002661</v>
      </c>
      <c r="S911" s="3">
        <f>RADIANS(tweet_datatable[[#This Row],[Theta (deg)]])</f>
        <v>0.22509206622942746</v>
      </c>
      <c r="T911" s="3">
        <f>tweet_datatable[[#This Row],[r1]]*COS(tweet_datatable[[#This Row],[Theta (rad)]])</f>
        <v>0.76879699243297217</v>
      </c>
      <c r="U911" s="3">
        <f>tweet_datatable[[#This Row],[r1]]*SIN(tweet_datatable[[#This Row],[Theta (rad)]])</f>
        <v>0.1760331858153403</v>
      </c>
      <c r="V911" s="3" t="e">
        <f>IF(COUNTA(tweet_datatable[[#This Row],[Flag]])&gt;0,tweet_datatable[[#This Row],[x]],NA())</f>
        <v>#N/A</v>
      </c>
      <c r="W911" s="3" t="e">
        <f>IF(COUNTA(tweet_datatable[[#This Row],[Flag]])&gt;0,tweet_datatable[[#This Row],[y]],NA())</f>
        <v>#N/A</v>
      </c>
      <c r="X911" s="3">
        <f>IF(COUNTA(tweet_datatable[[#This Row],[Flag]])=0,tweet_datatable[[#This Row],[x]],NA())</f>
        <v>0.76879699243297217</v>
      </c>
      <c r="Y911" s="3">
        <f>IF(COUNTA(tweet_datatable[[#This Row],[Flag]])=0,tweet_datatable[[#This Row],[y]],NA())</f>
        <v>0.1760331858153403</v>
      </c>
      <c r="Z911" s="3"/>
      <c r="AA911" s="3"/>
      <c r="AB911" s="3"/>
    </row>
    <row r="912" spans="1:28" x14ac:dyDescent="0.35">
      <c r="A912" s="1">
        <v>44199</v>
      </c>
      <c r="B912">
        <v>12.7</v>
      </c>
      <c r="C912">
        <v>21.6</v>
      </c>
      <c r="D912">
        <v>106</v>
      </c>
      <c r="E912" t="s">
        <v>8</v>
      </c>
      <c r="I912" s="2">
        <f>IFERROR(tweet_datatable[[#This Row],[Retweets]]/SUM(tweet_datatable[[#This Row],[Retweets]:[Likes]]),0.5)</f>
        <v>0.16927899686520378</v>
      </c>
      <c r="J912" s="2">
        <f>IFERROR(tweet_datatable[[#This Row],[Retweets]]/SUM(tweet_datatable[[#This Row],[Comments]:[Retweets]]),0.5)</f>
        <v>0.62973760932944611</v>
      </c>
      <c r="K912" s="3">
        <f>tweet_datatable[[#This Row],[R/L]]*60</f>
        <v>10.156739811912226</v>
      </c>
      <c r="L912" s="3">
        <f>tweet_datatable[[#This Row],[R/C]]*60</f>
        <v>37.784256559766767</v>
      </c>
      <c r="M912" s="3">
        <f>180-tweet_datatable[[#This Row],[Theta (deg)]]-tweet_datatable[[#This Row],[Phi (deg)]]</f>
        <v>132.05900362832102</v>
      </c>
      <c r="N912" s="3">
        <f>RADIANS(tweet_datatable[[#This Row],[Phi (deg)]])</f>
        <v>0.65945968238619568</v>
      </c>
      <c r="O912" s="3">
        <f>RADIANS(tweet_datatable[[#This Row],[Beta (deg)]])</f>
        <v>2.3048644202173398</v>
      </c>
      <c r="P912" s="3">
        <f>SIN(tweet_datatable[[#This Row],[Phi (rad)]])</f>
        <v>0.61268991577913401</v>
      </c>
      <c r="Q912" s="3">
        <f>SIN(tweet_datatable[[#This Row],[Beta (rad)]])</f>
        <v>0.74245535577165256</v>
      </c>
      <c r="R912" s="3">
        <f>tweet_datatable[[#This Row],[SinPhi]]/tweet_datatable[[#This Row],[SinBeta]]</f>
        <v>0.82522122174248436</v>
      </c>
      <c r="S912" s="3">
        <f>RADIANS(tweet_datatable[[#This Row],[Theta (deg)]])</f>
        <v>0.17726855098625793</v>
      </c>
      <c r="T912" s="3">
        <f>tweet_datatable[[#This Row],[r1]]*COS(tweet_datatable[[#This Row],[Theta (rad)]])</f>
        <v>0.81228920654607439</v>
      </c>
      <c r="U912" s="3">
        <f>tweet_datatable[[#This Row],[r1]]*SIN(tweet_datatable[[#This Row],[Theta (rad)]])</f>
        <v>0.14552082236885353</v>
      </c>
      <c r="V912" s="3" t="e">
        <f>IF(COUNTA(tweet_datatable[[#This Row],[Flag]])&gt;0,tweet_datatable[[#This Row],[x]],NA())</f>
        <v>#N/A</v>
      </c>
      <c r="W912" s="3" t="e">
        <f>IF(COUNTA(tweet_datatable[[#This Row],[Flag]])&gt;0,tweet_datatable[[#This Row],[y]],NA())</f>
        <v>#N/A</v>
      </c>
      <c r="X912" s="3">
        <f>IF(COUNTA(tweet_datatable[[#This Row],[Flag]])=0,tweet_datatable[[#This Row],[x]],NA())</f>
        <v>0.81228920654607439</v>
      </c>
      <c r="Y912" s="3">
        <f>IF(COUNTA(tweet_datatable[[#This Row],[Flag]])=0,tweet_datatable[[#This Row],[y]],NA())</f>
        <v>0.14552082236885353</v>
      </c>
      <c r="Z912" s="3"/>
      <c r="AA912" s="3"/>
      <c r="AB912" s="3"/>
    </row>
    <row r="913" spans="1:28" x14ac:dyDescent="0.35">
      <c r="A913" s="1">
        <v>44199</v>
      </c>
      <c r="B913">
        <v>24.2</v>
      </c>
      <c r="C913">
        <v>34.6</v>
      </c>
      <c r="D913">
        <v>119.7</v>
      </c>
      <c r="E913" t="s">
        <v>8</v>
      </c>
      <c r="I913" s="2">
        <f>IFERROR(tweet_datatable[[#This Row],[Retweets]]/SUM(tweet_datatable[[#This Row],[Retweets]:[Likes]]),0.5)</f>
        <v>0.22423849643551522</v>
      </c>
      <c r="J913" s="2">
        <f>IFERROR(tweet_datatable[[#This Row],[Retweets]]/SUM(tweet_datatable[[#This Row],[Comments]:[Retweets]]),0.5)</f>
        <v>0.58843537414965996</v>
      </c>
      <c r="K913" s="3">
        <f>tweet_datatable[[#This Row],[R/L]]*60</f>
        <v>13.454309786130914</v>
      </c>
      <c r="L913" s="3">
        <f>tweet_datatable[[#This Row],[R/C]]*60</f>
        <v>35.3061224489796</v>
      </c>
      <c r="M913" s="3">
        <f>180-tweet_datatable[[#This Row],[Theta (deg)]]-tweet_datatable[[#This Row],[Phi (deg)]]</f>
        <v>131.23956776488947</v>
      </c>
      <c r="N913" s="3">
        <f>RADIANS(tweet_datatable[[#This Row],[Phi (deg)]])</f>
        <v>0.6162080828469777</v>
      </c>
      <c r="O913" s="3">
        <f>RADIANS(tweet_datatable[[#This Row],[Beta (deg)]])</f>
        <v>2.2905625663915368</v>
      </c>
      <c r="P913" s="3">
        <f>SIN(tweet_datatable[[#This Row],[Phi (rad)]])</f>
        <v>0.57794483101135552</v>
      </c>
      <c r="Q913" s="3">
        <f>SIN(tweet_datatable[[#This Row],[Beta (rad)]])</f>
        <v>0.75195984662557225</v>
      </c>
      <c r="R913" s="3">
        <f>tweet_datatable[[#This Row],[SinPhi]]/tweet_datatable[[#This Row],[SinBeta]]</f>
        <v>0.76858469718149058</v>
      </c>
      <c r="S913" s="3">
        <f>RADIANS(tweet_datatable[[#This Row],[Theta (deg)]])</f>
        <v>0.23482200435127856</v>
      </c>
      <c r="T913" s="3">
        <f>tweet_datatable[[#This Row],[r1]]*COS(tweet_datatable[[#This Row],[Theta (rad)]])</f>
        <v>0.74749148271913946</v>
      </c>
      <c r="U913" s="3">
        <f>tweet_datatable[[#This Row],[r1]]*SIN(tweet_datatable[[#This Row],[Theta (rad)]])</f>
        <v>0.17882650811304832</v>
      </c>
      <c r="V913" s="3" t="e">
        <f>IF(COUNTA(tweet_datatable[[#This Row],[Flag]])&gt;0,tweet_datatable[[#This Row],[x]],NA())</f>
        <v>#N/A</v>
      </c>
      <c r="W913" s="3" t="e">
        <f>IF(COUNTA(tweet_datatable[[#This Row],[Flag]])&gt;0,tweet_datatable[[#This Row],[y]],NA())</f>
        <v>#N/A</v>
      </c>
      <c r="X913" s="3">
        <f>IF(COUNTA(tweet_datatable[[#This Row],[Flag]])=0,tweet_datatable[[#This Row],[x]],NA())</f>
        <v>0.74749148271913946</v>
      </c>
      <c r="Y913" s="3">
        <f>IF(COUNTA(tweet_datatable[[#This Row],[Flag]])=0,tweet_datatable[[#This Row],[y]],NA())</f>
        <v>0.17882650811304832</v>
      </c>
      <c r="Z913" s="3"/>
      <c r="AA913" s="3"/>
      <c r="AB913" s="3"/>
    </row>
    <row r="914" spans="1:28" x14ac:dyDescent="0.35">
      <c r="A914" s="1">
        <v>44199</v>
      </c>
      <c r="B914">
        <v>6.9</v>
      </c>
      <c r="C914">
        <v>23.2</v>
      </c>
      <c r="D914">
        <v>85.3</v>
      </c>
      <c r="E914" t="s">
        <v>8</v>
      </c>
      <c r="I914" s="2">
        <f>IFERROR(tweet_datatable[[#This Row],[Retweets]]/SUM(tweet_datatable[[#This Row],[Retweets]:[Likes]]),0.5)</f>
        <v>0.21382488479262673</v>
      </c>
      <c r="J914" s="2">
        <f>IFERROR(tweet_datatable[[#This Row],[Retweets]]/SUM(tweet_datatable[[#This Row],[Comments]:[Retweets]]),0.5)</f>
        <v>0.77076411960132885</v>
      </c>
      <c r="K914" s="3">
        <f>tweet_datatable[[#This Row],[R/L]]*60</f>
        <v>12.829493087557605</v>
      </c>
      <c r="L914" s="3">
        <f>tweet_datatable[[#This Row],[R/C]]*60</f>
        <v>46.245847176079728</v>
      </c>
      <c r="M914" s="3">
        <f>180-tweet_datatable[[#This Row],[Theta (deg)]]-tweet_datatable[[#This Row],[Phi (deg)]]</f>
        <v>120.92465973636266</v>
      </c>
      <c r="N914" s="3">
        <f>RADIANS(tweet_datatable[[#This Row],[Phi (deg)]])</f>
        <v>0.80714229859671305</v>
      </c>
      <c r="O914" s="3">
        <f>RADIANS(tweet_datatable[[#This Row],[Beta (deg)]])</f>
        <v>2.1105334592533467</v>
      </c>
      <c r="P914" s="3">
        <f>SIN(tweet_datatable[[#This Row],[Phi (rad)]])</f>
        <v>0.72231383898443702</v>
      </c>
      <c r="Q914" s="3">
        <f>SIN(tweet_datatable[[#This Row],[Beta (rad)]])</f>
        <v>0.85784380139286232</v>
      </c>
      <c r="R914" s="3">
        <f>tweet_datatable[[#This Row],[SinPhi]]/tweet_datatable[[#This Row],[SinBeta]]</f>
        <v>0.84201090899255993</v>
      </c>
      <c r="S914" s="3">
        <f>RADIANS(tweet_datatable[[#This Row],[Theta (deg)]])</f>
        <v>0.22391689573973336</v>
      </c>
      <c r="T914" s="3">
        <f>tweet_datatable[[#This Row],[r1]]*COS(tweet_datatable[[#This Row],[Theta (rad)]])</f>
        <v>0.82099026048525192</v>
      </c>
      <c r="U914" s="3">
        <f>tweet_datatable[[#This Row],[r1]]*SIN(tweet_datatable[[#This Row],[Theta (rad)]])</f>
        <v>0.18696888257363892</v>
      </c>
      <c r="V914" s="3" t="e">
        <f>IF(COUNTA(tweet_datatable[[#This Row],[Flag]])&gt;0,tweet_datatable[[#This Row],[x]],NA())</f>
        <v>#N/A</v>
      </c>
      <c r="W914" s="3" t="e">
        <f>IF(COUNTA(tweet_datatable[[#This Row],[Flag]])&gt;0,tweet_datatable[[#This Row],[y]],NA())</f>
        <v>#N/A</v>
      </c>
      <c r="X914" s="3">
        <f>IF(COUNTA(tweet_datatable[[#This Row],[Flag]])=0,tweet_datatable[[#This Row],[x]],NA())</f>
        <v>0.82099026048525192</v>
      </c>
      <c r="Y914" s="3">
        <f>IF(COUNTA(tweet_datatable[[#This Row],[Flag]])=0,tweet_datatable[[#This Row],[y]],NA())</f>
        <v>0.18696888257363892</v>
      </c>
      <c r="Z914" s="3"/>
      <c r="AA914" s="3"/>
      <c r="AB914" s="3"/>
    </row>
    <row r="915" spans="1:28" x14ac:dyDescent="0.35">
      <c r="A915" s="1">
        <v>44199</v>
      </c>
      <c r="B915">
        <v>15.5</v>
      </c>
      <c r="C915">
        <v>30.7</v>
      </c>
      <c r="D915">
        <v>109.1</v>
      </c>
      <c r="E915" t="s">
        <v>8</v>
      </c>
      <c r="I915" s="2">
        <f>IFERROR(tweet_datatable[[#This Row],[Retweets]]/SUM(tweet_datatable[[#This Row],[Retweets]:[Likes]]),0.5)</f>
        <v>0.21959942775393421</v>
      </c>
      <c r="J915" s="2">
        <f>IFERROR(tweet_datatable[[#This Row],[Retweets]]/SUM(tweet_datatable[[#This Row],[Comments]:[Retweets]]),0.5)</f>
        <v>0.66450216450216448</v>
      </c>
      <c r="K915" s="3">
        <f>tweet_datatable[[#This Row],[R/L]]*60</f>
        <v>13.175965665236053</v>
      </c>
      <c r="L915" s="3">
        <f>tweet_datatable[[#This Row],[R/C]]*60</f>
        <v>39.870129870129873</v>
      </c>
      <c r="M915" s="3">
        <f>180-tweet_datatable[[#This Row],[Theta (deg)]]-tweet_datatable[[#This Row],[Phi (deg)]]</f>
        <v>126.95390446463408</v>
      </c>
      <c r="N915" s="3">
        <f>RADIANS(tweet_datatable[[#This Row],[Phi (deg)]])</f>
        <v>0.69586503943150546</v>
      </c>
      <c r="O915" s="3">
        <f>RADIANS(tweet_datatable[[#This Row],[Beta (deg)]])</f>
        <v>2.2157636311701938</v>
      </c>
      <c r="P915" s="3">
        <f>SIN(tweet_datatable[[#This Row],[Phi (rad)]])</f>
        <v>0.64104959658782446</v>
      </c>
      <c r="Q915" s="3">
        <f>SIN(tweet_datatable[[#This Row],[Beta (rad)]])</f>
        <v>0.7991194230743448</v>
      </c>
      <c r="R915" s="3">
        <f>tweet_datatable[[#This Row],[SinPhi]]/tweet_datatable[[#This Row],[SinBeta]]</f>
        <v>0.8021949887309715</v>
      </c>
      <c r="S915" s="3">
        <f>RADIANS(tweet_datatable[[#This Row],[Theta (deg)]])</f>
        <v>0.22996398298809409</v>
      </c>
      <c r="T915" s="3">
        <f>tweet_datatable[[#This Row],[r1]]*COS(tweet_datatable[[#This Row],[Theta (rad)]])</f>
        <v>0.78107688914099671</v>
      </c>
      <c r="U915" s="3">
        <f>tweet_datatable[[#This Row],[r1]]*SIN(tweet_datatable[[#This Row],[Theta (rad)]])</f>
        <v>0.1828542949862173</v>
      </c>
      <c r="V915" s="3" t="e">
        <f>IF(COUNTA(tweet_datatable[[#This Row],[Flag]])&gt;0,tweet_datatable[[#This Row],[x]],NA())</f>
        <v>#N/A</v>
      </c>
      <c r="W915" s="3" t="e">
        <f>IF(COUNTA(tweet_datatable[[#This Row],[Flag]])&gt;0,tweet_datatable[[#This Row],[y]],NA())</f>
        <v>#N/A</v>
      </c>
      <c r="X915" s="3">
        <f>IF(COUNTA(tweet_datatable[[#This Row],[Flag]])=0,tweet_datatable[[#This Row],[x]],NA())</f>
        <v>0.78107688914099671</v>
      </c>
      <c r="Y915" s="3">
        <f>IF(COUNTA(tweet_datatable[[#This Row],[Flag]])=0,tweet_datatable[[#This Row],[y]],NA())</f>
        <v>0.1828542949862173</v>
      </c>
      <c r="Z915" s="3"/>
      <c r="AA915" s="3"/>
      <c r="AB915" s="3"/>
    </row>
    <row r="916" spans="1:28" x14ac:dyDescent="0.35">
      <c r="A916" s="1">
        <v>44200</v>
      </c>
      <c r="B916">
        <v>30.2</v>
      </c>
      <c r="C916">
        <v>63.7</v>
      </c>
      <c r="D916">
        <v>216.9</v>
      </c>
      <c r="E916" t="s">
        <v>8</v>
      </c>
      <c r="G916" t="s">
        <v>17</v>
      </c>
      <c r="I916" s="2">
        <f>IFERROR(tweet_datatable[[#This Row],[Retweets]]/SUM(tweet_datatable[[#This Row],[Retweets]:[Likes]]),0.5)</f>
        <v>0.2270135424091233</v>
      </c>
      <c r="J916" s="2">
        <f>IFERROR(tweet_datatable[[#This Row],[Retweets]]/SUM(tweet_datatable[[#This Row],[Comments]:[Retweets]]),0.5)</f>
        <v>0.67838125665601701</v>
      </c>
      <c r="K916" s="3">
        <f>tweet_datatable[[#This Row],[R/L]]*60</f>
        <v>13.620812544547398</v>
      </c>
      <c r="L916" s="3">
        <f>tweet_datatable[[#This Row],[R/C]]*60</f>
        <v>40.70287539936102</v>
      </c>
      <c r="M916" s="3">
        <f>180-tweet_datatable[[#This Row],[Theta (deg)]]-tweet_datatable[[#This Row],[Phi (deg)]]</f>
        <v>125.67631205609159</v>
      </c>
      <c r="N916" s="3">
        <f>RADIANS(tweet_datatable[[#This Row],[Phi (deg)]])</f>
        <v>0.71039919074785163</v>
      </c>
      <c r="O916" s="3">
        <f>RADIANS(tweet_datatable[[#This Row],[Beta (deg)]])</f>
        <v>2.1934654371426427</v>
      </c>
      <c r="P916" s="3">
        <f>SIN(tweet_datatable[[#This Row],[Phi (rad)]])</f>
        <v>0.65213645012200006</v>
      </c>
      <c r="Q916" s="3">
        <f>SIN(tweet_datatable[[#This Row],[Beta (rad)]])</f>
        <v>0.81232471245014781</v>
      </c>
      <c r="R916" s="3">
        <f>tweet_datatable[[#This Row],[SinPhi]]/tweet_datatable[[#This Row],[SinBeta]]</f>
        <v>0.80280267253597992</v>
      </c>
      <c r="S916" s="3">
        <f>RADIANS(tweet_datatable[[#This Row],[Theta (deg)]])</f>
        <v>0.23772802569929891</v>
      </c>
      <c r="T916" s="3">
        <f>tweet_datatable[[#This Row],[r1]]*COS(tweet_datatable[[#This Row],[Theta (rad)]])</f>
        <v>0.78022426618352048</v>
      </c>
      <c r="U916" s="3">
        <f>tweet_datatable[[#This Row],[r1]]*SIN(tweet_datatable[[#This Row],[Theta (rad)]])</f>
        <v>0.18905614374914875</v>
      </c>
      <c r="V916" s="3">
        <f>IF(COUNTA(tweet_datatable[[#This Row],[Flag]])&gt;0,tweet_datatable[[#This Row],[x]],NA())</f>
        <v>0.78022426618352048</v>
      </c>
      <c r="W916" s="3">
        <f>IF(COUNTA(tweet_datatable[[#This Row],[Flag]])&gt;0,tweet_datatable[[#This Row],[y]],NA())</f>
        <v>0.18905614374914875</v>
      </c>
      <c r="X916" s="3" t="e">
        <f>IF(COUNTA(tweet_datatable[[#This Row],[Flag]])=0,tweet_datatable[[#This Row],[x]],NA())</f>
        <v>#N/A</v>
      </c>
      <c r="Y916" s="3" t="e">
        <f>IF(COUNTA(tweet_datatable[[#This Row],[Flag]])=0,tweet_datatable[[#This Row],[y]],NA())</f>
        <v>#N/A</v>
      </c>
      <c r="Z916" s="3"/>
      <c r="AA916" s="3"/>
      <c r="AB916" s="3"/>
    </row>
    <row r="917" spans="1:28" x14ac:dyDescent="0.35">
      <c r="A917" s="1">
        <v>44200</v>
      </c>
      <c r="B917">
        <v>33</v>
      </c>
      <c r="C917">
        <v>59.7</v>
      </c>
      <c r="D917">
        <v>255.6</v>
      </c>
      <c r="E917" t="s">
        <v>8</v>
      </c>
      <c r="G917" t="s">
        <v>17</v>
      </c>
      <c r="I917" s="2">
        <f>IFERROR(tweet_datatable[[#This Row],[Retweets]]/SUM(tweet_datatable[[#This Row],[Retweets]:[Likes]]),0.5)</f>
        <v>0.18934348239771645</v>
      </c>
      <c r="J917" s="2">
        <f>IFERROR(tweet_datatable[[#This Row],[Retweets]]/SUM(tweet_datatable[[#This Row],[Comments]:[Retweets]]),0.5)</f>
        <v>0.64401294498381878</v>
      </c>
      <c r="K917" s="3">
        <f>tweet_datatable[[#This Row],[R/L]]*60</f>
        <v>11.360608943862987</v>
      </c>
      <c r="L917" s="3">
        <f>tweet_datatable[[#This Row],[R/C]]*60</f>
        <v>38.640776699029125</v>
      </c>
      <c r="M917" s="3">
        <f>180-tweet_datatable[[#This Row],[Theta (deg)]]-tweet_datatable[[#This Row],[Phi (deg)]]</f>
        <v>129.9986143571079</v>
      </c>
      <c r="N917" s="3">
        <f>RADIANS(tweet_datatable[[#This Row],[Phi (deg)]])</f>
        <v>0.67440877892596418</v>
      </c>
      <c r="O917" s="3">
        <f>RADIANS(tweet_datatable[[#This Row],[Beta (deg)]])</f>
        <v>2.2689038435619042</v>
      </c>
      <c r="P917" s="3">
        <f>SIN(tweet_datatable[[#This Row],[Phi (rad)]])</f>
        <v>0.62443563713839612</v>
      </c>
      <c r="Q917" s="3">
        <f>SIN(tweet_datatable[[#This Row],[Beta (rad)]])</f>
        <v>0.7660599880902611</v>
      </c>
      <c r="R917" s="3">
        <f>tweet_datatable[[#This Row],[SinPhi]]/tweet_datatable[[#This Row],[SinBeta]]</f>
        <v>0.8151262914736932</v>
      </c>
      <c r="S917" s="3">
        <f>RADIANS(tweet_datatable[[#This Row],[Theta (deg)]])</f>
        <v>0.19828003110192477</v>
      </c>
      <c r="T917" s="3">
        <f>tweet_datatable[[#This Row],[r1]]*COS(tweet_datatable[[#This Row],[Theta (rad)]])</f>
        <v>0.79915538598481406</v>
      </c>
      <c r="U917" s="3">
        <f>tweet_datatable[[#This Row],[r1]]*SIN(tweet_datatable[[#This Row],[Theta (rad)]])</f>
        <v>0.16056631061066068</v>
      </c>
      <c r="V917" s="3">
        <f>IF(COUNTA(tweet_datatable[[#This Row],[Flag]])&gt;0,tweet_datatable[[#This Row],[x]],NA())</f>
        <v>0.79915538598481406</v>
      </c>
      <c r="W917" s="3">
        <f>IF(COUNTA(tweet_datatable[[#This Row],[Flag]])&gt;0,tweet_datatable[[#This Row],[y]],NA())</f>
        <v>0.16056631061066068</v>
      </c>
      <c r="X917" s="3" t="e">
        <f>IF(COUNTA(tweet_datatable[[#This Row],[Flag]])=0,tweet_datatable[[#This Row],[x]],NA())</f>
        <v>#N/A</v>
      </c>
      <c r="Y917" s="3" t="e">
        <f>IF(COUNTA(tweet_datatable[[#This Row],[Flag]])=0,tweet_datatable[[#This Row],[y]],NA())</f>
        <v>#N/A</v>
      </c>
      <c r="Z917" s="3"/>
      <c r="AA917" s="3"/>
      <c r="AB917" s="3"/>
    </row>
    <row r="918" spans="1:28" x14ac:dyDescent="0.35">
      <c r="A918" s="1">
        <v>44200</v>
      </c>
      <c r="B918">
        <v>51</v>
      </c>
      <c r="C918">
        <v>68.5</v>
      </c>
      <c r="D918">
        <v>242.5</v>
      </c>
      <c r="E918" t="s">
        <v>8</v>
      </c>
      <c r="G918" t="s">
        <v>17</v>
      </c>
      <c r="I918" s="2">
        <f>IFERROR(tweet_datatable[[#This Row],[Retweets]]/SUM(tweet_datatable[[#This Row],[Retweets]:[Likes]]),0.5)</f>
        <v>0.22025723472668809</v>
      </c>
      <c r="J918" s="2">
        <f>IFERROR(tweet_datatable[[#This Row],[Retweets]]/SUM(tweet_datatable[[#This Row],[Comments]:[Retweets]]),0.5)</f>
        <v>0.57322175732217573</v>
      </c>
      <c r="K918" s="3">
        <f>tweet_datatable[[#This Row],[R/L]]*60</f>
        <v>13.215434083601286</v>
      </c>
      <c r="L918" s="3">
        <f>tweet_datatable[[#This Row],[R/C]]*60</f>
        <v>34.393305439330547</v>
      </c>
      <c r="M918" s="3">
        <f>180-tweet_datatable[[#This Row],[Theta (deg)]]-tweet_datatable[[#This Row],[Phi (deg)]]</f>
        <v>132.39126047706816</v>
      </c>
      <c r="N918" s="3">
        <f>RADIANS(tweet_datatable[[#This Row],[Phi (deg)]])</f>
        <v>0.60027642056039288</v>
      </c>
      <c r="O918" s="3">
        <f>RADIANS(tweet_datatable[[#This Row],[Beta (deg)]])</f>
        <v>2.3106633961902783</v>
      </c>
      <c r="P918" s="3">
        <f>SIN(tweet_datatable[[#This Row],[Phi (rad)]])</f>
        <v>0.56487059155362263</v>
      </c>
      <c r="Q918" s="3">
        <f>SIN(tweet_datatable[[#This Row],[Beta (rad)]])</f>
        <v>0.73855818570453236</v>
      </c>
      <c r="R918" s="3">
        <f>tweet_datatable[[#This Row],[SinPhi]]/tweet_datatable[[#This Row],[SinBeta]]</f>
        <v>0.76482882796130136</v>
      </c>
      <c r="S918" s="3">
        <f>RADIANS(tweet_datatable[[#This Row],[Theta (deg)]])</f>
        <v>0.23065283683912199</v>
      </c>
      <c r="T918" s="3">
        <f>tweet_datatable[[#This Row],[r1]]*COS(tweet_datatable[[#This Row],[Theta (rad)]])</f>
        <v>0.74457413793344884</v>
      </c>
      <c r="U918" s="3">
        <f>tweet_datatable[[#This Row],[r1]]*SIN(tweet_datatable[[#This Row],[Theta (rad)]])</f>
        <v>0.17484990477926896</v>
      </c>
      <c r="V918" s="3">
        <f>IF(COUNTA(tweet_datatable[[#This Row],[Flag]])&gt;0,tweet_datatable[[#This Row],[x]],NA())</f>
        <v>0.74457413793344884</v>
      </c>
      <c r="W918" s="3">
        <f>IF(COUNTA(tweet_datatable[[#This Row],[Flag]])&gt;0,tweet_datatable[[#This Row],[y]],NA())</f>
        <v>0.17484990477926896</v>
      </c>
      <c r="X918" s="3" t="e">
        <f>IF(COUNTA(tweet_datatable[[#This Row],[Flag]])=0,tweet_datatable[[#This Row],[x]],NA())</f>
        <v>#N/A</v>
      </c>
      <c r="Y918" s="3" t="e">
        <f>IF(COUNTA(tweet_datatable[[#This Row],[Flag]])=0,tweet_datatable[[#This Row],[y]],NA())</f>
        <v>#N/A</v>
      </c>
      <c r="Z918" s="3"/>
      <c r="AA918" s="3"/>
      <c r="AB918" s="3"/>
    </row>
    <row r="919" spans="1:28" x14ac:dyDescent="0.35">
      <c r="A919" s="1">
        <v>44200</v>
      </c>
      <c r="B919">
        <v>10.5</v>
      </c>
      <c r="C919">
        <v>39.799999999999997</v>
      </c>
      <c r="D919">
        <v>152.1</v>
      </c>
      <c r="E919" t="s">
        <v>9</v>
      </c>
      <c r="G919" t="s">
        <v>17</v>
      </c>
      <c r="I919" s="2">
        <f>IFERROR(tweet_datatable[[#This Row],[Retweets]]/SUM(tweet_datatable[[#This Row],[Retweets]:[Likes]]),0.5)</f>
        <v>0.20739968733715478</v>
      </c>
      <c r="J919" s="2">
        <f>IFERROR(tweet_datatable[[#This Row],[Retweets]]/SUM(tweet_datatable[[#This Row],[Comments]:[Retweets]]),0.5)</f>
        <v>0.79125248508946322</v>
      </c>
      <c r="K919" s="3">
        <f>tweet_datatable[[#This Row],[R/L]]*60</f>
        <v>12.443981240229286</v>
      </c>
      <c r="L919" s="3">
        <f>tweet_datatable[[#This Row],[R/C]]*60</f>
        <v>47.475149105367791</v>
      </c>
      <c r="M919" s="3">
        <f>180-tweet_datatable[[#This Row],[Theta (deg)]]-tweet_datatable[[#This Row],[Phi (deg)]]</f>
        <v>120.08086965440293</v>
      </c>
      <c r="N919" s="3">
        <f>RADIANS(tweet_datatable[[#This Row],[Phi (deg)]])</f>
        <v>0.82859766476390828</v>
      </c>
      <c r="O919" s="3">
        <f>RADIANS(tweet_datatable[[#This Row],[Beta (deg)]])</f>
        <v>2.0958065441274765</v>
      </c>
      <c r="P919" s="3">
        <f>SIN(tweet_datatable[[#This Row],[Phi (rad)]])</f>
        <v>0.73698424377464233</v>
      </c>
      <c r="Q919" s="3">
        <f>SIN(tweet_datatable[[#This Row],[Beta (rad)]])</f>
        <v>0.86531882051781206</v>
      </c>
      <c r="R919" s="3">
        <f>tweet_datatable[[#This Row],[SinPhi]]/tweet_datatable[[#This Row],[SinBeta]]</f>
        <v>0.85169099099638956</v>
      </c>
      <c r="S919" s="3">
        <f>RADIANS(tweet_datatable[[#This Row],[Theta (deg)]])</f>
        <v>0.21718844469840851</v>
      </c>
      <c r="T919" s="3">
        <f>tweet_datatable[[#This Row],[r1]]*COS(tweet_datatable[[#This Row],[Theta (rad)]])</f>
        <v>0.83168234742604952</v>
      </c>
      <c r="U919" s="3">
        <f>tweet_datatable[[#This Row],[r1]]*SIN(tweet_datatable[[#This Row],[Theta (rad)]])</f>
        <v>0.18352661148811072</v>
      </c>
      <c r="V919" s="3">
        <f>IF(COUNTA(tweet_datatable[[#This Row],[Flag]])&gt;0,tweet_datatable[[#This Row],[x]],NA())</f>
        <v>0.83168234742604952</v>
      </c>
      <c r="W919" s="3">
        <f>IF(COUNTA(tweet_datatable[[#This Row],[Flag]])&gt;0,tweet_datatable[[#This Row],[y]],NA())</f>
        <v>0.18352661148811072</v>
      </c>
      <c r="X919" s="3" t="e">
        <f>IF(COUNTA(tweet_datatable[[#This Row],[Flag]])=0,tweet_datatable[[#This Row],[x]],NA())</f>
        <v>#N/A</v>
      </c>
      <c r="Y919" s="3" t="e">
        <f>IF(COUNTA(tweet_datatable[[#This Row],[Flag]])=0,tweet_datatable[[#This Row],[y]],NA())</f>
        <v>#N/A</v>
      </c>
      <c r="Z919" s="3"/>
      <c r="AA919" s="3"/>
      <c r="AB919" s="3"/>
    </row>
    <row r="920" spans="1:28" x14ac:dyDescent="0.35">
      <c r="A920" s="1">
        <v>44200</v>
      </c>
      <c r="B920">
        <v>33.1</v>
      </c>
      <c r="C920">
        <v>64.8</v>
      </c>
      <c r="D920">
        <v>280.39999999999998</v>
      </c>
      <c r="E920" t="s">
        <v>8</v>
      </c>
      <c r="I920" s="2">
        <f>IFERROR(tweet_datatable[[#This Row],[Retweets]]/SUM(tweet_datatable[[#This Row],[Retweets]:[Likes]]),0.5)</f>
        <v>0.18771726535341832</v>
      </c>
      <c r="J920" s="2">
        <f>IFERROR(tweet_datatable[[#This Row],[Retweets]]/SUM(tweet_datatable[[#This Row],[Comments]:[Retweets]]),0.5)</f>
        <v>0.66189989785495396</v>
      </c>
      <c r="K920" s="3">
        <f>tweet_datatable[[#This Row],[R/L]]*60</f>
        <v>11.263035921205098</v>
      </c>
      <c r="L920" s="3">
        <f>tweet_datatable[[#This Row],[R/C]]*60</f>
        <v>39.713993871297234</v>
      </c>
      <c r="M920" s="3">
        <f>180-tweet_datatable[[#This Row],[Theta (deg)]]-tweet_datatable[[#This Row],[Phi (deg)]]</f>
        <v>129.02297020749768</v>
      </c>
      <c r="N920" s="3">
        <f>RADIANS(tweet_datatable[[#This Row],[Phi (deg)]])</f>
        <v>0.6931399521709859</v>
      </c>
      <c r="O920" s="3">
        <f>RADIANS(tweet_datatable[[#This Row],[Beta (deg)]])</f>
        <v>2.251875640823386</v>
      </c>
      <c r="P920" s="3">
        <f>SIN(tweet_datatable[[#This Row],[Phi (rad)]])</f>
        <v>0.63895571593896039</v>
      </c>
      <c r="Q920" s="3">
        <f>SIN(tweet_datatable[[#This Row],[Beta (rad)]])</f>
        <v>0.77689360084636905</v>
      </c>
      <c r="R920" s="3">
        <f>tweet_datatable[[#This Row],[SinPhi]]/tweet_datatable[[#This Row],[SinBeta]]</f>
        <v>0.82244945156307714</v>
      </c>
      <c r="S920" s="3">
        <f>RADIANS(tweet_datatable[[#This Row],[Theta (deg)]])</f>
        <v>0.1965770605954216</v>
      </c>
      <c r="T920" s="3">
        <f>tweet_datatable[[#This Row],[r1]]*COS(tweet_datatable[[#This Row],[Theta (rad)]])</f>
        <v>0.8066097891089804</v>
      </c>
      <c r="U920" s="3">
        <f>tweet_datatable[[#This Row],[r1]]*SIN(tweet_datatable[[#This Row],[Theta (rad)]])</f>
        <v>0.16063545215789862</v>
      </c>
      <c r="V920" s="3" t="e">
        <f>IF(COUNTA(tweet_datatable[[#This Row],[Flag]])&gt;0,tweet_datatable[[#This Row],[x]],NA())</f>
        <v>#N/A</v>
      </c>
      <c r="W920" s="3" t="e">
        <f>IF(COUNTA(tweet_datatable[[#This Row],[Flag]])&gt;0,tweet_datatable[[#This Row],[y]],NA())</f>
        <v>#N/A</v>
      </c>
      <c r="X920" s="3">
        <f>IF(COUNTA(tweet_datatable[[#This Row],[Flag]])=0,tweet_datatable[[#This Row],[x]],NA())</f>
        <v>0.8066097891089804</v>
      </c>
      <c r="Y920" s="3">
        <f>IF(COUNTA(tweet_datatable[[#This Row],[Flag]])=0,tweet_datatable[[#This Row],[y]],NA())</f>
        <v>0.16063545215789862</v>
      </c>
      <c r="Z920" s="3"/>
      <c r="AA920" s="3"/>
      <c r="AB920" s="3"/>
    </row>
    <row r="921" spans="1:28" x14ac:dyDescent="0.35">
      <c r="A921" s="1">
        <v>44200</v>
      </c>
      <c r="B921">
        <v>33</v>
      </c>
      <c r="C921">
        <v>43.3</v>
      </c>
      <c r="D921">
        <v>322.3</v>
      </c>
      <c r="E921" t="s">
        <v>8</v>
      </c>
      <c r="I921" s="2">
        <f>IFERROR(tweet_datatable[[#This Row],[Retweets]]/SUM(tweet_datatable[[#This Row],[Retweets]:[Likes]]),0.5)</f>
        <v>0.11843544857768051</v>
      </c>
      <c r="J921" s="2">
        <f>IFERROR(tweet_datatable[[#This Row],[Retweets]]/SUM(tweet_datatable[[#This Row],[Comments]:[Retweets]]),0.5)</f>
        <v>0.56749672346002622</v>
      </c>
      <c r="K921" s="3">
        <f>tweet_datatable[[#This Row],[R/L]]*60</f>
        <v>7.1061269146608304</v>
      </c>
      <c r="L921" s="3">
        <f>tweet_datatable[[#This Row],[R/C]]*60</f>
        <v>34.049803407601573</v>
      </c>
      <c r="M921" s="3">
        <f>180-tweet_datatable[[#This Row],[Theta (deg)]]-tweet_datatable[[#This Row],[Phi (deg)]]</f>
        <v>138.84406967773759</v>
      </c>
      <c r="N921" s="3">
        <f>RADIANS(tweet_datatable[[#This Row],[Phi (deg)]])</f>
        <v>0.59428117911943223</v>
      </c>
      <c r="O921" s="3">
        <f>RADIANS(tweet_datatable[[#This Row],[Beta (deg)]])</f>
        <v>2.4232861627449434</v>
      </c>
      <c r="P921" s="3">
        <f>SIN(tweet_datatable[[#This Row],[Phi (rad)]])</f>
        <v>0.55991331930843258</v>
      </c>
      <c r="Q921" s="3">
        <f>SIN(tweet_datatable[[#This Row],[Beta (rad)]])</f>
        <v>0.65811053714628054</v>
      </c>
      <c r="R921" s="3">
        <f>tweet_datatable[[#This Row],[SinPhi]]/tweet_datatable[[#This Row],[SinBeta]]</f>
        <v>0.85078917249425334</v>
      </c>
      <c r="S921" s="3">
        <f>RADIANS(tweet_datatable[[#This Row],[Theta (deg)]])</f>
        <v>0.1240253117254176</v>
      </c>
      <c r="T921" s="3">
        <f>tweet_datatable[[#This Row],[r1]]*COS(tweet_datatable[[#This Row],[Theta (rad)]])</f>
        <v>0.84425401830752256</v>
      </c>
      <c r="U921" s="3">
        <f>tweet_datatable[[#This Row],[r1]]*SIN(tweet_datatable[[#This Row],[Theta (rad)]])</f>
        <v>0.10524907887985388</v>
      </c>
      <c r="V921" s="3" t="e">
        <f>IF(COUNTA(tweet_datatable[[#This Row],[Flag]])&gt;0,tweet_datatable[[#This Row],[x]],NA())</f>
        <v>#N/A</v>
      </c>
      <c r="W921" s="3" t="e">
        <f>IF(COUNTA(tweet_datatable[[#This Row],[Flag]])&gt;0,tweet_datatable[[#This Row],[y]],NA())</f>
        <v>#N/A</v>
      </c>
      <c r="X921" s="3">
        <f>IF(COUNTA(tweet_datatable[[#This Row],[Flag]])=0,tweet_datatable[[#This Row],[x]],NA())</f>
        <v>0.84425401830752256</v>
      </c>
      <c r="Y921" s="3">
        <f>IF(COUNTA(tweet_datatable[[#This Row],[Flag]])=0,tweet_datatable[[#This Row],[y]],NA())</f>
        <v>0.10524907887985388</v>
      </c>
      <c r="Z921" s="3"/>
      <c r="AA921" s="3"/>
      <c r="AB921" s="3"/>
    </row>
    <row r="922" spans="1:28" x14ac:dyDescent="0.35">
      <c r="A922" s="1">
        <v>44200</v>
      </c>
      <c r="B922">
        <v>7.8</v>
      </c>
      <c r="C922">
        <v>27.3</v>
      </c>
      <c r="D922">
        <v>101.7</v>
      </c>
      <c r="E922" t="s">
        <v>8</v>
      </c>
      <c r="I922" s="2">
        <f>IFERROR(tweet_datatable[[#This Row],[Retweets]]/SUM(tweet_datatable[[#This Row],[Retweets]:[Likes]]),0.5)</f>
        <v>0.21162790697674419</v>
      </c>
      <c r="J922" s="2">
        <f>IFERROR(tweet_datatable[[#This Row],[Retweets]]/SUM(tweet_datatable[[#This Row],[Comments]:[Retweets]]),0.5)</f>
        <v>0.77777777777777779</v>
      </c>
      <c r="K922" s="3">
        <f>tweet_datatable[[#This Row],[R/L]]*60</f>
        <v>12.697674418604651</v>
      </c>
      <c r="L922" s="3">
        <f>tweet_datatable[[#This Row],[R/C]]*60</f>
        <v>46.666666666666664</v>
      </c>
      <c r="M922" s="3">
        <f>180-tweet_datatable[[#This Row],[Theta (deg)]]-tweet_datatable[[#This Row],[Phi (deg)]]</f>
        <v>120.63565891472868</v>
      </c>
      <c r="N922" s="3">
        <f>RADIANS(tweet_datatable[[#This Row],[Phi (deg)]])</f>
        <v>0.81448698426402044</v>
      </c>
      <c r="O922" s="3">
        <f>RADIANS(tweet_datatable[[#This Row],[Beta (deg)]])</f>
        <v>2.1054894433748648</v>
      </c>
      <c r="P922" s="3">
        <f>SIN(tweet_datatable[[#This Row],[Phi (rad)]])</f>
        <v>0.72737364157304862</v>
      </c>
      <c r="Q922" s="3">
        <f>SIN(tweet_datatable[[#This Row],[Beta (rad)]])</f>
        <v>0.86042505052520679</v>
      </c>
      <c r="R922" s="3">
        <f>tweet_datatable[[#This Row],[SinPhi]]/tweet_datatable[[#This Row],[SinBeta]]</f>
        <v>0.84536548666157141</v>
      </c>
      <c r="S922" s="3">
        <f>RADIANS(tweet_datatable[[#This Row],[Theta (deg)]])</f>
        <v>0.22161622595090788</v>
      </c>
      <c r="T922" s="3">
        <f>tweet_datatable[[#This Row],[r1]]*COS(tweet_datatable[[#This Row],[Theta (rad)]])</f>
        <v>0.82469077730999674</v>
      </c>
      <c r="U922" s="3">
        <f>tweet_datatable[[#This Row],[r1]]*SIN(tweet_datatable[[#This Row],[Theta (rad)]])</f>
        <v>0.18581692026935806</v>
      </c>
      <c r="V922" s="3" t="e">
        <f>IF(COUNTA(tweet_datatable[[#This Row],[Flag]])&gt;0,tweet_datatable[[#This Row],[x]],NA())</f>
        <v>#N/A</v>
      </c>
      <c r="W922" s="3" t="e">
        <f>IF(COUNTA(tweet_datatable[[#This Row],[Flag]])&gt;0,tweet_datatable[[#This Row],[y]],NA())</f>
        <v>#N/A</v>
      </c>
      <c r="X922" s="3">
        <f>IF(COUNTA(tweet_datatable[[#This Row],[Flag]])=0,tweet_datatable[[#This Row],[x]],NA())</f>
        <v>0.82469077730999674</v>
      </c>
      <c r="Y922" s="3">
        <f>IF(COUNTA(tweet_datatable[[#This Row],[Flag]])=0,tweet_datatable[[#This Row],[y]],NA())</f>
        <v>0.18581692026935806</v>
      </c>
      <c r="Z922" s="3"/>
      <c r="AA922" s="3"/>
      <c r="AB922" s="3"/>
    </row>
    <row r="923" spans="1:28" x14ac:dyDescent="0.35">
      <c r="A923" s="1">
        <v>44200</v>
      </c>
      <c r="B923">
        <v>16.100000000000001</v>
      </c>
      <c r="C923">
        <v>35.700000000000003</v>
      </c>
      <c r="D923">
        <v>190.4</v>
      </c>
      <c r="E923" t="s">
        <v>8</v>
      </c>
      <c r="I923" s="2">
        <f>IFERROR(tweet_datatable[[#This Row],[Retweets]]/SUM(tweet_datatable[[#This Row],[Retweets]:[Likes]]),0.5)</f>
        <v>0.15789473684210525</v>
      </c>
      <c r="J923" s="2">
        <f>IFERROR(tweet_datatable[[#This Row],[Retweets]]/SUM(tweet_datatable[[#This Row],[Comments]:[Retweets]]),0.5)</f>
        <v>0.68918918918918914</v>
      </c>
      <c r="K923" s="3">
        <f>tweet_datatable[[#This Row],[R/L]]*60</f>
        <v>9.473684210526315</v>
      </c>
      <c r="L923" s="3">
        <f>tweet_datatable[[#This Row],[R/C]]*60</f>
        <v>41.351351351351347</v>
      </c>
      <c r="M923" s="3">
        <f>180-tweet_datatable[[#This Row],[Theta (deg)]]-tweet_datatable[[#This Row],[Phi (deg)]]</f>
        <v>129.17496443812234</v>
      </c>
      <c r="N923" s="3">
        <f>RADIANS(tweet_datatable[[#This Row],[Phi (deg)]])</f>
        <v>0.72171723123008757</v>
      </c>
      <c r="O923" s="3">
        <f>RADIANS(tweet_datatable[[#This Row],[Beta (deg)]])</f>
        <v>2.2545284405918218</v>
      </c>
      <c r="P923" s="3">
        <f>SIN(tweet_datatable[[#This Row],[Phi (rad)]])</f>
        <v>0.66067472339008138</v>
      </c>
      <c r="Q923" s="3">
        <f>SIN(tweet_datatable[[#This Row],[Beta (rad)]])</f>
        <v>0.77522058180643993</v>
      </c>
      <c r="R923" s="3">
        <f>tweet_datatable[[#This Row],[SinPhi]]/tweet_datatable[[#This Row],[SinBeta]]</f>
        <v>0.85224094779650883</v>
      </c>
      <c r="S923" s="3">
        <f>RADIANS(tweet_datatable[[#This Row],[Theta (deg)]])</f>
        <v>0.16534698176788384</v>
      </c>
      <c r="T923" s="3">
        <f>tweet_datatable[[#This Row],[r1]]*COS(tweet_datatable[[#This Row],[Theta (rad)]])</f>
        <v>0.84061749208173586</v>
      </c>
      <c r="U923" s="3">
        <f>tweet_datatable[[#This Row],[r1]]*SIN(tweet_datatable[[#This Row],[Theta (rad)]])</f>
        <v>0.1402742496230307</v>
      </c>
      <c r="V923" s="3" t="e">
        <f>IF(COUNTA(tweet_datatable[[#This Row],[Flag]])&gt;0,tweet_datatable[[#This Row],[x]],NA())</f>
        <v>#N/A</v>
      </c>
      <c r="W923" s="3" t="e">
        <f>IF(COUNTA(tweet_datatable[[#This Row],[Flag]])&gt;0,tweet_datatable[[#This Row],[y]],NA())</f>
        <v>#N/A</v>
      </c>
      <c r="X923" s="3">
        <f>IF(COUNTA(tweet_datatable[[#This Row],[Flag]])=0,tweet_datatable[[#This Row],[x]],NA())</f>
        <v>0.84061749208173586</v>
      </c>
      <c r="Y923" s="3">
        <f>IF(COUNTA(tweet_datatable[[#This Row],[Flag]])=0,tweet_datatable[[#This Row],[y]],NA())</f>
        <v>0.1402742496230307</v>
      </c>
      <c r="Z923" s="3"/>
      <c r="AA923" s="3"/>
      <c r="AB923" s="3"/>
    </row>
    <row r="924" spans="1:28" x14ac:dyDescent="0.35">
      <c r="A924" s="1">
        <v>44200</v>
      </c>
      <c r="B924">
        <v>4.7</v>
      </c>
      <c r="C924">
        <v>21.5</v>
      </c>
      <c r="D924">
        <v>98</v>
      </c>
      <c r="E924" t="s">
        <v>8</v>
      </c>
      <c r="I924" s="2">
        <f>IFERROR(tweet_datatable[[#This Row],[Retweets]]/SUM(tweet_datatable[[#This Row],[Retweets]:[Likes]]),0.5)</f>
        <v>0.1799163179916318</v>
      </c>
      <c r="J924" s="2">
        <f>IFERROR(tweet_datatable[[#This Row],[Retweets]]/SUM(tweet_datatable[[#This Row],[Comments]:[Retweets]]),0.5)</f>
        <v>0.82061068702290074</v>
      </c>
      <c r="K924" s="3">
        <f>tweet_datatable[[#This Row],[R/L]]*60</f>
        <v>10.794979079497908</v>
      </c>
      <c r="L924" s="3">
        <f>tweet_datatable[[#This Row],[R/C]]*60</f>
        <v>49.236641221374043</v>
      </c>
      <c r="M924" s="3">
        <f>180-tweet_datatable[[#This Row],[Theta (deg)]]-tweet_datatable[[#This Row],[Phi (deg)]]</f>
        <v>119.96837969912804</v>
      </c>
      <c r="N924" s="3">
        <f>RADIANS(tweet_datatable[[#This Row],[Phi (deg)]])</f>
        <v>0.85934150193613934</v>
      </c>
      <c r="O924" s="3">
        <f>RADIANS(tweet_datatable[[#This Row],[Beta (deg)]])</f>
        <v>2.0938432240325087</v>
      </c>
      <c r="P924" s="3">
        <f>SIN(tweet_datatable[[#This Row],[Phi (rad)]])</f>
        <v>0.75741276980902361</v>
      </c>
      <c r="Q924" s="3">
        <f>SIN(tweet_datatable[[#This Row],[Beta (rad)]])</f>
        <v>0.86630121106821878</v>
      </c>
      <c r="R924" s="3">
        <f>tweet_datatable[[#This Row],[SinPhi]]/tweet_datatable[[#This Row],[SinBeta]]</f>
        <v>0.87430648847307157</v>
      </c>
      <c r="S924" s="3">
        <f>RADIANS(tweet_datatable[[#This Row],[Theta (deg)]])</f>
        <v>0.18840792762114519</v>
      </c>
      <c r="T924" s="3">
        <f>tweet_datatable[[#This Row],[r1]]*COS(tweet_datatable[[#This Row],[Theta (rad)]])</f>
        <v>0.85883447012897207</v>
      </c>
      <c r="U924" s="3">
        <f>tweet_datatable[[#This Row],[r1]]*SIN(tweet_datatable[[#This Row],[Theta (rad)]])</f>
        <v>0.16375343875595702</v>
      </c>
      <c r="V924" s="3" t="e">
        <f>IF(COUNTA(tweet_datatable[[#This Row],[Flag]])&gt;0,tweet_datatable[[#This Row],[x]],NA())</f>
        <v>#N/A</v>
      </c>
      <c r="W924" s="3" t="e">
        <f>IF(COUNTA(tweet_datatable[[#This Row],[Flag]])&gt;0,tweet_datatable[[#This Row],[y]],NA())</f>
        <v>#N/A</v>
      </c>
      <c r="X924" s="3">
        <f>IF(COUNTA(tweet_datatable[[#This Row],[Flag]])=0,tweet_datatable[[#This Row],[x]],NA())</f>
        <v>0.85883447012897207</v>
      </c>
      <c r="Y924" s="3">
        <f>IF(COUNTA(tweet_datatable[[#This Row],[Flag]])=0,tweet_datatable[[#This Row],[y]],NA())</f>
        <v>0.16375343875595702</v>
      </c>
      <c r="Z924" s="3"/>
      <c r="AA924" s="3"/>
      <c r="AB924" s="3"/>
    </row>
    <row r="925" spans="1:28" x14ac:dyDescent="0.35">
      <c r="A925" s="1">
        <v>44200</v>
      </c>
      <c r="B925">
        <v>4.7</v>
      </c>
      <c r="C925">
        <v>22.5</v>
      </c>
      <c r="D925">
        <v>103.8</v>
      </c>
      <c r="E925" t="s">
        <v>8</v>
      </c>
      <c r="I925" s="2">
        <f>IFERROR(tweet_datatable[[#This Row],[Retweets]]/SUM(tweet_datatable[[#This Row],[Retweets]:[Likes]]),0.5)</f>
        <v>0.17814726840855108</v>
      </c>
      <c r="J925" s="2">
        <f>IFERROR(tweet_datatable[[#This Row],[Retweets]]/SUM(tweet_datatable[[#This Row],[Comments]:[Retweets]]),0.5)</f>
        <v>0.82720588235294124</v>
      </c>
      <c r="K925" s="3">
        <f>tweet_datatable[[#This Row],[R/L]]*60</f>
        <v>10.688836104513065</v>
      </c>
      <c r="L925" s="3">
        <f>tweet_datatable[[#This Row],[R/C]]*60</f>
        <v>49.632352941176471</v>
      </c>
      <c r="M925" s="3">
        <f>180-tweet_datatable[[#This Row],[Theta (deg)]]-tweet_datatable[[#This Row],[Phi (deg)]]</f>
        <v>119.67881095431048</v>
      </c>
      <c r="N925" s="3">
        <f>RADIANS(tweet_datatable[[#This Row],[Phi (deg)]])</f>
        <v>0.86624797433542089</v>
      </c>
      <c r="O925" s="3">
        <f>RADIANS(tweet_datatable[[#This Row],[Beta (deg)]])</f>
        <v>2.0887892960245749</v>
      </c>
      <c r="P925" s="3">
        <f>SIN(tweet_datatable[[#This Row],[Phi (rad)]])</f>
        <v>0.76190415695854186</v>
      </c>
      <c r="Q925" s="3">
        <f>SIN(tweet_datatable[[#This Row],[Beta (rad)]])</f>
        <v>0.86881468487184954</v>
      </c>
      <c r="R925" s="3">
        <f>tweet_datatable[[#This Row],[SinPhi]]/tweet_datatable[[#This Row],[SinBeta]]</f>
        <v>0.87694668405716802</v>
      </c>
      <c r="S925" s="3">
        <f>RADIANS(tweet_datatable[[#This Row],[Theta (deg)]])</f>
        <v>0.1865553832297977</v>
      </c>
      <c r="T925" s="3">
        <f>tweet_datatable[[#This Row],[r1]]*COS(tweet_datatable[[#This Row],[Theta (rad)]])</f>
        <v>0.86173074217468748</v>
      </c>
      <c r="U925" s="3">
        <f>tweet_datatable[[#This Row],[r1]]*SIN(tweet_datatable[[#This Row],[Theta (rad)]])</f>
        <v>0.16265182037076881</v>
      </c>
      <c r="V925" s="3" t="e">
        <f>IF(COUNTA(tweet_datatable[[#This Row],[Flag]])&gt;0,tweet_datatable[[#This Row],[x]],NA())</f>
        <v>#N/A</v>
      </c>
      <c r="W925" s="3" t="e">
        <f>IF(COUNTA(tweet_datatable[[#This Row],[Flag]])&gt;0,tweet_datatable[[#This Row],[y]],NA())</f>
        <v>#N/A</v>
      </c>
      <c r="X925" s="3">
        <f>IF(COUNTA(tweet_datatable[[#This Row],[Flag]])=0,tweet_datatable[[#This Row],[x]],NA())</f>
        <v>0.86173074217468748</v>
      </c>
      <c r="Y925" s="3">
        <f>IF(COUNTA(tweet_datatable[[#This Row],[Flag]])=0,tweet_datatable[[#This Row],[y]],NA())</f>
        <v>0.16265182037076881</v>
      </c>
      <c r="Z925" s="3"/>
      <c r="AA925" s="3"/>
      <c r="AB925" s="3"/>
    </row>
    <row r="926" spans="1:28" x14ac:dyDescent="0.35">
      <c r="A926" s="1">
        <v>44200</v>
      </c>
      <c r="B926">
        <v>6.2</v>
      </c>
      <c r="C926">
        <v>25.9</v>
      </c>
      <c r="D926">
        <v>120.9</v>
      </c>
      <c r="E926" t="s">
        <v>8</v>
      </c>
      <c r="I926" s="2">
        <f>IFERROR(tweet_datatable[[#This Row],[Retweets]]/SUM(tweet_datatable[[#This Row],[Retweets]:[Likes]]),0.5)</f>
        <v>0.17643051771117163</v>
      </c>
      <c r="J926" s="2">
        <f>IFERROR(tweet_datatable[[#This Row],[Retweets]]/SUM(tweet_datatable[[#This Row],[Comments]:[Retweets]]),0.5)</f>
        <v>0.806853582554517</v>
      </c>
      <c r="K926" s="3">
        <f>tweet_datatable[[#This Row],[R/L]]*60</f>
        <v>10.585831062670298</v>
      </c>
      <c r="L926" s="3">
        <f>tweet_datatable[[#This Row],[R/C]]*60</f>
        <v>48.411214953271021</v>
      </c>
      <c r="M926" s="3">
        <f>180-tweet_datatable[[#This Row],[Theta (deg)]]-tweet_datatable[[#This Row],[Phi (deg)]]</f>
        <v>121.00295398405868</v>
      </c>
      <c r="N926" s="3">
        <f>RADIANS(tweet_datatable[[#This Row],[Phi (deg)]])</f>
        <v>0.84493509582529214</v>
      </c>
      <c r="O926" s="3">
        <f>RADIANS(tweet_datatable[[#This Row],[Beta (deg)]])</f>
        <v>2.1118999516610142</v>
      </c>
      <c r="P926" s="3">
        <f>SIN(tweet_datatable[[#This Row],[Phi (rad)]])</f>
        <v>0.74792803166847888</v>
      </c>
      <c r="Q926" s="3">
        <f>SIN(tweet_datatable[[#This Row],[Beta (rad)]])</f>
        <v>0.85714074587473221</v>
      </c>
      <c r="R926" s="3">
        <f>tweet_datatable[[#This Row],[SinPhi]]/tweet_datatable[[#This Row],[SinBeta]]</f>
        <v>0.87258485291724264</v>
      </c>
      <c r="S926" s="3">
        <f>RADIANS(tweet_datatable[[#This Row],[Theta (deg)]])</f>
        <v>0.1847576061034869</v>
      </c>
      <c r="T926" s="3">
        <f>tweet_datatable[[#This Row],[r1]]*COS(tweet_datatable[[#This Row],[Theta (rad)]])</f>
        <v>0.85773416487794152</v>
      </c>
      <c r="U926" s="3">
        <f>tweet_datatable[[#This Row],[r1]]*SIN(tweet_datatable[[#This Row],[Theta (rad)]])</f>
        <v>0.16030105408806949</v>
      </c>
      <c r="V926" s="3" t="e">
        <f>IF(COUNTA(tweet_datatable[[#This Row],[Flag]])&gt;0,tweet_datatable[[#This Row],[x]],NA())</f>
        <v>#N/A</v>
      </c>
      <c r="W926" s="3" t="e">
        <f>IF(COUNTA(tweet_datatable[[#This Row],[Flag]])&gt;0,tweet_datatable[[#This Row],[y]],NA())</f>
        <v>#N/A</v>
      </c>
      <c r="X926" s="3">
        <f>IF(COUNTA(tweet_datatable[[#This Row],[Flag]])=0,tweet_datatable[[#This Row],[x]],NA())</f>
        <v>0.85773416487794152</v>
      </c>
      <c r="Y926" s="3">
        <f>IF(COUNTA(tweet_datatable[[#This Row],[Flag]])=0,tweet_datatable[[#This Row],[y]],NA())</f>
        <v>0.16030105408806949</v>
      </c>
      <c r="Z926" s="3"/>
      <c r="AA926" s="3"/>
      <c r="AB926" s="3"/>
    </row>
    <row r="927" spans="1:28" x14ac:dyDescent="0.35">
      <c r="A927" s="1">
        <v>44200</v>
      </c>
      <c r="B927">
        <v>17.600000000000001</v>
      </c>
      <c r="C927">
        <v>30.6</v>
      </c>
      <c r="D927">
        <v>128.4</v>
      </c>
      <c r="E927" t="s">
        <v>8</v>
      </c>
      <c r="I927" s="2">
        <f>IFERROR(tweet_datatable[[#This Row],[Retweets]]/SUM(tweet_datatable[[#This Row],[Retweets]:[Likes]]),0.5)</f>
        <v>0.19245283018867926</v>
      </c>
      <c r="J927" s="2">
        <f>IFERROR(tweet_datatable[[#This Row],[Retweets]]/SUM(tweet_datatable[[#This Row],[Comments]:[Retweets]]),0.5)</f>
        <v>0.63485477178423233</v>
      </c>
      <c r="K927" s="3">
        <f>tweet_datatable[[#This Row],[R/L]]*60</f>
        <v>11.547169811320755</v>
      </c>
      <c r="L927" s="3">
        <f>tweet_datatable[[#This Row],[R/C]]*60</f>
        <v>38.091286307053942</v>
      </c>
      <c r="M927" s="3">
        <f>180-tweet_datatable[[#This Row],[Theta (deg)]]-tweet_datatable[[#This Row],[Phi (deg)]]</f>
        <v>130.36154388162532</v>
      </c>
      <c r="N927" s="3">
        <f>RADIANS(tweet_datatable[[#This Row],[Phi (deg)]])</f>
        <v>0.66481836237792302</v>
      </c>
      <c r="O927" s="3">
        <f>RADIANS(tweet_datatable[[#This Row],[Beta (deg)]])</f>
        <v>2.2752381587174311</v>
      </c>
      <c r="P927" s="3">
        <f>SIN(tweet_datatable[[#This Row],[Phi (rad)]])</f>
        <v>0.61691618885617228</v>
      </c>
      <c r="Q927" s="3">
        <f>SIN(tweet_datatable[[#This Row],[Beta (rad)]])</f>
        <v>0.76197314489939749</v>
      </c>
      <c r="R927" s="3">
        <f>tweet_datatable[[#This Row],[SinPhi]]/tweet_datatable[[#This Row],[SinBeta]]</f>
        <v>0.80962983142617584</v>
      </c>
      <c r="S927" s="3">
        <f>RADIANS(tweet_datatable[[#This Row],[Theta (deg)]])</f>
        <v>0.20153613249443955</v>
      </c>
      <c r="T927" s="3">
        <f>tweet_datatable[[#This Row],[r1]]*COS(tweet_datatable[[#This Row],[Theta (rad)]])</f>
        <v>0.79324311731271246</v>
      </c>
      <c r="U927" s="3">
        <f>tweet_datatable[[#This Row],[r1]]*SIN(tweet_datatable[[#This Row],[Theta (rad)]])</f>
        <v>0.16206733406577731</v>
      </c>
      <c r="V927" s="3" t="e">
        <f>IF(COUNTA(tweet_datatable[[#This Row],[Flag]])&gt;0,tweet_datatable[[#This Row],[x]],NA())</f>
        <v>#N/A</v>
      </c>
      <c r="W927" s="3" t="e">
        <f>IF(COUNTA(tweet_datatable[[#This Row],[Flag]])&gt;0,tweet_datatable[[#This Row],[y]],NA())</f>
        <v>#N/A</v>
      </c>
      <c r="X927" s="3">
        <f>IF(COUNTA(tweet_datatable[[#This Row],[Flag]])=0,tweet_datatable[[#This Row],[x]],NA())</f>
        <v>0.79324311731271246</v>
      </c>
      <c r="Y927" s="3">
        <f>IF(COUNTA(tweet_datatable[[#This Row],[Flag]])=0,tweet_datatable[[#This Row],[y]],NA())</f>
        <v>0.16206733406577731</v>
      </c>
      <c r="Z927" s="3"/>
      <c r="AA927" s="3"/>
      <c r="AB927" s="3"/>
    </row>
    <row r="928" spans="1:28" x14ac:dyDescent="0.35">
      <c r="A928" s="1">
        <v>44201</v>
      </c>
      <c r="B928">
        <v>19.3</v>
      </c>
      <c r="C928">
        <v>47.3</v>
      </c>
      <c r="D928">
        <v>181.4</v>
      </c>
      <c r="E928" t="s">
        <v>8</v>
      </c>
      <c r="G928" t="s">
        <v>17</v>
      </c>
      <c r="I928" s="2">
        <f>IFERROR(tweet_datatable[[#This Row],[Retweets]]/SUM(tweet_datatable[[#This Row],[Retweets]:[Likes]]),0.5)</f>
        <v>0.20682116309575863</v>
      </c>
      <c r="J928" s="2">
        <f>IFERROR(tweet_datatable[[#This Row],[Retweets]]/SUM(tweet_datatable[[#This Row],[Comments]:[Retweets]]),0.5)</f>
        <v>0.71021021021021025</v>
      </c>
      <c r="K928" s="3">
        <f>tweet_datatable[[#This Row],[R/L]]*60</f>
        <v>12.409269785745517</v>
      </c>
      <c r="L928" s="3">
        <f>tweet_datatable[[#This Row],[R/C]]*60</f>
        <v>42.612612612612615</v>
      </c>
      <c r="M928" s="3">
        <f>180-tweet_datatable[[#This Row],[Theta (deg)]]-tweet_datatable[[#This Row],[Phi (deg)]]</f>
        <v>124.97811760164186</v>
      </c>
      <c r="N928" s="3">
        <f>RADIANS(tweet_datatable[[#This Row],[Phi (deg)]])</f>
        <v>0.74373039296695309</v>
      </c>
      <c r="O928" s="3">
        <f>RADIANS(tweet_datatable[[#This Row],[Beta (deg)]])</f>
        <v>2.1812796450933294</v>
      </c>
      <c r="P928" s="3">
        <f>SIN(tweet_datatable[[#This Row],[Phi (rad)]])</f>
        <v>0.67703799152367639</v>
      </c>
      <c r="Q928" s="3">
        <f>SIN(tweet_datatable[[#This Row],[Beta (rad)]])</f>
        <v>0.81937104479673184</v>
      </c>
      <c r="R928" s="3">
        <f>tweet_datatable[[#This Row],[SinPhi]]/tweet_datatable[[#This Row],[SinBeta]]</f>
        <v>0.82628986687177208</v>
      </c>
      <c r="S928" s="3">
        <f>RADIANS(tweet_datatable[[#This Row],[Theta (deg)]])</f>
        <v>0.21658261552951058</v>
      </c>
      <c r="T928" s="3">
        <f>tweet_datatable[[#This Row],[r1]]*COS(tweet_datatable[[#This Row],[Theta (rad)]])</f>
        <v>0.80698568959885408</v>
      </c>
      <c r="U928" s="3">
        <f>tweet_datatable[[#This Row],[r1]]*SIN(tweet_datatable[[#This Row],[Theta (rad)]])</f>
        <v>0.17756418804937182</v>
      </c>
      <c r="V928" s="3">
        <f>IF(COUNTA(tweet_datatable[[#This Row],[Flag]])&gt;0,tweet_datatable[[#This Row],[x]],NA())</f>
        <v>0.80698568959885408</v>
      </c>
      <c r="W928" s="3">
        <f>IF(COUNTA(tweet_datatable[[#This Row],[Flag]])&gt;0,tweet_datatable[[#This Row],[y]],NA())</f>
        <v>0.17756418804937182</v>
      </c>
      <c r="X928" s="3" t="e">
        <f>IF(COUNTA(tweet_datatable[[#This Row],[Flag]])=0,tweet_datatable[[#This Row],[x]],NA())</f>
        <v>#N/A</v>
      </c>
      <c r="Y928" s="3" t="e">
        <f>IF(COUNTA(tweet_datatable[[#This Row],[Flag]])=0,tweet_datatable[[#This Row],[y]],NA())</f>
        <v>#N/A</v>
      </c>
      <c r="Z928" s="3"/>
      <c r="AA928" s="3"/>
      <c r="AB928" s="3"/>
    </row>
    <row r="929" spans="1:28" x14ac:dyDescent="0.35">
      <c r="A929" s="1">
        <v>44201</v>
      </c>
      <c r="B929">
        <v>60.7</v>
      </c>
      <c r="C929">
        <v>88.3</v>
      </c>
      <c r="D929">
        <v>328.8</v>
      </c>
      <c r="E929" t="s">
        <v>8</v>
      </c>
      <c r="G929" t="s">
        <v>17</v>
      </c>
      <c r="I929" s="2">
        <f>IFERROR(tweet_datatable[[#This Row],[Retweets]]/SUM(tweet_datatable[[#This Row],[Retweets]:[Likes]]),0.5)</f>
        <v>0.21169983217453847</v>
      </c>
      <c r="J929" s="2">
        <f>IFERROR(tweet_datatable[[#This Row],[Retweets]]/SUM(tweet_datatable[[#This Row],[Comments]:[Retweets]]),0.5)</f>
        <v>0.59261744966442953</v>
      </c>
      <c r="K929" s="3">
        <f>tweet_datatable[[#This Row],[R/L]]*60</f>
        <v>12.701989930472308</v>
      </c>
      <c r="L929" s="3">
        <f>tweet_datatable[[#This Row],[R/C]]*60</f>
        <v>35.557046979865774</v>
      </c>
      <c r="M929" s="3">
        <f>180-tweet_datatable[[#This Row],[Theta (deg)]]-tweet_datatable[[#This Row],[Phi (deg)]]</f>
        <v>131.74096308966193</v>
      </c>
      <c r="N929" s="3">
        <f>RADIANS(tweet_datatable[[#This Row],[Phi (deg)]])</f>
        <v>0.62058754208496369</v>
      </c>
      <c r="O929" s="3">
        <f>RADIANS(tweet_datatable[[#This Row],[Beta (deg)]])</f>
        <v>2.2993135656629224</v>
      </c>
      <c r="P929" s="3">
        <f>SIN(tweet_datatable[[#This Row],[Phi (rad)]])</f>
        <v>0.58151324806680516</v>
      </c>
      <c r="Q929" s="3">
        <f>SIN(tweet_datatable[[#This Row],[Beta (rad)]])</f>
        <v>0.74616239119458583</v>
      </c>
      <c r="R929" s="3">
        <f>tweet_datatable[[#This Row],[SinPhi]]/tweet_datatable[[#This Row],[SinBeta]]</f>
        <v>0.77933872697043627</v>
      </c>
      <c r="S929" s="3">
        <f>RADIANS(tweet_datatable[[#This Row],[Theta (deg)]])</f>
        <v>0.22169154584190739</v>
      </c>
      <c r="T929" s="3">
        <f>tweet_datatable[[#This Row],[r1]]*COS(tweet_datatable[[#This Row],[Theta (rad)]])</f>
        <v>0.76026589853945492</v>
      </c>
      <c r="U929" s="3">
        <f>tweet_datatable[[#This Row],[r1]]*SIN(tweet_datatable[[#This Row],[Theta (rad)]])</f>
        <v>0.17136106580520419</v>
      </c>
      <c r="V929" s="3">
        <f>IF(COUNTA(tweet_datatable[[#This Row],[Flag]])&gt;0,tweet_datatable[[#This Row],[x]],NA())</f>
        <v>0.76026589853945492</v>
      </c>
      <c r="W929" s="3">
        <f>IF(COUNTA(tweet_datatable[[#This Row],[Flag]])&gt;0,tweet_datatable[[#This Row],[y]],NA())</f>
        <v>0.17136106580520419</v>
      </c>
      <c r="X929" s="3" t="e">
        <f>IF(COUNTA(tweet_datatable[[#This Row],[Flag]])=0,tweet_datatable[[#This Row],[x]],NA())</f>
        <v>#N/A</v>
      </c>
      <c r="Y929" s="3" t="e">
        <f>IF(COUNTA(tweet_datatable[[#This Row],[Flag]])=0,tweet_datatable[[#This Row],[y]],NA())</f>
        <v>#N/A</v>
      </c>
      <c r="Z929" s="3"/>
      <c r="AA929" s="3"/>
      <c r="AB929" s="3"/>
    </row>
    <row r="930" spans="1:28" x14ac:dyDescent="0.35">
      <c r="A930" s="1">
        <v>44201</v>
      </c>
      <c r="B930">
        <v>42</v>
      </c>
      <c r="C930">
        <v>76.400000000000006</v>
      </c>
      <c r="D930">
        <v>308.3</v>
      </c>
      <c r="E930" t="s">
        <v>8</v>
      </c>
      <c r="G930" t="s">
        <v>17</v>
      </c>
      <c r="I930" s="2">
        <f>IFERROR(tweet_datatable[[#This Row],[Retweets]]/SUM(tweet_datatable[[#This Row],[Retweets]:[Likes]]),0.5)</f>
        <v>0.19859630881206133</v>
      </c>
      <c r="J930" s="2">
        <f>IFERROR(tweet_datatable[[#This Row],[Retweets]]/SUM(tweet_datatable[[#This Row],[Comments]:[Retweets]]),0.5)</f>
        <v>0.64527027027027029</v>
      </c>
      <c r="K930" s="3">
        <f>tweet_datatable[[#This Row],[R/L]]*60</f>
        <v>11.915778528723679</v>
      </c>
      <c r="L930" s="3">
        <f>tweet_datatable[[#This Row],[R/C]]*60</f>
        <v>38.716216216216218</v>
      </c>
      <c r="M930" s="3">
        <f>180-tweet_datatable[[#This Row],[Theta (deg)]]-tweet_datatable[[#This Row],[Phi (deg)]]</f>
        <v>129.3680052550601</v>
      </c>
      <c r="N930" s="3">
        <f>RADIANS(tweet_datatable[[#This Row],[Phi (deg)]])</f>
        <v>0.67572544688699387</v>
      </c>
      <c r="O930" s="3">
        <f>RADIANS(tweet_datatable[[#This Row],[Beta (deg)]])</f>
        <v>2.2578976384381253</v>
      </c>
      <c r="P930" s="3">
        <f>SIN(tweet_datatable[[#This Row],[Phi (rad)]])</f>
        <v>0.6254635136720329</v>
      </c>
      <c r="Q930" s="3">
        <f>SIN(tweet_datatable[[#This Row],[Beta (rad)]])</f>
        <v>0.77308789517770937</v>
      </c>
      <c r="R930" s="3">
        <f>tweet_datatable[[#This Row],[SinPhi]]/tweet_datatable[[#This Row],[SinBeta]]</f>
        <v>0.80904579876814375</v>
      </c>
      <c r="S930" s="3">
        <f>RADIANS(tweet_datatable[[#This Row],[Theta (deg)]])</f>
        <v>0.20796956826467392</v>
      </c>
      <c r="T930" s="3">
        <f>tweet_datatable[[#This Row],[r1]]*COS(tweet_datatable[[#This Row],[Theta (rad)]])</f>
        <v>0.79161261095292523</v>
      </c>
      <c r="U930" s="3">
        <f>tweet_datatable[[#This Row],[r1]]*SIN(tweet_datatable[[#This Row],[Theta (rad)]])</f>
        <v>0.1670466362566945</v>
      </c>
      <c r="V930" s="3">
        <f>IF(COUNTA(tweet_datatable[[#This Row],[Flag]])&gt;0,tweet_datatable[[#This Row],[x]],NA())</f>
        <v>0.79161261095292523</v>
      </c>
      <c r="W930" s="3">
        <f>IF(COUNTA(tweet_datatable[[#This Row],[Flag]])&gt;0,tweet_datatable[[#This Row],[y]],NA())</f>
        <v>0.1670466362566945</v>
      </c>
      <c r="X930" s="3" t="e">
        <f>IF(COUNTA(tweet_datatable[[#This Row],[Flag]])=0,tweet_datatable[[#This Row],[x]],NA())</f>
        <v>#N/A</v>
      </c>
      <c r="Y930" s="3" t="e">
        <f>IF(COUNTA(tweet_datatable[[#This Row],[Flag]])=0,tweet_datatable[[#This Row],[y]],NA())</f>
        <v>#N/A</v>
      </c>
      <c r="Z930" s="3"/>
      <c r="AA930" s="3"/>
      <c r="AB930" s="3"/>
    </row>
    <row r="931" spans="1:28" x14ac:dyDescent="0.35">
      <c r="A931" s="1">
        <v>44201</v>
      </c>
      <c r="B931">
        <v>77.7</v>
      </c>
      <c r="C931">
        <v>80.099999999999994</v>
      </c>
      <c r="D931">
        <v>284.8</v>
      </c>
      <c r="E931" t="s">
        <v>8</v>
      </c>
      <c r="G931" t="s">
        <v>17</v>
      </c>
      <c r="I931" s="2">
        <f>IFERROR(tweet_datatable[[#This Row],[Retweets]]/SUM(tweet_datatable[[#This Row],[Retweets]:[Likes]]),0.5)</f>
        <v>0.21951219512195122</v>
      </c>
      <c r="J931" s="2">
        <f>IFERROR(tweet_datatable[[#This Row],[Retweets]]/SUM(tweet_datatable[[#This Row],[Comments]:[Retweets]]),0.5)</f>
        <v>0.50760456273764254</v>
      </c>
      <c r="K931" s="3">
        <f>tweet_datatable[[#This Row],[R/L]]*60</f>
        <v>13.170731707317072</v>
      </c>
      <c r="L931" s="3">
        <f>tweet_datatable[[#This Row],[R/C]]*60</f>
        <v>30.456273764258551</v>
      </c>
      <c r="M931" s="3">
        <f>180-tweet_datatable[[#This Row],[Theta (deg)]]-tweet_datatable[[#This Row],[Phi (deg)]]</f>
        <v>136.37299452842439</v>
      </c>
      <c r="N931" s="3">
        <f>RADIANS(tweet_datatable[[#This Row],[Phi (deg)]])</f>
        <v>0.53156225507507904</v>
      </c>
      <c r="O931" s="3">
        <f>RADIANS(tweet_datatable[[#This Row],[Beta (deg)]])</f>
        <v>2.3801577653252175</v>
      </c>
      <c r="P931" s="3">
        <f>SIN(tweet_datatable[[#This Row],[Phi (rad)]])</f>
        <v>0.50688064846871883</v>
      </c>
      <c r="Q931" s="3">
        <f>SIN(tweet_datatable[[#This Row],[Beta (rad)]])</f>
        <v>0.68996079422765633</v>
      </c>
      <c r="R931" s="3">
        <f>tweet_datatable[[#This Row],[SinPhi]]/tweet_datatable[[#This Row],[SinBeta]]</f>
        <v>0.73465137832378169</v>
      </c>
      <c r="S931" s="3">
        <f>RADIANS(tweet_datatable[[#This Row],[Theta (deg)]])</f>
        <v>0.22987263318949705</v>
      </c>
      <c r="T931" s="3">
        <f>tweet_datatable[[#This Row],[r1]]*COS(tweet_datatable[[#This Row],[Theta (rad)]])</f>
        <v>0.71532668521936926</v>
      </c>
      <c r="U931" s="3">
        <f>tweet_datatable[[#This Row],[r1]]*SIN(tweet_datatable[[#This Row],[Theta (rad)]])</f>
        <v>0.16739289437160007</v>
      </c>
      <c r="V931" s="3">
        <f>IF(COUNTA(tweet_datatable[[#This Row],[Flag]])&gt;0,tweet_datatable[[#This Row],[x]],NA())</f>
        <v>0.71532668521936926</v>
      </c>
      <c r="W931" s="3">
        <f>IF(COUNTA(tweet_datatable[[#This Row],[Flag]])&gt;0,tweet_datatable[[#This Row],[y]],NA())</f>
        <v>0.16739289437160007</v>
      </c>
      <c r="X931" s="3" t="e">
        <f>IF(COUNTA(tweet_datatable[[#This Row],[Flag]])=0,tweet_datatable[[#This Row],[x]],NA())</f>
        <v>#N/A</v>
      </c>
      <c r="Y931" s="3" t="e">
        <f>IF(COUNTA(tweet_datatable[[#This Row],[Flag]])=0,tweet_datatable[[#This Row],[y]],NA())</f>
        <v>#N/A</v>
      </c>
      <c r="Z931" s="3"/>
      <c r="AA931" s="3"/>
      <c r="AB931" s="3"/>
    </row>
    <row r="932" spans="1:28" x14ac:dyDescent="0.35">
      <c r="A932" s="1">
        <v>44201</v>
      </c>
      <c r="B932">
        <v>15.3</v>
      </c>
      <c r="C932">
        <v>45.7</v>
      </c>
      <c r="D932">
        <v>219.4</v>
      </c>
      <c r="E932" t="s">
        <v>8</v>
      </c>
      <c r="I932" s="2">
        <f>IFERROR(tweet_datatable[[#This Row],[Retweets]]/SUM(tweet_datatable[[#This Row],[Retweets]:[Likes]]),0.5)</f>
        <v>0.17238777819690682</v>
      </c>
      <c r="J932" s="2">
        <f>IFERROR(tweet_datatable[[#This Row],[Retweets]]/SUM(tweet_datatable[[#This Row],[Comments]:[Retweets]]),0.5)</f>
        <v>0.74918032786885247</v>
      </c>
      <c r="K932" s="3">
        <f>tweet_datatable[[#This Row],[R/L]]*60</f>
        <v>10.343266691814408</v>
      </c>
      <c r="L932" s="3">
        <f>tweet_datatable[[#This Row],[R/C]]*60</f>
        <v>44.950819672131146</v>
      </c>
      <c r="M932" s="3">
        <f>180-tweet_datatable[[#This Row],[Theta (deg)]]-tweet_datatable[[#This Row],[Phi (deg)]]</f>
        <v>124.70591363605443</v>
      </c>
      <c r="N932" s="3">
        <f>RADIANS(tweet_datatable[[#This Row],[Phi (deg)]])</f>
        <v>0.78453980474892648</v>
      </c>
      <c r="O932" s="3">
        <f>RADIANS(tweet_datatable[[#This Row],[Beta (deg)]])</f>
        <v>2.1765287896568433</v>
      </c>
      <c r="P932" s="3">
        <f>SIN(tweet_datatable[[#This Row],[Phi (rad)]])</f>
        <v>0.70649956954912019</v>
      </c>
      <c r="Q932" s="3">
        <f>SIN(tweet_datatable[[#This Row],[Beta (rad)]])</f>
        <v>0.82208527993455127</v>
      </c>
      <c r="R932" s="3">
        <f>tweet_datatable[[#This Row],[SinPhi]]/tweet_datatable[[#This Row],[SinBeta]]</f>
        <v>0.85939936742982037</v>
      </c>
      <c r="S932" s="3">
        <f>RADIANS(tweet_datatable[[#This Row],[Theta (deg)]])</f>
        <v>0.18052405918402303</v>
      </c>
      <c r="T932" s="3">
        <f>tweet_datatable[[#This Row],[r1]]*COS(tweet_datatable[[#This Row],[Theta (rad)]])</f>
        <v>0.84543390048372757</v>
      </c>
      <c r="U932" s="3">
        <f>tweet_datatable[[#This Row],[r1]]*SIN(tweet_datatable[[#This Row],[Theta (rad)]])</f>
        <v>0.15430098072159479</v>
      </c>
      <c r="V932" s="3" t="e">
        <f>IF(COUNTA(tweet_datatable[[#This Row],[Flag]])&gt;0,tweet_datatable[[#This Row],[x]],NA())</f>
        <v>#N/A</v>
      </c>
      <c r="W932" s="3" t="e">
        <f>IF(COUNTA(tweet_datatable[[#This Row],[Flag]])&gt;0,tweet_datatable[[#This Row],[y]],NA())</f>
        <v>#N/A</v>
      </c>
      <c r="X932" s="3">
        <f>IF(COUNTA(tweet_datatable[[#This Row],[Flag]])=0,tweet_datatable[[#This Row],[x]],NA())</f>
        <v>0.84543390048372757</v>
      </c>
      <c r="Y932" s="3">
        <f>IF(COUNTA(tweet_datatable[[#This Row],[Flag]])=0,tweet_datatable[[#This Row],[y]],NA())</f>
        <v>0.15430098072159479</v>
      </c>
      <c r="Z932" s="3"/>
      <c r="AA932" s="3"/>
      <c r="AB932" s="3"/>
    </row>
    <row r="933" spans="1:28" x14ac:dyDescent="0.35">
      <c r="A933" s="1">
        <v>44201</v>
      </c>
      <c r="B933">
        <v>10.7</v>
      </c>
      <c r="C933">
        <v>27.5</v>
      </c>
      <c r="D933">
        <v>130.6</v>
      </c>
      <c r="E933" t="s">
        <v>9</v>
      </c>
      <c r="I933" s="2">
        <f>IFERROR(tweet_datatable[[#This Row],[Retweets]]/SUM(tweet_datatable[[#This Row],[Retweets]:[Likes]]),0.5)</f>
        <v>0.1739405439595193</v>
      </c>
      <c r="J933" s="2">
        <f>IFERROR(tweet_datatable[[#This Row],[Retweets]]/SUM(tweet_datatable[[#This Row],[Comments]:[Retweets]]),0.5)</f>
        <v>0.71989528795811508</v>
      </c>
      <c r="K933" s="3">
        <f>tweet_datatable[[#This Row],[R/L]]*60</f>
        <v>10.436432637571158</v>
      </c>
      <c r="L933" s="3">
        <f>tweet_datatable[[#This Row],[R/C]]*60</f>
        <v>43.193717277486904</v>
      </c>
      <c r="M933" s="3">
        <f>180-tweet_datatable[[#This Row],[Theta (deg)]]-tweet_datatable[[#This Row],[Phi (deg)]]</f>
        <v>126.36985008494193</v>
      </c>
      <c r="N933" s="3">
        <f>RADIANS(tweet_datatable[[#This Row],[Phi (deg)]])</f>
        <v>0.75387258266770762</v>
      </c>
      <c r="O933" s="3">
        <f>RADIANS(tweet_datatable[[#This Row],[Beta (deg)]])</f>
        <v>2.2055699592338724</v>
      </c>
      <c r="P933" s="3">
        <f>SIN(tweet_datatable[[#This Row],[Phi (rad)]])</f>
        <v>0.68446716734616064</v>
      </c>
      <c r="Q933" s="3">
        <f>SIN(tweet_datatable[[#This Row],[Beta (rad)]])</f>
        <v>0.80520595199264344</v>
      </c>
      <c r="R933" s="3">
        <f>tweet_datatable[[#This Row],[SinPhi]]/tweet_datatable[[#This Row],[SinBeta]]</f>
        <v>0.85005229488469314</v>
      </c>
      <c r="S933" s="3">
        <f>RADIANS(tweet_datatable[[#This Row],[Theta (deg)]])</f>
        <v>0.18215011168821277</v>
      </c>
      <c r="T933" s="3">
        <f>tweet_datatable[[#This Row],[r1]]*COS(tweet_datatable[[#This Row],[Theta (rad)]])</f>
        <v>0.83598944230140482</v>
      </c>
      <c r="U933" s="3">
        <f>tweet_datatable[[#This Row],[r1]]*SIN(tweet_datatable[[#This Row],[Theta (rad)]])</f>
        <v>0.15398232495750744</v>
      </c>
      <c r="V933" s="3" t="e">
        <f>IF(COUNTA(tweet_datatable[[#This Row],[Flag]])&gt;0,tweet_datatable[[#This Row],[x]],NA())</f>
        <v>#N/A</v>
      </c>
      <c r="W933" s="3" t="e">
        <f>IF(COUNTA(tweet_datatable[[#This Row],[Flag]])&gt;0,tweet_datatable[[#This Row],[y]],NA())</f>
        <v>#N/A</v>
      </c>
      <c r="X933" s="3">
        <f>IF(COUNTA(tweet_datatable[[#This Row],[Flag]])=0,tweet_datatable[[#This Row],[x]],NA())</f>
        <v>0.83598944230140482</v>
      </c>
      <c r="Y933" s="3">
        <f>IF(COUNTA(tweet_datatable[[#This Row],[Flag]])=0,tweet_datatable[[#This Row],[y]],NA())</f>
        <v>0.15398232495750744</v>
      </c>
      <c r="Z933" s="3"/>
      <c r="AA933" s="3"/>
      <c r="AB933" s="3"/>
    </row>
    <row r="934" spans="1:28" x14ac:dyDescent="0.35">
      <c r="A934" s="1">
        <v>44201</v>
      </c>
      <c r="B934">
        <v>100.8</v>
      </c>
      <c r="C934">
        <v>111.2</v>
      </c>
      <c r="D934">
        <v>434.1</v>
      </c>
      <c r="E934" t="s">
        <v>8</v>
      </c>
      <c r="I934" s="2">
        <f>IFERROR(tweet_datatable[[#This Row],[Retweets]]/SUM(tweet_datatable[[#This Row],[Retweets]:[Likes]]),0.5)</f>
        <v>0.20392444525949016</v>
      </c>
      <c r="J934" s="2">
        <f>IFERROR(tweet_datatable[[#This Row],[Retweets]]/SUM(tweet_datatable[[#This Row],[Comments]:[Retweets]]),0.5)</f>
        <v>0.52452830188679245</v>
      </c>
      <c r="K934" s="3">
        <f>tweet_datatable[[#This Row],[R/L]]*60</f>
        <v>12.235466715569409</v>
      </c>
      <c r="L934" s="3">
        <f>tweet_datatable[[#This Row],[R/C]]*60</f>
        <v>31.471698113207548</v>
      </c>
      <c r="M934" s="3">
        <f>180-tweet_datatable[[#This Row],[Theta (deg)]]-tweet_datatable[[#This Row],[Phi (deg)]]</f>
        <v>136.29283517122306</v>
      </c>
      <c r="N934" s="3">
        <f>RADIANS(tweet_datatable[[#This Row],[Phi (deg)]])</f>
        <v>0.54928475326915882</v>
      </c>
      <c r="O934" s="3">
        <f>RADIANS(tweet_datatable[[#This Row],[Beta (deg)]])</f>
        <v>2.3787587206157719</v>
      </c>
      <c r="P934" s="3">
        <f>SIN(tweet_datatable[[#This Row],[Phi (rad)]])</f>
        <v>0.52207732990767652</v>
      </c>
      <c r="Q934" s="3">
        <f>SIN(tweet_datatable[[#This Row],[Beta (rad)]])</f>
        <v>0.69097281260975563</v>
      </c>
      <c r="R934" s="3">
        <f>tweet_datatable[[#This Row],[SinPhi]]/tweet_datatable[[#This Row],[SinBeta]]</f>
        <v>0.755568555491825</v>
      </c>
      <c r="S934" s="3">
        <f>RADIANS(tweet_datatable[[#This Row],[Theta (deg)]])</f>
        <v>0.21354917970486273</v>
      </c>
      <c r="T934" s="3">
        <f>tweet_datatable[[#This Row],[r1]]*COS(tweet_datatable[[#This Row],[Theta (rad)]])</f>
        <v>0.7384057361686921</v>
      </c>
      <c r="U934" s="3">
        <f>tweet_datatable[[#This Row],[r1]]*SIN(tweet_datatable[[#This Row],[Theta (rad)]])</f>
        <v>0.1601274830913636</v>
      </c>
      <c r="V934" s="3" t="e">
        <f>IF(COUNTA(tweet_datatable[[#This Row],[Flag]])&gt;0,tweet_datatable[[#This Row],[x]],NA())</f>
        <v>#N/A</v>
      </c>
      <c r="W934" s="3" t="e">
        <f>IF(COUNTA(tweet_datatable[[#This Row],[Flag]])&gt;0,tweet_datatable[[#This Row],[y]],NA())</f>
        <v>#N/A</v>
      </c>
      <c r="X934" s="3">
        <f>IF(COUNTA(tweet_datatable[[#This Row],[Flag]])=0,tweet_datatable[[#This Row],[x]],NA())</f>
        <v>0.7384057361686921</v>
      </c>
      <c r="Y934" s="3">
        <f>IF(COUNTA(tweet_datatable[[#This Row],[Flag]])=0,tweet_datatable[[#This Row],[y]],NA())</f>
        <v>0.1601274830913636</v>
      </c>
      <c r="Z934" s="3"/>
      <c r="AA934" s="3"/>
      <c r="AB934" s="3"/>
    </row>
    <row r="935" spans="1:28" x14ac:dyDescent="0.35">
      <c r="A935" s="1">
        <v>44201</v>
      </c>
      <c r="B935">
        <v>28.5</v>
      </c>
      <c r="C935">
        <v>62.3</v>
      </c>
      <c r="D935">
        <v>201.9</v>
      </c>
      <c r="E935" t="s">
        <v>8</v>
      </c>
      <c r="I935" s="2">
        <f>IFERROR(tweet_datatable[[#This Row],[Retweets]]/SUM(tweet_datatable[[#This Row],[Retweets]:[Likes]]),0.5)</f>
        <v>0.23580620741862227</v>
      </c>
      <c r="J935" s="2">
        <f>IFERROR(tweet_datatable[[#This Row],[Retweets]]/SUM(tweet_datatable[[#This Row],[Comments]:[Retweets]]),0.5)</f>
        <v>0.68612334801762109</v>
      </c>
      <c r="K935" s="3">
        <f>tweet_datatable[[#This Row],[R/L]]*60</f>
        <v>14.148372445117335</v>
      </c>
      <c r="L935" s="3">
        <f>tweet_datatable[[#This Row],[R/C]]*60</f>
        <v>41.167400881057269</v>
      </c>
      <c r="M935" s="3">
        <f>180-tweet_datatable[[#This Row],[Theta (deg)]]-tweet_datatable[[#This Row],[Phi (deg)]]</f>
        <v>124.68422667382541</v>
      </c>
      <c r="N935" s="3">
        <f>RADIANS(tweet_datatable[[#This Row],[Phi (deg)]])</f>
        <v>0.71850668986286381</v>
      </c>
      <c r="O935" s="3">
        <f>RADIANS(tweet_datatable[[#This Row],[Beta (deg)]])</f>
        <v>2.1761502807611914</v>
      </c>
      <c r="P935" s="3">
        <f>SIN(tweet_datatable[[#This Row],[Phi (rad)]])</f>
        <v>0.6582612580666628</v>
      </c>
      <c r="Q935" s="3">
        <f>SIN(tweet_datatable[[#This Row],[Beta (rad)]])</f>
        <v>0.82230073052088037</v>
      </c>
      <c r="R935" s="3">
        <f>tweet_datatable[[#This Row],[SinPhi]]/tweet_datatable[[#This Row],[SinBeta]]</f>
        <v>0.80051158126746647</v>
      </c>
      <c r="S935" s="3">
        <f>RADIANS(tweet_datatable[[#This Row],[Theta (deg)]])</f>
        <v>0.24693568296573823</v>
      </c>
      <c r="T935" s="3">
        <f>tweet_datatable[[#This Row],[r1]]*COS(tweet_datatable[[#This Row],[Theta (rad)]])</f>
        <v>0.77622885946447606</v>
      </c>
      <c r="U935" s="3">
        <f>tweet_datatable[[#This Row],[r1]]*SIN(tweet_datatable[[#This Row],[Theta (rad)]])</f>
        <v>0.19567204572400809</v>
      </c>
      <c r="V935" s="3" t="e">
        <f>IF(COUNTA(tweet_datatable[[#This Row],[Flag]])&gt;0,tweet_datatable[[#This Row],[x]],NA())</f>
        <v>#N/A</v>
      </c>
      <c r="W935" s="3" t="e">
        <f>IF(COUNTA(tweet_datatable[[#This Row],[Flag]])&gt;0,tweet_datatable[[#This Row],[y]],NA())</f>
        <v>#N/A</v>
      </c>
      <c r="X935" s="3">
        <f>IF(COUNTA(tweet_datatable[[#This Row],[Flag]])=0,tweet_datatable[[#This Row],[x]],NA())</f>
        <v>0.77622885946447606</v>
      </c>
      <c r="Y935" s="3">
        <f>IF(COUNTA(tweet_datatable[[#This Row],[Flag]])=0,tweet_datatable[[#This Row],[y]],NA())</f>
        <v>0.19567204572400809</v>
      </c>
      <c r="Z935" s="3"/>
      <c r="AA935" s="3"/>
      <c r="AB935" s="3"/>
    </row>
    <row r="936" spans="1:28" x14ac:dyDescent="0.35">
      <c r="A936" s="1">
        <v>44201</v>
      </c>
      <c r="B936">
        <v>14.9</v>
      </c>
      <c r="C936">
        <v>35.700000000000003</v>
      </c>
      <c r="D936">
        <v>168.7</v>
      </c>
      <c r="E936" t="s">
        <v>8</v>
      </c>
      <c r="I936" s="2">
        <f>IFERROR(tweet_datatable[[#This Row],[Retweets]]/SUM(tweet_datatable[[#This Row],[Retweets]:[Likes]]),0.5)</f>
        <v>0.17465753424657537</v>
      </c>
      <c r="J936" s="2">
        <f>IFERROR(tweet_datatable[[#This Row],[Retweets]]/SUM(tweet_datatable[[#This Row],[Comments]:[Retweets]]),0.5)</f>
        <v>0.7055335968379447</v>
      </c>
      <c r="K936" s="3">
        <f>tweet_datatable[[#This Row],[R/L]]*60</f>
        <v>10.479452054794523</v>
      </c>
      <c r="L936" s="3">
        <f>tweet_datatable[[#This Row],[R/C]]*60</f>
        <v>42.33201581027668</v>
      </c>
      <c r="M936" s="3">
        <f>180-tweet_datatable[[#This Row],[Theta (deg)]]-tweet_datatable[[#This Row],[Phi (deg)]]</f>
        <v>127.18853213492878</v>
      </c>
      <c r="N936" s="3">
        <f>RADIANS(tweet_datatable[[#This Row],[Phi (deg)]])</f>
        <v>0.73883305489562334</v>
      </c>
      <c r="O936" s="3">
        <f>RADIANS(tweet_datatable[[#This Row],[Beta (deg)]])</f>
        <v>2.2198586565331198</v>
      </c>
      <c r="P936" s="3">
        <f>SIN(tweet_datatable[[#This Row],[Phi (rad)]])</f>
        <v>0.67342570044498617</v>
      </c>
      <c r="Q936" s="3">
        <f>SIN(tweet_datatable[[#This Row],[Beta (rad)]])</f>
        <v>0.79665091379282094</v>
      </c>
      <c r="R936" s="3">
        <f>tweet_datatable[[#This Row],[SinPhi]]/tweet_datatable[[#This Row],[SinBeta]]</f>
        <v>0.84532094143824577</v>
      </c>
      <c r="S936" s="3">
        <f>RADIANS(tweet_datatable[[#This Row],[Theta (deg)]])</f>
        <v>0.18290094216104966</v>
      </c>
      <c r="T936" s="3">
        <f>tweet_datatable[[#This Row],[r1]]*COS(tweet_datatable[[#This Row],[Theta (rad)]])</f>
        <v>0.83122115663333973</v>
      </c>
      <c r="U936" s="3">
        <f>tweet_datatable[[#This Row],[r1]]*SIN(tweet_datatable[[#This Row],[Theta (rad)]])</f>
        <v>0.15374941560596275</v>
      </c>
      <c r="V936" s="3" t="e">
        <f>IF(COUNTA(tweet_datatable[[#This Row],[Flag]])&gt;0,tweet_datatable[[#This Row],[x]],NA())</f>
        <v>#N/A</v>
      </c>
      <c r="W936" s="3" t="e">
        <f>IF(COUNTA(tweet_datatable[[#This Row],[Flag]])&gt;0,tweet_datatable[[#This Row],[y]],NA())</f>
        <v>#N/A</v>
      </c>
      <c r="X936" s="3">
        <f>IF(COUNTA(tweet_datatable[[#This Row],[Flag]])=0,tweet_datatable[[#This Row],[x]],NA())</f>
        <v>0.83122115663333973</v>
      </c>
      <c r="Y936" s="3">
        <f>IF(COUNTA(tweet_datatable[[#This Row],[Flag]])=0,tweet_datatable[[#This Row],[y]],NA())</f>
        <v>0.15374941560596275</v>
      </c>
      <c r="Z936" s="3"/>
      <c r="AA936" s="3"/>
      <c r="AB936" s="3"/>
    </row>
    <row r="937" spans="1:28" x14ac:dyDescent="0.35">
      <c r="A937" s="1">
        <v>44201</v>
      </c>
      <c r="B937">
        <v>33.4</v>
      </c>
      <c r="C937">
        <v>90.1</v>
      </c>
      <c r="D937">
        <v>335.5</v>
      </c>
      <c r="E937" t="s">
        <v>8</v>
      </c>
      <c r="I937" s="2">
        <f>IFERROR(tweet_datatable[[#This Row],[Retweets]]/SUM(tweet_datatable[[#This Row],[Retweets]:[Likes]]),0.5)</f>
        <v>0.21170112781954883</v>
      </c>
      <c r="J937" s="2">
        <f>IFERROR(tweet_datatable[[#This Row],[Retweets]]/SUM(tweet_datatable[[#This Row],[Comments]:[Retweets]]),0.5)</f>
        <v>0.72955465587044532</v>
      </c>
      <c r="K937" s="3">
        <f>tweet_datatable[[#This Row],[R/L]]*60</f>
        <v>12.70206766917293</v>
      </c>
      <c r="L937" s="3">
        <f>tweet_datatable[[#This Row],[R/C]]*60</f>
        <v>43.773279352226723</v>
      </c>
      <c r="M937" s="3">
        <f>180-tweet_datatable[[#This Row],[Theta (deg)]]-tweet_datatable[[#This Row],[Phi (deg)]]</f>
        <v>123.52465297860036</v>
      </c>
      <c r="N937" s="3">
        <f>RADIANS(tweet_datatable[[#This Row],[Phi (deg)]])</f>
        <v>0.763987849091607</v>
      </c>
      <c r="O937" s="3">
        <f>RADIANS(tweet_datatable[[#This Row],[Beta (deg)]])</f>
        <v>2.155911901859997</v>
      </c>
      <c r="P937" s="3">
        <f>SIN(tweet_datatable[[#This Row],[Phi (rad)]])</f>
        <v>0.69180649614514245</v>
      </c>
      <c r="Q937" s="3">
        <f>SIN(tweet_datatable[[#This Row],[Beta (rad)]])</f>
        <v>0.83364825983942392</v>
      </c>
      <c r="R937" s="3">
        <f>tweet_datatable[[#This Row],[SinPhi]]/tweet_datatable[[#This Row],[SinBeta]]</f>
        <v>0.82985418367981378</v>
      </c>
      <c r="S937" s="3">
        <f>RADIANS(tweet_datatable[[#This Row],[Theta (deg)]])</f>
        <v>0.22169290263818947</v>
      </c>
      <c r="T937" s="3">
        <f>tweet_datatable[[#This Row],[r1]]*COS(tweet_datatable[[#This Row],[Theta (rad)]])</f>
        <v>0.80954483825183654</v>
      </c>
      <c r="U937" s="3">
        <f>tweet_datatable[[#This Row],[r1]]*SIN(tweet_datatable[[#This Row],[Theta (rad)]])</f>
        <v>0.18246950712570556</v>
      </c>
      <c r="V937" s="3" t="e">
        <f>IF(COUNTA(tweet_datatable[[#This Row],[Flag]])&gt;0,tweet_datatable[[#This Row],[x]],NA())</f>
        <v>#N/A</v>
      </c>
      <c r="W937" s="3" t="e">
        <f>IF(COUNTA(tweet_datatable[[#This Row],[Flag]])&gt;0,tweet_datatable[[#This Row],[y]],NA())</f>
        <v>#N/A</v>
      </c>
      <c r="X937" s="3">
        <f>IF(COUNTA(tweet_datatable[[#This Row],[Flag]])=0,tweet_datatable[[#This Row],[x]],NA())</f>
        <v>0.80954483825183654</v>
      </c>
      <c r="Y937" s="3">
        <f>IF(COUNTA(tweet_datatable[[#This Row],[Flag]])=0,tweet_datatable[[#This Row],[y]],NA())</f>
        <v>0.18246950712570556</v>
      </c>
      <c r="Z937" s="3"/>
      <c r="AA937" s="3"/>
      <c r="AB937" s="3"/>
    </row>
    <row r="938" spans="1:28" x14ac:dyDescent="0.35">
      <c r="A938" s="1">
        <v>44201</v>
      </c>
      <c r="B938">
        <v>34.700000000000003</v>
      </c>
      <c r="C938">
        <v>61.6</v>
      </c>
      <c r="D938">
        <v>215.9</v>
      </c>
      <c r="E938" t="s">
        <v>8</v>
      </c>
      <c r="I938" s="2">
        <f>IFERROR(tweet_datatable[[#This Row],[Retweets]]/SUM(tweet_datatable[[#This Row],[Retweets]:[Likes]]),0.5)</f>
        <v>0.22198198198198199</v>
      </c>
      <c r="J938" s="2">
        <f>IFERROR(tweet_datatable[[#This Row],[Retweets]]/SUM(tweet_datatable[[#This Row],[Comments]:[Retweets]]),0.5)</f>
        <v>0.63966770508826576</v>
      </c>
      <c r="K938" s="3">
        <f>tweet_datatable[[#This Row],[R/L]]*60</f>
        <v>13.31891891891892</v>
      </c>
      <c r="L938" s="3">
        <f>tweet_datatable[[#This Row],[R/C]]*60</f>
        <v>38.380062305295944</v>
      </c>
      <c r="M938" s="3">
        <f>180-tweet_datatable[[#This Row],[Theta (deg)]]-tweet_datatable[[#This Row],[Phi (deg)]]</f>
        <v>128.30101877578514</v>
      </c>
      <c r="N938" s="3">
        <f>RADIANS(tweet_datatable[[#This Row],[Phi (deg)]])</f>
        <v>0.6698584543479793</v>
      </c>
      <c r="O938" s="3">
        <f>RADIANS(tweet_datatable[[#This Row],[Beta (deg)]])</f>
        <v>2.239275211300515</v>
      </c>
      <c r="P938" s="3">
        <f>SIN(tweet_datatable[[#This Row],[Phi (rad)]])</f>
        <v>0.62087503426738466</v>
      </c>
      <c r="Q938" s="3">
        <f>SIN(tweet_datatable[[#This Row],[Beta (rad)]])</f>
        <v>0.78476535012314852</v>
      </c>
      <c r="R938" s="3">
        <f>tweet_datatable[[#This Row],[SinPhi]]/tweet_datatable[[#This Row],[SinBeta]]</f>
        <v>0.79116010176794183</v>
      </c>
      <c r="S938" s="3">
        <f>RADIANS(tweet_datatable[[#This Row],[Theta (deg)]])</f>
        <v>0.23245898794129882</v>
      </c>
      <c r="T938" s="3">
        <f>tweet_datatable[[#This Row],[r1]]*COS(tweet_datatable[[#This Row],[Theta (rad)]])</f>
        <v>0.76988015608238769</v>
      </c>
      <c r="U938" s="3">
        <f>tweet_datatable[[#This Row],[r1]]*SIN(tweet_datatable[[#This Row],[Theta (rad)]])</f>
        <v>0.18226039586267354</v>
      </c>
      <c r="V938" s="3" t="e">
        <f>IF(COUNTA(tweet_datatable[[#This Row],[Flag]])&gt;0,tweet_datatable[[#This Row],[x]],NA())</f>
        <v>#N/A</v>
      </c>
      <c r="W938" s="3" t="e">
        <f>IF(COUNTA(tweet_datatable[[#This Row],[Flag]])&gt;0,tweet_datatable[[#This Row],[y]],NA())</f>
        <v>#N/A</v>
      </c>
      <c r="X938" s="3">
        <f>IF(COUNTA(tweet_datatable[[#This Row],[Flag]])=0,tweet_datatable[[#This Row],[x]],NA())</f>
        <v>0.76988015608238769</v>
      </c>
      <c r="Y938" s="3">
        <f>IF(COUNTA(tweet_datatable[[#This Row],[Flag]])=0,tweet_datatable[[#This Row],[y]],NA())</f>
        <v>0.18226039586267354</v>
      </c>
      <c r="Z938" s="3"/>
      <c r="AA938" s="3"/>
      <c r="AB938" s="3"/>
    </row>
    <row r="939" spans="1:28" x14ac:dyDescent="0.35">
      <c r="A939" s="1">
        <v>44201</v>
      </c>
      <c r="B939">
        <v>35.700000000000003</v>
      </c>
      <c r="C939">
        <v>76.3</v>
      </c>
      <c r="D939">
        <v>270.3</v>
      </c>
      <c r="E939" t="s">
        <v>8</v>
      </c>
      <c r="I939" s="2">
        <f>IFERROR(tweet_datatable[[#This Row],[Retweets]]/SUM(tweet_datatable[[#This Row],[Retweets]:[Likes]]),0.5)</f>
        <v>0.22013848817080206</v>
      </c>
      <c r="J939" s="2">
        <f>IFERROR(tweet_datatable[[#This Row],[Retweets]]/SUM(tweet_datatable[[#This Row],[Comments]:[Retweets]]),0.5)</f>
        <v>0.68125000000000002</v>
      </c>
      <c r="K939" s="3">
        <f>tweet_datatable[[#This Row],[R/L]]*60</f>
        <v>13.208309290248124</v>
      </c>
      <c r="L939" s="3">
        <f>tweet_datatable[[#This Row],[R/C]]*60</f>
        <v>40.875</v>
      </c>
      <c r="M939" s="3">
        <f>180-tweet_datatable[[#This Row],[Theta (deg)]]-tweet_datatable[[#This Row],[Phi (deg)]]</f>
        <v>125.91669070975189</v>
      </c>
      <c r="N939" s="3">
        <f>RADIANS(tweet_datatable[[#This Row],[Phi (deg)]])</f>
        <v>0.71340333175268222</v>
      </c>
      <c r="O939" s="3">
        <f>RADIANS(tweet_datatable[[#This Row],[Beta (deg)]])</f>
        <v>2.1976608361005261</v>
      </c>
      <c r="P939" s="3">
        <f>SIN(tweet_datatable[[#This Row],[Phi (rad)]])</f>
        <v>0.65441094810861034</v>
      </c>
      <c r="Q939" s="3">
        <f>SIN(tweet_datatable[[#This Row],[Beta (rad)]])</f>
        <v>0.80987079121356098</v>
      </c>
      <c r="R939" s="3">
        <f>tweet_datatable[[#This Row],[SinPhi]]/tweet_datatable[[#This Row],[SinBeta]]</f>
        <v>0.80804364746628299</v>
      </c>
      <c r="S939" s="3">
        <f>RADIANS(tweet_datatable[[#This Row],[Theta (deg)]])</f>
        <v>0.23052848573658513</v>
      </c>
      <c r="T939" s="3">
        <f>tweet_datatable[[#This Row],[r1]]*COS(tweet_datatable[[#This Row],[Theta (rad)]])</f>
        <v>0.78666747995212349</v>
      </c>
      <c r="U939" s="3">
        <f>tweet_datatable[[#This Row],[r1]]*SIN(tweet_datatable[[#This Row],[Theta (rad)]])</f>
        <v>0.184631557964477</v>
      </c>
      <c r="V939" s="3" t="e">
        <f>IF(COUNTA(tweet_datatable[[#This Row],[Flag]])&gt;0,tweet_datatable[[#This Row],[x]],NA())</f>
        <v>#N/A</v>
      </c>
      <c r="W939" s="3" t="e">
        <f>IF(COUNTA(tweet_datatable[[#This Row],[Flag]])&gt;0,tweet_datatable[[#This Row],[y]],NA())</f>
        <v>#N/A</v>
      </c>
      <c r="X939" s="3">
        <f>IF(COUNTA(tweet_datatable[[#This Row],[Flag]])=0,tweet_datatable[[#This Row],[x]],NA())</f>
        <v>0.78666747995212349</v>
      </c>
      <c r="Y939" s="3">
        <f>IF(COUNTA(tweet_datatable[[#This Row],[Flag]])=0,tweet_datatable[[#This Row],[y]],NA())</f>
        <v>0.184631557964477</v>
      </c>
      <c r="Z939" s="3"/>
      <c r="AA939" s="3"/>
      <c r="AB939" s="3"/>
    </row>
    <row r="940" spans="1:28" x14ac:dyDescent="0.35">
      <c r="A940" s="1">
        <v>44201</v>
      </c>
      <c r="B940">
        <v>36</v>
      </c>
      <c r="C940">
        <v>57.5</v>
      </c>
      <c r="D940">
        <v>197.2</v>
      </c>
      <c r="E940" t="s">
        <v>8</v>
      </c>
      <c r="I940" s="2">
        <f>IFERROR(tweet_datatable[[#This Row],[Retweets]]/SUM(tweet_datatable[[#This Row],[Retweets]:[Likes]]),0.5)</f>
        <v>0.22575579112681587</v>
      </c>
      <c r="J940" s="2">
        <f>IFERROR(tweet_datatable[[#This Row],[Retweets]]/SUM(tweet_datatable[[#This Row],[Comments]:[Retweets]]),0.5)</f>
        <v>0.61497326203208558</v>
      </c>
      <c r="K940" s="3">
        <f>tweet_datatable[[#This Row],[R/L]]*60</f>
        <v>13.545347467608952</v>
      </c>
      <c r="L940" s="3">
        <f>tweet_datatable[[#This Row],[R/C]]*60</f>
        <v>36.898395721925134</v>
      </c>
      <c r="M940" s="3">
        <f>180-tweet_datatable[[#This Row],[Theta (deg)]]-tweet_datatable[[#This Row],[Phi (deg)]]</f>
        <v>129.5562568104659</v>
      </c>
      <c r="N940" s="3">
        <f>RADIANS(tweet_datatable[[#This Row],[Phi (deg)]])</f>
        <v>0.64399849405138365</v>
      </c>
      <c r="O940" s="3">
        <f>RADIANS(tweet_datatable[[#This Row],[Beta (deg)]])</f>
        <v>2.2611832479019571</v>
      </c>
      <c r="P940" s="3">
        <f>SIN(tweet_datatable[[#This Row],[Phi (rad)]])</f>
        <v>0.60039783397244584</v>
      </c>
      <c r="Q940" s="3">
        <f>SIN(tweet_datatable[[#This Row],[Beta (rad)]])</f>
        <v>0.77099966760119476</v>
      </c>
      <c r="R940" s="3">
        <f>tweet_datatable[[#This Row],[SinPhi]]/tweet_datatable[[#This Row],[SinBeta]]</f>
        <v>0.77872644983163086</v>
      </c>
      <c r="S940" s="3">
        <f>RADIANS(tweet_datatable[[#This Row],[Theta (deg)]])</f>
        <v>0.23641091163645217</v>
      </c>
      <c r="T940" s="3">
        <f>tweet_datatable[[#This Row],[r1]]*COS(tweet_datatable[[#This Row],[Theta (rad)]])</f>
        <v>0.75706605883415867</v>
      </c>
      <c r="U940" s="3">
        <f>tweet_datatable[[#This Row],[r1]]*SIN(tweet_datatable[[#This Row],[Theta (rad)]])</f>
        <v>0.18238932597246366</v>
      </c>
      <c r="V940" s="3" t="e">
        <f>IF(COUNTA(tweet_datatable[[#This Row],[Flag]])&gt;0,tweet_datatable[[#This Row],[x]],NA())</f>
        <v>#N/A</v>
      </c>
      <c r="W940" s="3" t="e">
        <f>IF(COUNTA(tweet_datatable[[#This Row],[Flag]])&gt;0,tweet_datatable[[#This Row],[y]],NA())</f>
        <v>#N/A</v>
      </c>
      <c r="X940" s="3">
        <f>IF(COUNTA(tweet_datatable[[#This Row],[Flag]])=0,tweet_datatable[[#This Row],[x]],NA())</f>
        <v>0.75706605883415867</v>
      </c>
      <c r="Y940" s="3">
        <f>IF(COUNTA(tweet_datatable[[#This Row],[Flag]])=0,tweet_datatable[[#This Row],[y]],NA())</f>
        <v>0.18238932597246366</v>
      </c>
      <c r="Z940" s="3"/>
      <c r="AA940" s="3"/>
      <c r="AB940" s="3"/>
    </row>
    <row r="941" spans="1:28" x14ac:dyDescent="0.35">
      <c r="A941" s="1">
        <v>44201</v>
      </c>
      <c r="B941">
        <v>20</v>
      </c>
      <c r="C941">
        <v>80.400000000000006</v>
      </c>
      <c r="D941">
        <v>270.89999999999998</v>
      </c>
      <c r="E941" t="s">
        <v>8</v>
      </c>
      <c r="I941" s="2">
        <f>IFERROR(tweet_datatable[[#This Row],[Retweets]]/SUM(tweet_datatable[[#This Row],[Retweets]:[Likes]]),0.5)</f>
        <v>0.22886421861656708</v>
      </c>
      <c r="J941" s="2">
        <f>IFERROR(tweet_datatable[[#This Row],[Retweets]]/SUM(tweet_datatable[[#This Row],[Comments]:[Retweets]]),0.5)</f>
        <v>0.80079681274900405</v>
      </c>
      <c r="K941" s="3">
        <f>tweet_datatable[[#This Row],[R/L]]*60</f>
        <v>13.731853116994024</v>
      </c>
      <c r="L941" s="3">
        <f>tweet_datatable[[#This Row],[R/C]]*60</f>
        <v>48.047808764940243</v>
      </c>
      <c r="M941" s="3">
        <f>180-tweet_datatable[[#This Row],[Theta (deg)]]-tweet_datatable[[#This Row],[Phi (deg)]]</f>
        <v>118.22033811806574</v>
      </c>
      <c r="N941" s="3">
        <f>RADIANS(tweet_datatable[[#This Row],[Phi (deg)]])</f>
        <v>0.83859246131679743</v>
      </c>
      <c r="O941" s="3">
        <f>RADIANS(tweet_datatable[[#This Row],[Beta (deg)]])</f>
        <v>2.063334142981204</v>
      </c>
      <c r="P941" s="3">
        <f>SIN(tweet_datatable[[#This Row],[Phi (rad)]])</f>
        <v>0.74370290290372321</v>
      </c>
      <c r="Q941" s="3">
        <f>SIN(tweet_datatable[[#This Row],[Beta (rad)]])</f>
        <v>0.88113565655976145</v>
      </c>
      <c r="R941" s="3">
        <f>tweet_datatable[[#This Row],[SinPhi]]/tweet_datatable[[#This Row],[SinBeta]]</f>
        <v>0.84402770148626127</v>
      </c>
      <c r="S941" s="3">
        <f>RADIANS(tweet_datatable[[#This Row],[Theta (deg)]])</f>
        <v>0.23966604929179183</v>
      </c>
      <c r="T941" s="3">
        <f>tweet_datatable[[#This Row],[r1]]*COS(tweet_datatable[[#This Row],[Theta (rad)]])</f>
        <v>0.81990311229368917</v>
      </c>
      <c r="U941" s="3">
        <f>tweet_datatable[[#This Row],[r1]]*SIN(tweet_datatable[[#This Row],[Theta (rad)]])</f>
        <v>0.20035380537265476</v>
      </c>
      <c r="V941" s="3" t="e">
        <f>IF(COUNTA(tweet_datatable[[#This Row],[Flag]])&gt;0,tweet_datatable[[#This Row],[x]],NA())</f>
        <v>#N/A</v>
      </c>
      <c r="W941" s="3" t="e">
        <f>IF(COUNTA(tweet_datatable[[#This Row],[Flag]])&gt;0,tweet_datatable[[#This Row],[y]],NA())</f>
        <v>#N/A</v>
      </c>
      <c r="X941" s="3">
        <f>IF(COUNTA(tweet_datatable[[#This Row],[Flag]])=0,tweet_datatable[[#This Row],[x]],NA())</f>
        <v>0.81990311229368917</v>
      </c>
      <c r="Y941" s="3">
        <f>IF(COUNTA(tweet_datatable[[#This Row],[Flag]])=0,tweet_datatable[[#This Row],[y]],NA())</f>
        <v>0.20035380537265476</v>
      </c>
      <c r="Z941" s="3"/>
      <c r="AA941" s="3"/>
      <c r="AB941" s="3"/>
    </row>
    <row r="942" spans="1:28" x14ac:dyDescent="0.35">
      <c r="A942" s="1">
        <v>44201</v>
      </c>
      <c r="B942">
        <v>11.8</v>
      </c>
      <c r="C942">
        <v>27.5</v>
      </c>
      <c r="D942">
        <v>122.9</v>
      </c>
      <c r="E942" t="s">
        <v>9</v>
      </c>
      <c r="I942" s="2">
        <f>IFERROR(tweet_datatable[[#This Row],[Retweets]]/SUM(tweet_datatable[[#This Row],[Retweets]:[Likes]]),0.5)</f>
        <v>0.18284574468085105</v>
      </c>
      <c r="J942" s="2">
        <f>IFERROR(tweet_datatable[[#This Row],[Retweets]]/SUM(tweet_datatable[[#This Row],[Comments]:[Retweets]]),0.5)</f>
        <v>0.69974554707379144</v>
      </c>
      <c r="K942" s="3">
        <f>tweet_datatable[[#This Row],[R/L]]*60</f>
        <v>10.970744680851062</v>
      </c>
      <c r="L942" s="3">
        <f>tweet_datatable[[#This Row],[R/C]]*60</f>
        <v>41.984732824427489</v>
      </c>
      <c r="M942" s="3">
        <f>180-tweet_datatable[[#This Row],[Theta (deg)]]-tweet_datatable[[#This Row],[Phi (deg)]]</f>
        <v>127.04452249472146</v>
      </c>
      <c r="N942" s="3">
        <f>RADIANS(tweet_datatable[[#This Row],[Phi (deg)]])</f>
        <v>0.73277182335639801</v>
      </c>
      <c r="O942" s="3">
        <f>RADIANS(tweet_datatable[[#This Row],[Beta (deg)]])</f>
        <v>2.2173452141568899</v>
      </c>
      <c r="P942" s="3">
        <f>SIN(tweet_datatable[[#This Row],[Phi (rad)]])</f>
        <v>0.66893256239220822</v>
      </c>
      <c r="Q942" s="3">
        <f>SIN(tweet_datatable[[#This Row],[Beta (rad)]])</f>
        <v>0.79816762011103548</v>
      </c>
      <c r="R942" s="3">
        <f>tweet_datatable[[#This Row],[SinPhi]]/tweet_datatable[[#This Row],[SinBeta]]</f>
        <v>0.83808531633888006</v>
      </c>
      <c r="S942" s="3">
        <f>RADIANS(tweet_datatable[[#This Row],[Theta (deg)]])</f>
        <v>0.19147561607650554</v>
      </c>
      <c r="T942" s="3">
        <f>tweet_datatable[[#This Row],[r1]]*COS(tweet_datatable[[#This Row],[Theta (rad)]])</f>
        <v>0.82276887378201247</v>
      </c>
      <c r="U942" s="3">
        <f>tweet_datatable[[#This Row],[r1]]*SIN(tweet_datatable[[#This Row],[Theta (rad)]])</f>
        <v>0.1594941309212331</v>
      </c>
      <c r="V942" s="3" t="e">
        <f>IF(COUNTA(tweet_datatable[[#This Row],[Flag]])&gt;0,tweet_datatable[[#This Row],[x]],NA())</f>
        <v>#N/A</v>
      </c>
      <c r="W942" s="3" t="e">
        <f>IF(COUNTA(tweet_datatable[[#This Row],[Flag]])&gt;0,tweet_datatable[[#This Row],[y]],NA())</f>
        <v>#N/A</v>
      </c>
      <c r="X942" s="3">
        <f>IF(COUNTA(tweet_datatable[[#This Row],[Flag]])=0,tweet_datatable[[#This Row],[x]],NA())</f>
        <v>0.82276887378201247</v>
      </c>
      <c r="Y942" s="3">
        <f>IF(COUNTA(tweet_datatable[[#This Row],[Flag]])=0,tweet_datatable[[#This Row],[y]],NA())</f>
        <v>0.1594941309212331</v>
      </c>
      <c r="Z942" s="3"/>
      <c r="AA942" s="3"/>
      <c r="AB942" s="3"/>
    </row>
    <row r="943" spans="1:28" x14ac:dyDescent="0.35">
      <c r="A943" s="1">
        <v>44202</v>
      </c>
      <c r="B943">
        <v>20.8</v>
      </c>
      <c r="C943">
        <v>38.200000000000003</v>
      </c>
      <c r="D943">
        <v>184.8</v>
      </c>
      <c r="E943" t="s">
        <v>8</v>
      </c>
      <c r="G943" t="s">
        <v>17</v>
      </c>
      <c r="I943" s="2">
        <f>IFERROR(tweet_datatable[[#This Row],[Retweets]]/SUM(tweet_datatable[[#This Row],[Retweets]:[Likes]]),0.5)</f>
        <v>0.17130044843049327</v>
      </c>
      <c r="J943" s="2">
        <f>IFERROR(tweet_datatable[[#This Row],[Retweets]]/SUM(tweet_datatable[[#This Row],[Comments]:[Retweets]]),0.5)</f>
        <v>0.64745762711864407</v>
      </c>
      <c r="K943" s="3">
        <f>tweet_datatable[[#This Row],[R/L]]*60</f>
        <v>10.278026905829597</v>
      </c>
      <c r="L943" s="3">
        <f>tweet_datatable[[#This Row],[R/C]]*60</f>
        <v>38.847457627118644</v>
      </c>
      <c r="M943" s="3">
        <f>180-tweet_datatable[[#This Row],[Theta (deg)]]-tweet_datatable[[#This Row],[Phi (deg)]]</f>
        <v>130.87451546705176</v>
      </c>
      <c r="N943" s="3">
        <f>RADIANS(tweet_datatable[[#This Row],[Phi (deg)]])</f>
        <v>0.67801604162220397</v>
      </c>
      <c r="O943" s="3">
        <f>RADIANS(tweet_datatable[[#This Row],[Beta (deg)]])</f>
        <v>2.2841912018522978</v>
      </c>
      <c r="P943" s="3">
        <f>SIN(tweet_datatable[[#This Row],[Phi (rad)]])</f>
        <v>0.62724911562794627</v>
      </c>
      <c r="Q943" s="3">
        <f>SIN(tweet_datatable[[#This Row],[Beta (rad)]])</f>
        <v>0.75614461590726145</v>
      </c>
      <c r="R943" s="3">
        <f>tweet_datatable[[#This Row],[SinPhi]]/tweet_datatable[[#This Row],[SinBeta]]</f>
        <v>0.82953591473416799</v>
      </c>
      <c r="S943" s="3">
        <f>RADIANS(tweet_datatable[[#This Row],[Theta (deg)]])</f>
        <v>0.17938541011529163</v>
      </c>
      <c r="T943" s="3">
        <f>tweet_datatable[[#This Row],[r1]]*COS(tweet_datatable[[#This Row],[Theta (rad)]])</f>
        <v>0.81622479715305918</v>
      </c>
      <c r="U943" s="3">
        <f>tweet_datatable[[#This Row],[r1]]*SIN(tweet_datatable[[#This Row],[Theta (rad)]])</f>
        <v>0.14800984543705301</v>
      </c>
      <c r="V943" s="3">
        <f>IF(COUNTA(tweet_datatable[[#This Row],[Flag]])&gt;0,tweet_datatable[[#This Row],[x]],NA())</f>
        <v>0.81622479715305918</v>
      </c>
      <c r="W943" s="3">
        <f>IF(COUNTA(tweet_datatable[[#This Row],[Flag]])&gt;0,tweet_datatable[[#This Row],[y]],NA())</f>
        <v>0.14800984543705301</v>
      </c>
      <c r="X943" s="3" t="e">
        <f>IF(COUNTA(tweet_datatable[[#This Row],[Flag]])=0,tweet_datatable[[#This Row],[x]],NA())</f>
        <v>#N/A</v>
      </c>
      <c r="Y943" s="3" t="e">
        <f>IF(COUNTA(tweet_datatable[[#This Row],[Flag]])=0,tweet_datatable[[#This Row],[y]],NA())</f>
        <v>#N/A</v>
      </c>
      <c r="Z943" s="3"/>
      <c r="AA943" s="3"/>
      <c r="AB943" s="3"/>
    </row>
    <row r="944" spans="1:28" x14ac:dyDescent="0.35">
      <c r="A944" s="1">
        <v>44202</v>
      </c>
      <c r="B944">
        <v>31.9</v>
      </c>
      <c r="C944">
        <v>68.099999999999994</v>
      </c>
      <c r="D944">
        <v>243</v>
      </c>
      <c r="E944" t="s">
        <v>8</v>
      </c>
      <c r="G944" t="s">
        <v>17</v>
      </c>
      <c r="I944" s="2">
        <f>IFERROR(tweet_datatable[[#This Row],[Retweets]]/SUM(tweet_datatable[[#This Row],[Retweets]:[Likes]]),0.5)</f>
        <v>0.21890067502410798</v>
      </c>
      <c r="J944" s="2">
        <f>IFERROR(tweet_datatable[[#This Row],[Retweets]]/SUM(tweet_datatable[[#This Row],[Comments]:[Retweets]]),0.5)</f>
        <v>0.68099999999999994</v>
      </c>
      <c r="K944" s="3">
        <f>tweet_datatable[[#This Row],[R/L]]*60</f>
        <v>13.13404050144648</v>
      </c>
      <c r="L944" s="3">
        <f>tweet_datatable[[#This Row],[R/C]]*60</f>
        <v>40.86</v>
      </c>
      <c r="M944" s="3">
        <f>180-tweet_datatable[[#This Row],[Theta (deg)]]-tweet_datatable[[#This Row],[Phi (deg)]]</f>
        <v>126.00595949855351</v>
      </c>
      <c r="N944" s="3">
        <f>RADIANS(tweet_datatable[[#This Row],[Phi (deg)]])</f>
        <v>0.71314153236488309</v>
      </c>
      <c r="O944" s="3">
        <f>RADIANS(tweet_datatable[[#This Row],[Beta (deg)]])</f>
        <v>2.1992188703843816</v>
      </c>
      <c r="P944" s="3">
        <f>SIN(tweet_datatable[[#This Row],[Phi (rad)]])</f>
        <v>0.65421296893586112</v>
      </c>
      <c r="Q944" s="3">
        <f>SIN(tweet_datatable[[#This Row],[Beta (rad)]])</f>
        <v>0.80895585276687898</v>
      </c>
      <c r="R944" s="3">
        <f>tweet_datatable[[#This Row],[SinPhi]]/tweet_datatable[[#This Row],[SinBeta]]</f>
        <v>0.80871281998671574</v>
      </c>
      <c r="S944" s="3">
        <f>RADIANS(tweet_datatable[[#This Row],[Theta (deg)]])</f>
        <v>0.22923225084052815</v>
      </c>
      <c r="T944" s="3">
        <f>tweet_datatable[[#This Row],[r1]]*COS(tweet_datatable[[#This Row],[Theta (rad)]])</f>
        <v>0.78755781259293334</v>
      </c>
      <c r="U944" s="3">
        <f>tweet_datatable[[#This Row],[r1]]*SIN(tweet_datatable[[#This Row],[Theta (rad)]])</f>
        <v>0.18376375332121458</v>
      </c>
      <c r="V944" s="3">
        <f>IF(COUNTA(tweet_datatable[[#This Row],[Flag]])&gt;0,tweet_datatable[[#This Row],[x]],NA())</f>
        <v>0.78755781259293334</v>
      </c>
      <c r="W944" s="3">
        <f>IF(COUNTA(tweet_datatable[[#This Row],[Flag]])&gt;0,tweet_datatable[[#This Row],[y]],NA())</f>
        <v>0.18376375332121458</v>
      </c>
      <c r="X944" s="3" t="e">
        <f>IF(COUNTA(tweet_datatable[[#This Row],[Flag]])=0,tweet_datatable[[#This Row],[x]],NA())</f>
        <v>#N/A</v>
      </c>
      <c r="Y944" s="3" t="e">
        <f>IF(COUNTA(tweet_datatable[[#This Row],[Flag]])=0,tweet_datatable[[#This Row],[y]],NA())</f>
        <v>#N/A</v>
      </c>
      <c r="Z944" s="3"/>
      <c r="AA944" s="3"/>
      <c r="AB944" s="3"/>
    </row>
    <row r="945" spans="1:28" x14ac:dyDescent="0.35">
      <c r="A945" s="1">
        <v>44202</v>
      </c>
      <c r="B945">
        <v>58.5</v>
      </c>
      <c r="C945">
        <v>97.4</v>
      </c>
      <c r="D945">
        <v>354</v>
      </c>
      <c r="E945" t="s">
        <v>8</v>
      </c>
      <c r="G945" t="s">
        <v>17</v>
      </c>
      <c r="I945" s="2">
        <f>IFERROR(tweet_datatable[[#This Row],[Retweets]]/SUM(tweet_datatable[[#This Row],[Retweets]:[Likes]]),0.5)</f>
        <v>0.21577315019937973</v>
      </c>
      <c r="J945" s="2">
        <f>IFERROR(tweet_datatable[[#This Row],[Retweets]]/SUM(tweet_datatable[[#This Row],[Comments]:[Retweets]]),0.5)</f>
        <v>0.62475946119307246</v>
      </c>
      <c r="K945" s="3">
        <f>tweet_datatable[[#This Row],[R/L]]*60</f>
        <v>12.946389011962784</v>
      </c>
      <c r="L945" s="3">
        <f>tweet_datatable[[#This Row],[R/C]]*60</f>
        <v>37.485567671584349</v>
      </c>
      <c r="M945" s="3">
        <f>180-tweet_datatable[[#This Row],[Theta (deg)]]-tweet_datatable[[#This Row],[Phi (deg)]]</f>
        <v>129.56804331645287</v>
      </c>
      <c r="N945" s="3">
        <f>RADIANS(tweet_datatable[[#This Row],[Phi (deg)]])</f>
        <v>0.65424657784829132</v>
      </c>
      <c r="O945" s="3">
        <f>RADIANS(tweet_datatable[[#This Row],[Beta (deg)]])</f>
        <v>2.2613889612387359</v>
      </c>
      <c r="P945" s="3">
        <f>SIN(tweet_datatable[[#This Row],[Phi (rad)]])</f>
        <v>0.60856157061647176</v>
      </c>
      <c r="Q945" s="3">
        <f>SIN(tweet_datatable[[#This Row],[Beta (rad)]])</f>
        <v>0.7708686457234134</v>
      </c>
      <c r="R945" s="3">
        <f>tweet_datatable[[#This Row],[SinPhi]]/tweet_datatable[[#This Row],[SinBeta]]</f>
        <v>0.78944911560824182</v>
      </c>
      <c r="S945" s="3">
        <f>RADIANS(tweet_datatable[[#This Row],[Theta (deg)]])</f>
        <v>0.22595711450276615</v>
      </c>
      <c r="T945" s="3">
        <f>tweet_datatable[[#This Row],[r1]]*COS(tweet_datatable[[#This Row],[Theta (rad)]])</f>
        <v>0.7693814156215788</v>
      </c>
      <c r="U945" s="3">
        <f>tweet_datatable[[#This Row],[r1]]*SIN(tweet_datatable[[#This Row],[Theta (rad)]])</f>
        <v>0.1768675872814762</v>
      </c>
      <c r="V945" s="3">
        <f>IF(COUNTA(tweet_datatable[[#This Row],[Flag]])&gt;0,tweet_datatable[[#This Row],[x]],NA())</f>
        <v>0.7693814156215788</v>
      </c>
      <c r="W945" s="3">
        <f>IF(COUNTA(tweet_datatable[[#This Row],[Flag]])&gt;0,tweet_datatable[[#This Row],[y]],NA())</f>
        <v>0.1768675872814762</v>
      </c>
      <c r="X945" s="3" t="e">
        <f>IF(COUNTA(tweet_datatable[[#This Row],[Flag]])=0,tweet_datatable[[#This Row],[x]],NA())</f>
        <v>#N/A</v>
      </c>
      <c r="Y945" s="3" t="e">
        <f>IF(COUNTA(tweet_datatable[[#This Row],[Flag]])=0,tweet_datatable[[#This Row],[y]],NA())</f>
        <v>#N/A</v>
      </c>
      <c r="Z945" s="3"/>
      <c r="AA945" s="3"/>
      <c r="AB945" s="3"/>
    </row>
    <row r="946" spans="1:28" x14ac:dyDescent="0.35">
      <c r="A946" s="1">
        <v>44202</v>
      </c>
      <c r="B946">
        <v>35</v>
      </c>
      <c r="C946">
        <v>69.599999999999994</v>
      </c>
      <c r="D946">
        <v>280.5</v>
      </c>
      <c r="E946" t="s">
        <v>8</v>
      </c>
      <c r="G946" t="s">
        <v>17</v>
      </c>
      <c r="I946" s="2">
        <f>IFERROR(tweet_datatable[[#This Row],[Retweets]]/SUM(tweet_datatable[[#This Row],[Retweets]:[Likes]]),0.5)</f>
        <v>0.19880034275921163</v>
      </c>
      <c r="J946" s="2">
        <f>IFERROR(tweet_datatable[[#This Row],[Retweets]]/SUM(tweet_datatable[[#This Row],[Comments]:[Retweets]]),0.5)</f>
        <v>0.66539196940726575</v>
      </c>
      <c r="K946" s="3">
        <f>tweet_datatable[[#This Row],[R/L]]*60</f>
        <v>11.928020565552698</v>
      </c>
      <c r="L946" s="3">
        <f>tweet_datatable[[#This Row],[R/C]]*60</f>
        <v>39.923518164435947</v>
      </c>
      <c r="M946" s="3">
        <f>180-tweet_datatable[[#This Row],[Theta (deg)]]-tweet_datatable[[#This Row],[Phi (deg)]]</f>
        <v>128.14846127001135</v>
      </c>
      <c r="N946" s="3">
        <f>RADIANS(tweet_datatable[[#This Row],[Phi (deg)]])</f>
        <v>0.69679684094917016</v>
      </c>
      <c r="O946" s="3">
        <f>RADIANS(tweet_datatable[[#This Row],[Beta (deg)]])</f>
        <v>2.2366125805261321</v>
      </c>
      <c r="P946" s="3">
        <f>SIN(tweet_datatable[[#This Row],[Phi (rad)]])</f>
        <v>0.64176447534515335</v>
      </c>
      <c r="Q946" s="3">
        <f>SIN(tweet_datatable[[#This Row],[Beta (rad)]])</f>
        <v>0.78641284621530816</v>
      </c>
      <c r="R946" s="3">
        <f>tweet_datatable[[#This Row],[SinPhi]]/tweet_datatable[[#This Row],[SinBeta]]</f>
        <v>0.81606560527808036</v>
      </c>
      <c r="S946" s="3">
        <f>RADIANS(tweet_datatable[[#This Row],[Theta (deg)]])</f>
        <v>0.20818323211449069</v>
      </c>
      <c r="T946" s="3">
        <f>tweet_datatable[[#This Row],[r1]]*COS(tweet_datatable[[#This Row],[Theta (rad)]])</f>
        <v>0.79844513607050116</v>
      </c>
      <c r="U946" s="3">
        <f>tweet_datatable[[#This Row],[r1]]*SIN(tweet_datatable[[#This Row],[Theta (rad)]])</f>
        <v>0.16866664401486883</v>
      </c>
      <c r="V946" s="3">
        <f>IF(COUNTA(tweet_datatable[[#This Row],[Flag]])&gt;0,tweet_datatable[[#This Row],[x]],NA())</f>
        <v>0.79844513607050116</v>
      </c>
      <c r="W946" s="3">
        <f>IF(COUNTA(tweet_datatable[[#This Row],[Flag]])&gt;0,tweet_datatable[[#This Row],[y]],NA())</f>
        <v>0.16866664401486883</v>
      </c>
      <c r="X946" s="3" t="e">
        <f>IF(COUNTA(tweet_datatable[[#This Row],[Flag]])=0,tweet_datatable[[#This Row],[x]],NA())</f>
        <v>#N/A</v>
      </c>
      <c r="Y946" s="3" t="e">
        <f>IF(COUNTA(tweet_datatable[[#This Row],[Flag]])=0,tweet_datatable[[#This Row],[y]],NA())</f>
        <v>#N/A</v>
      </c>
      <c r="Z946" s="3"/>
      <c r="AA946" s="3"/>
      <c r="AB946" s="3"/>
    </row>
    <row r="947" spans="1:28" x14ac:dyDescent="0.35">
      <c r="A947" s="1">
        <v>44202</v>
      </c>
      <c r="B947">
        <v>48.5</v>
      </c>
      <c r="C947">
        <v>55.8</v>
      </c>
      <c r="D947">
        <v>221.8</v>
      </c>
      <c r="E947" t="s">
        <v>8</v>
      </c>
      <c r="G947" t="s">
        <v>17</v>
      </c>
      <c r="I947" s="2">
        <f>IFERROR(tweet_datatable[[#This Row],[Retweets]]/SUM(tweet_datatable[[#This Row],[Retweets]:[Likes]]),0.5)</f>
        <v>0.20100864553314118</v>
      </c>
      <c r="J947" s="2">
        <f>IFERROR(tweet_datatable[[#This Row],[Retweets]]/SUM(tweet_datatable[[#This Row],[Comments]:[Retweets]]),0.5)</f>
        <v>0.53499520613614571</v>
      </c>
      <c r="K947" s="3">
        <f>tweet_datatable[[#This Row],[R/L]]*60</f>
        <v>12.060518731988472</v>
      </c>
      <c r="L947" s="3">
        <f>tweet_datatable[[#This Row],[R/C]]*60</f>
        <v>32.099712368168746</v>
      </c>
      <c r="M947" s="3">
        <f>180-tweet_datatable[[#This Row],[Theta (deg)]]-tweet_datatable[[#This Row],[Phi (deg)]]</f>
        <v>135.83976889984277</v>
      </c>
      <c r="N947" s="3">
        <f>RADIANS(tweet_datatable[[#This Row],[Phi (deg)]])</f>
        <v>0.56024566976769086</v>
      </c>
      <c r="O947" s="3">
        <f>RADIANS(tweet_datatable[[#This Row],[Beta (deg)]])</f>
        <v>2.3708512224504519</v>
      </c>
      <c r="P947" s="3">
        <f>SIN(tweet_datatable[[#This Row],[Phi (rad)]])</f>
        <v>0.53139432685557841</v>
      </c>
      <c r="Q947" s="3">
        <f>SIN(tweet_datatable[[#This Row],[Beta (rad)]])</f>
        <v>0.69666732856453439</v>
      </c>
      <c r="R947" s="3">
        <f>tweet_datatable[[#This Row],[SinPhi]]/tweet_datatable[[#This Row],[SinBeta]]</f>
        <v>0.76276625164912371</v>
      </c>
      <c r="S947" s="3">
        <f>RADIANS(tweet_datatable[[#This Row],[Theta (deg)]])</f>
        <v>0.21049576137165038</v>
      </c>
      <c r="T947" s="3">
        <f>tweet_datatable[[#This Row],[r1]]*COS(tweet_datatable[[#This Row],[Theta (rad)]])</f>
        <v>0.74593005402741219</v>
      </c>
      <c r="U947" s="3">
        <f>tweet_datatable[[#This Row],[r1]]*SIN(tweet_datatable[[#This Row],[Theta (rad)]])</f>
        <v>0.15937599930201601</v>
      </c>
      <c r="V947" s="3">
        <f>IF(COUNTA(tweet_datatable[[#This Row],[Flag]])&gt;0,tweet_datatable[[#This Row],[x]],NA())</f>
        <v>0.74593005402741219</v>
      </c>
      <c r="W947" s="3">
        <f>IF(COUNTA(tweet_datatable[[#This Row],[Flag]])&gt;0,tweet_datatable[[#This Row],[y]],NA())</f>
        <v>0.15937599930201601</v>
      </c>
      <c r="X947" s="3" t="e">
        <f>IF(COUNTA(tweet_datatable[[#This Row],[Flag]])=0,tweet_datatable[[#This Row],[x]],NA())</f>
        <v>#N/A</v>
      </c>
      <c r="Y947" s="3" t="e">
        <f>IF(COUNTA(tweet_datatable[[#This Row],[Flag]])=0,tweet_datatable[[#This Row],[y]],NA())</f>
        <v>#N/A</v>
      </c>
      <c r="Z947" s="3"/>
      <c r="AA947" s="3"/>
      <c r="AB947" s="3"/>
    </row>
    <row r="948" spans="1:28" x14ac:dyDescent="0.35">
      <c r="A948" s="1">
        <v>44202</v>
      </c>
      <c r="B948">
        <v>0</v>
      </c>
      <c r="C948">
        <v>0</v>
      </c>
      <c r="D948">
        <v>0</v>
      </c>
      <c r="E948" t="s">
        <v>8</v>
      </c>
      <c r="F948" t="s">
        <v>13</v>
      </c>
      <c r="G948" t="s">
        <v>46</v>
      </c>
      <c r="I948" s="2">
        <f>IFERROR(tweet_datatable[[#This Row],[Retweets]]/SUM(tweet_datatable[[#This Row],[Retweets]:[Likes]]),0.5)</f>
        <v>0.5</v>
      </c>
      <c r="J948" s="2">
        <f>IFERROR(tweet_datatable[[#This Row],[Retweets]]/SUM(tweet_datatable[[#This Row],[Comments]:[Retweets]]),0.5)</f>
        <v>0.5</v>
      </c>
      <c r="K948" s="3">
        <f>tweet_datatable[[#This Row],[R/L]]*60</f>
        <v>30</v>
      </c>
      <c r="L948" s="3">
        <f>tweet_datatable[[#This Row],[R/C]]*60</f>
        <v>30</v>
      </c>
      <c r="M948" s="3">
        <f>180-tweet_datatable[[#This Row],[Theta (deg)]]-tweet_datatable[[#This Row],[Phi (deg)]]</f>
        <v>120</v>
      </c>
      <c r="N948" s="3">
        <f>RADIANS(tweet_datatable[[#This Row],[Phi (deg)]])</f>
        <v>0.52359877559829882</v>
      </c>
      <c r="O948" s="3">
        <f>RADIANS(tweet_datatable[[#This Row],[Beta (deg)]])</f>
        <v>2.0943951023931953</v>
      </c>
      <c r="P948" s="3">
        <f>SIN(tweet_datatable[[#This Row],[Phi (rad)]])</f>
        <v>0.49999999999999994</v>
      </c>
      <c r="Q948" s="3">
        <f>SIN(tweet_datatable[[#This Row],[Beta (rad)]])</f>
        <v>0.86602540378443871</v>
      </c>
      <c r="R948" s="3">
        <f>tweet_datatable[[#This Row],[SinPhi]]/tweet_datatable[[#This Row],[SinBeta]]</f>
        <v>0.57735026918962562</v>
      </c>
      <c r="S948" s="3">
        <f>RADIANS(tweet_datatable[[#This Row],[Theta (deg)]])</f>
        <v>0.52359877559829882</v>
      </c>
      <c r="T948" s="3">
        <f>tweet_datatable[[#This Row],[r1]]*COS(tweet_datatable[[#This Row],[Theta (rad)]])</f>
        <v>0.49999999999999989</v>
      </c>
      <c r="U948" s="3">
        <f>tweet_datatable[[#This Row],[r1]]*SIN(tweet_datatable[[#This Row],[Theta (rad)]])</f>
        <v>0.28867513459481275</v>
      </c>
      <c r="V948" s="3">
        <f>IF(COUNTA(tweet_datatable[[#This Row],[Flag]])&gt;0,tweet_datatable[[#This Row],[x]],NA())</f>
        <v>0.49999999999999989</v>
      </c>
      <c r="W948" s="3">
        <f>IF(COUNTA(tweet_datatable[[#This Row],[Flag]])&gt;0,tweet_datatable[[#This Row],[y]],NA())</f>
        <v>0.28867513459481275</v>
      </c>
      <c r="X948" s="3" t="e">
        <f>IF(COUNTA(tweet_datatable[[#This Row],[Flag]])=0,tweet_datatable[[#This Row],[x]],NA())</f>
        <v>#N/A</v>
      </c>
      <c r="Y948" s="3" t="e">
        <f>IF(COUNTA(tweet_datatable[[#This Row],[Flag]])=0,tweet_datatable[[#This Row],[y]],NA())</f>
        <v>#N/A</v>
      </c>
      <c r="Z948" s="3"/>
      <c r="AA948" s="3"/>
      <c r="AB948" s="3"/>
    </row>
    <row r="949" spans="1:28" x14ac:dyDescent="0.35">
      <c r="A949" s="1">
        <v>44202</v>
      </c>
      <c r="B949">
        <v>0</v>
      </c>
      <c r="C949">
        <v>0</v>
      </c>
      <c r="D949">
        <v>0</v>
      </c>
      <c r="E949" t="s">
        <v>8</v>
      </c>
      <c r="F949" t="s">
        <v>13</v>
      </c>
      <c r="G949" t="s">
        <v>46</v>
      </c>
      <c r="I949" s="2">
        <f>IFERROR(tweet_datatable[[#This Row],[Retweets]]/SUM(tweet_datatable[[#This Row],[Retweets]:[Likes]]),0.5)</f>
        <v>0.5</v>
      </c>
      <c r="J949" s="2">
        <f>IFERROR(tweet_datatable[[#This Row],[Retweets]]/SUM(tweet_datatable[[#This Row],[Comments]:[Retweets]]),0.5)</f>
        <v>0.5</v>
      </c>
      <c r="K949" s="3">
        <f>tweet_datatable[[#This Row],[R/L]]*60</f>
        <v>30</v>
      </c>
      <c r="L949" s="3">
        <f>tweet_datatable[[#This Row],[R/C]]*60</f>
        <v>30</v>
      </c>
      <c r="M949" s="3">
        <f>180-tweet_datatable[[#This Row],[Theta (deg)]]-tweet_datatable[[#This Row],[Phi (deg)]]</f>
        <v>120</v>
      </c>
      <c r="N949" s="3">
        <f>RADIANS(tweet_datatable[[#This Row],[Phi (deg)]])</f>
        <v>0.52359877559829882</v>
      </c>
      <c r="O949" s="3">
        <f>RADIANS(tweet_datatable[[#This Row],[Beta (deg)]])</f>
        <v>2.0943951023931953</v>
      </c>
      <c r="P949" s="3">
        <f>SIN(tweet_datatable[[#This Row],[Phi (rad)]])</f>
        <v>0.49999999999999994</v>
      </c>
      <c r="Q949" s="3">
        <f>SIN(tweet_datatable[[#This Row],[Beta (rad)]])</f>
        <v>0.86602540378443871</v>
      </c>
      <c r="R949" s="3">
        <f>tweet_datatable[[#This Row],[SinPhi]]/tweet_datatable[[#This Row],[SinBeta]]</f>
        <v>0.57735026918962562</v>
      </c>
      <c r="S949" s="3">
        <f>RADIANS(tweet_datatable[[#This Row],[Theta (deg)]])</f>
        <v>0.52359877559829882</v>
      </c>
      <c r="T949" s="3">
        <f>tweet_datatable[[#This Row],[r1]]*COS(tweet_datatable[[#This Row],[Theta (rad)]])</f>
        <v>0.49999999999999989</v>
      </c>
      <c r="U949" s="3">
        <f>tweet_datatable[[#This Row],[r1]]*SIN(tweet_datatable[[#This Row],[Theta (rad)]])</f>
        <v>0.28867513459481275</v>
      </c>
      <c r="V949" s="3">
        <f>IF(COUNTA(tweet_datatable[[#This Row],[Flag]])&gt;0,tweet_datatable[[#This Row],[x]],NA())</f>
        <v>0.49999999999999989</v>
      </c>
      <c r="W949" s="3">
        <f>IF(COUNTA(tweet_datatable[[#This Row],[Flag]])&gt;0,tweet_datatable[[#This Row],[y]],NA())</f>
        <v>0.28867513459481275</v>
      </c>
      <c r="X949" s="3" t="e">
        <f>IF(COUNTA(tweet_datatable[[#This Row],[Flag]])=0,tweet_datatable[[#This Row],[x]],NA())</f>
        <v>#N/A</v>
      </c>
      <c r="Y949" s="3" t="e">
        <f>IF(COUNTA(tweet_datatable[[#This Row],[Flag]])=0,tweet_datatable[[#This Row],[y]],NA())</f>
        <v>#N/A</v>
      </c>
      <c r="Z949" s="3"/>
      <c r="AA949" s="3"/>
      <c r="AB949" s="3"/>
    </row>
    <row r="950" spans="1:28" x14ac:dyDescent="0.35">
      <c r="A950" s="1">
        <v>44202</v>
      </c>
      <c r="B950">
        <v>50.6</v>
      </c>
      <c r="C950">
        <v>70.099999999999994</v>
      </c>
      <c r="D950">
        <v>325.2</v>
      </c>
      <c r="E950" t="s">
        <v>8</v>
      </c>
      <c r="I950" s="2">
        <f>IFERROR(tweet_datatable[[#This Row],[Retweets]]/SUM(tweet_datatable[[#This Row],[Retweets]:[Likes]]),0.5)</f>
        <v>0.17733367062990135</v>
      </c>
      <c r="J950" s="2">
        <f>IFERROR(tweet_datatable[[#This Row],[Retweets]]/SUM(tweet_datatable[[#This Row],[Comments]:[Retweets]]),0.5)</f>
        <v>0.58077879038939517</v>
      </c>
      <c r="K950" s="3">
        <f>tweet_datatable[[#This Row],[R/L]]*60</f>
        <v>10.640020237794081</v>
      </c>
      <c r="L950" s="3">
        <f>tweet_datatable[[#This Row],[R/C]]*60</f>
        <v>34.84672742336371</v>
      </c>
      <c r="M950" s="3">
        <f>180-tweet_datatable[[#This Row],[Theta (deg)]]-tweet_datatable[[#This Row],[Phi (deg)]]</f>
        <v>134.51325233884219</v>
      </c>
      <c r="N950" s="3">
        <f>RADIANS(tweet_datatable[[#This Row],[Phi (deg)]])</f>
        <v>0.60819012708269671</v>
      </c>
      <c r="O950" s="3">
        <f>RADIANS(tweet_datatable[[#This Row],[Beta (deg)]])</f>
        <v>2.3476991408787593</v>
      </c>
      <c r="P950" s="3">
        <f>SIN(tweet_datatable[[#This Row],[Phi (rad)]])</f>
        <v>0.57138306390761995</v>
      </c>
      <c r="Q950" s="3">
        <f>SIN(tweet_datatable[[#This Row],[Beta (rad)]])</f>
        <v>0.71308831190426569</v>
      </c>
      <c r="R950" s="3">
        <f>tweet_datatable[[#This Row],[SinPhi]]/tweet_datatable[[#This Row],[SinBeta]]</f>
        <v>0.80127952508683087</v>
      </c>
      <c r="S950" s="3">
        <f>RADIANS(tweet_datatable[[#This Row],[Theta (deg)]])</f>
        <v>0.18570338562833671</v>
      </c>
      <c r="T950" s="3">
        <f>tweet_datatable[[#This Row],[r1]]*COS(tweet_datatable[[#This Row],[Theta (rad)]])</f>
        <v>0.78750282343919331</v>
      </c>
      <c r="U950" s="3">
        <f>tweet_datatable[[#This Row],[r1]]*SIN(tweet_datatable[[#This Row],[Theta (rad)]])</f>
        <v>0.14794654574769861</v>
      </c>
      <c r="V950" s="3" t="e">
        <f>IF(COUNTA(tweet_datatable[[#This Row],[Flag]])&gt;0,tweet_datatable[[#This Row],[x]],NA())</f>
        <v>#N/A</v>
      </c>
      <c r="W950" s="3" t="e">
        <f>IF(COUNTA(tweet_datatable[[#This Row],[Flag]])&gt;0,tweet_datatable[[#This Row],[y]],NA())</f>
        <v>#N/A</v>
      </c>
      <c r="X950" s="3">
        <f>IF(COUNTA(tweet_datatable[[#This Row],[Flag]])=0,tweet_datatable[[#This Row],[x]],NA())</f>
        <v>0.78750282343919331</v>
      </c>
      <c r="Y950" s="3">
        <f>IF(COUNTA(tweet_datatable[[#This Row],[Flag]])=0,tweet_datatable[[#This Row],[y]],NA())</f>
        <v>0.14794654574769861</v>
      </c>
      <c r="Z950" s="3"/>
      <c r="AA950" s="3"/>
      <c r="AB950" s="3"/>
    </row>
    <row r="951" spans="1:28" x14ac:dyDescent="0.35">
      <c r="A951" s="1">
        <v>44202</v>
      </c>
      <c r="B951">
        <v>49.4</v>
      </c>
      <c r="C951">
        <v>77.599999999999994</v>
      </c>
      <c r="D951">
        <v>395.4</v>
      </c>
      <c r="E951" t="s">
        <v>8</v>
      </c>
      <c r="I951" s="2">
        <f>IFERROR(tweet_datatable[[#This Row],[Retweets]]/SUM(tweet_datatable[[#This Row],[Retweets]:[Likes]]),0.5)</f>
        <v>0.16405919661733614</v>
      </c>
      <c r="J951" s="2">
        <f>IFERROR(tweet_datatable[[#This Row],[Retweets]]/SUM(tweet_datatable[[#This Row],[Comments]:[Retweets]]),0.5)</f>
        <v>0.61102362204724403</v>
      </c>
      <c r="K951" s="3">
        <f>tweet_datatable[[#This Row],[R/L]]*60</f>
        <v>9.8435517970401687</v>
      </c>
      <c r="L951" s="3">
        <f>tweet_datatable[[#This Row],[R/C]]*60</f>
        <v>36.661417322834644</v>
      </c>
      <c r="M951" s="3">
        <f>180-tweet_datatable[[#This Row],[Theta (deg)]]-tweet_datatable[[#This Row],[Phi (deg)]]</f>
        <v>133.4950308801252</v>
      </c>
      <c r="N951" s="3">
        <f>RADIANS(tweet_datatable[[#This Row],[Phi (deg)]])</f>
        <v>0.63986244073114951</v>
      </c>
      <c r="O951" s="3">
        <f>RADIANS(tweet_datatable[[#This Row],[Beta (deg)]])</f>
        <v>2.3299278239096886</v>
      </c>
      <c r="P951" s="3">
        <f>SIN(tweet_datatable[[#This Row],[Phi (rad)]])</f>
        <v>0.59708510000650639</v>
      </c>
      <c r="Q951" s="3">
        <f>SIN(tweet_datatable[[#This Row],[Beta (rad)]])</f>
        <v>0.7254340675575538</v>
      </c>
      <c r="R951" s="3">
        <f>tweet_datatable[[#This Row],[SinPhi]]/tweet_datatable[[#This Row],[SinBeta]]</f>
        <v>0.82307287003602903</v>
      </c>
      <c r="S951" s="3">
        <f>RADIANS(tweet_datatable[[#This Row],[Theta (deg)]])</f>
        <v>0.17180238894895555</v>
      </c>
      <c r="T951" s="3">
        <f>tweet_datatable[[#This Row],[r1]]*COS(tweet_datatable[[#This Row],[Theta (rad)]])</f>
        <v>0.81095578366999488</v>
      </c>
      <c r="U951" s="3">
        <f>tweet_datatable[[#This Row],[r1]]*SIN(tweet_datatable[[#This Row],[Theta (rad)]])</f>
        <v>0.14071128711489508</v>
      </c>
      <c r="V951" s="3" t="e">
        <f>IF(COUNTA(tweet_datatable[[#This Row],[Flag]])&gt;0,tweet_datatable[[#This Row],[x]],NA())</f>
        <v>#N/A</v>
      </c>
      <c r="W951" s="3" t="e">
        <f>IF(COUNTA(tweet_datatable[[#This Row],[Flag]])&gt;0,tweet_datatable[[#This Row],[y]],NA())</f>
        <v>#N/A</v>
      </c>
      <c r="X951" s="3">
        <f>IF(COUNTA(tweet_datatable[[#This Row],[Flag]])=0,tweet_datatable[[#This Row],[x]],NA())</f>
        <v>0.81095578366999488</v>
      </c>
      <c r="Y951" s="3">
        <f>IF(COUNTA(tweet_datatable[[#This Row],[Flag]])=0,tweet_datatable[[#This Row],[y]],NA())</f>
        <v>0.14071128711489508</v>
      </c>
      <c r="Z951" s="3"/>
      <c r="AA951" s="3"/>
      <c r="AB951" s="3"/>
    </row>
    <row r="952" spans="1:28" x14ac:dyDescent="0.35">
      <c r="A952" s="1">
        <v>44202</v>
      </c>
      <c r="B952">
        <v>30.1</v>
      </c>
      <c r="C952">
        <v>48.4</v>
      </c>
      <c r="D952">
        <v>181.7</v>
      </c>
      <c r="E952" t="s">
        <v>8</v>
      </c>
      <c r="I952" s="2">
        <f>IFERROR(tweet_datatable[[#This Row],[Retweets]]/SUM(tweet_datatable[[#This Row],[Retweets]:[Likes]]),0.5)</f>
        <v>0.21034332898739677</v>
      </c>
      <c r="J952" s="2">
        <f>IFERROR(tweet_datatable[[#This Row],[Retweets]]/SUM(tweet_datatable[[#This Row],[Comments]:[Retweets]]),0.5)</f>
        <v>0.6165605095541401</v>
      </c>
      <c r="K952" s="3">
        <f>tweet_datatable[[#This Row],[R/L]]*60</f>
        <v>12.620599739243806</v>
      </c>
      <c r="L952" s="3">
        <f>tweet_datatable[[#This Row],[R/C]]*60</f>
        <v>36.993630573248403</v>
      </c>
      <c r="M952" s="3">
        <f>180-tweet_datatable[[#This Row],[Theta (deg)]]-tweet_datatable[[#This Row],[Phi (deg)]]</f>
        <v>130.3857696875078</v>
      </c>
      <c r="N952" s="3">
        <f>RADIANS(tweet_datatable[[#This Row],[Phi (deg)]])</f>
        <v>0.64566065576962195</v>
      </c>
      <c r="O952" s="3">
        <f>RADIANS(tweet_datatable[[#This Row],[Beta (deg)]])</f>
        <v>2.2756609787940292</v>
      </c>
      <c r="P952" s="3">
        <f>SIN(tweet_datatable[[#This Row],[Phi (rad)]])</f>
        <v>0.60172623714582363</v>
      </c>
      <c r="Q952" s="3">
        <f>SIN(tweet_datatable[[#This Row],[Beta (rad)]])</f>
        <v>0.76169925486910406</v>
      </c>
      <c r="R952" s="3">
        <f>tweet_datatable[[#This Row],[SinPhi]]/tweet_datatable[[#This Row],[SinBeta]]</f>
        <v>0.7899787656339885</v>
      </c>
      <c r="S952" s="3">
        <f>RADIANS(tweet_datatable[[#This Row],[Theta (deg)]])</f>
        <v>0.22027101902614224</v>
      </c>
      <c r="T952" s="3">
        <f>tweet_datatable[[#This Row],[r1]]*COS(tweet_datatable[[#This Row],[Theta (rad)]])</f>
        <v>0.77089151129066258</v>
      </c>
      <c r="U952" s="3">
        <f>tweet_datatable[[#This Row],[r1]]*SIN(tweet_datatable[[#This Row],[Theta (rad)]])</f>
        <v>0.17260570086934698</v>
      </c>
      <c r="V952" s="3" t="e">
        <f>IF(COUNTA(tweet_datatable[[#This Row],[Flag]])&gt;0,tweet_datatable[[#This Row],[x]],NA())</f>
        <v>#N/A</v>
      </c>
      <c r="W952" s="3" t="e">
        <f>IF(COUNTA(tweet_datatable[[#This Row],[Flag]])&gt;0,tweet_datatable[[#This Row],[y]],NA())</f>
        <v>#N/A</v>
      </c>
      <c r="X952" s="3">
        <f>IF(COUNTA(tweet_datatable[[#This Row],[Flag]])=0,tweet_datatable[[#This Row],[x]],NA())</f>
        <v>0.77089151129066258</v>
      </c>
      <c r="Y952" s="3">
        <f>IF(COUNTA(tweet_datatable[[#This Row],[Flag]])=0,tweet_datatable[[#This Row],[y]],NA())</f>
        <v>0.17260570086934698</v>
      </c>
      <c r="Z952" s="3"/>
      <c r="AA952" s="3"/>
      <c r="AB952" s="3"/>
    </row>
    <row r="953" spans="1:28" x14ac:dyDescent="0.35">
      <c r="A953" s="1">
        <v>44202</v>
      </c>
      <c r="B953">
        <v>202.1</v>
      </c>
      <c r="C953">
        <v>136.1</v>
      </c>
      <c r="D953">
        <v>488.8</v>
      </c>
      <c r="E953" t="s">
        <v>8</v>
      </c>
      <c r="I953" s="2">
        <f>IFERROR(tweet_datatable[[#This Row],[Retweets]]/SUM(tweet_datatable[[#This Row],[Retweets]:[Likes]]),0.5)</f>
        <v>0.21779484717554809</v>
      </c>
      <c r="J953" s="2">
        <f>IFERROR(tweet_datatable[[#This Row],[Retweets]]/SUM(tweet_datatable[[#This Row],[Comments]:[Retweets]]),0.5)</f>
        <v>0.40242460082791248</v>
      </c>
      <c r="K953" s="3">
        <f>tweet_datatable[[#This Row],[R/L]]*60</f>
        <v>13.067690830532886</v>
      </c>
      <c r="L953" s="3">
        <f>tweet_datatable[[#This Row],[R/C]]*60</f>
        <v>24.145476049674748</v>
      </c>
      <c r="M953" s="3">
        <f>180-tweet_datatable[[#This Row],[Theta (deg)]]-tweet_datatable[[#This Row],[Phi (deg)]]</f>
        <v>142.78683311979236</v>
      </c>
      <c r="N953" s="3">
        <f>RADIANS(tweet_datatable[[#This Row],[Phi (deg)]])</f>
        <v>0.42141805652825826</v>
      </c>
      <c r="O953" s="3">
        <f>RADIANS(tweet_datatable[[#This Row],[Beta (deg)]])</f>
        <v>2.4921003664360635</v>
      </c>
      <c r="P953" s="3">
        <f>SIN(tweet_datatable[[#This Row],[Phi (rad)]])</f>
        <v>0.40905485437882633</v>
      </c>
      <c r="Q953" s="3">
        <f>SIN(tweet_datatable[[#This Row],[Beta (rad)]])</f>
        <v>0.6047821457820185</v>
      </c>
      <c r="R953" s="3">
        <f>tweet_datatable[[#This Row],[SinPhi]]/tweet_datatable[[#This Row],[SinBeta]]</f>
        <v>0.67636727908012995</v>
      </c>
      <c r="S953" s="3">
        <f>RADIANS(tweet_datatable[[#This Row],[Theta (deg)]])</f>
        <v>0.22807423062547122</v>
      </c>
      <c r="T953" s="3">
        <f>tweet_datatable[[#This Row],[r1]]*COS(tweet_datatable[[#This Row],[Theta (rad)]])</f>
        <v>0.65885181595103837</v>
      </c>
      <c r="U953" s="3">
        <f>tweet_datatable[[#This Row],[r1]]*SIN(tweet_datatable[[#This Row],[Theta (rad)]])</f>
        <v>0.1529280249930583</v>
      </c>
      <c r="V953" s="3" t="e">
        <f>IF(COUNTA(tweet_datatable[[#This Row],[Flag]])&gt;0,tweet_datatable[[#This Row],[x]],NA())</f>
        <v>#N/A</v>
      </c>
      <c r="W953" s="3" t="e">
        <f>IF(COUNTA(tweet_datatable[[#This Row],[Flag]])&gt;0,tweet_datatable[[#This Row],[y]],NA())</f>
        <v>#N/A</v>
      </c>
      <c r="X953" s="3">
        <f>IF(COUNTA(tweet_datatable[[#This Row],[Flag]])=0,tweet_datatable[[#This Row],[x]],NA())</f>
        <v>0.65885181595103837</v>
      </c>
      <c r="Y953" s="3">
        <f>IF(COUNTA(tweet_datatable[[#This Row],[Flag]])=0,tweet_datatable[[#This Row],[y]],NA())</f>
        <v>0.1529280249930583</v>
      </c>
      <c r="Z953" s="3"/>
      <c r="AA953" s="3"/>
      <c r="AB953" s="3"/>
    </row>
    <row r="954" spans="1:28" x14ac:dyDescent="0.35">
      <c r="A954" s="1">
        <v>44202</v>
      </c>
      <c r="B954">
        <v>365.7</v>
      </c>
      <c r="C954">
        <v>192.3</v>
      </c>
      <c r="D954">
        <v>583.79999999999995</v>
      </c>
      <c r="E954" t="s">
        <v>8</v>
      </c>
      <c r="I954" s="2">
        <f>IFERROR(tweet_datatable[[#This Row],[Retweets]]/SUM(tweet_datatable[[#This Row],[Retweets]:[Likes]]),0.5)</f>
        <v>0.24777734827986089</v>
      </c>
      <c r="J954" s="2">
        <f>IFERROR(tweet_datatable[[#This Row],[Retweets]]/SUM(tweet_datatable[[#This Row],[Comments]:[Retweets]]),0.5)</f>
        <v>0.34462365591397853</v>
      </c>
      <c r="K954" s="3">
        <f>tweet_datatable[[#This Row],[R/L]]*60</f>
        <v>14.866640896791653</v>
      </c>
      <c r="L954" s="3">
        <f>tweet_datatable[[#This Row],[R/C]]*60</f>
        <v>20.677419354838712</v>
      </c>
      <c r="M954" s="3">
        <f>180-tweet_datatable[[#This Row],[Theta (deg)]]-tweet_datatable[[#This Row],[Phi (deg)]]</f>
        <v>144.45593974836962</v>
      </c>
      <c r="N954" s="3">
        <f>RADIANS(tweet_datatable[[#This Row],[Phi (deg)]])</f>
        <v>0.36088904855753723</v>
      </c>
      <c r="O954" s="3">
        <f>RADIANS(tweet_datatable[[#This Row],[Beta (deg)]])</f>
        <v>2.5212317726715989</v>
      </c>
      <c r="P954" s="3">
        <f>SIN(tweet_datatable[[#This Row],[Phi (rad)]])</f>
        <v>0.35310615166651349</v>
      </c>
      <c r="Q954" s="3">
        <f>SIN(tweet_datatable[[#This Row],[Beta (rad)]])</f>
        <v>0.58132883590010132</v>
      </c>
      <c r="R954" s="3">
        <f>tweet_datatable[[#This Row],[SinPhi]]/tweet_datatable[[#This Row],[SinBeta]]</f>
        <v>0.6074120701750173</v>
      </c>
      <c r="S954" s="3">
        <f>RADIANS(tweet_datatable[[#This Row],[Theta (deg)]])</f>
        <v>0.25947183236065685</v>
      </c>
      <c r="T954" s="3">
        <f>tweet_datatable[[#This Row],[r1]]*COS(tweet_datatable[[#This Row],[Theta (rad)]])</f>
        <v>0.58707933073648433</v>
      </c>
      <c r="U954" s="3">
        <f>tweet_datatable[[#This Row],[r1]]*SIN(tweet_datatable[[#This Row],[Theta (rad)]])</f>
        <v>0.15584377567391575</v>
      </c>
      <c r="V954" s="3" t="e">
        <f>IF(COUNTA(tweet_datatable[[#This Row],[Flag]])&gt;0,tweet_datatable[[#This Row],[x]],NA())</f>
        <v>#N/A</v>
      </c>
      <c r="W954" s="3" t="e">
        <f>IF(COUNTA(tweet_datatable[[#This Row],[Flag]])&gt;0,tweet_datatable[[#This Row],[y]],NA())</f>
        <v>#N/A</v>
      </c>
      <c r="X954" s="3">
        <f>IF(COUNTA(tweet_datatable[[#This Row],[Flag]])=0,tweet_datatable[[#This Row],[x]],NA())</f>
        <v>0.58707933073648433</v>
      </c>
      <c r="Y954" s="3">
        <f>IF(COUNTA(tweet_datatable[[#This Row],[Flag]])=0,tweet_datatable[[#This Row],[y]],NA())</f>
        <v>0.15584377567391575</v>
      </c>
      <c r="Z954" s="3"/>
      <c r="AA954" s="3"/>
      <c r="AB954" s="3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2201-0C5E-40C6-B9C3-284EE9861353}">
  <dimension ref="A1:E10"/>
  <sheetViews>
    <sheetView workbookViewId="0">
      <selection activeCell="D18" sqref="D18"/>
    </sheetView>
  </sheetViews>
  <sheetFormatPr defaultRowHeight="14.5" x14ac:dyDescent="0.35"/>
  <sheetData>
    <row r="1" spans="1:5" x14ac:dyDescent="0.35">
      <c r="A1" t="s">
        <v>36</v>
      </c>
      <c r="D1" t="s">
        <v>37</v>
      </c>
    </row>
    <row r="2" spans="1:5" x14ac:dyDescent="0.35">
      <c r="A2" t="s">
        <v>13</v>
      </c>
      <c r="B2" t="s">
        <v>5</v>
      </c>
      <c r="D2" t="s">
        <v>13</v>
      </c>
      <c r="E2" t="s">
        <v>5</v>
      </c>
    </row>
    <row r="3" spans="1:5" x14ac:dyDescent="0.35">
      <c r="A3">
        <v>0</v>
      </c>
      <c r="B3">
        <v>0</v>
      </c>
      <c r="D3">
        <v>0</v>
      </c>
      <c r="E3">
        <v>0</v>
      </c>
    </row>
    <row r="4" spans="1:5" x14ac:dyDescent="0.35">
      <c r="A4">
        <v>1</v>
      </c>
      <c r="B4">
        <v>0</v>
      </c>
      <c r="D4">
        <f>1-0.5*COS(RADIANS(60))</f>
        <v>0.75</v>
      </c>
      <c r="E4">
        <f>0.5*SIN(RADIANS(60))</f>
        <v>0.4330127018922193</v>
      </c>
    </row>
    <row r="5" spans="1:5" x14ac:dyDescent="0.35">
      <c r="A5">
        <f>COS(RADIANS(60))</f>
        <v>0.50000000000000011</v>
      </c>
      <c r="B5">
        <f>SIN(RADIANS(60))</f>
        <v>0.8660254037844386</v>
      </c>
      <c r="D5">
        <v>0.5</v>
      </c>
    </row>
    <row r="6" spans="1:5" x14ac:dyDescent="0.35">
      <c r="A6">
        <v>0</v>
      </c>
      <c r="B6">
        <v>0</v>
      </c>
      <c r="D6">
        <v>0.5</v>
      </c>
      <c r="E6">
        <f>'Triangle Dimensions'!B5</f>
        <v>0.8660254037844386</v>
      </c>
    </row>
    <row r="7" spans="1:5" x14ac:dyDescent="0.35">
      <c r="D7">
        <v>0.5</v>
      </c>
      <c r="E7">
        <v>0</v>
      </c>
    </row>
    <row r="8" spans="1:5" x14ac:dyDescent="0.35">
      <c r="D8">
        <v>0.5</v>
      </c>
    </row>
    <row r="9" spans="1:5" x14ac:dyDescent="0.35">
      <c r="D9">
        <f>0.5*COS(RADIANS(60))</f>
        <v>0.25000000000000006</v>
      </c>
      <c r="E9">
        <f>E4</f>
        <v>0.4330127018922193</v>
      </c>
    </row>
    <row r="10" spans="1:5" x14ac:dyDescent="0.35">
      <c r="D10">
        <v>1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7AD5-0557-444C-ABCA-C8A61C4A79E3}">
  <dimension ref="A1:N66"/>
  <sheetViews>
    <sheetView zoomScale="70" zoomScaleNormal="70" workbookViewId="0">
      <selection activeCell="R14" sqref="R14"/>
    </sheetView>
  </sheetViews>
  <sheetFormatPr defaultRowHeight="14.5" x14ac:dyDescent="0.35"/>
  <cols>
    <col min="1" max="1" width="9.453125" bestFit="1" customWidth="1"/>
    <col min="13" max="14" width="8.6328125" customWidth="1"/>
  </cols>
  <sheetData>
    <row r="1" spans="1:14" x14ac:dyDescent="0.35">
      <c r="A1" t="s">
        <v>0</v>
      </c>
      <c r="B1" t="s">
        <v>11</v>
      </c>
      <c r="C1" t="s">
        <v>12</v>
      </c>
      <c r="D1" t="s">
        <v>15</v>
      </c>
      <c r="E1" t="s">
        <v>16</v>
      </c>
      <c r="F1" t="s">
        <v>17</v>
      </c>
      <c r="G1" t="s">
        <v>18</v>
      </c>
      <c r="H1" t="s">
        <v>23</v>
      </c>
      <c r="I1" t="s">
        <v>46</v>
      </c>
      <c r="J1" t="s">
        <v>45</v>
      </c>
      <c r="L1" t="s">
        <v>0</v>
      </c>
      <c r="M1" t="s">
        <v>4</v>
      </c>
      <c r="N1" t="s">
        <v>45</v>
      </c>
    </row>
    <row r="2" spans="1:14" x14ac:dyDescent="0.35">
      <c r="A2" s="5">
        <v>44138</v>
      </c>
      <c r="B2" cm="1">
        <f t="array" ref="B2">SUMPRODUCT((tweet_datatable[Flag]=B$1)*(YEAR(tweet_datatable[Date])=YEAR(linegraph_input[[#This Row],[Date]]))*(MONTH(tweet_datatable[Date])=MONTH(linegraph_input[[#This Row],[Date]]))*(DAY(tweet_datatable[Date])=DAY(linegraph_input[[#This Row],[Date]])))</f>
        <v>1</v>
      </c>
      <c r="C2" cm="1">
        <f t="array" ref="C2">SUMPRODUCT((tweet_datatable[Flag]=C$1)*(YEAR(tweet_datatable[Date])=YEAR(linegraph_input[[#This Row],[Date]]))*(MONTH(tweet_datatable[Date])=MONTH(linegraph_input[[#This Row],[Date]]))*(DAY(tweet_datatable[Date])=DAY(linegraph_input[[#This Row],[Date]])))</f>
        <v>2</v>
      </c>
      <c r="D2" cm="1">
        <f t="array" ref="D2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2" cm="1">
        <f t="array" ref="E2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2" cm="1">
        <f t="array" ref="F2">SUMPRODUCT((tweet_datatable[Flag]=F$1)*(YEAR(tweet_datatable[Date])=YEAR(linegraph_input[[#This Row],[Date]]))*(MONTH(tweet_datatable[Date])=MONTH(linegraph_input[[#This Row],[Date]]))*(DAY(tweet_datatable[Date])=DAY(linegraph_input[[#This Row],[Date]])))</f>
        <v>0</v>
      </c>
      <c r="G2" cm="1">
        <f t="array" ref="G2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2" cm="1">
        <f t="array" ref="H2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2" cm="1">
        <f t="array" ref="I2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2" cm="1">
        <f t="array" ref="J2">SUMPRODUCT((tweet_datatable[Flag]="")*(YEAR(tweet_datatable[Date])=YEAR(linegraph_input[[#This Row],[Date]]))*(MONTH(tweet_datatable[Date])=MONTH(linegraph_input[[#This Row],[Date]]))*(DAY(tweet_datatable[Date])=DAY(linegraph_input[[#This Row],[Date]])))</f>
        <v>16</v>
      </c>
      <c r="L2" s="5">
        <v>44138</v>
      </c>
      <c r="M2" s="8">
        <f>IF(AND(line_graph!$B$5="",line_graph!$B$7=""),NA(),IF(line_graph!$B$5="",0,SUM(F$2:F2))+IF(line_graph!$B$7="",0,SUM(B$2:E2,G$2:I2)))</f>
        <v>3</v>
      </c>
      <c r="N2" s="8">
        <f>IF(line_graph!$B$3="",NA(),SUM(J$2:J2)+Table3[[#This Row],[Flag]])</f>
        <v>19</v>
      </c>
    </row>
    <row r="3" spans="1:14" x14ac:dyDescent="0.35">
      <c r="A3" s="5">
        <v>44139</v>
      </c>
      <c r="B3" cm="1">
        <f t="array" ref="B3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3" cm="1">
        <f t="array" ref="C3">SUMPRODUCT((tweet_datatable[Flag]=C$1)*(YEAR(tweet_datatable[Date])=YEAR(linegraph_input[[#This Row],[Date]]))*(MONTH(tweet_datatable[Date])=MONTH(linegraph_input[[#This Row],[Date]]))*(DAY(tweet_datatable[Date])=DAY(linegraph_input[[#This Row],[Date]])))</f>
        <v>3</v>
      </c>
      <c r="D3" cm="1">
        <f t="array" ref="D3">SUMPRODUCT((tweet_datatable[Flag]=D$1)*(YEAR(tweet_datatable[Date])=YEAR(linegraph_input[[#This Row],[Date]]))*(MONTH(tweet_datatable[Date])=MONTH(linegraph_input[[#This Row],[Date]]))*(DAY(tweet_datatable[Date])=DAY(linegraph_input[[#This Row],[Date]])))</f>
        <v>1</v>
      </c>
      <c r="E3" cm="1">
        <f t="array" ref="E3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3" cm="1">
        <f t="array" ref="F3">SUMPRODUCT((tweet_datatable[Flag]=F$1)*(YEAR(tweet_datatable[Date])=YEAR(linegraph_input[[#This Row],[Date]]))*(MONTH(tweet_datatable[Date])=MONTH(linegraph_input[[#This Row],[Date]]))*(DAY(tweet_datatable[Date])=DAY(linegraph_input[[#This Row],[Date]])))</f>
        <v>0</v>
      </c>
      <c r="G3" cm="1">
        <f t="array" ref="G3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3" cm="1">
        <f t="array" ref="H3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3" cm="1">
        <f t="array" ref="I3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3" cm="1">
        <f t="array" ref="J3">SUMPRODUCT((tweet_datatable[Flag]="")*(YEAR(tweet_datatable[Date])=YEAR(linegraph_input[[#This Row],[Date]]))*(MONTH(tweet_datatable[Date])=MONTH(linegraph_input[[#This Row],[Date]]))*(DAY(tweet_datatable[Date])=DAY(linegraph_input[[#This Row],[Date]])))</f>
        <v>7</v>
      </c>
      <c r="L3" s="5">
        <v>44139</v>
      </c>
      <c r="M3" s="8">
        <f>IF(AND(line_graph!$B$5="",line_graph!$B$7=""),NA(),IF(line_graph!$B$5="",0,SUM(F$2:F3))+IF(line_graph!$B$7="",0,SUM(B$2:E3,G$2:I3)))</f>
        <v>7</v>
      </c>
      <c r="N3" s="8">
        <f>IF(line_graph!$B$3="",NA(),SUM(J$2:J3)+Table3[[#This Row],[Flag]])</f>
        <v>30</v>
      </c>
    </row>
    <row r="4" spans="1:14" x14ac:dyDescent="0.35">
      <c r="A4" s="5">
        <v>44140</v>
      </c>
      <c r="B4" cm="1">
        <f t="array" ref="B4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4" cm="1">
        <f t="array" ref="C4">SUMPRODUCT((tweet_datatable[Flag]=C$1)*(YEAR(tweet_datatable[Date])=YEAR(linegraph_input[[#This Row],[Date]]))*(MONTH(tweet_datatable[Date])=MONTH(linegraph_input[[#This Row],[Date]]))*(DAY(tweet_datatable[Date])=DAY(linegraph_input[[#This Row],[Date]])))</f>
        <v>5</v>
      </c>
      <c r="D4" cm="1">
        <f t="array" ref="D4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4" cm="1">
        <f t="array" ref="E4">SUMPRODUCT((tweet_datatable[Flag]=E$1)*(YEAR(tweet_datatable[Date])=YEAR(linegraph_input[[#This Row],[Date]]))*(MONTH(tweet_datatable[Date])=MONTH(linegraph_input[[#This Row],[Date]]))*(DAY(tweet_datatable[Date])=DAY(linegraph_input[[#This Row],[Date]])))</f>
        <v>1</v>
      </c>
      <c r="F4" cm="1">
        <f t="array" ref="F4">SUMPRODUCT((tweet_datatable[Flag]=F$1)*(YEAR(tweet_datatable[Date])=YEAR(linegraph_input[[#This Row],[Date]]))*(MONTH(tweet_datatable[Date])=MONTH(linegraph_input[[#This Row],[Date]]))*(DAY(tweet_datatable[Date])=DAY(linegraph_input[[#This Row],[Date]])))</f>
        <v>0</v>
      </c>
      <c r="G4" cm="1">
        <f t="array" ref="G4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4" cm="1">
        <f t="array" ref="H4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4" cm="1">
        <f t="array" ref="I4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4" cm="1">
        <f t="array" ref="J4">SUMPRODUCT((tweet_datatable[Flag]="")*(YEAR(tweet_datatable[Date])=YEAR(linegraph_input[[#This Row],[Date]]))*(MONTH(tweet_datatable[Date])=MONTH(linegraph_input[[#This Row],[Date]]))*(DAY(tweet_datatable[Date])=DAY(linegraph_input[[#This Row],[Date]])))</f>
        <v>6</v>
      </c>
      <c r="L4" s="5">
        <v>44140</v>
      </c>
      <c r="M4" s="8">
        <f>IF(AND(line_graph!$B$5="",line_graph!$B$7=""),NA(),IF(line_graph!$B$5="",0,SUM(F$2:F4))+IF(line_graph!$B$7="",0,SUM(B$2:E4,G$2:I4)))</f>
        <v>13</v>
      </c>
      <c r="N4" s="8">
        <f>IF(line_graph!$B$3="",NA(),SUM(J$2:J4)+Table3[[#This Row],[Flag]])</f>
        <v>42</v>
      </c>
    </row>
    <row r="5" spans="1:14" x14ac:dyDescent="0.35">
      <c r="A5" s="5">
        <v>44141</v>
      </c>
      <c r="B5" cm="1">
        <f t="array" ref="B5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5" cm="1">
        <f t="array" ref="C5">SUMPRODUCT((tweet_datatable[Flag]=C$1)*(YEAR(tweet_datatable[Date])=YEAR(linegraph_input[[#This Row],[Date]]))*(MONTH(tweet_datatable[Date])=MONTH(linegraph_input[[#This Row],[Date]]))*(DAY(tweet_datatable[Date])=DAY(linegraph_input[[#This Row],[Date]])))</f>
        <v>1</v>
      </c>
      <c r="D5" cm="1">
        <f t="array" ref="D5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5" cm="1">
        <f t="array" ref="E5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5" cm="1">
        <f t="array" ref="F5">SUMPRODUCT((tweet_datatable[Flag]=F$1)*(YEAR(tweet_datatable[Date])=YEAR(linegraph_input[[#This Row],[Date]]))*(MONTH(tweet_datatable[Date])=MONTH(linegraph_input[[#This Row],[Date]]))*(DAY(tweet_datatable[Date])=DAY(linegraph_input[[#This Row],[Date]])))</f>
        <v>1</v>
      </c>
      <c r="G5" cm="1">
        <f t="array" ref="G5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5" cm="1">
        <f t="array" ref="H5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5" cm="1">
        <f t="array" ref="I5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5" cm="1">
        <f t="array" ref="J5">SUMPRODUCT((tweet_datatable[Flag]="")*(YEAR(tweet_datatable[Date])=YEAR(linegraph_input[[#This Row],[Date]]))*(MONTH(tweet_datatable[Date])=MONTH(linegraph_input[[#This Row],[Date]]))*(DAY(tweet_datatable[Date])=DAY(linegraph_input[[#This Row],[Date]])))</f>
        <v>12</v>
      </c>
      <c r="L5" s="5">
        <v>44141</v>
      </c>
      <c r="M5" s="8">
        <f>IF(AND(line_graph!$B$5="",line_graph!$B$7=""),NA(),IF(line_graph!$B$5="",0,SUM(F$2:F5))+IF(line_graph!$B$7="",0,SUM(B$2:E5,G$2:I5)))</f>
        <v>15</v>
      </c>
      <c r="N5" s="8">
        <f>IF(line_graph!$B$3="",NA(),SUM(J$2:J5)+Table3[[#This Row],[Flag]])</f>
        <v>56</v>
      </c>
    </row>
    <row r="6" spans="1:14" x14ac:dyDescent="0.35">
      <c r="A6" s="5">
        <v>44142</v>
      </c>
      <c r="B6" cm="1">
        <f t="array" ref="B6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6" cm="1">
        <f t="array" ref="C6">SUMPRODUCT((tweet_datatable[Flag]=C$1)*(YEAR(tweet_datatable[Date])=YEAR(linegraph_input[[#This Row],[Date]]))*(MONTH(tweet_datatable[Date])=MONTH(linegraph_input[[#This Row],[Date]]))*(DAY(tweet_datatable[Date])=DAY(linegraph_input[[#This Row],[Date]])))</f>
        <v>4</v>
      </c>
      <c r="D6" cm="1">
        <f t="array" ref="D6">SUMPRODUCT((tweet_datatable[Flag]=D$1)*(YEAR(tweet_datatable[Date])=YEAR(linegraph_input[[#This Row],[Date]]))*(MONTH(tweet_datatable[Date])=MONTH(linegraph_input[[#This Row],[Date]]))*(DAY(tweet_datatable[Date])=DAY(linegraph_input[[#This Row],[Date]])))</f>
        <v>1</v>
      </c>
      <c r="E6" cm="1">
        <f t="array" ref="E6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6" cm="1">
        <f t="array" ref="F6">SUMPRODUCT((tweet_datatable[Flag]=F$1)*(YEAR(tweet_datatable[Date])=YEAR(linegraph_input[[#This Row],[Date]]))*(MONTH(tweet_datatable[Date])=MONTH(linegraph_input[[#This Row],[Date]]))*(DAY(tweet_datatable[Date])=DAY(linegraph_input[[#This Row],[Date]])))</f>
        <v>1</v>
      </c>
      <c r="G6" cm="1">
        <f t="array" ref="G6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6" cm="1">
        <f t="array" ref="H6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6" cm="1">
        <f t="array" ref="I6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6" cm="1">
        <f t="array" ref="J6">SUMPRODUCT((tweet_datatable[Flag]="")*(YEAR(tweet_datatable[Date])=YEAR(linegraph_input[[#This Row],[Date]]))*(MONTH(tweet_datatable[Date])=MONTH(linegraph_input[[#This Row],[Date]]))*(DAY(tweet_datatable[Date])=DAY(linegraph_input[[#This Row],[Date]])))</f>
        <v>3</v>
      </c>
      <c r="L6" s="5">
        <v>44142</v>
      </c>
      <c r="M6" s="8">
        <f>IF(AND(line_graph!$B$5="",line_graph!$B$7=""),NA(),IF(line_graph!$B$5="",0,SUM(F$2:F6))+IF(line_graph!$B$7="",0,SUM(B$2:E6,G$2:I6)))</f>
        <v>21</v>
      </c>
      <c r="N6" s="8">
        <f>IF(line_graph!$B$3="",NA(),SUM(J$2:J6)+Table3[[#This Row],[Flag]])</f>
        <v>65</v>
      </c>
    </row>
    <row r="7" spans="1:14" x14ac:dyDescent="0.35">
      <c r="A7" s="5">
        <v>44143</v>
      </c>
      <c r="B7" cm="1">
        <f t="array" ref="B7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7" cm="1">
        <f t="array" ref="C7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7" cm="1">
        <f t="array" ref="D7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7" cm="1">
        <f t="array" ref="E7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7" cm="1">
        <f t="array" ref="F7">SUMPRODUCT((tweet_datatable[Flag]=F$1)*(YEAR(tweet_datatable[Date])=YEAR(linegraph_input[[#This Row],[Date]]))*(MONTH(tweet_datatable[Date])=MONTH(linegraph_input[[#This Row],[Date]]))*(DAY(tweet_datatable[Date])=DAY(linegraph_input[[#This Row],[Date]])))</f>
        <v>7</v>
      </c>
      <c r="G7" cm="1">
        <f t="array" ref="G7">SUMPRODUCT((tweet_datatable[Flag]=G$1)*(YEAR(tweet_datatable[Date])=YEAR(linegraph_input[[#This Row],[Date]]))*(MONTH(tweet_datatable[Date])=MONTH(linegraph_input[[#This Row],[Date]]))*(DAY(tweet_datatable[Date])=DAY(linegraph_input[[#This Row],[Date]])))</f>
        <v>3</v>
      </c>
      <c r="H7" cm="1">
        <f t="array" ref="H7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7" cm="1">
        <f t="array" ref="I7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7" cm="1">
        <f t="array" ref="J7">SUMPRODUCT((tweet_datatable[Flag]="")*(YEAR(tweet_datatable[Date])=YEAR(linegraph_input[[#This Row],[Date]]))*(MONTH(tweet_datatable[Date])=MONTH(linegraph_input[[#This Row],[Date]]))*(DAY(tweet_datatable[Date])=DAY(linegraph_input[[#This Row],[Date]])))</f>
        <v>9</v>
      </c>
      <c r="L7" s="5">
        <v>44143</v>
      </c>
      <c r="M7" s="8">
        <f>IF(AND(line_graph!$B$5="",line_graph!$B$7=""),NA(),IF(line_graph!$B$5="",0,SUM(F$2:F7))+IF(line_graph!$B$7="",0,SUM(B$2:E7,G$2:I7)))</f>
        <v>31</v>
      </c>
      <c r="N7" s="8">
        <f>IF(line_graph!$B$3="",NA(),SUM(J$2:J7)+Table3[[#This Row],[Flag]])</f>
        <v>84</v>
      </c>
    </row>
    <row r="8" spans="1:14" x14ac:dyDescent="0.35">
      <c r="A8" s="5">
        <v>44144</v>
      </c>
      <c r="B8" cm="1">
        <f t="array" ref="B8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8" cm="1">
        <f t="array" ref="C8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8" cm="1">
        <f t="array" ref="D8">SUMPRODUCT((tweet_datatable[Flag]=D$1)*(YEAR(tweet_datatable[Date])=YEAR(linegraph_input[[#This Row],[Date]]))*(MONTH(tweet_datatable[Date])=MONTH(linegraph_input[[#This Row],[Date]]))*(DAY(tweet_datatable[Date])=DAY(linegraph_input[[#This Row],[Date]])))</f>
        <v>1</v>
      </c>
      <c r="E8" cm="1">
        <f t="array" ref="E8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8" cm="1">
        <f t="array" ref="F8">SUMPRODUCT((tweet_datatable[Flag]=F$1)*(YEAR(tweet_datatable[Date])=YEAR(linegraph_input[[#This Row],[Date]]))*(MONTH(tweet_datatable[Date])=MONTH(linegraph_input[[#This Row],[Date]]))*(DAY(tweet_datatable[Date])=DAY(linegraph_input[[#This Row],[Date]])))</f>
        <v>5</v>
      </c>
      <c r="G8" cm="1">
        <f t="array" ref="G8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8" cm="1">
        <f t="array" ref="H8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8" cm="1">
        <f t="array" ref="I8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8" cm="1">
        <f t="array" ref="J8">SUMPRODUCT((tweet_datatable[Flag]="")*(YEAR(tweet_datatable[Date])=YEAR(linegraph_input[[#This Row],[Date]]))*(MONTH(tweet_datatable[Date])=MONTH(linegraph_input[[#This Row],[Date]]))*(DAY(tweet_datatable[Date])=DAY(linegraph_input[[#This Row],[Date]])))</f>
        <v>20</v>
      </c>
      <c r="L8" s="5">
        <v>44144</v>
      </c>
      <c r="M8" s="8">
        <f>IF(AND(line_graph!$B$5="",line_graph!$B$7=""),NA(),IF(line_graph!$B$5="",0,SUM(F$2:F8))+IF(line_graph!$B$7="",0,SUM(B$2:E8,G$2:I8)))</f>
        <v>37</v>
      </c>
      <c r="N8" s="8">
        <f>IF(line_graph!$B$3="",NA(),SUM(J$2:J8)+Table3[[#This Row],[Flag]])</f>
        <v>110</v>
      </c>
    </row>
    <row r="9" spans="1:14" x14ac:dyDescent="0.35">
      <c r="A9" s="5">
        <v>44145</v>
      </c>
      <c r="B9" cm="1">
        <f t="array" ref="B9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9" cm="1">
        <f t="array" ref="C9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9" cm="1">
        <f t="array" ref="D9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9" cm="1">
        <f t="array" ref="E9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9" cm="1">
        <f t="array" ref="F9">SUMPRODUCT((tweet_datatable[Flag]=F$1)*(YEAR(tweet_datatable[Date])=YEAR(linegraph_input[[#This Row],[Date]]))*(MONTH(tweet_datatable[Date])=MONTH(linegraph_input[[#This Row],[Date]]))*(DAY(tweet_datatable[Date])=DAY(linegraph_input[[#This Row],[Date]])))</f>
        <v>7</v>
      </c>
      <c r="G9" cm="1">
        <f t="array" ref="G9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9" cm="1">
        <f t="array" ref="H9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9" cm="1">
        <f t="array" ref="I9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9" cm="1">
        <f t="array" ref="J9">SUMPRODUCT((tweet_datatable[Flag]="")*(YEAR(tweet_datatable[Date])=YEAR(linegraph_input[[#This Row],[Date]]))*(MONTH(tweet_datatable[Date])=MONTH(linegraph_input[[#This Row],[Date]]))*(DAY(tweet_datatable[Date])=DAY(linegraph_input[[#This Row],[Date]])))</f>
        <v>16</v>
      </c>
      <c r="L9" s="5">
        <v>44145</v>
      </c>
      <c r="M9" s="8">
        <f>IF(AND(line_graph!$B$5="",line_graph!$B$7=""),NA(),IF(line_graph!$B$5="",0,SUM(F$2:F9))+IF(line_graph!$B$7="",0,SUM(B$2:E9,G$2:I9)))</f>
        <v>44</v>
      </c>
      <c r="N9" s="8">
        <f>IF(line_graph!$B$3="",NA(),SUM(J$2:J9)+Table3[[#This Row],[Flag]])</f>
        <v>133</v>
      </c>
    </row>
    <row r="10" spans="1:14" x14ac:dyDescent="0.35">
      <c r="A10" s="5">
        <v>44146</v>
      </c>
      <c r="B10" cm="1">
        <f t="array" ref="B10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10" cm="1">
        <f t="array" ref="C10">SUMPRODUCT((tweet_datatable[Flag]=C$1)*(YEAR(tweet_datatable[Date])=YEAR(linegraph_input[[#This Row],[Date]]))*(MONTH(tweet_datatable[Date])=MONTH(linegraph_input[[#This Row],[Date]]))*(DAY(tweet_datatable[Date])=DAY(linegraph_input[[#This Row],[Date]])))</f>
        <v>1</v>
      </c>
      <c r="D10" cm="1">
        <f t="array" ref="D10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10" cm="1">
        <f t="array" ref="E10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10" cm="1">
        <f t="array" ref="F10">SUMPRODUCT((tweet_datatable[Flag]=F$1)*(YEAR(tweet_datatable[Date])=YEAR(linegraph_input[[#This Row],[Date]]))*(MONTH(tweet_datatable[Date])=MONTH(linegraph_input[[#This Row],[Date]]))*(DAY(tweet_datatable[Date])=DAY(linegraph_input[[#This Row],[Date]])))</f>
        <v>3</v>
      </c>
      <c r="G10" cm="1">
        <f t="array" ref="G10">SUMPRODUCT((tweet_datatable[Flag]=G$1)*(YEAR(tweet_datatable[Date])=YEAR(linegraph_input[[#This Row],[Date]]))*(MONTH(tweet_datatable[Date])=MONTH(linegraph_input[[#This Row],[Date]]))*(DAY(tweet_datatable[Date])=DAY(linegraph_input[[#This Row],[Date]])))</f>
        <v>1</v>
      </c>
      <c r="H10" cm="1">
        <f t="array" ref="H10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10" cm="1">
        <f t="array" ref="I10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10" cm="1">
        <f t="array" ref="J10">SUMPRODUCT((tweet_datatable[Flag]="")*(YEAR(tweet_datatable[Date])=YEAR(linegraph_input[[#This Row],[Date]]))*(MONTH(tweet_datatable[Date])=MONTH(linegraph_input[[#This Row],[Date]]))*(DAY(tweet_datatable[Date])=DAY(linegraph_input[[#This Row],[Date]])))</f>
        <v>10</v>
      </c>
      <c r="L10" s="5">
        <v>44146</v>
      </c>
      <c r="M10" s="8">
        <f>IF(AND(line_graph!$B$5="",line_graph!$B$7=""),NA(),IF(line_graph!$B$5="",0,SUM(F$2:F10))+IF(line_graph!$B$7="",0,SUM(B$2:E10,G$2:I10)))</f>
        <v>49</v>
      </c>
      <c r="N10" s="8">
        <f>IF(line_graph!$B$3="",NA(),SUM(J$2:J10)+Table3[[#This Row],[Flag]])</f>
        <v>148</v>
      </c>
    </row>
    <row r="11" spans="1:14" x14ac:dyDescent="0.35">
      <c r="A11" s="5">
        <v>44147</v>
      </c>
      <c r="B11" cm="1">
        <f t="array" ref="B11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11" cm="1">
        <f t="array" ref="C11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11" cm="1">
        <f t="array" ref="D11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11" cm="1">
        <f t="array" ref="E11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11" cm="1">
        <f t="array" ref="F11">SUMPRODUCT((tweet_datatable[Flag]=F$1)*(YEAR(tweet_datatable[Date])=YEAR(linegraph_input[[#This Row],[Date]]))*(MONTH(tweet_datatable[Date])=MONTH(linegraph_input[[#This Row],[Date]]))*(DAY(tweet_datatable[Date])=DAY(linegraph_input[[#This Row],[Date]])))</f>
        <v>5</v>
      </c>
      <c r="G11" cm="1">
        <f t="array" ref="G11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11" cm="1">
        <f t="array" ref="H11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11" cm="1">
        <f t="array" ref="I11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11" cm="1">
        <f t="array" ref="J11">SUMPRODUCT((tweet_datatable[Flag]="")*(YEAR(tweet_datatable[Date])=YEAR(linegraph_input[[#This Row],[Date]]))*(MONTH(tweet_datatable[Date])=MONTH(linegraph_input[[#This Row],[Date]]))*(DAY(tweet_datatable[Date])=DAY(linegraph_input[[#This Row],[Date]])))</f>
        <v>8</v>
      </c>
      <c r="L11" s="5">
        <v>44147</v>
      </c>
      <c r="M11" s="8">
        <f>IF(AND(line_graph!$B$5="",line_graph!$B$7=""),NA(),IF(line_graph!$B$5="",0,SUM(F$2:F11))+IF(line_graph!$B$7="",0,SUM(B$2:E11,G$2:I11)))</f>
        <v>55</v>
      </c>
      <c r="N11" s="8">
        <f>IF(line_graph!$B$3="",NA(),SUM(J$2:J11)+Table3[[#This Row],[Flag]])</f>
        <v>162</v>
      </c>
    </row>
    <row r="12" spans="1:14" x14ac:dyDescent="0.35">
      <c r="A12" s="5">
        <v>44148</v>
      </c>
      <c r="B12" cm="1">
        <f t="array" ref="B12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12" cm="1">
        <f t="array" ref="C12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12" cm="1">
        <f t="array" ref="D12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12" cm="1">
        <f t="array" ref="E12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12" cm="1">
        <f t="array" ref="F12">SUMPRODUCT((tweet_datatable[Flag]=F$1)*(YEAR(tweet_datatable[Date])=YEAR(linegraph_input[[#This Row],[Date]]))*(MONTH(tweet_datatable[Date])=MONTH(linegraph_input[[#This Row],[Date]]))*(DAY(tweet_datatable[Date])=DAY(linegraph_input[[#This Row],[Date]])))</f>
        <v>5</v>
      </c>
      <c r="G12" cm="1">
        <f t="array" ref="G12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12" cm="1">
        <f t="array" ref="H12">SUMPRODUCT((tweet_datatable[Flag]=H$1)*(YEAR(tweet_datatable[Date])=YEAR(linegraph_input[[#This Row],[Date]]))*(MONTH(tweet_datatable[Date])=MONTH(linegraph_input[[#This Row],[Date]]))*(DAY(tweet_datatable[Date])=DAY(linegraph_input[[#This Row],[Date]])))</f>
        <v>2</v>
      </c>
      <c r="I12" cm="1">
        <f t="array" ref="I12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12" cm="1">
        <f t="array" ref="J12">SUMPRODUCT((tweet_datatable[Flag]="")*(YEAR(tweet_datatable[Date])=YEAR(linegraph_input[[#This Row],[Date]]))*(MONTH(tweet_datatable[Date])=MONTH(linegraph_input[[#This Row],[Date]]))*(DAY(tweet_datatable[Date])=DAY(linegraph_input[[#This Row],[Date]])))</f>
        <v>11</v>
      </c>
      <c r="L12" s="5">
        <v>44148</v>
      </c>
      <c r="M12" s="8">
        <f>IF(AND(line_graph!$B$5="",line_graph!$B$7=""),NA(),IF(line_graph!$B$5="",0,SUM(F$2:F12))+IF(line_graph!$B$7="",0,SUM(B$2:E12,G$2:I12)))</f>
        <v>62</v>
      </c>
      <c r="N12" s="8">
        <f>IF(line_graph!$B$3="",NA(),SUM(J$2:J12)+Table3[[#This Row],[Flag]])</f>
        <v>180</v>
      </c>
    </row>
    <row r="13" spans="1:14" x14ac:dyDescent="0.35">
      <c r="A13" s="5">
        <v>44149</v>
      </c>
      <c r="B13" cm="1">
        <f t="array" ref="B13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13" cm="1">
        <f t="array" ref="C13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13" cm="1">
        <f t="array" ref="D13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13" cm="1">
        <f t="array" ref="E13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13" cm="1">
        <f t="array" ref="F13">SUMPRODUCT((tweet_datatable[Flag]=F$1)*(YEAR(tweet_datatable[Date])=YEAR(linegraph_input[[#This Row],[Date]]))*(MONTH(tweet_datatable[Date])=MONTH(linegraph_input[[#This Row],[Date]]))*(DAY(tweet_datatable[Date])=DAY(linegraph_input[[#This Row],[Date]])))</f>
        <v>9</v>
      </c>
      <c r="G13" cm="1">
        <f t="array" ref="G13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13" cm="1">
        <f t="array" ref="H13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13" cm="1">
        <f t="array" ref="I13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13" cm="1">
        <f t="array" ref="J13">SUMPRODUCT((tweet_datatable[Flag]="")*(YEAR(tweet_datatable[Date])=YEAR(linegraph_input[[#This Row],[Date]]))*(MONTH(tweet_datatable[Date])=MONTH(linegraph_input[[#This Row],[Date]]))*(DAY(tweet_datatable[Date])=DAY(linegraph_input[[#This Row],[Date]])))</f>
        <v>19</v>
      </c>
      <c r="L13" s="5">
        <v>44149</v>
      </c>
      <c r="M13" s="8">
        <f>IF(AND(line_graph!$B$5="",line_graph!$B$7=""),NA(),IF(line_graph!$B$5="",0,SUM(F$2:F13))+IF(line_graph!$B$7="",0,SUM(B$2:E13,G$2:I13)))</f>
        <v>71</v>
      </c>
      <c r="N13" s="8">
        <f>IF(line_graph!$B$3="",NA(),SUM(J$2:J13)+Table3[[#This Row],[Flag]])</f>
        <v>208</v>
      </c>
    </row>
    <row r="14" spans="1:14" x14ac:dyDescent="0.35">
      <c r="A14" s="5">
        <v>44150</v>
      </c>
      <c r="B14" cm="1">
        <f t="array" ref="B14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14" cm="1">
        <f t="array" ref="C14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14" cm="1">
        <f t="array" ref="D14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14" cm="1">
        <f t="array" ref="E14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14" cm="1">
        <f t="array" ref="F14">SUMPRODUCT((tweet_datatable[Flag]=F$1)*(YEAR(tweet_datatable[Date])=YEAR(linegraph_input[[#This Row],[Date]]))*(MONTH(tweet_datatable[Date])=MONTH(linegraph_input[[#This Row],[Date]]))*(DAY(tweet_datatable[Date])=DAY(linegraph_input[[#This Row],[Date]])))</f>
        <v>9</v>
      </c>
      <c r="G14" cm="1">
        <f t="array" ref="G14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14" cm="1">
        <f t="array" ref="H14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14" cm="1">
        <f t="array" ref="I14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14" cm="1">
        <f t="array" ref="J14">SUMPRODUCT((tweet_datatable[Flag]="")*(YEAR(tweet_datatable[Date])=YEAR(linegraph_input[[#This Row],[Date]]))*(MONTH(tweet_datatable[Date])=MONTH(linegraph_input[[#This Row],[Date]]))*(DAY(tweet_datatable[Date])=DAY(linegraph_input[[#This Row],[Date]])))</f>
        <v>14</v>
      </c>
      <c r="L14" s="5">
        <v>44150</v>
      </c>
      <c r="M14" s="8">
        <f>IF(AND(line_graph!$B$5="",line_graph!$B$7=""),NA(),IF(line_graph!$B$5="",0,SUM(F$2:F14))+IF(line_graph!$B$7="",0,SUM(B$2:E14,G$2:I14)))</f>
        <v>81</v>
      </c>
      <c r="N14" s="8">
        <f>IF(line_graph!$B$3="",NA(),SUM(J$2:J14)+Table3[[#This Row],[Flag]])</f>
        <v>232</v>
      </c>
    </row>
    <row r="15" spans="1:14" x14ac:dyDescent="0.35">
      <c r="A15" s="5">
        <v>44151</v>
      </c>
      <c r="B15" cm="1">
        <f t="array" ref="B15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15" cm="1">
        <f t="array" ref="C15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15" cm="1">
        <f t="array" ref="D15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15" cm="1">
        <f t="array" ref="E15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15" cm="1">
        <f t="array" ref="F15">SUMPRODUCT((tweet_datatable[Flag]=F$1)*(YEAR(tweet_datatable[Date])=YEAR(linegraph_input[[#This Row],[Date]]))*(MONTH(tweet_datatable[Date])=MONTH(linegraph_input[[#This Row],[Date]]))*(DAY(tweet_datatable[Date])=DAY(linegraph_input[[#This Row],[Date]])))</f>
        <v>5</v>
      </c>
      <c r="G15" cm="1">
        <f t="array" ref="G15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15" cm="1">
        <f t="array" ref="H15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15" cm="1">
        <f t="array" ref="I15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15" cm="1">
        <f t="array" ref="J15">SUMPRODUCT((tweet_datatable[Flag]="")*(YEAR(tweet_datatable[Date])=YEAR(linegraph_input[[#This Row],[Date]]))*(MONTH(tweet_datatable[Date])=MONTH(linegraph_input[[#This Row],[Date]]))*(DAY(tweet_datatable[Date])=DAY(linegraph_input[[#This Row],[Date]])))</f>
        <v>12</v>
      </c>
      <c r="L15" s="5">
        <v>44151</v>
      </c>
      <c r="M15" s="8">
        <f>IF(AND(line_graph!$B$5="",line_graph!$B$7=""),NA(),IF(line_graph!$B$5="",0,SUM(F$2:F15))+IF(line_graph!$B$7="",0,SUM(B$2:E15,G$2:I15)))</f>
        <v>87</v>
      </c>
      <c r="N15" s="8">
        <f>IF(line_graph!$B$3="",NA(),SUM(J$2:J15)+Table3[[#This Row],[Flag]])</f>
        <v>250</v>
      </c>
    </row>
    <row r="16" spans="1:14" x14ac:dyDescent="0.35">
      <c r="A16" s="5">
        <v>44152</v>
      </c>
      <c r="B16" cm="1">
        <f t="array" ref="B16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16" cm="1">
        <f t="array" ref="C16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16" cm="1">
        <f t="array" ref="D16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16" cm="1">
        <f t="array" ref="E16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16" cm="1">
        <f t="array" ref="F16">SUMPRODUCT((tweet_datatable[Flag]=F$1)*(YEAR(tweet_datatable[Date])=YEAR(linegraph_input[[#This Row],[Date]]))*(MONTH(tweet_datatable[Date])=MONTH(linegraph_input[[#This Row],[Date]]))*(DAY(tweet_datatable[Date])=DAY(linegraph_input[[#This Row],[Date]])))</f>
        <v>4</v>
      </c>
      <c r="G16" cm="1">
        <f t="array" ref="G16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16" cm="1">
        <f t="array" ref="H16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16" cm="1">
        <f t="array" ref="I16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16" cm="1">
        <f t="array" ref="J16">SUMPRODUCT((tweet_datatable[Flag]="")*(YEAR(tweet_datatable[Date])=YEAR(linegraph_input[[#This Row],[Date]]))*(MONTH(tweet_datatable[Date])=MONTH(linegraph_input[[#This Row],[Date]]))*(DAY(tweet_datatable[Date])=DAY(linegraph_input[[#This Row],[Date]])))</f>
        <v>12</v>
      </c>
      <c r="L16" s="5">
        <v>44152</v>
      </c>
      <c r="M16" s="8">
        <f>IF(AND(line_graph!$B$5="",line_graph!$B$7=""),NA(),IF(line_graph!$B$5="",0,SUM(F$2:F16))+IF(line_graph!$B$7="",0,SUM(B$2:E16,G$2:I16)))</f>
        <v>91</v>
      </c>
      <c r="N16" s="8">
        <f>IF(line_graph!$B$3="",NA(),SUM(J$2:J16)+Table3[[#This Row],[Flag]])</f>
        <v>266</v>
      </c>
    </row>
    <row r="17" spans="1:14" x14ac:dyDescent="0.35">
      <c r="A17" s="5">
        <v>44153</v>
      </c>
      <c r="B17" cm="1">
        <f t="array" ref="B17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17" cm="1">
        <f t="array" ref="C17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17" cm="1">
        <f t="array" ref="D17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17" cm="1">
        <f t="array" ref="E17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17" cm="1">
        <f t="array" ref="F17">SUMPRODUCT((tweet_datatable[Flag]=F$1)*(YEAR(tweet_datatable[Date])=YEAR(linegraph_input[[#This Row],[Date]]))*(MONTH(tweet_datatable[Date])=MONTH(linegraph_input[[#This Row],[Date]]))*(DAY(tweet_datatable[Date])=DAY(linegraph_input[[#This Row],[Date]])))</f>
        <v>9</v>
      </c>
      <c r="G17" cm="1">
        <f t="array" ref="G17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17" cm="1">
        <f t="array" ref="H17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17" cm="1">
        <f t="array" ref="I17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17" cm="1">
        <f t="array" ref="J17">SUMPRODUCT((tweet_datatable[Flag]="")*(YEAR(tweet_datatable[Date])=YEAR(linegraph_input[[#This Row],[Date]]))*(MONTH(tweet_datatable[Date])=MONTH(linegraph_input[[#This Row],[Date]]))*(DAY(tweet_datatable[Date])=DAY(linegraph_input[[#This Row],[Date]])))</f>
        <v>6</v>
      </c>
      <c r="L17" s="5">
        <v>44153</v>
      </c>
      <c r="M17" s="8">
        <f>IF(AND(line_graph!$B$5="",line_graph!$B$7=""),NA(),IF(line_graph!$B$5="",0,SUM(F$2:F17))+IF(line_graph!$B$7="",0,SUM(B$2:E17,G$2:I17)))</f>
        <v>101</v>
      </c>
      <c r="N17" s="8">
        <f>IF(line_graph!$B$3="",NA(),SUM(J$2:J17)+Table3[[#This Row],[Flag]])</f>
        <v>282</v>
      </c>
    </row>
    <row r="18" spans="1:14" x14ac:dyDescent="0.35">
      <c r="A18" s="5">
        <v>44154</v>
      </c>
      <c r="B18" cm="1">
        <f t="array" ref="B18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18" cm="1">
        <f t="array" ref="C18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18" cm="1">
        <f t="array" ref="D18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18" cm="1">
        <f t="array" ref="E18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18" cm="1">
        <f t="array" ref="F18">SUMPRODUCT((tweet_datatable[Flag]=F$1)*(YEAR(tweet_datatable[Date])=YEAR(linegraph_input[[#This Row],[Date]]))*(MONTH(tweet_datatable[Date])=MONTH(linegraph_input[[#This Row],[Date]]))*(DAY(tweet_datatable[Date])=DAY(linegraph_input[[#This Row],[Date]])))</f>
        <v>6</v>
      </c>
      <c r="G18" cm="1">
        <f t="array" ref="G18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18" cm="1">
        <f t="array" ref="H18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18" cm="1">
        <f t="array" ref="I18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18" cm="1">
        <f t="array" ref="J18">SUMPRODUCT((tweet_datatable[Flag]="")*(YEAR(tweet_datatable[Date])=YEAR(linegraph_input[[#This Row],[Date]]))*(MONTH(tweet_datatable[Date])=MONTH(linegraph_input[[#This Row],[Date]]))*(DAY(tweet_datatable[Date])=DAY(linegraph_input[[#This Row],[Date]])))</f>
        <v>11</v>
      </c>
      <c r="L18" s="5">
        <v>44154</v>
      </c>
      <c r="M18" s="8">
        <f>IF(AND(line_graph!$B$5="",line_graph!$B$7=""),NA(),IF(line_graph!$B$5="",0,SUM(F$2:F18))+IF(line_graph!$B$7="",0,SUM(B$2:E18,G$2:I18)))</f>
        <v>107</v>
      </c>
      <c r="N18" s="8">
        <f>IF(line_graph!$B$3="",NA(),SUM(J$2:J18)+Table3[[#This Row],[Flag]])</f>
        <v>299</v>
      </c>
    </row>
    <row r="19" spans="1:14" x14ac:dyDescent="0.35">
      <c r="A19" s="5">
        <v>44155</v>
      </c>
      <c r="B19" cm="1">
        <f t="array" ref="B19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19" cm="1">
        <f t="array" ref="C19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19" cm="1">
        <f t="array" ref="D19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19" cm="1">
        <f t="array" ref="E19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19" cm="1">
        <f t="array" ref="F19">SUMPRODUCT((tweet_datatable[Flag]=F$1)*(YEAR(tweet_datatable[Date])=YEAR(linegraph_input[[#This Row],[Date]]))*(MONTH(tweet_datatable[Date])=MONTH(linegraph_input[[#This Row],[Date]]))*(DAY(tweet_datatable[Date])=DAY(linegraph_input[[#This Row],[Date]])))</f>
        <v>9</v>
      </c>
      <c r="G19" cm="1">
        <f t="array" ref="G19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19" cm="1">
        <f t="array" ref="H19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19" cm="1">
        <f t="array" ref="I19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19" cm="1">
        <f t="array" ref="J19">SUMPRODUCT((tweet_datatable[Flag]="")*(YEAR(tweet_datatable[Date])=YEAR(linegraph_input[[#This Row],[Date]]))*(MONTH(tweet_datatable[Date])=MONTH(linegraph_input[[#This Row],[Date]]))*(DAY(tweet_datatable[Date])=DAY(linegraph_input[[#This Row],[Date]])))</f>
        <v>6</v>
      </c>
      <c r="L19" s="5">
        <v>44155</v>
      </c>
      <c r="M19" s="8">
        <f>IF(AND(line_graph!$B$5="",line_graph!$B$7=""),NA(),IF(line_graph!$B$5="",0,SUM(F$2:F19))+IF(line_graph!$B$7="",0,SUM(B$2:E19,G$2:I19)))</f>
        <v>116</v>
      </c>
      <c r="N19" s="8">
        <f>IF(line_graph!$B$3="",NA(),SUM(J$2:J19)+Table3[[#This Row],[Flag]])</f>
        <v>314</v>
      </c>
    </row>
    <row r="20" spans="1:14" x14ac:dyDescent="0.35">
      <c r="A20" s="5">
        <v>44156</v>
      </c>
      <c r="B20" cm="1">
        <f t="array" ref="B20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20" cm="1">
        <f t="array" ref="C20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20" cm="1">
        <f t="array" ref="D20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20" cm="1">
        <f t="array" ref="E20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20" cm="1">
        <f t="array" ref="F20">SUMPRODUCT((tweet_datatable[Flag]=F$1)*(YEAR(tweet_datatable[Date])=YEAR(linegraph_input[[#This Row],[Date]]))*(MONTH(tweet_datatable[Date])=MONTH(linegraph_input[[#This Row],[Date]]))*(DAY(tweet_datatable[Date])=DAY(linegraph_input[[#This Row],[Date]])))</f>
        <v>13</v>
      </c>
      <c r="G20" cm="1">
        <f t="array" ref="G20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20" cm="1">
        <f t="array" ref="H20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20" cm="1">
        <f t="array" ref="I20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20" cm="1">
        <f t="array" ref="J20">SUMPRODUCT((tweet_datatable[Flag]="")*(YEAR(tweet_datatable[Date])=YEAR(linegraph_input[[#This Row],[Date]]))*(MONTH(tweet_datatable[Date])=MONTH(linegraph_input[[#This Row],[Date]]))*(DAY(tweet_datatable[Date])=DAY(linegraph_input[[#This Row],[Date]])))</f>
        <v>13</v>
      </c>
      <c r="L20" s="5">
        <v>44156</v>
      </c>
      <c r="M20" s="8">
        <f>IF(AND(line_graph!$B$5="",line_graph!$B$7=""),NA(),IF(line_graph!$B$5="",0,SUM(F$2:F20))+IF(line_graph!$B$7="",0,SUM(B$2:E20,G$2:I20)))</f>
        <v>130</v>
      </c>
      <c r="N20" s="8">
        <f>IF(line_graph!$B$3="",NA(),SUM(J$2:J20)+Table3[[#This Row],[Flag]])</f>
        <v>341</v>
      </c>
    </row>
    <row r="21" spans="1:14" x14ac:dyDescent="0.35">
      <c r="A21" s="5">
        <v>44157</v>
      </c>
      <c r="B21" cm="1">
        <f t="array" ref="B21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21" cm="1">
        <f t="array" ref="C21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21" cm="1">
        <f t="array" ref="D21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21" cm="1">
        <f t="array" ref="E21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21" cm="1">
        <f t="array" ref="F21">SUMPRODUCT((tweet_datatable[Flag]=F$1)*(YEAR(tweet_datatable[Date])=YEAR(linegraph_input[[#This Row],[Date]]))*(MONTH(tweet_datatable[Date])=MONTH(linegraph_input[[#This Row],[Date]]))*(DAY(tweet_datatable[Date])=DAY(linegraph_input[[#This Row],[Date]])))</f>
        <v>3</v>
      </c>
      <c r="G21" cm="1">
        <f t="array" ref="G21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21" cm="1">
        <f t="array" ref="H21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21" cm="1">
        <f t="array" ref="I21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21" cm="1">
        <f t="array" ref="J21">SUMPRODUCT((tweet_datatable[Flag]="")*(YEAR(tweet_datatable[Date])=YEAR(linegraph_input[[#This Row],[Date]]))*(MONTH(tweet_datatable[Date])=MONTH(linegraph_input[[#This Row],[Date]]))*(DAY(tweet_datatable[Date])=DAY(linegraph_input[[#This Row],[Date]])))</f>
        <v>5</v>
      </c>
      <c r="L21" s="5">
        <v>44157</v>
      </c>
      <c r="M21" s="8">
        <f>IF(AND(line_graph!$B$5="",line_graph!$B$7=""),NA(),IF(line_graph!$B$5="",0,SUM(F$2:F21))+IF(line_graph!$B$7="",0,SUM(B$2:E21,G$2:I21)))</f>
        <v>134</v>
      </c>
      <c r="N21" s="8">
        <f>IF(line_graph!$B$3="",NA(),SUM(J$2:J21)+Table3[[#This Row],[Flag]])</f>
        <v>350</v>
      </c>
    </row>
    <row r="22" spans="1:14" x14ac:dyDescent="0.35">
      <c r="A22" s="5">
        <v>44158</v>
      </c>
      <c r="B22" cm="1">
        <f t="array" ref="B22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22" cm="1">
        <f t="array" ref="C22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22" cm="1">
        <f t="array" ref="D22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22" cm="1">
        <f t="array" ref="E22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22" cm="1">
        <f t="array" ref="F22">SUMPRODUCT((tweet_datatable[Flag]=F$1)*(YEAR(tweet_datatable[Date])=YEAR(linegraph_input[[#This Row],[Date]]))*(MONTH(tweet_datatable[Date])=MONTH(linegraph_input[[#This Row],[Date]]))*(DAY(tweet_datatable[Date])=DAY(linegraph_input[[#This Row],[Date]])))</f>
        <v>2</v>
      </c>
      <c r="G22" cm="1">
        <f t="array" ref="G22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22" cm="1">
        <f t="array" ref="H22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22" cm="1">
        <f t="array" ref="I22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22" cm="1">
        <f t="array" ref="J22">SUMPRODUCT((tweet_datatable[Flag]="")*(YEAR(tweet_datatable[Date])=YEAR(linegraph_input[[#This Row],[Date]]))*(MONTH(tweet_datatable[Date])=MONTH(linegraph_input[[#This Row],[Date]]))*(DAY(tweet_datatable[Date])=DAY(linegraph_input[[#This Row],[Date]])))</f>
        <v>2</v>
      </c>
      <c r="L22" s="5">
        <v>44158</v>
      </c>
      <c r="M22" s="8">
        <f>IF(AND(line_graph!$B$5="",line_graph!$B$7=""),NA(),IF(line_graph!$B$5="",0,SUM(F$2:F22))+IF(line_graph!$B$7="",0,SUM(B$2:E22,G$2:I22)))</f>
        <v>136</v>
      </c>
      <c r="N22" s="8">
        <f>IF(line_graph!$B$3="",NA(),SUM(J$2:J22)+Table3[[#This Row],[Flag]])</f>
        <v>354</v>
      </c>
    </row>
    <row r="23" spans="1:14" x14ac:dyDescent="0.35">
      <c r="A23" s="5">
        <v>44159</v>
      </c>
      <c r="B23" cm="1">
        <f t="array" ref="B23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23" cm="1">
        <f t="array" ref="C23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23" cm="1">
        <f t="array" ref="D23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23" cm="1">
        <f t="array" ref="E23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23" cm="1">
        <f t="array" ref="F23">SUMPRODUCT((tweet_datatable[Flag]=F$1)*(YEAR(tweet_datatable[Date])=YEAR(linegraph_input[[#This Row],[Date]]))*(MONTH(tweet_datatable[Date])=MONTH(linegraph_input[[#This Row],[Date]]))*(DAY(tweet_datatable[Date])=DAY(linegraph_input[[#This Row],[Date]])))</f>
        <v>6</v>
      </c>
      <c r="G23" cm="1">
        <f t="array" ref="G23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23" cm="1">
        <f t="array" ref="H23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23" cm="1">
        <f t="array" ref="I23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23" cm="1">
        <f t="array" ref="J23">SUMPRODUCT((tweet_datatable[Flag]="")*(YEAR(tweet_datatable[Date])=YEAR(linegraph_input[[#This Row],[Date]]))*(MONTH(tweet_datatable[Date])=MONTH(linegraph_input[[#This Row],[Date]]))*(DAY(tweet_datatable[Date])=DAY(linegraph_input[[#This Row],[Date]])))</f>
        <v>10</v>
      </c>
      <c r="L23" s="5">
        <v>44159</v>
      </c>
      <c r="M23" s="8">
        <f>IF(AND(line_graph!$B$5="",line_graph!$B$7=""),NA(),IF(line_graph!$B$5="",0,SUM(F$2:F23))+IF(line_graph!$B$7="",0,SUM(B$2:E23,G$2:I23)))</f>
        <v>142</v>
      </c>
      <c r="N23" s="8">
        <f>IF(line_graph!$B$3="",NA(),SUM(J$2:J23)+Table3[[#This Row],[Flag]])</f>
        <v>370</v>
      </c>
    </row>
    <row r="24" spans="1:14" x14ac:dyDescent="0.35">
      <c r="A24" s="5">
        <v>44160</v>
      </c>
      <c r="B24" cm="1">
        <f t="array" ref="B24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24" cm="1">
        <f t="array" ref="C24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24" cm="1">
        <f t="array" ref="D24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24" cm="1">
        <f t="array" ref="E24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24" cm="1">
        <f t="array" ref="F24">SUMPRODUCT((tweet_datatable[Flag]=F$1)*(YEAR(tweet_datatable[Date])=YEAR(linegraph_input[[#This Row],[Date]]))*(MONTH(tweet_datatable[Date])=MONTH(linegraph_input[[#This Row],[Date]]))*(DAY(tweet_datatable[Date])=DAY(linegraph_input[[#This Row],[Date]])))</f>
        <v>5</v>
      </c>
      <c r="G24" cm="1">
        <f t="array" ref="G24">SUMPRODUCT((tweet_datatable[Flag]=G$1)*(YEAR(tweet_datatable[Date])=YEAR(linegraph_input[[#This Row],[Date]]))*(MONTH(tweet_datatable[Date])=MONTH(linegraph_input[[#This Row],[Date]]))*(DAY(tweet_datatable[Date])=DAY(linegraph_input[[#This Row],[Date]])))</f>
        <v>2</v>
      </c>
      <c r="H24" cm="1">
        <f t="array" ref="H24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24" cm="1">
        <f t="array" ref="I24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24" cm="1">
        <f t="array" ref="J24">SUMPRODUCT((tweet_datatable[Flag]="")*(YEAR(tweet_datatable[Date])=YEAR(linegraph_input[[#This Row],[Date]]))*(MONTH(tweet_datatable[Date])=MONTH(linegraph_input[[#This Row],[Date]]))*(DAY(tweet_datatable[Date])=DAY(linegraph_input[[#This Row],[Date]])))</f>
        <v>10</v>
      </c>
      <c r="L24" s="5">
        <v>44160</v>
      </c>
      <c r="M24" s="8">
        <f>IF(AND(line_graph!$B$5="",line_graph!$B$7=""),NA(),IF(line_graph!$B$5="",0,SUM(F$2:F24))+IF(line_graph!$B$7="",0,SUM(B$2:E24,G$2:I24)))</f>
        <v>149</v>
      </c>
      <c r="N24" s="8">
        <f>IF(line_graph!$B$3="",NA(),SUM(J$2:J24)+Table3[[#This Row],[Flag]])</f>
        <v>387</v>
      </c>
    </row>
    <row r="25" spans="1:14" x14ac:dyDescent="0.35">
      <c r="A25" s="5">
        <v>44161</v>
      </c>
      <c r="B25" cm="1">
        <f t="array" ref="B25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25" cm="1">
        <f t="array" ref="C25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25" cm="1">
        <f t="array" ref="D25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25" cm="1">
        <f t="array" ref="E25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25" cm="1">
        <f t="array" ref="F25">SUMPRODUCT((tweet_datatable[Flag]=F$1)*(YEAR(tweet_datatable[Date])=YEAR(linegraph_input[[#This Row],[Date]]))*(MONTH(tweet_datatable[Date])=MONTH(linegraph_input[[#This Row],[Date]]))*(DAY(tweet_datatable[Date])=DAY(linegraph_input[[#This Row],[Date]])))</f>
        <v>1</v>
      </c>
      <c r="G25" cm="1">
        <f t="array" ref="G25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25" cm="1">
        <f t="array" ref="H25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25" cm="1">
        <f t="array" ref="I25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25" cm="1">
        <f t="array" ref="J25">SUMPRODUCT((tweet_datatable[Flag]="")*(YEAR(tweet_datatable[Date])=YEAR(linegraph_input[[#This Row],[Date]]))*(MONTH(tweet_datatable[Date])=MONTH(linegraph_input[[#This Row],[Date]]))*(DAY(tweet_datatable[Date])=DAY(linegraph_input[[#This Row],[Date]])))</f>
        <v>10</v>
      </c>
      <c r="L25" s="5">
        <v>44161</v>
      </c>
      <c r="M25" s="8">
        <f>IF(AND(line_graph!$B$5="",line_graph!$B$7=""),NA(),IF(line_graph!$B$5="",0,SUM(F$2:F25))+IF(line_graph!$B$7="",0,SUM(B$2:E25,G$2:I25)))</f>
        <v>151</v>
      </c>
      <c r="N25" s="8">
        <f>IF(line_graph!$B$3="",NA(),SUM(J$2:J25)+Table3[[#This Row],[Flag]])</f>
        <v>399</v>
      </c>
    </row>
    <row r="26" spans="1:14" x14ac:dyDescent="0.35">
      <c r="A26" s="5">
        <v>44162</v>
      </c>
      <c r="B26" cm="1">
        <f t="array" ref="B26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26" cm="1">
        <f t="array" ref="C26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26" cm="1">
        <f t="array" ref="D26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26" cm="1">
        <f t="array" ref="E26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26" cm="1">
        <f t="array" ref="F26">SUMPRODUCT((tweet_datatable[Flag]=F$1)*(YEAR(tweet_datatable[Date])=YEAR(linegraph_input[[#This Row],[Date]]))*(MONTH(tweet_datatable[Date])=MONTH(linegraph_input[[#This Row],[Date]]))*(DAY(tweet_datatable[Date])=DAY(linegraph_input[[#This Row],[Date]])))</f>
        <v>7</v>
      </c>
      <c r="G26" cm="1">
        <f t="array" ref="G26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26" cm="1">
        <f t="array" ref="H26">SUMPRODUCT((tweet_datatable[Flag]=H$1)*(YEAR(tweet_datatable[Date])=YEAR(linegraph_input[[#This Row],[Date]]))*(MONTH(tweet_datatable[Date])=MONTH(linegraph_input[[#This Row],[Date]]))*(DAY(tweet_datatable[Date])=DAY(linegraph_input[[#This Row],[Date]])))</f>
        <v>2</v>
      </c>
      <c r="I26" cm="1">
        <f t="array" ref="I26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26" cm="1">
        <f t="array" ref="J26">SUMPRODUCT((tweet_datatable[Flag]="")*(YEAR(tweet_datatable[Date])=YEAR(linegraph_input[[#This Row],[Date]]))*(MONTH(tweet_datatable[Date])=MONTH(linegraph_input[[#This Row],[Date]]))*(DAY(tweet_datatable[Date])=DAY(linegraph_input[[#This Row],[Date]])))</f>
        <v>8</v>
      </c>
      <c r="L26" s="5">
        <v>44162</v>
      </c>
      <c r="M26" s="8">
        <f>IF(AND(line_graph!$B$5="",line_graph!$B$7=""),NA(),IF(line_graph!$B$5="",0,SUM(F$2:F26))+IF(line_graph!$B$7="",0,SUM(B$2:E26,G$2:I26)))</f>
        <v>160</v>
      </c>
      <c r="N26" s="8">
        <f>IF(line_graph!$B$3="",NA(),SUM(J$2:J26)+Table3[[#This Row],[Flag]])</f>
        <v>416</v>
      </c>
    </row>
    <row r="27" spans="1:14" x14ac:dyDescent="0.35">
      <c r="A27" s="5">
        <v>44163</v>
      </c>
      <c r="B27" cm="1">
        <f t="array" ref="B27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27" cm="1">
        <f t="array" ref="C27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27" cm="1">
        <f t="array" ref="D27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27" cm="1">
        <f t="array" ref="E27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27" cm="1">
        <f t="array" ref="F27">SUMPRODUCT((tweet_datatable[Flag]=F$1)*(YEAR(tweet_datatable[Date])=YEAR(linegraph_input[[#This Row],[Date]]))*(MONTH(tweet_datatable[Date])=MONTH(linegraph_input[[#This Row],[Date]]))*(DAY(tweet_datatable[Date])=DAY(linegraph_input[[#This Row],[Date]])))</f>
        <v>2</v>
      </c>
      <c r="G27" cm="1">
        <f t="array" ref="G27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27" cm="1">
        <f t="array" ref="H27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27" cm="1">
        <f t="array" ref="I27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27" cm="1">
        <f t="array" ref="J27">SUMPRODUCT((tweet_datatable[Flag]="")*(YEAR(tweet_datatable[Date])=YEAR(linegraph_input[[#This Row],[Date]]))*(MONTH(tweet_datatable[Date])=MONTH(linegraph_input[[#This Row],[Date]]))*(DAY(tweet_datatable[Date])=DAY(linegraph_input[[#This Row],[Date]])))</f>
        <v>5</v>
      </c>
      <c r="L27" s="5">
        <v>44163</v>
      </c>
      <c r="M27" s="8">
        <f>IF(AND(line_graph!$B$5="",line_graph!$B$7=""),NA(),IF(line_graph!$B$5="",0,SUM(F$2:F27))+IF(line_graph!$B$7="",0,SUM(B$2:E27,G$2:I27)))</f>
        <v>162</v>
      </c>
      <c r="N27" s="8">
        <f>IF(line_graph!$B$3="",NA(),SUM(J$2:J27)+Table3[[#This Row],[Flag]])</f>
        <v>423</v>
      </c>
    </row>
    <row r="28" spans="1:14" x14ac:dyDescent="0.35">
      <c r="A28" s="5">
        <v>44164</v>
      </c>
      <c r="B28" cm="1">
        <f t="array" ref="B28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28" cm="1">
        <f t="array" ref="C28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28" cm="1">
        <f t="array" ref="D28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28" cm="1">
        <f t="array" ref="E28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28" cm="1">
        <f t="array" ref="F28">SUMPRODUCT((tweet_datatable[Flag]=F$1)*(YEAR(tweet_datatable[Date])=YEAR(linegraph_input[[#This Row],[Date]]))*(MONTH(tweet_datatable[Date])=MONTH(linegraph_input[[#This Row],[Date]]))*(DAY(tweet_datatable[Date])=DAY(linegraph_input[[#This Row],[Date]])))</f>
        <v>6</v>
      </c>
      <c r="G28" cm="1">
        <f t="array" ref="G28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28" cm="1">
        <f t="array" ref="H28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28" cm="1">
        <f t="array" ref="I28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28" cm="1">
        <f t="array" ref="J28">SUMPRODUCT((tweet_datatable[Flag]="")*(YEAR(tweet_datatable[Date])=YEAR(linegraph_input[[#This Row],[Date]]))*(MONTH(tweet_datatable[Date])=MONTH(linegraph_input[[#This Row],[Date]]))*(DAY(tweet_datatable[Date])=DAY(linegraph_input[[#This Row],[Date]])))</f>
        <v>5</v>
      </c>
      <c r="L28" s="5">
        <v>44164</v>
      </c>
      <c r="M28" s="8">
        <f>IF(AND(line_graph!$B$5="",line_graph!$B$7=""),NA(),IF(line_graph!$B$5="",0,SUM(F$2:F28))+IF(line_graph!$B$7="",0,SUM(B$2:E28,G$2:I28)))</f>
        <v>169</v>
      </c>
      <c r="N28" s="8">
        <f>IF(line_graph!$B$3="",NA(),SUM(J$2:J28)+Table3[[#This Row],[Flag]])</f>
        <v>435</v>
      </c>
    </row>
    <row r="29" spans="1:14" x14ac:dyDescent="0.35">
      <c r="A29" s="5">
        <v>44165</v>
      </c>
      <c r="B29" cm="1">
        <f t="array" ref="B29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29" cm="1">
        <f t="array" ref="C29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29" cm="1">
        <f t="array" ref="D29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29" cm="1">
        <f t="array" ref="E29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29" cm="1">
        <f t="array" ref="F29">SUMPRODUCT((tweet_datatable[Flag]=F$1)*(YEAR(tweet_datatable[Date])=YEAR(linegraph_input[[#This Row],[Date]]))*(MONTH(tweet_datatable[Date])=MONTH(linegraph_input[[#This Row],[Date]]))*(DAY(tweet_datatable[Date])=DAY(linegraph_input[[#This Row],[Date]])))</f>
        <v>7</v>
      </c>
      <c r="G29" cm="1">
        <f t="array" ref="G29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29" cm="1">
        <f t="array" ref="H29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29" cm="1">
        <f t="array" ref="I29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29" cm="1">
        <f t="array" ref="J29">SUMPRODUCT((tweet_datatable[Flag]="")*(YEAR(tweet_datatable[Date])=YEAR(linegraph_input[[#This Row],[Date]]))*(MONTH(tweet_datatable[Date])=MONTH(linegraph_input[[#This Row],[Date]]))*(DAY(tweet_datatable[Date])=DAY(linegraph_input[[#This Row],[Date]])))</f>
        <v>8</v>
      </c>
      <c r="L29" s="5">
        <v>44165</v>
      </c>
      <c r="M29" s="8">
        <f>IF(AND(line_graph!$B$5="",line_graph!$B$7=""),NA(),IF(line_graph!$B$5="",0,SUM(F$2:F29))+IF(line_graph!$B$7="",0,SUM(B$2:E29,G$2:I29)))</f>
        <v>176</v>
      </c>
      <c r="N29" s="8">
        <f>IF(line_graph!$B$3="",NA(),SUM(J$2:J29)+Table3[[#This Row],[Flag]])</f>
        <v>450</v>
      </c>
    </row>
    <row r="30" spans="1:14" x14ac:dyDescent="0.35">
      <c r="A30" s="5">
        <v>44166</v>
      </c>
      <c r="B30" cm="1">
        <f t="array" ref="B30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30" cm="1">
        <f t="array" ref="C30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30" cm="1">
        <f t="array" ref="D30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30" cm="1">
        <f t="array" ref="E30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30" cm="1">
        <f t="array" ref="F30">SUMPRODUCT((tweet_datatable[Flag]=F$1)*(YEAR(tweet_datatable[Date])=YEAR(linegraph_input[[#This Row],[Date]]))*(MONTH(tweet_datatable[Date])=MONTH(linegraph_input[[#This Row],[Date]]))*(DAY(tweet_datatable[Date])=DAY(linegraph_input[[#This Row],[Date]])))</f>
        <v>6</v>
      </c>
      <c r="G30" cm="1">
        <f t="array" ref="G30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30" cm="1">
        <f t="array" ref="H30">SUMPRODUCT((tweet_datatable[Flag]=H$1)*(YEAR(tweet_datatable[Date])=YEAR(linegraph_input[[#This Row],[Date]]))*(MONTH(tweet_datatable[Date])=MONTH(linegraph_input[[#This Row],[Date]]))*(DAY(tweet_datatable[Date])=DAY(linegraph_input[[#This Row],[Date]])))</f>
        <v>2</v>
      </c>
      <c r="I30" cm="1">
        <f t="array" ref="I30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30" cm="1">
        <f t="array" ref="J30">SUMPRODUCT((tweet_datatable[Flag]="")*(YEAR(tweet_datatable[Date])=YEAR(linegraph_input[[#This Row],[Date]]))*(MONTH(tweet_datatable[Date])=MONTH(linegraph_input[[#This Row],[Date]]))*(DAY(tweet_datatable[Date])=DAY(linegraph_input[[#This Row],[Date]])))</f>
        <v>28</v>
      </c>
      <c r="L30" s="5">
        <v>44166</v>
      </c>
      <c r="M30" s="8">
        <f>IF(AND(line_graph!$B$5="",line_graph!$B$7=""),NA(),IF(line_graph!$B$5="",0,SUM(F$2:F30))+IF(line_graph!$B$7="",0,SUM(B$2:E30,G$2:I30)))</f>
        <v>184</v>
      </c>
      <c r="N30" s="8">
        <f>IF(line_graph!$B$3="",NA(),SUM(J$2:J30)+Table3[[#This Row],[Flag]])</f>
        <v>486</v>
      </c>
    </row>
    <row r="31" spans="1:14" x14ac:dyDescent="0.35">
      <c r="A31" s="5">
        <v>44167</v>
      </c>
      <c r="B31" cm="1">
        <f t="array" ref="B31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31" cm="1">
        <f t="array" ref="C31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31" cm="1">
        <f t="array" ref="D31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31" cm="1">
        <f t="array" ref="E31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31" cm="1">
        <f t="array" ref="F31">SUMPRODUCT((tweet_datatable[Flag]=F$1)*(YEAR(tweet_datatable[Date])=YEAR(linegraph_input[[#This Row],[Date]]))*(MONTH(tweet_datatable[Date])=MONTH(linegraph_input[[#This Row],[Date]]))*(DAY(tweet_datatable[Date])=DAY(linegraph_input[[#This Row],[Date]])))</f>
        <v>12</v>
      </c>
      <c r="G31" cm="1">
        <f t="array" ref="G31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31" cm="1">
        <f t="array" ref="H31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31" cm="1">
        <f t="array" ref="I31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31" cm="1">
        <f t="array" ref="J31">SUMPRODUCT((tweet_datatable[Flag]="")*(YEAR(tweet_datatable[Date])=YEAR(linegraph_input[[#This Row],[Date]]))*(MONTH(tweet_datatable[Date])=MONTH(linegraph_input[[#This Row],[Date]]))*(DAY(tweet_datatable[Date])=DAY(linegraph_input[[#This Row],[Date]])))</f>
        <v>3</v>
      </c>
      <c r="L31" s="5">
        <v>44167</v>
      </c>
      <c r="M31" s="8">
        <f>IF(AND(line_graph!$B$5="",line_graph!$B$7=""),NA(),IF(line_graph!$B$5="",0,SUM(F$2:F31))+IF(line_graph!$B$7="",0,SUM(B$2:E31,G$2:I31)))</f>
        <v>196</v>
      </c>
      <c r="N31" s="8">
        <f>IF(line_graph!$B$3="",NA(),SUM(J$2:J31)+Table3[[#This Row],[Flag]])</f>
        <v>501</v>
      </c>
    </row>
    <row r="32" spans="1:14" x14ac:dyDescent="0.35">
      <c r="A32" s="5">
        <v>44168</v>
      </c>
      <c r="B32" cm="1">
        <f t="array" ref="B32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32" cm="1">
        <f t="array" ref="C32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32" cm="1">
        <f t="array" ref="D32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32" cm="1">
        <f t="array" ref="E32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32" cm="1">
        <f t="array" ref="F32">SUMPRODUCT((tweet_datatable[Flag]=F$1)*(YEAR(tweet_datatable[Date])=YEAR(linegraph_input[[#This Row],[Date]]))*(MONTH(tweet_datatable[Date])=MONTH(linegraph_input[[#This Row],[Date]]))*(DAY(tweet_datatable[Date])=DAY(linegraph_input[[#This Row],[Date]])))</f>
        <v>5</v>
      </c>
      <c r="G32" cm="1">
        <f t="array" ref="G32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32" cm="1">
        <f t="array" ref="H32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32" cm="1">
        <f t="array" ref="I32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32" cm="1">
        <f t="array" ref="J32">SUMPRODUCT((tweet_datatable[Flag]="")*(YEAR(tweet_datatable[Date])=YEAR(linegraph_input[[#This Row],[Date]]))*(MONTH(tweet_datatable[Date])=MONTH(linegraph_input[[#This Row],[Date]]))*(DAY(tweet_datatable[Date])=DAY(linegraph_input[[#This Row],[Date]])))</f>
        <v>10</v>
      </c>
      <c r="L32" s="5">
        <v>44168</v>
      </c>
      <c r="M32" s="8">
        <f>IF(AND(line_graph!$B$5="",line_graph!$B$7=""),NA(),IF(line_graph!$B$5="",0,SUM(F$2:F32))+IF(line_graph!$B$7="",0,SUM(B$2:E32,G$2:I32)))</f>
        <v>201</v>
      </c>
      <c r="N32" s="8">
        <f>IF(line_graph!$B$3="",NA(),SUM(J$2:J32)+Table3[[#This Row],[Flag]])</f>
        <v>516</v>
      </c>
    </row>
    <row r="33" spans="1:14" x14ac:dyDescent="0.35">
      <c r="A33" s="5">
        <v>44169</v>
      </c>
      <c r="B33" cm="1">
        <f t="array" ref="B33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33" cm="1">
        <f t="array" ref="C33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33" cm="1">
        <f t="array" ref="D33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33" cm="1">
        <f t="array" ref="E33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33" cm="1">
        <f t="array" ref="F33">SUMPRODUCT((tweet_datatable[Flag]=F$1)*(YEAR(tweet_datatable[Date])=YEAR(linegraph_input[[#This Row],[Date]]))*(MONTH(tweet_datatable[Date])=MONTH(linegraph_input[[#This Row],[Date]]))*(DAY(tweet_datatable[Date])=DAY(linegraph_input[[#This Row],[Date]])))</f>
        <v>8</v>
      </c>
      <c r="G33" cm="1">
        <f t="array" ref="G33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33" cm="1">
        <f t="array" ref="H33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33" cm="1">
        <f t="array" ref="I33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33" cm="1">
        <f t="array" ref="J33">SUMPRODUCT((tweet_datatable[Flag]="")*(YEAR(tweet_datatable[Date])=YEAR(linegraph_input[[#This Row],[Date]]))*(MONTH(tweet_datatable[Date])=MONTH(linegraph_input[[#This Row],[Date]]))*(DAY(tweet_datatable[Date])=DAY(linegraph_input[[#This Row],[Date]])))</f>
        <v>11</v>
      </c>
      <c r="L33" s="5">
        <v>44169</v>
      </c>
      <c r="M33" s="8">
        <f>IF(AND(line_graph!$B$5="",line_graph!$B$7=""),NA(),IF(line_graph!$B$5="",0,SUM(F$2:F33))+IF(line_graph!$B$7="",0,SUM(B$2:E33,G$2:I33)))</f>
        <v>209</v>
      </c>
      <c r="N33" s="8">
        <f>IF(line_graph!$B$3="",NA(),SUM(J$2:J33)+Table3[[#This Row],[Flag]])</f>
        <v>535</v>
      </c>
    </row>
    <row r="34" spans="1:14" x14ac:dyDescent="0.35">
      <c r="A34" s="5">
        <v>44170</v>
      </c>
      <c r="B34" cm="1">
        <f t="array" ref="B34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34" cm="1">
        <f t="array" ref="C34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34" cm="1">
        <f t="array" ref="D34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34" cm="1">
        <f t="array" ref="E34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34" cm="1">
        <f t="array" ref="F34">SUMPRODUCT((tweet_datatable[Flag]=F$1)*(YEAR(tweet_datatable[Date])=YEAR(linegraph_input[[#This Row],[Date]]))*(MONTH(tweet_datatable[Date])=MONTH(linegraph_input[[#This Row],[Date]]))*(DAY(tweet_datatable[Date])=DAY(linegraph_input[[#This Row],[Date]])))</f>
        <v>4</v>
      </c>
      <c r="G34" cm="1">
        <f t="array" ref="G34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34" cm="1">
        <f t="array" ref="H34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34" cm="1">
        <f t="array" ref="I34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34" cm="1">
        <f t="array" ref="J34">SUMPRODUCT((tweet_datatable[Flag]="")*(YEAR(tweet_datatable[Date])=YEAR(linegraph_input[[#This Row],[Date]]))*(MONTH(tweet_datatable[Date])=MONTH(linegraph_input[[#This Row],[Date]]))*(DAY(tweet_datatable[Date])=DAY(linegraph_input[[#This Row],[Date]])))</f>
        <v>17</v>
      </c>
      <c r="L34" s="5">
        <v>44170</v>
      </c>
      <c r="M34" s="8">
        <f>IF(AND(line_graph!$B$5="",line_graph!$B$7=""),NA(),IF(line_graph!$B$5="",0,SUM(F$2:F34))+IF(line_graph!$B$7="",0,SUM(B$2:E34,G$2:I34)))</f>
        <v>213</v>
      </c>
      <c r="N34" s="8">
        <f>IF(line_graph!$B$3="",NA(),SUM(J$2:J34)+Table3[[#This Row],[Flag]])</f>
        <v>556</v>
      </c>
    </row>
    <row r="35" spans="1:14" x14ac:dyDescent="0.35">
      <c r="A35" s="5">
        <v>44171</v>
      </c>
      <c r="B35" cm="1">
        <f t="array" ref="B35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35" cm="1">
        <f t="array" ref="C35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35" cm="1">
        <f t="array" ref="D35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35" cm="1">
        <f t="array" ref="E35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35" cm="1">
        <f t="array" ref="F35">SUMPRODUCT((tweet_datatable[Flag]=F$1)*(YEAR(tweet_datatable[Date])=YEAR(linegraph_input[[#This Row],[Date]]))*(MONTH(tweet_datatable[Date])=MONTH(linegraph_input[[#This Row],[Date]]))*(DAY(tweet_datatable[Date])=DAY(linegraph_input[[#This Row],[Date]])))</f>
        <v>8</v>
      </c>
      <c r="G35" cm="1">
        <f t="array" ref="G35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35" cm="1">
        <f t="array" ref="H35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35" cm="1">
        <f t="array" ref="I35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35" cm="1">
        <f t="array" ref="J35">SUMPRODUCT((tweet_datatable[Flag]="")*(YEAR(tweet_datatable[Date])=YEAR(linegraph_input[[#This Row],[Date]]))*(MONTH(tweet_datatable[Date])=MONTH(linegraph_input[[#This Row],[Date]]))*(DAY(tweet_datatable[Date])=DAY(linegraph_input[[#This Row],[Date]])))</f>
        <v>9</v>
      </c>
      <c r="L35" s="5">
        <v>44171</v>
      </c>
      <c r="M35" s="8">
        <f>IF(AND(line_graph!$B$5="",line_graph!$B$7=""),NA(),IF(line_graph!$B$5="",0,SUM(F$2:F35))+IF(line_graph!$B$7="",0,SUM(B$2:E35,G$2:I35)))</f>
        <v>221</v>
      </c>
      <c r="N35" s="8">
        <f>IF(line_graph!$B$3="",NA(),SUM(J$2:J35)+Table3[[#This Row],[Flag]])</f>
        <v>573</v>
      </c>
    </row>
    <row r="36" spans="1:14" x14ac:dyDescent="0.35">
      <c r="A36" s="5">
        <v>44172</v>
      </c>
      <c r="B36" cm="1">
        <f t="array" ref="B36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36" cm="1">
        <f t="array" ref="C36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36" cm="1">
        <f t="array" ref="D36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36" cm="1">
        <f t="array" ref="E36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36" cm="1">
        <f t="array" ref="F36">SUMPRODUCT((tweet_datatable[Flag]=F$1)*(YEAR(tweet_datatable[Date])=YEAR(linegraph_input[[#This Row],[Date]]))*(MONTH(tweet_datatable[Date])=MONTH(linegraph_input[[#This Row],[Date]]))*(DAY(tweet_datatable[Date])=DAY(linegraph_input[[#This Row],[Date]])))</f>
        <v>3</v>
      </c>
      <c r="G36" cm="1">
        <f t="array" ref="G36">SUMPRODUCT((tweet_datatable[Flag]=G$1)*(YEAR(tweet_datatable[Date])=YEAR(linegraph_input[[#This Row],[Date]]))*(MONTH(tweet_datatable[Date])=MONTH(linegraph_input[[#This Row],[Date]]))*(DAY(tweet_datatable[Date])=DAY(linegraph_input[[#This Row],[Date]])))</f>
        <v>1</v>
      </c>
      <c r="H36" cm="1">
        <f t="array" ref="H36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36" cm="1">
        <f t="array" ref="I36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36" cm="1">
        <f t="array" ref="J36">SUMPRODUCT((tweet_datatable[Flag]="")*(YEAR(tweet_datatable[Date])=YEAR(linegraph_input[[#This Row],[Date]]))*(MONTH(tweet_datatable[Date])=MONTH(linegraph_input[[#This Row],[Date]]))*(DAY(tweet_datatable[Date])=DAY(linegraph_input[[#This Row],[Date]])))</f>
        <v>9</v>
      </c>
      <c r="L36" s="5">
        <v>44172</v>
      </c>
      <c r="M36" s="8">
        <f>IF(AND(line_graph!$B$5="",line_graph!$B$7=""),NA(),IF(line_graph!$B$5="",0,SUM(F$2:F36))+IF(line_graph!$B$7="",0,SUM(B$2:E36,G$2:I36)))</f>
        <v>225</v>
      </c>
      <c r="N36" s="8">
        <f>IF(line_graph!$B$3="",NA(),SUM(J$2:J36)+Table3[[#This Row],[Flag]])</f>
        <v>586</v>
      </c>
    </row>
    <row r="37" spans="1:14" x14ac:dyDescent="0.35">
      <c r="A37" s="5">
        <v>44173</v>
      </c>
      <c r="B37" cm="1">
        <f t="array" ref="B37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37" cm="1">
        <f t="array" ref="C37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37" cm="1">
        <f t="array" ref="D37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37" cm="1">
        <f t="array" ref="E37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37" cm="1">
        <f t="array" ref="F37">SUMPRODUCT((tweet_datatable[Flag]=F$1)*(YEAR(tweet_datatable[Date])=YEAR(linegraph_input[[#This Row],[Date]]))*(MONTH(tweet_datatable[Date])=MONTH(linegraph_input[[#This Row],[Date]]))*(DAY(tweet_datatable[Date])=DAY(linegraph_input[[#This Row],[Date]])))</f>
        <v>1</v>
      </c>
      <c r="G37" cm="1">
        <f t="array" ref="G37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37" cm="1">
        <f t="array" ref="H37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37" cm="1">
        <f t="array" ref="I37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37" cm="1">
        <f t="array" ref="J37">SUMPRODUCT((tweet_datatable[Flag]="")*(YEAR(tweet_datatable[Date])=YEAR(linegraph_input[[#This Row],[Date]]))*(MONTH(tweet_datatable[Date])=MONTH(linegraph_input[[#This Row],[Date]]))*(DAY(tweet_datatable[Date])=DAY(linegraph_input[[#This Row],[Date]])))</f>
        <v>9</v>
      </c>
      <c r="L37" s="5">
        <v>44173</v>
      </c>
      <c r="M37" s="8">
        <f>IF(AND(line_graph!$B$5="",line_graph!$B$7=""),NA(),IF(line_graph!$B$5="",0,SUM(F$2:F37))+IF(line_graph!$B$7="",0,SUM(B$2:E37,G$2:I37)))</f>
        <v>226</v>
      </c>
      <c r="N37" s="8">
        <f>IF(line_graph!$B$3="",NA(),SUM(J$2:J37)+Table3[[#This Row],[Flag]])</f>
        <v>596</v>
      </c>
    </row>
    <row r="38" spans="1:14" x14ac:dyDescent="0.35">
      <c r="A38" s="5">
        <v>44174</v>
      </c>
      <c r="B38" cm="1">
        <f t="array" ref="B38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38" cm="1">
        <f t="array" ref="C38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38" cm="1">
        <f t="array" ref="D38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38" cm="1">
        <f t="array" ref="E38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38" cm="1">
        <f t="array" ref="F38">SUMPRODUCT((tweet_datatable[Flag]=F$1)*(YEAR(tweet_datatable[Date])=YEAR(linegraph_input[[#This Row],[Date]]))*(MONTH(tweet_datatable[Date])=MONTH(linegraph_input[[#This Row],[Date]]))*(DAY(tweet_datatable[Date])=DAY(linegraph_input[[#This Row],[Date]])))</f>
        <v>7</v>
      </c>
      <c r="G38" cm="1">
        <f t="array" ref="G38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38" cm="1">
        <f t="array" ref="H38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38" cm="1">
        <f t="array" ref="I38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38" cm="1">
        <f t="array" ref="J38">SUMPRODUCT((tweet_datatable[Flag]="")*(YEAR(tweet_datatable[Date])=YEAR(linegraph_input[[#This Row],[Date]]))*(MONTH(tweet_datatable[Date])=MONTH(linegraph_input[[#This Row],[Date]]))*(DAY(tweet_datatable[Date])=DAY(linegraph_input[[#This Row],[Date]])))</f>
        <v>6</v>
      </c>
      <c r="L38" s="5">
        <v>44174</v>
      </c>
      <c r="M38" s="8">
        <f>IF(AND(line_graph!$B$5="",line_graph!$B$7=""),NA(),IF(line_graph!$B$5="",0,SUM(F$2:F38))+IF(line_graph!$B$7="",0,SUM(B$2:E38,G$2:I38)))</f>
        <v>234</v>
      </c>
      <c r="N38" s="8">
        <f>IF(line_graph!$B$3="",NA(),SUM(J$2:J38)+Table3[[#This Row],[Flag]])</f>
        <v>610</v>
      </c>
    </row>
    <row r="39" spans="1:14" x14ac:dyDescent="0.35">
      <c r="A39" s="5">
        <v>44175</v>
      </c>
      <c r="B39" cm="1">
        <f t="array" ref="B39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39" cm="1">
        <f t="array" ref="C39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39" cm="1">
        <f t="array" ref="D39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39" cm="1">
        <f t="array" ref="E39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39" cm="1">
        <f t="array" ref="F39">SUMPRODUCT((tweet_datatable[Flag]=F$1)*(YEAR(tweet_datatable[Date])=YEAR(linegraph_input[[#This Row],[Date]]))*(MONTH(tweet_datatable[Date])=MONTH(linegraph_input[[#This Row],[Date]]))*(DAY(tweet_datatable[Date])=DAY(linegraph_input[[#This Row],[Date]])))</f>
        <v>9</v>
      </c>
      <c r="G39" cm="1">
        <f t="array" ref="G39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39" cm="1">
        <f t="array" ref="H39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39" cm="1">
        <f t="array" ref="I39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39" cm="1">
        <f t="array" ref="J39">SUMPRODUCT((tweet_datatable[Flag]="")*(YEAR(tweet_datatable[Date])=YEAR(linegraph_input[[#This Row],[Date]]))*(MONTH(tweet_datatable[Date])=MONTH(linegraph_input[[#This Row],[Date]]))*(DAY(tweet_datatable[Date])=DAY(linegraph_input[[#This Row],[Date]])))</f>
        <v>15</v>
      </c>
      <c r="L39" s="5">
        <v>44175</v>
      </c>
      <c r="M39" s="8">
        <f>IF(AND(line_graph!$B$5="",line_graph!$B$7=""),NA(),IF(line_graph!$B$5="",0,SUM(F$2:F39))+IF(line_graph!$B$7="",0,SUM(B$2:E39,G$2:I39)))</f>
        <v>244</v>
      </c>
      <c r="N39" s="8">
        <f>IF(line_graph!$B$3="",NA(),SUM(J$2:J39)+Table3[[#This Row],[Flag]])</f>
        <v>635</v>
      </c>
    </row>
    <row r="40" spans="1:14" x14ac:dyDescent="0.35">
      <c r="A40" s="5">
        <v>44176</v>
      </c>
      <c r="B40" cm="1">
        <f t="array" ref="B40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40" cm="1">
        <f t="array" ref="C40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40" cm="1">
        <f t="array" ref="D40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40" cm="1">
        <f t="array" ref="E40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40" cm="1">
        <f t="array" ref="F40">SUMPRODUCT((tweet_datatable[Flag]=F$1)*(YEAR(tweet_datatable[Date])=YEAR(linegraph_input[[#This Row],[Date]]))*(MONTH(tweet_datatable[Date])=MONTH(linegraph_input[[#This Row],[Date]]))*(DAY(tweet_datatable[Date])=DAY(linegraph_input[[#This Row],[Date]])))</f>
        <v>4</v>
      </c>
      <c r="G40" cm="1">
        <f t="array" ref="G40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40" cm="1">
        <f t="array" ref="H40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40" cm="1">
        <f t="array" ref="I40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40" cm="1">
        <f t="array" ref="J40">SUMPRODUCT((tweet_datatable[Flag]="")*(YEAR(tweet_datatable[Date])=YEAR(linegraph_input[[#This Row],[Date]]))*(MONTH(tweet_datatable[Date])=MONTH(linegraph_input[[#This Row],[Date]]))*(DAY(tweet_datatable[Date])=DAY(linegraph_input[[#This Row],[Date]])))</f>
        <v>17</v>
      </c>
      <c r="L40" s="5">
        <v>44176</v>
      </c>
      <c r="M40" s="8">
        <f>IF(AND(line_graph!$B$5="",line_graph!$B$7=""),NA(),IF(line_graph!$B$5="",0,SUM(F$2:F40))+IF(line_graph!$B$7="",0,SUM(B$2:E40,G$2:I40)))</f>
        <v>248</v>
      </c>
      <c r="N40" s="8">
        <f>IF(line_graph!$B$3="",NA(),SUM(J$2:J40)+Table3[[#This Row],[Flag]])</f>
        <v>656</v>
      </c>
    </row>
    <row r="41" spans="1:14" x14ac:dyDescent="0.35">
      <c r="A41" s="5">
        <v>44177</v>
      </c>
      <c r="B41" cm="1">
        <f t="array" ref="B41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41" cm="1">
        <f t="array" ref="C41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41" cm="1">
        <f t="array" ref="D41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41" cm="1">
        <f t="array" ref="E41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41" cm="1">
        <f t="array" ref="F41">SUMPRODUCT((tweet_datatable[Flag]=F$1)*(YEAR(tweet_datatable[Date])=YEAR(linegraph_input[[#This Row],[Date]]))*(MONTH(tweet_datatable[Date])=MONTH(linegraph_input[[#This Row],[Date]]))*(DAY(tweet_datatable[Date])=DAY(linegraph_input[[#This Row],[Date]])))</f>
        <v>4</v>
      </c>
      <c r="G41" cm="1">
        <f t="array" ref="G41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41" cm="1">
        <f t="array" ref="H41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41" cm="1">
        <f t="array" ref="I41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41" cm="1">
        <f t="array" ref="J41">SUMPRODUCT((tweet_datatable[Flag]="")*(YEAR(tweet_datatable[Date])=YEAR(linegraph_input[[#This Row],[Date]]))*(MONTH(tweet_datatable[Date])=MONTH(linegraph_input[[#This Row],[Date]]))*(DAY(tweet_datatable[Date])=DAY(linegraph_input[[#This Row],[Date]])))</f>
        <v>9</v>
      </c>
      <c r="L41" s="5">
        <v>44177</v>
      </c>
      <c r="M41" s="8">
        <f>IF(AND(line_graph!$B$5="",line_graph!$B$7=""),NA(),IF(line_graph!$B$5="",0,SUM(F$2:F41))+IF(line_graph!$B$7="",0,SUM(B$2:E41,G$2:I41)))</f>
        <v>252</v>
      </c>
      <c r="N41" s="8">
        <f>IF(line_graph!$B$3="",NA(),SUM(J$2:J41)+Table3[[#This Row],[Flag]])</f>
        <v>669</v>
      </c>
    </row>
    <row r="42" spans="1:14" x14ac:dyDescent="0.35">
      <c r="A42" s="5">
        <v>44178</v>
      </c>
      <c r="B42" cm="1">
        <f t="array" ref="B42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42" cm="1">
        <f t="array" ref="C42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42" cm="1">
        <f t="array" ref="D42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42" cm="1">
        <f t="array" ref="E42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42" cm="1">
        <f t="array" ref="F42">SUMPRODUCT((tweet_datatable[Flag]=F$1)*(YEAR(tweet_datatable[Date])=YEAR(linegraph_input[[#This Row],[Date]]))*(MONTH(tweet_datatable[Date])=MONTH(linegraph_input[[#This Row],[Date]]))*(DAY(tweet_datatable[Date])=DAY(linegraph_input[[#This Row],[Date]])))</f>
        <v>8</v>
      </c>
      <c r="G42" cm="1">
        <f t="array" ref="G42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42" cm="1">
        <f t="array" ref="H42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42" cm="1">
        <f t="array" ref="I42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42" cm="1">
        <f t="array" ref="J42">SUMPRODUCT((tweet_datatable[Flag]="")*(YEAR(tweet_datatable[Date])=YEAR(linegraph_input[[#This Row],[Date]]))*(MONTH(tweet_datatable[Date])=MONTH(linegraph_input[[#This Row],[Date]]))*(DAY(tweet_datatable[Date])=DAY(linegraph_input[[#This Row],[Date]])))</f>
        <v>10</v>
      </c>
      <c r="L42" s="5">
        <v>44178</v>
      </c>
      <c r="M42" s="8">
        <f>IF(AND(line_graph!$B$5="",line_graph!$B$7=""),NA(),IF(line_graph!$B$5="",0,SUM(F$2:F42))+IF(line_graph!$B$7="",0,SUM(B$2:E42,G$2:I42)))</f>
        <v>260</v>
      </c>
      <c r="N42" s="8">
        <f>IF(line_graph!$B$3="",NA(),SUM(J$2:J42)+Table3[[#This Row],[Flag]])</f>
        <v>687</v>
      </c>
    </row>
    <row r="43" spans="1:14" x14ac:dyDescent="0.35">
      <c r="A43" s="5">
        <v>44179</v>
      </c>
      <c r="B43" cm="1">
        <f t="array" ref="B43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43" cm="1">
        <f t="array" ref="C43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43" cm="1">
        <f t="array" ref="D43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43" cm="1">
        <f t="array" ref="E43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43" cm="1">
        <f t="array" ref="F43">SUMPRODUCT((tweet_datatable[Flag]=F$1)*(YEAR(tweet_datatable[Date])=YEAR(linegraph_input[[#This Row],[Date]]))*(MONTH(tweet_datatable[Date])=MONTH(linegraph_input[[#This Row],[Date]]))*(DAY(tweet_datatable[Date])=DAY(linegraph_input[[#This Row],[Date]])))</f>
        <v>4</v>
      </c>
      <c r="G43" cm="1">
        <f t="array" ref="G43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43" cm="1">
        <f t="array" ref="H43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43" cm="1">
        <f t="array" ref="I43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43" cm="1">
        <f t="array" ref="J43">SUMPRODUCT((tweet_datatable[Flag]="")*(YEAR(tweet_datatable[Date])=YEAR(linegraph_input[[#This Row],[Date]]))*(MONTH(tweet_datatable[Date])=MONTH(linegraph_input[[#This Row],[Date]]))*(DAY(tweet_datatable[Date])=DAY(linegraph_input[[#This Row],[Date]])))</f>
        <v>3</v>
      </c>
      <c r="L43" s="5">
        <v>44179</v>
      </c>
      <c r="M43" s="8">
        <f>IF(AND(line_graph!$B$5="",line_graph!$B$7=""),NA(),IF(line_graph!$B$5="",0,SUM(F$2:F43))+IF(line_graph!$B$7="",0,SUM(B$2:E43,G$2:I43)))</f>
        <v>264</v>
      </c>
      <c r="N43" s="8">
        <f>IF(line_graph!$B$3="",NA(),SUM(J$2:J43)+Table3[[#This Row],[Flag]])</f>
        <v>694</v>
      </c>
    </row>
    <row r="44" spans="1:14" x14ac:dyDescent="0.35">
      <c r="A44" s="5">
        <v>44180</v>
      </c>
      <c r="B44" cm="1">
        <f t="array" ref="B44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44" cm="1">
        <f t="array" ref="C44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44" cm="1">
        <f t="array" ref="D44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44" cm="1">
        <f t="array" ref="E44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44" cm="1">
        <f t="array" ref="F44">SUMPRODUCT((tweet_datatable[Flag]=F$1)*(YEAR(tweet_datatable[Date])=YEAR(linegraph_input[[#This Row],[Date]]))*(MONTH(tweet_datatable[Date])=MONTH(linegraph_input[[#This Row],[Date]]))*(DAY(tweet_datatable[Date])=DAY(linegraph_input[[#This Row],[Date]])))</f>
        <v>4</v>
      </c>
      <c r="G44" cm="1">
        <f t="array" ref="G44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44" cm="1">
        <f t="array" ref="H44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44" cm="1">
        <f t="array" ref="I44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44" cm="1">
        <f t="array" ref="J44">SUMPRODUCT((tweet_datatable[Flag]="")*(YEAR(tweet_datatable[Date])=YEAR(linegraph_input[[#This Row],[Date]]))*(MONTH(tweet_datatable[Date])=MONTH(linegraph_input[[#This Row],[Date]]))*(DAY(tweet_datatable[Date])=DAY(linegraph_input[[#This Row],[Date]])))</f>
        <v>3</v>
      </c>
      <c r="L44" s="5">
        <v>44180</v>
      </c>
      <c r="M44" s="8">
        <f>IF(AND(line_graph!$B$5="",line_graph!$B$7=""),NA(),IF(line_graph!$B$5="",0,SUM(F$2:F44))+IF(line_graph!$B$7="",0,SUM(B$2:E44,G$2:I44)))</f>
        <v>269</v>
      </c>
      <c r="N44" s="8">
        <f>IF(line_graph!$B$3="",NA(),SUM(J$2:J44)+Table3[[#This Row],[Flag]])</f>
        <v>702</v>
      </c>
    </row>
    <row r="45" spans="1:14" x14ac:dyDescent="0.35">
      <c r="A45" s="5">
        <v>44181</v>
      </c>
      <c r="B45" cm="1">
        <f t="array" ref="B45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45" cm="1">
        <f t="array" ref="C45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45" cm="1">
        <f t="array" ref="D45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45" cm="1">
        <f t="array" ref="E45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45" cm="1">
        <f t="array" ref="F45">SUMPRODUCT((tweet_datatable[Flag]=F$1)*(YEAR(tweet_datatable[Date])=YEAR(linegraph_input[[#This Row],[Date]]))*(MONTH(tweet_datatable[Date])=MONTH(linegraph_input[[#This Row],[Date]]))*(DAY(tweet_datatable[Date])=DAY(linegraph_input[[#This Row],[Date]])))</f>
        <v>6</v>
      </c>
      <c r="G45" cm="1">
        <f t="array" ref="G45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45" cm="1">
        <f t="array" ref="H45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45" cm="1">
        <f t="array" ref="I45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45" cm="1">
        <f t="array" ref="J45">SUMPRODUCT((tweet_datatable[Flag]="")*(YEAR(tweet_datatable[Date])=YEAR(linegraph_input[[#This Row],[Date]]))*(MONTH(tweet_datatable[Date])=MONTH(linegraph_input[[#This Row],[Date]]))*(DAY(tweet_datatable[Date])=DAY(linegraph_input[[#This Row],[Date]])))</f>
        <v>3</v>
      </c>
      <c r="L45" s="5">
        <v>44181</v>
      </c>
      <c r="M45" s="8">
        <f>IF(AND(line_graph!$B$5="",line_graph!$B$7=""),NA(),IF(line_graph!$B$5="",0,SUM(F$2:F45))+IF(line_graph!$B$7="",0,SUM(B$2:E45,G$2:I45)))</f>
        <v>275</v>
      </c>
      <c r="N45" s="8">
        <f>IF(line_graph!$B$3="",NA(),SUM(J$2:J45)+Table3[[#This Row],[Flag]])</f>
        <v>711</v>
      </c>
    </row>
    <row r="46" spans="1:14" x14ac:dyDescent="0.35">
      <c r="A46" s="5">
        <v>44182</v>
      </c>
      <c r="B46" cm="1">
        <f t="array" ref="B46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46" cm="1">
        <f t="array" ref="C46">SUMPRODUCT((tweet_datatable[Flag]=C$1)*(YEAR(tweet_datatable[Date])=YEAR(linegraph_input[[#This Row],[Date]]))*(MONTH(tweet_datatable[Date])=MONTH(linegraph_input[[#This Row],[Date]]))*(DAY(tweet_datatable[Date])=DAY(linegraph_input[[#This Row],[Date]])))</f>
        <v>1</v>
      </c>
      <c r="D46" cm="1">
        <f t="array" ref="D46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46" cm="1">
        <f t="array" ref="E46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46" cm="1">
        <f t="array" ref="F46">SUMPRODUCT((tweet_datatable[Flag]=F$1)*(YEAR(tweet_datatable[Date])=YEAR(linegraph_input[[#This Row],[Date]]))*(MONTH(tweet_datatable[Date])=MONTH(linegraph_input[[#This Row],[Date]]))*(DAY(tweet_datatable[Date])=DAY(linegraph_input[[#This Row],[Date]])))</f>
        <v>2</v>
      </c>
      <c r="G46" cm="1">
        <f t="array" ref="G46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46" cm="1">
        <f t="array" ref="H46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46" cm="1">
        <f t="array" ref="I46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46" cm="1">
        <f t="array" ref="J46">SUMPRODUCT((tweet_datatable[Flag]="")*(YEAR(tweet_datatable[Date])=YEAR(linegraph_input[[#This Row],[Date]]))*(MONTH(tweet_datatable[Date])=MONTH(linegraph_input[[#This Row],[Date]]))*(DAY(tweet_datatable[Date])=DAY(linegraph_input[[#This Row],[Date]])))</f>
        <v>10</v>
      </c>
      <c r="L46" s="5">
        <v>44182</v>
      </c>
      <c r="M46" s="8">
        <f>IF(AND(line_graph!$B$5="",line_graph!$B$7=""),NA(),IF(line_graph!$B$5="",0,SUM(F$2:F46))+IF(line_graph!$B$7="",0,SUM(B$2:E46,G$2:I46)))</f>
        <v>278</v>
      </c>
      <c r="N46" s="8">
        <f>IF(line_graph!$B$3="",NA(),SUM(J$2:J46)+Table3[[#This Row],[Flag]])</f>
        <v>724</v>
      </c>
    </row>
    <row r="47" spans="1:14" x14ac:dyDescent="0.35">
      <c r="A47" s="5">
        <v>44183</v>
      </c>
      <c r="B47" cm="1">
        <f t="array" ref="B47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47" cm="1">
        <f t="array" ref="C47">SUMPRODUCT((tweet_datatable[Flag]=C$1)*(YEAR(tweet_datatable[Date])=YEAR(linegraph_input[[#This Row],[Date]]))*(MONTH(tweet_datatable[Date])=MONTH(linegraph_input[[#This Row],[Date]]))*(DAY(tweet_datatable[Date])=DAY(linegraph_input[[#This Row],[Date]])))</f>
        <v>1</v>
      </c>
      <c r="D47" cm="1">
        <f t="array" ref="D47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47" cm="1">
        <f t="array" ref="E47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47" cm="1">
        <f t="array" ref="F47">SUMPRODUCT((tweet_datatable[Flag]=F$1)*(YEAR(tweet_datatable[Date])=YEAR(linegraph_input[[#This Row],[Date]]))*(MONTH(tweet_datatable[Date])=MONTH(linegraph_input[[#This Row],[Date]]))*(DAY(tweet_datatable[Date])=DAY(linegraph_input[[#This Row],[Date]])))</f>
        <v>0</v>
      </c>
      <c r="G47" cm="1">
        <f t="array" ref="G47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47" cm="1">
        <f t="array" ref="H47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47" cm="1">
        <f t="array" ref="I47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47" cm="1">
        <f t="array" ref="J47">SUMPRODUCT((tweet_datatable[Flag]="")*(YEAR(tweet_datatable[Date])=YEAR(linegraph_input[[#This Row],[Date]]))*(MONTH(tweet_datatable[Date])=MONTH(linegraph_input[[#This Row],[Date]]))*(DAY(tweet_datatable[Date])=DAY(linegraph_input[[#This Row],[Date]])))</f>
        <v>8</v>
      </c>
      <c r="L47" s="5">
        <v>44183</v>
      </c>
      <c r="M47" s="8">
        <f>IF(AND(line_graph!$B$5="",line_graph!$B$7=""),NA(),IF(line_graph!$B$5="",0,SUM(F$2:F47))+IF(line_graph!$B$7="",0,SUM(B$2:E47,G$2:I47)))</f>
        <v>280</v>
      </c>
      <c r="N47" s="8">
        <f>IF(line_graph!$B$3="",NA(),SUM(J$2:J47)+Table3[[#This Row],[Flag]])</f>
        <v>734</v>
      </c>
    </row>
    <row r="48" spans="1:14" x14ac:dyDescent="0.35">
      <c r="A48" s="5">
        <v>44184</v>
      </c>
      <c r="B48" cm="1">
        <f t="array" ref="B48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48" cm="1">
        <f t="array" ref="C48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48" cm="1">
        <f t="array" ref="D48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48" cm="1">
        <f t="array" ref="E48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48" cm="1">
        <f t="array" ref="F48">SUMPRODUCT((tweet_datatable[Flag]=F$1)*(YEAR(tweet_datatable[Date])=YEAR(linegraph_input[[#This Row],[Date]]))*(MONTH(tweet_datatable[Date])=MONTH(linegraph_input[[#This Row],[Date]]))*(DAY(tweet_datatable[Date])=DAY(linegraph_input[[#This Row],[Date]])))</f>
        <v>8</v>
      </c>
      <c r="G48" cm="1">
        <f t="array" ref="G48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48" cm="1">
        <f t="array" ref="H48">SUMPRODUCT((tweet_datatable[Flag]=H$1)*(YEAR(tweet_datatable[Date])=YEAR(linegraph_input[[#This Row],[Date]]))*(MONTH(tweet_datatable[Date])=MONTH(linegraph_input[[#This Row],[Date]]))*(DAY(tweet_datatable[Date])=DAY(linegraph_input[[#This Row],[Date]])))</f>
        <v>3</v>
      </c>
      <c r="I48" cm="1">
        <f t="array" ref="I48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48" cm="1">
        <f t="array" ref="J48">SUMPRODUCT((tweet_datatable[Flag]="")*(YEAR(tweet_datatable[Date])=YEAR(linegraph_input[[#This Row],[Date]]))*(MONTH(tweet_datatable[Date])=MONTH(linegraph_input[[#This Row],[Date]]))*(DAY(tweet_datatable[Date])=DAY(linegraph_input[[#This Row],[Date]])))</f>
        <v>12</v>
      </c>
      <c r="L48" s="5">
        <v>44184</v>
      </c>
      <c r="M48" s="8">
        <f>IF(AND(line_graph!$B$5="",line_graph!$B$7=""),NA(),IF(line_graph!$B$5="",0,SUM(F$2:F48))+IF(line_graph!$B$7="",0,SUM(B$2:E48,G$2:I48)))</f>
        <v>291</v>
      </c>
      <c r="N48" s="8">
        <f>IF(line_graph!$B$3="",NA(),SUM(J$2:J48)+Table3[[#This Row],[Flag]])</f>
        <v>757</v>
      </c>
    </row>
    <row r="49" spans="1:14" x14ac:dyDescent="0.35">
      <c r="A49" s="5">
        <v>44185</v>
      </c>
      <c r="B49" cm="1">
        <f t="array" ref="B49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49" cm="1">
        <f t="array" ref="C49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49" cm="1">
        <f t="array" ref="D49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49" cm="1">
        <f t="array" ref="E49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49" cm="1">
        <f t="array" ref="F49">SUMPRODUCT((tweet_datatable[Flag]=F$1)*(YEAR(tweet_datatable[Date])=YEAR(linegraph_input[[#This Row],[Date]]))*(MONTH(tweet_datatable[Date])=MONTH(linegraph_input[[#This Row],[Date]]))*(DAY(tweet_datatable[Date])=DAY(linegraph_input[[#This Row],[Date]])))</f>
        <v>1</v>
      </c>
      <c r="G49" cm="1">
        <f t="array" ref="G49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49" cm="1">
        <f t="array" ref="H49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49" cm="1">
        <f t="array" ref="I49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49" cm="1">
        <f t="array" ref="J49">SUMPRODUCT((tweet_datatable[Flag]="")*(YEAR(tweet_datatable[Date])=YEAR(linegraph_input[[#This Row],[Date]]))*(MONTH(tweet_datatable[Date])=MONTH(linegraph_input[[#This Row],[Date]]))*(DAY(tweet_datatable[Date])=DAY(linegraph_input[[#This Row],[Date]])))</f>
        <v>3</v>
      </c>
      <c r="L49" s="5">
        <v>44185</v>
      </c>
      <c r="M49" s="8">
        <f>IF(AND(line_graph!$B$5="",line_graph!$B$7=""),NA(),IF(line_graph!$B$5="",0,SUM(F$2:F49))+IF(line_graph!$B$7="",0,SUM(B$2:E49,G$2:I49)))</f>
        <v>292</v>
      </c>
      <c r="N49" s="8">
        <f>IF(line_graph!$B$3="",NA(),SUM(J$2:J49)+Table3[[#This Row],[Flag]])</f>
        <v>761</v>
      </c>
    </row>
    <row r="50" spans="1:14" x14ac:dyDescent="0.35">
      <c r="A50" s="5">
        <v>44186</v>
      </c>
      <c r="B50" cm="1">
        <f t="array" ref="B50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50" cm="1">
        <f t="array" ref="C50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50" cm="1">
        <f t="array" ref="D50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50" cm="1">
        <f t="array" ref="E50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50" cm="1">
        <f t="array" ref="F50">SUMPRODUCT((tweet_datatable[Flag]=F$1)*(YEAR(tweet_datatable[Date])=YEAR(linegraph_input[[#This Row],[Date]]))*(MONTH(tweet_datatable[Date])=MONTH(linegraph_input[[#This Row],[Date]]))*(DAY(tweet_datatable[Date])=DAY(linegraph_input[[#This Row],[Date]])))</f>
        <v>4</v>
      </c>
      <c r="G50" cm="1">
        <f t="array" ref="G50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50" cm="1">
        <f t="array" ref="H50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50" cm="1">
        <f t="array" ref="I50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50" cm="1">
        <f t="array" ref="J50">SUMPRODUCT((tweet_datatable[Flag]="")*(YEAR(tweet_datatable[Date])=YEAR(linegraph_input[[#This Row],[Date]]))*(MONTH(tweet_datatable[Date])=MONTH(linegraph_input[[#This Row],[Date]]))*(DAY(tweet_datatable[Date])=DAY(linegraph_input[[#This Row],[Date]])))</f>
        <v>3</v>
      </c>
      <c r="L50" s="5">
        <v>44186</v>
      </c>
      <c r="M50" s="8">
        <f>IF(AND(line_graph!$B$5="",line_graph!$B$7=""),NA(),IF(line_graph!$B$5="",0,SUM(F$2:F50))+IF(line_graph!$B$7="",0,SUM(B$2:E50,G$2:I50)))</f>
        <v>297</v>
      </c>
      <c r="N50" s="8">
        <f>IF(line_graph!$B$3="",NA(),SUM(J$2:J50)+Table3[[#This Row],[Flag]])</f>
        <v>769</v>
      </c>
    </row>
    <row r="51" spans="1:14" x14ac:dyDescent="0.35">
      <c r="A51" s="5">
        <v>44187</v>
      </c>
      <c r="B51" cm="1">
        <f t="array" ref="B51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51" cm="1">
        <f t="array" ref="C51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51" cm="1">
        <f t="array" ref="D51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51" cm="1">
        <f t="array" ref="E51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51" cm="1">
        <f t="array" ref="F51">SUMPRODUCT((tweet_datatable[Flag]=F$1)*(YEAR(tweet_datatable[Date])=YEAR(linegraph_input[[#This Row],[Date]]))*(MONTH(tweet_datatable[Date])=MONTH(linegraph_input[[#This Row],[Date]]))*(DAY(tweet_datatable[Date])=DAY(linegraph_input[[#This Row],[Date]])))</f>
        <v>3</v>
      </c>
      <c r="G51" cm="1">
        <f t="array" ref="G51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51" cm="1">
        <f t="array" ref="H51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51" cm="1">
        <f t="array" ref="I51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51" cm="1">
        <f t="array" ref="J51">SUMPRODUCT((tweet_datatable[Flag]="")*(YEAR(tweet_datatable[Date])=YEAR(linegraph_input[[#This Row],[Date]]))*(MONTH(tweet_datatable[Date])=MONTH(linegraph_input[[#This Row],[Date]]))*(DAY(tweet_datatable[Date])=DAY(linegraph_input[[#This Row],[Date]])))</f>
        <v>3</v>
      </c>
      <c r="L51" s="5">
        <v>44187</v>
      </c>
      <c r="M51" s="8">
        <f>IF(AND(line_graph!$B$5="",line_graph!$B$7=""),NA(),IF(line_graph!$B$5="",0,SUM(F$2:F51))+IF(line_graph!$B$7="",0,SUM(B$2:E51,G$2:I51)))</f>
        <v>301</v>
      </c>
      <c r="N51" s="8">
        <f>IF(line_graph!$B$3="",NA(),SUM(J$2:J51)+Table3[[#This Row],[Flag]])</f>
        <v>776</v>
      </c>
    </row>
    <row r="52" spans="1:14" x14ac:dyDescent="0.35">
      <c r="A52" s="5">
        <v>44188</v>
      </c>
      <c r="B52" cm="1">
        <f t="array" ref="B52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52" cm="1">
        <f t="array" ref="C52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52" cm="1">
        <f t="array" ref="D52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52" cm="1">
        <f t="array" ref="E52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52" cm="1">
        <f t="array" ref="F52">SUMPRODUCT((tweet_datatable[Flag]=F$1)*(YEAR(tweet_datatable[Date])=YEAR(linegraph_input[[#This Row],[Date]]))*(MONTH(tweet_datatable[Date])=MONTH(linegraph_input[[#This Row],[Date]]))*(DAY(tweet_datatable[Date])=DAY(linegraph_input[[#This Row],[Date]])))</f>
        <v>2</v>
      </c>
      <c r="G52" cm="1">
        <f t="array" ref="G52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52" cm="1">
        <f t="array" ref="H52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52" cm="1">
        <f t="array" ref="I52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52" cm="1">
        <f t="array" ref="J52">SUMPRODUCT((tweet_datatable[Flag]="")*(YEAR(tweet_datatable[Date])=YEAR(linegraph_input[[#This Row],[Date]]))*(MONTH(tweet_datatable[Date])=MONTH(linegraph_input[[#This Row],[Date]]))*(DAY(tweet_datatable[Date])=DAY(linegraph_input[[#This Row],[Date]])))</f>
        <v>4</v>
      </c>
      <c r="L52" s="5">
        <v>44188</v>
      </c>
      <c r="M52" s="8">
        <f>IF(AND(line_graph!$B$5="",line_graph!$B$7=""),NA(),IF(line_graph!$B$5="",0,SUM(F$2:F52))+IF(line_graph!$B$7="",0,SUM(B$2:E52,G$2:I52)))</f>
        <v>303</v>
      </c>
      <c r="N52" s="8">
        <f>IF(line_graph!$B$3="",NA(),SUM(J$2:J52)+Table3[[#This Row],[Flag]])</f>
        <v>782</v>
      </c>
    </row>
    <row r="53" spans="1:14" x14ac:dyDescent="0.35">
      <c r="A53" s="5">
        <v>44189</v>
      </c>
      <c r="B53" cm="1">
        <f t="array" ref="B53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53" cm="1">
        <f t="array" ref="C53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53" cm="1">
        <f t="array" ref="D53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53" cm="1">
        <f t="array" ref="E53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53" cm="1">
        <f t="array" ref="F53">SUMPRODUCT((tweet_datatable[Flag]=F$1)*(YEAR(tweet_datatable[Date])=YEAR(linegraph_input[[#This Row],[Date]]))*(MONTH(tweet_datatable[Date])=MONTH(linegraph_input[[#This Row],[Date]]))*(DAY(tweet_datatable[Date])=DAY(linegraph_input[[#This Row],[Date]])))</f>
        <v>5</v>
      </c>
      <c r="G53" cm="1">
        <f t="array" ref="G53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53" cm="1">
        <f t="array" ref="H53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53" cm="1">
        <f t="array" ref="I53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53" cm="1">
        <f t="array" ref="J53">SUMPRODUCT((tweet_datatable[Flag]="")*(YEAR(tweet_datatable[Date])=YEAR(linegraph_input[[#This Row],[Date]]))*(MONTH(tweet_datatable[Date])=MONTH(linegraph_input[[#This Row],[Date]]))*(DAY(tweet_datatable[Date])=DAY(linegraph_input[[#This Row],[Date]])))</f>
        <v>5</v>
      </c>
      <c r="L53" s="5">
        <v>44189</v>
      </c>
      <c r="M53" s="8">
        <f>IF(AND(line_graph!$B$5="",line_graph!$B$7=""),NA(),IF(line_graph!$B$5="",0,SUM(F$2:F53))+IF(line_graph!$B$7="",0,SUM(B$2:E53,G$2:I53)))</f>
        <v>308</v>
      </c>
      <c r="N53" s="8">
        <f>IF(line_graph!$B$3="",NA(),SUM(J$2:J53)+Table3[[#This Row],[Flag]])</f>
        <v>792</v>
      </c>
    </row>
    <row r="54" spans="1:14" x14ac:dyDescent="0.35">
      <c r="A54" s="5">
        <v>44190</v>
      </c>
      <c r="B54" cm="1">
        <f t="array" ref="B54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54" cm="1">
        <f t="array" ref="C54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54" cm="1">
        <f t="array" ref="D54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54" cm="1">
        <f t="array" ref="E54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54" cm="1">
        <f t="array" ref="F54">SUMPRODUCT((tweet_datatable[Flag]=F$1)*(YEAR(tweet_datatable[Date])=YEAR(linegraph_input[[#This Row],[Date]]))*(MONTH(tweet_datatable[Date])=MONTH(linegraph_input[[#This Row],[Date]]))*(DAY(tweet_datatable[Date])=DAY(linegraph_input[[#This Row],[Date]])))</f>
        <v>0</v>
      </c>
      <c r="G54" cm="1">
        <f t="array" ref="G54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54" cm="1">
        <f t="array" ref="H54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54" cm="1">
        <f t="array" ref="I54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54" cm="1">
        <f t="array" ref="J54">SUMPRODUCT((tweet_datatable[Flag]="")*(YEAR(tweet_datatable[Date])=YEAR(linegraph_input[[#This Row],[Date]]))*(MONTH(tweet_datatable[Date])=MONTH(linegraph_input[[#This Row],[Date]]))*(DAY(tweet_datatable[Date])=DAY(linegraph_input[[#This Row],[Date]])))</f>
        <v>5</v>
      </c>
      <c r="L54" s="5">
        <v>44190</v>
      </c>
      <c r="M54" s="8">
        <f>IF(AND(line_graph!$B$5="",line_graph!$B$7=""),NA(),IF(line_graph!$B$5="",0,SUM(F$2:F54))+IF(line_graph!$B$7="",0,SUM(B$2:E54,G$2:I54)))</f>
        <v>308</v>
      </c>
      <c r="N54" s="8">
        <f>IF(line_graph!$B$3="",NA(),SUM(J$2:J54)+Table3[[#This Row],[Flag]])</f>
        <v>797</v>
      </c>
    </row>
    <row r="55" spans="1:14" x14ac:dyDescent="0.35">
      <c r="A55" s="5">
        <v>44191</v>
      </c>
      <c r="B55" cm="1">
        <f t="array" ref="B55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55" cm="1">
        <f t="array" ref="C55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55" cm="1">
        <f t="array" ref="D55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55" cm="1">
        <f t="array" ref="E55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55" cm="1">
        <f t="array" ref="F55">SUMPRODUCT((tweet_datatable[Flag]=F$1)*(YEAR(tweet_datatable[Date])=YEAR(linegraph_input[[#This Row],[Date]]))*(MONTH(tweet_datatable[Date])=MONTH(linegraph_input[[#This Row],[Date]]))*(DAY(tweet_datatable[Date])=DAY(linegraph_input[[#This Row],[Date]])))</f>
        <v>8</v>
      </c>
      <c r="G55" cm="1">
        <f t="array" ref="G55">SUMPRODUCT((tweet_datatable[Flag]=G$1)*(YEAR(tweet_datatable[Date])=YEAR(linegraph_input[[#This Row],[Date]]))*(MONTH(tweet_datatable[Date])=MONTH(linegraph_input[[#This Row],[Date]]))*(DAY(tweet_datatable[Date])=DAY(linegraph_input[[#This Row],[Date]])))</f>
        <v>1</v>
      </c>
      <c r="H55" cm="1">
        <f t="array" ref="H55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55" cm="1">
        <f t="array" ref="I55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55" cm="1">
        <f t="array" ref="J55">SUMPRODUCT((tweet_datatable[Flag]="")*(YEAR(tweet_datatable[Date])=YEAR(linegraph_input[[#This Row],[Date]]))*(MONTH(tweet_datatable[Date])=MONTH(linegraph_input[[#This Row],[Date]]))*(DAY(tweet_datatable[Date])=DAY(linegraph_input[[#This Row],[Date]])))</f>
        <v>10</v>
      </c>
      <c r="L55" s="5">
        <v>44191</v>
      </c>
      <c r="M55" s="8">
        <f>IF(AND(line_graph!$B$5="",line_graph!$B$7=""),NA(),IF(line_graph!$B$5="",0,SUM(F$2:F55))+IF(line_graph!$B$7="",0,SUM(B$2:E55,G$2:I55)))</f>
        <v>317</v>
      </c>
      <c r="N55" s="8">
        <f>IF(line_graph!$B$3="",NA(),SUM(J$2:J55)+Table3[[#This Row],[Flag]])</f>
        <v>816</v>
      </c>
    </row>
    <row r="56" spans="1:14" x14ac:dyDescent="0.35">
      <c r="A56" s="5">
        <v>44192</v>
      </c>
      <c r="B56" cm="1">
        <f t="array" ref="B56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56" cm="1">
        <f t="array" ref="C56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56" cm="1">
        <f t="array" ref="D56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56" cm="1">
        <f t="array" ref="E56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56" cm="1">
        <f t="array" ref="F56">SUMPRODUCT((tweet_datatable[Flag]=F$1)*(YEAR(tweet_datatable[Date])=YEAR(linegraph_input[[#This Row],[Date]]))*(MONTH(tweet_datatable[Date])=MONTH(linegraph_input[[#This Row],[Date]]))*(DAY(tweet_datatable[Date])=DAY(linegraph_input[[#This Row],[Date]])))</f>
        <v>0</v>
      </c>
      <c r="G56" cm="1">
        <f t="array" ref="G56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56" cm="1">
        <f t="array" ref="H56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56" cm="1">
        <f t="array" ref="I56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56" cm="1">
        <f t="array" ref="J56">SUMPRODUCT((tweet_datatable[Flag]="")*(YEAR(tweet_datatable[Date])=YEAR(linegraph_input[[#This Row],[Date]]))*(MONTH(tweet_datatable[Date])=MONTH(linegraph_input[[#This Row],[Date]]))*(DAY(tweet_datatable[Date])=DAY(linegraph_input[[#This Row],[Date]])))</f>
        <v>3</v>
      </c>
      <c r="L56" s="5">
        <v>44192</v>
      </c>
      <c r="M56" s="8">
        <f>IF(AND(line_graph!$B$5="",line_graph!$B$7=""),NA(),IF(line_graph!$B$5="",0,SUM(F$2:F56))+IF(line_graph!$B$7="",0,SUM(B$2:E56,G$2:I56)))</f>
        <v>317</v>
      </c>
      <c r="N56" s="8">
        <f>IF(line_graph!$B$3="",NA(),SUM(J$2:J56)+Table3[[#This Row],[Flag]])</f>
        <v>819</v>
      </c>
    </row>
    <row r="57" spans="1:14" x14ac:dyDescent="0.35">
      <c r="A57" s="5">
        <v>44193</v>
      </c>
      <c r="B57" cm="1">
        <f t="array" ref="B57">SUMPRODUCT((tweet_datatable[Flag]=B$1)*(YEAR(tweet_datatable[Date])=YEAR(linegraph_input[[#This Row],[Date]]))*(MONTH(tweet_datatable[Date])=MONTH(linegraph_input[[#This Row],[Date]]))*(DAY(tweet_datatable[Date])=DAY(linegraph_input[[#This Row],[Date]])))</f>
        <v>1</v>
      </c>
      <c r="C57" cm="1">
        <f t="array" ref="C57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57" cm="1">
        <f t="array" ref="D57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57" cm="1">
        <f t="array" ref="E57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57" cm="1">
        <f t="array" ref="F57">SUMPRODUCT((tweet_datatable[Flag]=F$1)*(YEAR(tweet_datatable[Date])=YEAR(linegraph_input[[#This Row],[Date]]))*(MONTH(tweet_datatable[Date])=MONTH(linegraph_input[[#This Row],[Date]]))*(DAY(tweet_datatable[Date])=DAY(linegraph_input[[#This Row],[Date]])))</f>
        <v>0</v>
      </c>
      <c r="G57" cm="1">
        <f t="array" ref="G57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57" cm="1">
        <f t="array" ref="H57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57" cm="1">
        <f t="array" ref="I57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57" cm="1">
        <f t="array" ref="J57">SUMPRODUCT((tweet_datatable[Flag]="")*(YEAR(tweet_datatable[Date])=YEAR(linegraph_input[[#This Row],[Date]]))*(MONTH(tweet_datatable[Date])=MONTH(linegraph_input[[#This Row],[Date]]))*(DAY(tweet_datatable[Date])=DAY(linegraph_input[[#This Row],[Date]])))</f>
        <v>0</v>
      </c>
      <c r="L57" s="5">
        <v>44193</v>
      </c>
      <c r="M57" s="8">
        <f>IF(AND(line_graph!$B$5="",line_graph!$B$7=""),NA(),IF(line_graph!$B$5="",0,SUM(F$2:F57))+IF(line_graph!$B$7="",0,SUM(B$2:E57,G$2:I57)))</f>
        <v>319</v>
      </c>
      <c r="N57" s="8">
        <f>IF(line_graph!$B$3="",NA(),SUM(J$2:J57)+Table3[[#This Row],[Flag]])</f>
        <v>821</v>
      </c>
    </row>
    <row r="58" spans="1:14" x14ac:dyDescent="0.35">
      <c r="A58" s="5">
        <v>44194</v>
      </c>
      <c r="B58" cm="1">
        <f t="array" ref="B58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58" cm="1">
        <f t="array" ref="C58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58" cm="1">
        <f t="array" ref="D58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58" cm="1">
        <f t="array" ref="E58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58" cm="1">
        <f t="array" ref="F58">SUMPRODUCT((tweet_datatable[Flag]=F$1)*(YEAR(tweet_datatable[Date])=YEAR(linegraph_input[[#This Row],[Date]]))*(MONTH(tweet_datatable[Date])=MONTH(linegraph_input[[#This Row],[Date]]))*(DAY(tweet_datatable[Date])=DAY(linegraph_input[[#This Row],[Date]])))</f>
        <v>5</v>
      </c>
      <c r="G58" cm="1">
        <f t="array" ref="G58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58" cm="1">
        <f t="array" ref="H58">SUMPRODUCT((tweet_datatable[Flag]=H$1)*(YEAR(tweet_datatable[Date])=YEAR(linegraph_input[[#This Row],[Date]]))*(MONTH(tweet_datatable[Date])=MONTH(linegraph_input[[#This Row],[Date]]))*(DAY(tweet_datatable[Date])=DAY(linegraph_input[[#This Row],[Date]])))</f>
        <v>2</v>
      </c>
      <c r="I58" cm="1">
        <f t="array" ref="I58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58" cm="1">
        <f t="array" ref="J58">SUMPRODUCT((tweet_datatable[Flag]="")*(YEAR(tweet_datatable[Date])=YEAR(linegraph_input[[#This Row],[Date]]))*(MONTH(tweet_datatable[Date])=MONTH(linegraph_input[[#This Row],[Date]]))*(DAY(tweet_datatable[Date])=DAY(linegraph_input[[#This Row],[Date]])))</f>
        <v>11</v>
      </c>
      <c r="L58" s="5">
        <v>44194</v>
      </c>
      <c r="M58" s="8">
        <f>IF(AND(line_graph!$B$5="",line_graph!$B$7=""),NA(),IF(line_graph!$B$5="",0,SUM(F$2:F58))+IF(line_graph!$B$7="",0,SUM(B$2:E58,G$2:I58)))</f>
        <v>326</v>
      </c>
      <c r="N58" s="8">
        <f>IF(line_graph!$B$3="",NA(),SUM(J$2:J58)+Table3[[#This Row],[Flag]])</f>
        <v>839</v>
      </c>
    </row>
    <row r="59" spans="1:14" x14ac:dyDescent="0.35">
      <c r="A59" s="5">
        <v>44195</v>
      </c>
      <c r="B59" cm="1">
        <f t="array" ref="B59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59" cm="1">
        <f t="array" ref="C59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59" cm="1">
        <f t="array" ref="D59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59" cm="1">
        <f t="array" ref="E59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59" cm="1">
        <f t="array" ref="F59">SUMPRODUCT((tweet_datatable[Flag]=F$1)*(YEAR(tweet_datatable[Date])=YEAR(linegraph_input[[#This Row],[Date]]))*(MONTH(tweet_datatable[Date])=MONTH(linegraph_input[[#This Row],[Date]]))*(DAY(tweet_datatable[Date])=DAY(linegraph_input[[#This Row],[Date]])))</f>
        <v>3</v>
      </c>
      <c r="G59" cm="1">
        <f t="array" ref="G59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59" cm="1">
        <f t="array" ref="H59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59" cm="1">
        <f t="array" ref="I59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59" cm="1">
        <f t="array" ref="J59">SUMPRODUCT((tweet_datatable[Flag]="")*(YEAR(tweet_datatable[Date])=YEAR(linegraph_input[[#This Row],[Date]]))*(MONTH(tweet_datatable[Date])=MONTH(linegraph_input[[#This Row],[Date]]))*(DAY(tweet_datatable[Date])=DAY(linegraph_input[[#This Row],[Date]])))</f>
        <v>10</v>
      </c>
      <c r="L59" s="5">
        <v>44195</v>
      </c>
      <c r="M59" s="8">
        <f>IF(AND(line_graph!$B$5="",line_graph!$B$7=""),NA(),IF(line_graph!$B$5="",0,SUM(F$2:F59))+IF(line_graph!$B$7="",0,SUM(B$2:E59,G$2:I59)))</f>
        <v>330</v>
      </c>
      <c r="N59" s="8">
        <f>IF(line_graph!$B$3="",NA(),SUM(J$2:J59)+Table3[[#This Row],[Flag]])</f>
        <v>853</v>
      </c>
    </row>
    <row r="60" spans="1:14" x14ac:dyDescent="0.35">
      <c r="A60" s="5">
        <v>44196</v>
      </c>
      <c r="B60" cm="1">
        <f t="array" ref="B60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60" cm="1">
        <f t="array" ref="C60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60" cm="1">
        <f t="array" ref="D60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60" cm="1">
        <f t="array" ref="E60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60" cm="1">
        <f t="array" ref="F60">SUMPRODUCT((tweet_datatable[Flag]=F$1)*(YEAR(tweet_datatable[Date])=YEAR(linegraph_input[[#This Row],[Date]]))*(MONTH(tweet_datatable[Date])=MONTH(linegraph_input[[#This Row],[Date]]))*(DAY(tweet_datatable[Date])=DAY(linegraph_input[[#This Row],[Date]])))</f>
        <v>1</v>
      </c>
      <c r="G60" cm="1">
        <f t="array" ref="G60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60" cm="1">
        <f t="array" ref="H60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60" cm="1">
        <f t="array" ref="I60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60" cm="1">
        <f t="array" ref="J60">SUMPRODUCT((tweet_datatable[Flag]="")*(YEAR(tweet_datatable[Date])=YEAR(linegraph_input[[#This Row],[Date]]))*(MONTH(tweet_datatable[Date])=MONTH(linegraph_input[[#This Row],[Date]]))*(DAY(tweet_datatable[Date])=DAY(linegraph_input[[#This Row],[Date]])))</f>
        <v>4</v>
      </c>
      <c r="L60" s="5">
        <v>44196</v>
      </c>
      <c r="M60" s="8">
        <f>IF(AND(line_graph!$B$5="",line_graph!$B$7=""),NA(),IF(line_graph!$B$5="",0,SUM(F$2:F60))+IF(line_graph!$B$7="",0,SUM(B$2:E60,G$2:I60)))</f>
        <v>331</v>
      </c>
      <c r="N60" s="8">
        <f>IF(line_graph!$B$3="",NA(),SUM(J$2:J60)+Table3[[#This Row],[Flag]])</f>
        <v>858</v>
      </c>
    </row>
    <row r="61" spans="1:14" x14ac:dyDescent="0.35">
      <c r="A61" s="5">
        <v>44197</v>
      </c>
      <c r="B61" cm="1">
        <f t="array" ref="B61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61" cm="1">
        <f t="array" ref="C61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61" cm="1">
        <f t="array" ref="D61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61" cm="1">
        <f t="array" ref="E61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61" cm="1">
        <f t="array" ref="F61">SUMPRODUCT((tweet_datatable[Flag]=F$1)*(YEAR(tweet_datatable[Date])=YEAR(linegraph_input[[#This Row],[Date]]))*(MONTH(tweet_datatable[Date])=MONTH(linegraph_input[[#This Row],[Date]]))*(DAY(tweet_datatable[Date])=DAY(linegraph_input[[#This Row],[Date]])))</f>
        <v>3</v>
      </c>
      <c r="G61" cm="1">
        <f t="array" ref="G61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61" cm="1">
        <f t="array" ref="H61">SUMPRODUCT((tweet_datatable[Flag]=H$1)*(YEAR(tweet_datatable[Date])=YEAR(linegraph_input[[#This Row],[Date]]))*(MONTH(tweet_datatable[Date])=MONTH(linegraph_input[[#This Row],[Date]]))*(DAY(tweet_datatable[Date])=DAY(linegraph_input[[#This Row],[Date]])))</f>
        <v>3</v>
      </c>
      <c r="I61" cm="1">
        <f t="array" ref="I61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61" cm="1">
        <f t="array" ref="J61">SUMPRODUCT((tweet_datatable[Flag]="")*(YEAR(tweet_datatable[Date])=YEAR(linegraph_input[[#This Row],[Date]]))*(MONTH(tweet_datatable[Date])=MONTH(linegraph_input[[#This Row],[Date]]))*(DAY(tweet_datatable[Date])=DAY(linegraph_input[[#This Row],[Date]])))</f>
        <v>15</v>
      </c>
      <c r="L61" s="5">
        <v>44197</v>
      </c>
      <c r="M61" s="8">
        <f>IF(AND(line_graph!$B$5="",line_graph!$B$7=""),NA(),IF(line_graph!$B$5="",0,SUM(F$2:F61))+IF(line_graph!$B$7="",0,SUM(B$2:E61,G$2:I61)))</f>
        <v>337</v>
      </c>
      <c r="N61" s="8">
        <f>IF(line_graph!$B$3="",NA(),SUM(J$2:J61)+Table3[[#This Row],[Flag]])</f>
        <v>879</v>
      </c>
    </row>
    <row r="62" spans="1:14" x14ac:dyDescent="0.35">
      <c r="A62" s="5">
        <v>44198</v>
      </c>
      <c r="B62" cm="1">
        <f t="array" ref="B62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62" cm="1">
        <f t="array" ref="C62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62" cm="1">
        <f t="array" ref="D62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62" cm="1">
        <f t="array" ref="E62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62" cm="1">
        <f t="array" ref="F62">SUMPRODUCT((tweet_datatable[Flag]=F$1)*(YEAR(tweet_datatable[Date])=YEAR(linegraph_input[[#This Row],[Date]]))*(MONTH(tweet_datatable[Date])=MONTH(linegraph_input[[#This Row],[Date]]))*(DAY(tweet_datatable[Date])=DAY(linegraph_input[[#This Row],[Date]])))</f>
        <v>2</v>
      </c>
      <c r="G62" cm="1">
        <f t="array" ref="G62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62" cm="1">
        <f t="array" ref="H62">SUMPRODUCT((tweet_datatable[Flag]=H$1)*(YEAR(tweet_datatable[Date])=YEAR(linegraph_input[[#This Row],[Date]]))*(MONTH(tweet_datatable[Date])=MONTH(linegraph_input[[#This Row],[Date]]))*(DAY(tweet_datatable[Date])=DAY(linegraph_input[[#This Row],[Date]])))</f>
        <v>2</v>
      </c>
      <c r="I62" cm="1">
        <f t="array" ref="I62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62" cm="1">
        <f t="array" ref="J62">SUMPRODUCT((tweet_datatable[Flag]="")*(YEAR(tweet_datatable[Date])=YEAR(linegraph_input[[#This Row],[Date]]))*(MONTH(tweet_datatable[Date])=MONTH(linegraph_input[[#This Row],[Date]]))*(DAY(tweet_datatable[Date])=DAY(linegraph_input[[#This Row],[Date]])))</f>
        <v>11</v>
      </c>
      <c r="L62" s="5">
        <v>44198</v>
      </c>
      <c r="M62" s="8">
        <f>IF(AND(line_graph!$B$5="",line_graph!$B$7=""),NA(),IF(line_graph!$B$5="",0,SUM(F$2:F62))+IF(line_graph!$B$7="",0,SUM(B$2:E62,G$2:I62)))</f>
        <v>341</v>
      </c>
      <c r="N62" s="8">
        <f>IF(line_graph!$B$3="",NA(),SUM(J$2:J62)+Table3[[#This Row],[Flag]])</f>
        <v>894</v>
      </c>
    </row>
    <row r="63" spans="1:14" x14ac:dyDescent="0.35">
      <c r="A63" s="5">
        <v>44199</v>
      </c>
      <c r="B63" cm="1">
        <f t="array" ref="B63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63" cm="1">
        <f t="array" ref="C63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63" cm="1">
        <f t="array" ref="D63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63" cm="1">
        <f t="array" ref="E63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63" cm="1">
        <f t="array" ref="F63">SUMPRODUCT((tweet_datatable[Flag]=F$1)*(YEAR(tweet_datatable[Date])=YEAR(linegraph_input[[#This Row],[Date]]))*(MONTH(tweet_datatable[Date])=MONTH(linegraph_input[[#This Row],[Date]]))*(DAY(tweet_datatable[Date])=DAY(linegraph_input[[#This Row],[Date]])))</f>
        <v>5</v>
      </c>
      <c r="G63" cm="1">
        <f t="array" ref="G63">SUMPRODUCT((tweet_datatable[Flag]=G$1)*(YEAR(tweet_datatable[Date])=YEAR(linegraph_input[[#This Row],[Date]]))*(MONTH(tweet_datatable[Date])=MONTH(linegraph_input[[#This Row],[Date]]))*(DAY(tweet_datatable[Date])=DAY(linegraph_input[[#This Row],[Date]])))</f>
        <v>1</v>
      </c>
      <c r="H63" cm="1">
        <f t="array" ref="H63">SUMPRODUCT((tweet_datatable[Flag]=H$1)*(YEAR(tweet_datatable[Date])=YEAR(linegraph_input[[#This Row],[Date]]))*(MONTH(tweet_datatable[Date])=MONTH(linegraph_input[[#This Row],[Date]]))*(DAY(tweet_datatable[Date])=DAY(linegraph_input[[#This Row],[Date]])))</f>
        <v>1</v>
      </c>
      <c r="I63" cm="1">
        <f t="array" ref="I63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63" cm="1">
        <f t="array" ref="J63">SUMPRODUCT((tweet_datatable[Flag]="")*(YEAR(tweet_datatable[Date])=YEAR(linegraph_input[[#This Row],[Date]]))*(MONTH(tweet_datatable[Date])=MONTH(linegraph_input[[#This Row],[Date]]))*(DAY(tweet_datatable[Date])=DAY(linegraph_input[[#This Row],[Date]])))</f>
        <v>13</v>
      </c>
      <c r="L63" s="5">
        <v>44199</v>
      </c>
      <c r="M63" s="8">
        <f>IF(AND(line_graph!$B$5="",line_graph!$B$7=""),NA(),IF(line_graph!$B$5="",0,SUM(F$2:F63))+IF(line_graph!$B$7="",0,SUM(B$2:E63,G$2:I63)))</f>
        <v>348</v>
      </c>
      <c r="N63" s="8">
        <f>IF(line_graph!$B$3="",NA(),SUM(J$2:J63)+Table3[[#This Row],[Flag]])</f>
        <v>914</v>
      </c>
    </row>
    <row r="64" spans="1:14" x14ac:dyDescent="0.35">
      <c r="A64" s="5">
        <v>44200</v>
      </c>
      <c r="B64" cm="1">
        <f t="array" ref="B64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64" cm="1">
        <f t="array" ref="C64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64" cm="1">
        <f t="array" ref="D64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64" cm="1">
        <f t="array" ref="E64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64" cm="1">
        <f t="array" ref="F64">SUMPRODUCT((tweet_datatable[Flag]=F$1)*(YEAR(tweet_datatable[Date])=YEAR(linegraph_input[[#This Row],[Date]]))*(MONTH(tweet_datatable[Date])=MONTH(linegraph_input[[#This Row],[Date]]))*(DAY(tweet_datatable[Date])=DAY(linegraph_input[[#This Row],[Date]])))</f>
        <v>4</v>
      </c>
      <c r="G64" cm="1">
        <f t="array" ref="G64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64" cm="1">
        <f t="array" ref="H64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64" cm="1">
        <f t="array" ref="I64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64" cm="1">
        <f t="array" ref="J64">SUMPRODUCT((tweet_datatable[Flag]="")*(YEAR(tweet_datatable[Date])=YEAR(linegraph_input[[#This Row],[Date]]))*(MONTH(tweet_datatable[Date])=MONTH(linegraph_input[[#This Row],[Date]]))*(DAY(tweet_datatable[Date])=DAY(linegraph_input[[#This Row],[Date]])))</f>
        <v>8</v>
      </c>
      <c r="L64" s="5">
        <v>44200</v>
      </c>
      <c r="M64" s="8">
        <f>IF(AND(line_graph!$B$5="",line_graph!$B$7=""),NA(),IF(line_graph!$B$5="",0,SUM(F$2:F64))+IF(line_graph!$B$7="",0,SUM(B$2:E64,G$2:I64)))</f>
        <v>352</v>
      </c>
      <c r="N64" s="8">
        <f>IF(line_graph!$B$3="",NA(),SUM(J$2:J64)+Table3[[#This Row],[Flag]])</f>
        <v>926</v>
      </c>
    </row>
    <row r="65" spans="1:14" x14ac:dyDescent="0.35">
      <c r="A65" s="5">
        <v>44201</v>
      </c>
      <c r="B65" cm="1">
        <f t="array" ref="B65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65" cm="1">
        <f t="array" ref="C65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65" cm="1">
        <f t="array" ref="D65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65" cm="1">
        <f t="array" ref="E65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65" cm="1">
        <f t="array" ref="F65">SUMPRODUCT((tweet_datatable[Flag]=F$1)*(YEAR(tweet_datatable[Date])=YEAR(linegraph_input[[#This Row],[Date]]))*(MONTH(tweet_datatable[Date])=MONTH(linegraph_input[[#This Row],[Date]]))*(DAY(tweet_datatable[Date])=DAY(linegraph_input[[#This Row],[Date]])))</f>
        <v>4</v>
      </c>
      <c r="G65" cm="1">
        <f t="array" ref="G65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65" cm="1">
        <f t="array" ref="H65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65" cm="1">
        <f t="array" ref="I65">SUMPRODUCT((tweet_datatable[Flag]=I$1)*(YEAR(tweet_datatable[Date])=YEAR(linegraph_input[[#This Row],[Date]]))*(MONTH(tweet_datatable[Date])=MONTH(linegraph_input[[#This Row],[Date]]))*(DAY(tweet_datatable[Date])=DAY(linegraph_input[[#This Row],[Date]])))</f>
        <v>0</v>
      </c>
      <c r="J65" cm="1">
        <f t="array" ref="J65">SUMPRODUCT((tweet_datatable[Flag]="")*(YEAR(tweet_datatable[Date])=YEAR(linegraph_input[[#This Row],[Date]]))*(MONTH(tweet_datatable[Date])=MONTH(linegraph_input[[#This Row],[Date]]))*(DAY(tweet_datatable[Date])=DAY(linegraph_input[[#This Row],[Date]])))</f>
        <v>11</v>
      </c>
      <c r="L65" s="5">
        <v>44201</v>
      </c>
      <c r="M65" s="8">
        <f>IF(AND(line_graph!$B$5="",line_graph!$B$7=""),NA(),IF(line_graph!$B$5="",0,SUM(F$2:F65))+IF(line_graph!$B$7="",0,SUM(B$2:E65,G$2:I65)))</f>
        <v>356</v>
      </c>
      <c r="N65" s="8">
        <f>IF(line_graph!$B$3="",NA(),SUM(J$2:J65)+Table3[[#This Row],[Flag]])</f>
        <v>941</v>
      </c>
    </row>
    <row r="66" spans="1:14" x14ac:dyDescent="0.35">
      <c r="A66" s="5">
        <v>44202</v>
      </c>
      <c r="B66" cm="1">
        <f t="array" ref="B66">SUMPRODUCT((tweet_datatable[Flag]=B$1)*(YEAR(tweet_datatable[Date])=YEAR(linegraph_input[[#This Row],[Date]]))*(MONTH(tweet_datatable[Date])=MONTH(linegraph_input[[#This Row],[Date]]))*(DAY(tweet_datatable[Date])=DAY(linegraph_input[[#This Row],[Date]])))</f>
        <v>0</v>
      </c>
      <c r="C66" cm="1">
        <f t="array" ref="C66">SUMPRODUCT((tweet_datatable[Flag]=C$1)*(YEAR(tweet_datatable[Date])=YEAR(linegraph_input[[#This Row],[Date]]))*(MONTH(tweet_datatable[Date])=MONTH(linegraph_input[[#This Row],[Date]]))*(DAY(tweet_datatable[Date])=DAY(linegraph_input[[#This Row],[Date]])))</f>
        <v>0</v>
      </c>
      <c r="D66" cm="1">
        <f t="array" ref="D66">SUMPRODUCT((tweet_datatable[Flag]=D$1)*(YEAR(tweet_datatable[Date])=YEAR(linegraph_input[[#This Row],[Date]]))*(MONTH(tweet_datatable[Date])=MONTH(linegraph_input[[#This Row],[Date]]))*(DAY(tweet_datatable[Date])=DAY(linegraph_input[[#This Row],[Date]])))</f>
        <v>0</v>
      </c>
      <c r="E66" cm="1">
        <f t="array" ref="E66">SUMPRODUCT((tweet_datatable[Flag]=E$1)*(YEAR(tweet_datatable[Date])=YEAR(linegraph_input[[#This Row],[Date]]))*(MONTH(tweet_datatable[Date])=MONTH(linegraph_input[[#This Row],[Date]]))*(DAY(tweet_datatable[Date])=DAY(linegraph_input[[#This Row],[Date]])))</f>
        <v>0</v>
      </c>
      <c r="F66" cm="1">
        <f t="array" ref="F66">SUMPRODUCT((tweet_datatable[Flag]=F$1)*(YEAR(tweet_datatable[Date])=YEAR(linegraph_input[[#This Row],[Date]]))*(MONTH(tweet_datatable[Date])=MONTH(linegraph_input[[#This Row],[Date]]))*(DAY(tweet_datatable[Date])=DAY(linegraph_input[[#This Row],[Date]])))</f>
        <v>5</v>
      </c>
      <c r="G66" cm="1">
        <f t="array" ref="G66">SUMPRODUCT((tweet_datatable[Flag]=G$1)*(YEAR(tweet_datatable[Date])=YEAR(linegraph_input[[#This Row],[Date]]))*(MONTH(tweet_datatable[Date])=MONTH(linegraph_input[[#This Row],[Date]]))*(DAY(tweet_datatable[Date])=DAY(linegraph_input[[#This Row],[Date]])))</f>
        <v>0</v>
      </c>
      <c r="H66" cm="1">
        <f t="array" ref="H66">SUMPRODUCT((tweet_datatable[Flag]=H$1)*(YEAR(tweet_datatable[Date])=YEAR(linegraph_input[[#This Row],[Date]]))*(MONTH(tweet_datatable[Date])=MONTH(linegraph_input[[#This Row],[Date]]))*(DAY(tweet_datatable[Date])=DAY(linegraph_input[[#This Row],[Date]])))</f>
        <v>0</v>
      </c>
      <c r="I66" cm="1">
        <f t="array" ref="I66">SUMPRODUCT((tweet_datatable[Flag]=I$1)*(YEAR(tweet_datatable[Date])=YEAR(linegraph_input[[#This Row],[Date]]))*(MONTH(tweet_datatable[Date])=MONTH(linegraph_input[[#This Row],[Date]]))*(DAY(tweet_datatable[Date])=DAY(linegraph_input[[#This Row],[Date]])))</f>
        <v>2</v>
      </c>
      <c r="J66" cm="1">
        <f t="array" ref="J66">SUMPRODUCT((tweet_datatable[Flag]="")*(YEAR(tweet_datatable[Date])=YEAR(linegraph_input[[#This Row],[Date]]))*(MONTH(tweet_datatable[Date])=MONTH(linegraph_input[[#This Row],[Date]]))*(DAY(tweet_datatable[Date])=DAY(linegraph_input[[#This Row],[Date]])))</f>
        <v>5</v>
      </c>
      <c r="L66" s="5">
        <v>44202</v>
      </c>
      <c r="M66" s="8">
        <f>IF(AND(line_graph!$B$5="",line_graph!$B$7=""),NA(),IF(line_graph!$B$5="",0,SUM(F$2:F66))+IF(line_graph!$B$7="",0,SUM(B$2:E66,G$2:I66)))</f>
        <v>363</v>
      </c>
      <c r="N66" s="8">
        <f>IF(line_graph!$B$3="",NA(),SUM(J$2:J66)+Table3[[#This Row],[Flag]])</f>
        <v>953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sentiment_graph</vt:lpstr>
      <vt:lpstr>candlestick_graphs</vt:lpstr>
      <vt:lpstr>line_graph</vt:lpstr>
      <vt:lpstr>tweet_data</vt:lpstr>
      <vt:lpstr>Triangle Dimensions</vt:lpstr>
      <vt:lpstr>line_graph_data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Rieke, Mark (PG DR GS UOG)</dc:creator>
  <cp:lastModifiedBy>Rieke, Mark (PG DR GS UOG)</cp:lastModifiedBy>
  <dcterms:created xsi:type="dcterms:W3CDTF">2021-01-06T14:56:17Z</dcterms:created>
  <dcterms:modified xsi:type="dcterms:W3CDTF">2021-01-07T22:42:12Z</dcterms:modified>
</cp:coreProperties>
</file>