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3ynch\Desktop\Personal\site_projects\2021.02.14-brier_score\"/>
    </mc:Choice>
  </mc:AlternateContent>
  <xr:revisionPtr revIDLastSave="0" documentId="13_ncr:1_{29C7BC64-1306-485C-A4FB-479B0B041068}" xr6:coauthVersionLast="45" xr6:coauthVersionMax="45" xr10:uidLastSave="{00000000-0000-0000-0000-000000000000}"/>
  <bookViews>
    <workbookView xWindow="2960" yWindow="2960" windowWidth="14400" windowHeight="7360" xr2:uid="{AD860D91-48D3-433B-B02F-3C8BF08BED90}"/>
  </bookViews>
  <sheets>
    <sheet name="summary" sheetId="1" r:id="rId1"/>
    <sheet name="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T10" i="1" a="1"/>
  <c r="T10" i="1" s="1"/>
  <c r="T11" i="1" a="1"/>
  <c r="T11" i="1" s="1"/>
  <c r="T8" i="1" a="1"/>
  <c r="T8" i="1" s="1"/>
  <c r="S9" i="1" a="1"/>
  <c r="S9" i="1" s="1"/>
  <c r="S10" i="1" a="1"/>
  <c r="S10" i="1"/>
  <c r="S11" i="1" a="1"/>
  <c r="S11" i="1" s="1"/>
  <c r="S8" i="1" a="1"/>
  <c r="S8" i="1" s="1"/>
  <c r="U5" i="1"/>
  <c r="U4" i="1"/>
  <c r="U3" i="1"/>
  <c r="U2" i="1"/>
  <c r="T3" i="1" a="1"/>
  <c r="T3" i="1" s="1"/>
  <c r="T4" i="1" a="1"/>
  <c r="T4" i="1" s="1"/>
  <c r="T5" i="1" a="1"/>
  <c r="T5" i="1" s="1"/>
  <c r="T2" i="1" a="1"/>
  <c r="T2" i="1" s="1"/>
  <c r="S5" i="1"/>
  <c r="S4" i="1"/>
  <c r="S3" i="1"/>
  <c r="S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G2" i="1"/>
  <c r="H2" i="1" s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173" i="1"/>
  <c r="H173" i="1" s="1"/>
  <c r="G174" i="1"/>
  <c r="H174" i="1" s="1"/>
  <c r="G175" i="1"/>
  <c r="H175" i="1" s="1"/>
  <c r="G176" i="1"/>
  <c r="H176" i="1" s="1"/>
  <c r="G177" i="1"/>
  <c r="H177" i="1" s="1"/>
  <c r="G178" i="1"/>
  <c r="H178" i="1" s="1"/>
  <c r="G179" i="1"/>
  <c r="H179" i="1" s="1"/>
  <c r="G180" i="1"/>
  <c r="H180" i="1" s="1"/>
  <c r="G181" i="1"/>
  <c r="H181" i="1" s="1"/>
  <c r="G182" i="1"/>
  <c r="H182" i="1" s="1"/>
  <c r="G183" i="1"/>
  <c r="H183" i="1" s="1"/>
  <c r="G184" i="1"/>
  <c r="H184" i="1" s="1"/>
  <c r="G185" i="1"/>
  <c r="H185" i="1" s="1"/>
  <c r="G186" i="1"/>
  <c r="H186" i="1" s="1"/>
  <c r="G187" i="1"/>
  <c r="H187" i="1" s="1"/>
  <c r="G188" i="1"/>
  <c r="H188" i="1" s="1"/>
  <c r="G189" i="1"/>
  <c r="H189" i="1" s="1"/>
  <c r="G190" i="1"/>
  <c r="H190" i="1" s="1"/>
  <c r="G191" i="1"/>
  <c r="H191" i="1" s="1"/>
  <c r="G192" i="1"/>
  <c r="H192" i="1" s="1"/>
  <c r="G193" i="1"/>
  <c r="H193" i="1" s="1"/>
  <c r="G194" i="1"/>
  <c r="H194" i="1" s="1"/>
  <c r="G195" i="1"/>
  <c r="H195" i="1" s="1"/>
  <c r="G196" i="1"/>
  <c r="H196" i="1" s="1"/>
  <c r="G197" i="1"/>
  <c r="H197" i="1" s="1"/>
  <c r="G198" i="1"/>
  <c r="H198" i="1" s="1"/>
  <c r="G199" i="1"/>
  <c r="H199" i="1" s="1"/>
  <c r="G200" i="1"/>
  <c r="H200" i="1" s="1"/>
  <c r="G201" i="1"/>
  <c r="H201" i="1" s="1"/>
  <c r="G202" i="1"/>
  <c r="H202" i="1" s="1"/>
  <c r="G203" i="1"/>
  <c r="H203" i="1" s="1"/>
  <c r="G204" i="1"/>
  <c r="H204" i="1" s="1"/>
  <c r="G205" i="1"/>
  <c r="H205" i="1" s="1"/>
  <c r="G206" i="1"/>
  <c r="H206" i="1" s="1"/>
  <c r="G207" i="1"/>
  <c r="H207" i="1" s="1"/>
  <c r="G208" i="1"/>
  <c r="H208" i="1" s="1"/>
  <c r="G209" i="1"/>
  <c r="H209" i="1" s="1"/>
  <c r="G210" i="1"/>
  <c r="H210" i="1" s="1"/>
  <c r="G211" i="1"/>
  <c r="H211" i="1" s="1"/>
  <c r="G212" i="1"/>
  <c r="H212" i="1" s="1"/>
  <c r="G213" i="1"/>
  <c r="H213" i="1" s="1"/>
  <c r="G214" i="1"/>
  <c r="H214" i="1" s="1"/>
  <c r="G215" i="1"/>
  <c r="H215" i="1" s="1"/>
  <c r="G216" i="1"/>
  <c r="H216" i="1" s="1"/>
  <c r="G217" i="1"/>
  <c r="H217" i="1" s="1"/>
  <c r="G218" i="1"/>
  <c r="H218" i="1" s="1"/>
  <c r="G219" i="1"/>
  <c r="H219" i="1" s="1"/>
  <c r="G220" i="1"/>
  <c r="H220" i="1" s="1"/>
  <c r="G221" i="1"/>
  <c r="H221" i="1" s="1"/>
  <c r="G222" i="1"/>
  <c r="H222" i="1" s="1"/>
  <c r="G223" i="1"/>
  <c r="H223" i="1" s="1"/>
  <c r="G224" i="1"/>
  <c r="H224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" i="1"/>
  <c r="J223" i="1" l="1"/>
  <c r="K223" i="1" s="1"/>
  <c r="J219" i="1"/>
  <c r="K219" i="1" s="1"/>
  <c r="J215" i="1"/>
  <c r="K215" i="1" s="1"/>
  <c r="J211" i="1"/>
  <c r="K211" i="1" s="1"/>
  <c r="J207" i="1"/>
  <c r="K207" i="1" s="1"/>
  <c r="J203" i="1"/>
  <c r="K203" i="1" s="1"/>
  <c r="J199" i="1"/>
  <c r="K199" i="1" s="1"/>
  <c r="J195" i="1"/>
  <c r="K195" i="1" s="1"/>
  <c r="J191" i="1"/>
  <c r="K191" i="1" s="1"/>
  <c r="J187" i="1"/>
  <c r="K187" i="1" s="1"/>
  <c r="J183" i="1"/>
  <c r="K183" i="1" s="1"/>
  <c r="J179" i="1"/>
  <c r="K179" i="1" s="1"/>
  <c r="J175" i="1"/>
  <c r="K175" i="1" s="1"/>
  <c r="J171" i="1"/>
  <c r="K171" i="1" s="1"/>
  <c r="J163" i="1"/>
  <c r="K163" i="1" s="1"/>
  <c r="J155" i="1"/>
  <c r="K155" i="1" s="1"/>
  <c r="J147" i="1"/>
  <c r="K147" i="1" s="1"/>
  <c r="J139" i="1"/>
  <c r="K139" i="1" s="1"/>
  <c r="J131" i="1"/>
  <c r="K131" i="1" s="1"/>
  <c r="J123" i="1"/>
  <c r="K123" i="1" s="1"/>
  <c r="J115" i="1"/>
  <c r="K115" i="1" s="1"/>
  <c r="J111" i="1"/>
  <c r="K111" i="1" s="1"/>
  <c r="J99" i="1"/>
  <c r="K99" i="1" s="1"/>
  <c r="J91" i="1"/>
  <c r="K91" i="1" s="1"/>
  <c r="J83" i="1"/>
  <c r="K83" i="1" s="1"/>
  <c r="J75" i="1"/>
  <c r="K75" i="1" s="1"/>
  <c r="J67" i="1"/>
  <c r="K67" i="1" s="1"/>
  <c r="J59" i="1"/>
  <c r="K59" i="1" s="1"/>
  <c r="J51" i="1"/>
  <c r="K51" i="1" s="1"/>
  <c r="J43" i="1"/>
  <c r="K43" i="1" s="1"/>
  <c r="J39" i="1"/>
  <c r="K39" i="1" s="1"/>
  <c r="J35" i="1"/>
  <c r="K35" i="1" s="1"/>
  <c r="J31" i="1"/>
  <c r="K31" i="1" s="1"/>
  <c r="J27" i="1"/>
  <c r="K27" i="1" s="1"/>
  <c r="J23" i="1"/>
  <c r="K23" i="1" s="1"/>
  <c r="J19" i="1"/>
  <c r="K19" i="1" s="1"/>
  <c r="J15" i="1"/>
  <c r="K15" i="1" s="1"/>
  <c r="J11" i="1"/>
  <c r="K11" i="1" s="1"/>
  <c r="J7" i="1"/>
  <c r="K7" i="1" s="1"/>
  <c r="J3" i="1"/>
  <c r="K3" i="1" s="1"/>
  <c r="J167" i="1"/>
  <c r="K167" i="1" s="1"/>
  <c r="J159" i="1"/>
  <c r="K159" i="1" s="1"/>
  <c r="J151" i="1"/>
  <c r="K151" i="1" s="1"/>
  <c r="J143" i="1"/>
  <c r="K143" i="1" s="1"/>
  <c r="J135" i="1"/>
  <c r="K135" i="1" s="1"/>
  <c r="J127" i="1"/>
  <c r="K127" i="1" s="1"/>
  <c r="J119" i="1"/>
  <c r="K119" i="1" s="1"/>
  <c r="J107" i="1"/>
  <c r="K107" i="1" s="1"/>
  <c r="J103" i="1"/>
  <c r="K103" i="1" s="1"/>
  <c r="J95" i="1"/>
  <c r="K95" i="1" s="1"/>
  <c r="J87" i="1"/>
  <c r="K87" i="1" s="1"/>
  <c r="J79" i="1"/>
  <c r="K79" i="1" s="1"/>
  <c r="J71" i="1"/>
  <c r="K71" i="1" s="1"/>
  <c r="J63" i="1"/>
  <c r="K63" i="1" s="1"/>
  <c r="J55" i="1"/>
  <c r="K55" i="1" s="1"/>
  <c r="J47" i="1"/>
  <c r="K47" i="1" s="1"/>
  <c r="J222" i="1"/>
  <c r="K222" i="1" s="1"/>
  <c r="J218" i="1"/>
  <c r="K218" i="1" s="1"/>
  <c r="J214" i="1"/>
  <c r="K214" i="1" s="1"/>
  <c r="J210" i="1"/>
  <c r="K210" i="1" s="1"/>
  <c r="J206" i="1"/>
  <c r="K206" i="1" s="1"/>
  <c r="J202" i="1"/>
  <c r="K202" i="1" s="1"/>
  <c r="J198" i="1"/>
  <c r="K198" i="1" s="1"/>
  <c r="J194" i="1"/>
  <c r="K194" i="1" s="1"/>
  <c r="J190" i="1"/>
  <c r="K190" i="1" s="1"/>
  <c r="J186" i="1"/>
  <c r="K186" i="1" s="1"/>
  <c r="J182" i="1"/>
  <c r="K182" i="1" s="1"/>
  <c r="J178" i="1"/>
  <c r="K178" i="1" s="1"/>
  <c r="J174" i="1"/>
  <c r="K174" i="1" s="1"/>
  <c r="J170" i="1"/>
  <c r="K170" i="1" s="1"/>
  <c r="J166" i="1"/>
  <c r="K166" i="1" s="1"/>
  <c r="J162" i="1"/>
  <c r="K162" i="1" s="1"/>
  <c r="J158" i="1"/>
  <c r="K158" i="1" s="1"/>
  <c r="J154" i="1"/>
  <c r="K154" i="1" s="1"/>
  <c r="J150" i="1"/>
  <c r="K150" i="1" s="1"/>
  <c r="J146" i="1"/>
  <c r="K146" i="1" s="1"/>
  <c r="J142" i="1"/>
  <c r="K142" i="1" s="1"/>
  <c r="J138" i="1"/>
  <c r="K138" i="1" s="1"/>
  <c r="J134" i="1"/>
  <c r="K134" i="1" s="1"/>
  <c r="J130" i="1"/>
  <c r="K130" i="1" s="1"/>
  <c r="J126" i="1"/>
  <c r="K126" i="1" s="1"/>
  <c r="J122" i="1"/>
  <c r="K122" i="1" s="1"/>
  <c r="J118" i="1"/>
  <c r="K118" i="1" s="1"/>
  <c r="J114" i="1"/>
  <c r="K114" i="1" s="1"/>
  <c r="J110" i="1"/>
  <c r="K110" i="1" s="1"/>
  <c r="J106" i="1"/>
  <c r="K106" i="1" s="1"/>
  <c r="J102" i="1"/>
  <c r="K102" i="1" s="1"/>
  <c r="J98" i="1"/>
  <c r="K98" i="1" s="1"/>
  <c r="J94" i="1"/>
  <c r="K94" i="1" s="1"/>
  <c r="J90" i="1"/>
  <c r="K90" i="1" s="1"/>
  <c r="J86" i="1"/>
  <c r="K86" i="1" s="1"/>
  <c r="J82" i="1"/>
  <c r="K82" i="1" s="1"/>
  <c r="J78" i="1"/>
  <c r="K78" i="1" s="1"/>
  <c r="J74" i="1"/>
  <c r="K74" i="1" s="1"/>
  <c r="J70" i="1"/>
  <c r="K70" i="1" s="1"/>
  <c r="J66" i="1"/>
  <c r="K66" i="1" s="1"/>
  <c r="J62" i="1"/>
  <c r="K62" i="1" s="1"/>
  <c r="J58" i="1"/>
  <c r="K58" i="1" s="1"/>
  <c r="J54" i="1"/>
  <c r="K54" i="1" s="1"/>
  <c r="J217" i="1"/>
  <c r="K217" i="1" s="1"/>
  <c r="J209" i="1"/>
  <c r="K209" i="1" s="1"/>
  <c r="J201" i="1"/>
  <c r="K201" i="1" s="1"/>
  <c r="J193" i="1"/>
  <c r="K193" i="1" s="1"/>
  <c r="J185" i="1"/>
  <c r="K185" i="1" s="1"/>
  <c r="J177" i="1"/>
  <c r="K177" i="1" s="1"/>
  <c r="J169" i="1"/>
  <c r="K169" i="1" s="1"/>
  <c r="J161" i="1"/>
  <c r="K161" i="1" s="1"/>
  <c r="J153" i="1"/>
  <c r="K153" i="1" s="1"/>
  <c r="J145" i="1"/>
  <c r="K145" i="1" s="1"/>
  <c r="J137" i="1"/>
  <c r="K137" i="1" s="1"/>
  <c r="J129" i="1"/>
  <c r="K129" i="1" s="1"/>
  <c r="J121" i="1"/>
  <c r="K121" i="1" s="1"/>
  <c r="J113" i="1"/>
  <c r="K113" i="1" s="1"/>
  <c r="J109" i="1"/>
  <c r="K109" i="1" s="1"/>
  <c r="J105" i="1"/>
  <c r="K105" i="1" s="1"/>
  <c r="J101" i="1"/>
  <c r="K101" i="1" s="1"/>
  <c r="J97" i="1"/>
  <c r="K97" i="1" s="1"/>
  <c r="J93" i="1"/>
  <c r="K93" i="1" s="1"/>
  <c r="J89" i="1"/>
  <c r="K89" i="1" s="1"/>
  <c r="J85" i="1"/>
  <c r="K85" i="1" s="1"/>
  <c r="J81" i="1"/>
  <c r="K81" i="1" s="1"/>
  <c r="J77" i="1"/>
  <c r="K77" i="1" s="1"/>
  <c r="J73" i="1"/>
  <c r="K73" i="1" s="1"/>
  <c r="J69" i="1"/>
  <c r="K69" i="1" s="1"/>
  <c r="J65" i="1"/>
  <c r="K65" i="1" s="1"/>
  <c r="J61" i="1"/>
  <c r="K61" i="1" s="1"/>
  <c r="J57" i="1"/>
  <c r="K57" i="1" s="1"/>
  <c r="J53" i="1"/>
  <c r="K53" i="1" s="1"/>
  <c r="J49" i="1"/>
  <c r="K49" i="1" s="1"/>
  <c r="J45" i="1"/>
  <c r="K45" i="1" s="1"/>
  <c r="J41" i="1"/>
  <c r="K41" i="1" s="1"/>
  <c r="J37" i="1"/>
  <c r="K37" i="1" s="1"/>
  <c r="J33" i="1"/>
  <c r="K33" i="1" s="1"/>
  <c r="J29" i="1"/>
  <c r="K29" i="1" s="1"/>
  <c r="J25" i="1"/>
  <c r="K25" i="1" s="1"/>
  <c r="J21" i="1"/>
  <c r="K21" i="1" s="1"/>
  <c r="J17" i="1"/>
  <c r="K17" i="1" s="1"/>
  <c r="J13" i="1"/>
  <c r="K13" i="1" s="1"/>
  <c r="J9" i="1"/>
  <c r="K9" i="1" s="1"/>
  <c r="J5" i="1"/>
  <c r="K5" i="1" s="1"/>
  <c r="J221" i="1"/>
  <c r="K221" i="1" s="1"/>
  <c r="J213" i="1"/>
  <c r="K213" i="1" s="1"/>
  <c r="J205" i="1"/>
  <c r="K205" i="1" s="1"/>
  <c r="J197" i="1"/>
  <c r="K197" i="1" s="1"/>
  <c r="J189" i="1"/>
  <c r="K189" i="1" s="1"/>
  <c r="J181" i="1"/>
  <c r="K181" i="1" s="1"/>
  <c r="J173" i="1"/>
  <c r="K173" i="1" s="1"/>
  <c r="J165" i="1"/>
  <c r="K165" i="1" s="1"/>
  <c r="J157" i="1"/>
  <c r="K157" i="1" s="1"/>
  <c r="J149" i="1"/>
  <c r="K149" i="1" s="1"/>
  <c r="J141" i="1"/>
  <c r="K141" i="1" s="1"/>
  <c r="J133" i="1"/>
  <c r="K133" i="1" s="1"/>
  <c r="J125" i="1"/>
  <c r="K125" i="1" s="1"/>
  <c r="J117" i="1"/>
  <c r="K117" i="1" s="1"/>
  <c r="J224" i="1"/>
  <c r="K224" i="1" s="1"/>
  <c r="J220" i="1"/>
  <c r="K220" i="1" s="1"/>
  <c r="J216" i="1"/>
  <c r="K216" i="1" s="1"/>
  <c r="J212" i="1"/>
  <c r="K212" i="1" s="1"/>
  <c r="J208" i="1"/>
  <c r="K208" i="1" s="1"/>
  <c r="J204" i="1"/>
  <c r="K204" i="1" s="1"/>
  <c r="J200" i="1"/>
  <c r="K200" i="1" s="1"/>
  <c r="J196" i="1"/>
  <c r="K196" i="1" s="1"/>
  <c r="J192" i="1"/>
  <c r="K192" i="1" s="1"/>
  <c r="J188" i="1"/>
  <c r="K188" i="1" s="1"/>
  <c r="J184" i="1"/>
  <c r="K184" i="1" s="1"/>
  <c r="J180" i="1"/>
  <c r="K180" i="1" s="1"/>
  <c r="J176" i="1"/>
  <c r="K176" i="1" s="1"/>
  <c r="J172" i="1"/>
  <c r="K172" i="1" s="1"/>
  <c r="J168" i="1"/>
  <c r="K168" i="1" s="1"/>
  <c r="J164" i="1"/>
  <c r="K164" i="1" s="1"/>
  <c r="J160" i="1"/>
  <c r="K160" i="1" s="1"/>
  <c r="J156" i="1"/>
  <c r="K156" i="1" s="1"/>
  <c r="J152" i="1"/>
  <c r="K152" i="1" s="1"/>
  <c r="J148" i="1"/>
  <c r="K148" i="1" s="1"/>
  <c r="J144" i="1"/>
  <c r="K144" i="1" s="1"/>
  <c r="J140" i="1"/>
  <c r="K140" i="1" s="1"/>
  <c r="J136" i="1"/>
  <c r="K136" i="1" s="1"/>
  <c r="J132" i="1"/>
  <c r="K132" i="1" s="1"/>
  <c r="J128" i="1"/>
  <c r="K128" i="1" s="1"/>
  <c r="J124" i="1"/>
  <c r="K124" i="1" s="1"/>
  <c r="J120" i="1"/>
  <c r="K120" i="1" s="1"/>
  <c r="J50" i="1"/>
  <c r="K50" i="1" s="1"/>
  <c r="J46" i="1"/>
  <c r="K46" i="1" s="1"/>
  <c r="J42" i="1"/>
  <c r="K42" i="1" s="1"/>
  <c r="J38" i="1"/>
  <c r="K38" i="1" s="1"/>
  <c r="J34" i="1"/>
  <c r="K34" i="1" s="1"/>
  <c r="J30" i="1"/>
  <c r="K30" i="1" s="1"/>
  <c r="J26" i="1"/>
  <c r="K26" i="1" s="1"/>
  <c r="J22" i="1"/>
  <c r="K22" i="1" s="1"/>
  <c r="J18" i="1"/>
  <c r="K18" i="1" s="1"/>
  <c r="J14" i="1"/>
  <c r="K14" i="1" s="1"/>
  <c r="J10" i="1"/>
  <c r="K10" i="1" s="1"/>
  <c r="J6" i="1"/>
  <c r="K6" i="1" s="1"/>
  <c r="J2" i="1"/>
  <c r="K2" i="1" s="1"/>
  <c r="J116" i="1"/>
  <c r="K116" i="1" s="1"/>
  <c r="J112" i="1"/>
  <c r="K112" i="1" s="1"/>
  <c r="J108" i="1"/>
  <c r="K108" i="1" s="1"/>
  <c r="J104" i="1"/>
  <c r="K104" i="1" s="1"/>
  <c r="J100" i="1"/>
  <c r="K100" i="1" s="1"/>
  <c r="J96" i="1"/>
  <c r="K96" i="1" s="1"/>
  <c r="J92" i="1"/>
  <c r="K92" i="1" s="1"/>
  <c r="J88" i="1"/>
  <c r="K88" i="1" s="1"/>
  <c r="J84" i="1"/>
  <c r="K84" i="1" s="1"/>
  <c r="J80" i="1"/>
  <c r="K80" i="1" s="1"/>
  <c r="J76" i="1"/>
  <c r="K76" i="1" s="1"/>
  <c r="J72" i="1"/>
  <c r="K72" i="1" s="1"/>
  <c r="J68" i="1"/>
  <c r="K68" i="1" s="1"/>
  <c r="J64" i="1"/>
  <c r="K64" i="1" s="1"/>
  <c r="J60" i="1"/>
  <c r="K60" i="1" s="1"/>
  <c r="J56" i="1"/>
  <c r="K56" i="1" s="1"/>
  <c r="J52" i="1"/>
  <c r="K52" i="1" s="1"/>
  <c r="J48" i="1"/>
  <c r="K48" i="1" s="1"/>
  <c r="J44" i="1"/>
  <c r="K44" i="1" s="1"/>
  <c r="J40" i="1"/>
  <c r="K40" i="1" s="1"/>
  <c r="J36" i="1"/>
  <c r="K36" i="1" s="1"/>
  <c r="J32" i="1"/>
  <c r="K32" i="1" s="1"/>
  <c r="J28" i="1"/>
  <c r="K28" i="1" s="1"/>
  <c r="J24" i="1"/>
  <c r="K24" i="1" s="1"/>
  <c r="J20" i="1"/>
  <c r="K20" i="1" s="1"/>
  <c r="J16" i="1"/>
  <c r="K16" i="1" s="1"/>
  <c r="J12" i="1"/>
  <c r="K12" i="1" s="1"/>
  <c r="J8" i="1"/>
  <c r="K8" i="1" s="1"/>
  <c r="J4" i="1"/>
  <c r="K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<sst xmlns="http://schemas.openxmlformats.org/spreadsheetml/2006/main" count="978" uniqueCount="84">
  <si>
    <t>JHK</t>
  </si>
  <si>
    <t>Nat</t>
  </si>
  <si>
    <t>presidential</t>
  </si>
  <si>
    <t>state</t>
  </si>
  <si>
    <t>race</t>
  </si>
  <si>
    <t>forecast</t>
  </si>
  <si>
    <t>win_proj</t>
  </si>
  <si>
    <t>conf</t>
  </si>
  <si>
    <t>biden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</si>
  <si>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</si>
  <si>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</si>
  <si>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</si>
  <si>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</si>
  <si>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</si>
  <si>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</si>
  <si>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</si>
  <si>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</si>
  <si>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</si>
  <si>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</si>
  <si>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</si>
  <si>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</si>
  <si>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</si>
  <si>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</si>
  <si>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</si>
  <si>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</si>
  <si>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</si>
  <si>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</si>
  <si>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</si>
  <si>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</si>
  <si>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ME-1</t>
  </si>
  <si>
    <t>ME-2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</si>
  <si>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</si>
  <si>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</si>
  <si>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</si>
  <si>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</si>
  <si>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</si>
  <si>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</si>
  <si>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</si>
  <si>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</si>
  <si>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</si>
  <si>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</si>
  <si>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</si>
  <si>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</si>
  <si>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</si>
  <si>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NE-1</t>
  </si>
  <si>
    <t>NE-2</t>
  </si>
  <si>
    <t>NE-3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</si>
  <si>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</si>
  <si>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</si>
  <si>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</si>
  <si>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</si>
  <si>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</si>
  <si>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</si>
  <si>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</si>
  <si>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</si>
  <si>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</si>
  <si>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</si>
  <si>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</si>
  <si>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</si>
  <si>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</si>
  <si>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</si>
  <si>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</si>
  <si>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</si>
  <si>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</si>
  <si>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</si>
  <si>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trump</t>
  </si>
  <si>
    <t>economist</t>
  </si>
  <si>
    <t>bitecofer</t>
  </si>
  <si>
    <t>b_prob</t>
  </si>
  <si>
    <t>result</t>
  </si>
  <si>
    <t>evs</t>
  </si>
  <si>
    <t>winner</t>
  </si>
  <si>
    <t>w_prob</t>
  </si>
  <si>
    <t>e_votes</t>
  </si>
  <si>
    <t>brier_unwt</t>
  </si>
  <si>
    <t>brier_wt</t>
  </si>
  <si>
    <t>forecaster</t>
  </si>
  <si>
    <t>bet</t>
  </si>
  <si>
    <t>earn</t>
  </si>
  <si>
    <t>Number of bets</t>
  </si>
  <si>
    <t>Total Earn</t>
  </si>
  <si>
    <t>Avg. Earn</t>
  </si>
  <si>
    <t>brier</t>
  </si>
  <si>
    <t>wt brier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</si>
</sst>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00"/>
    <numFmt numFmtId="166" formatCode="0.00000"/>
    <numFmt numFmtId="167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" fontId="0" fillId="0" borderId="0" xfId="0" applyNumberFormat="1"/>
    <xf numFmtId="44" fontId="0" fillId="0" borderId="0" xfId="1" applyFont="1"/>
    <xf numFmtId="44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2">
    <cellStyle name="Currency" xfId="1" builtinId="4"/>
    <cellStyle name="Normal" xfId="0" builtinId="0"/>
  </cellStyles>
  <dxfs count="7">
    <dxf>
      <numFmt numFmtId="164" formatCode="0.000"/>
    </dxf>
    <dxf>
      <numFmt numFmtId="164" formatCode="0.000"/>
    </dxf>
    <dxf>
      <numFmt numFmtId="1" formatCode="0"/>
    </dxf>
    <dxf>
      <numFmt numFmtId="164" formatCode="0.000"/>
    </dxf>
    <dxf>
      <numFmt numFmtId="0" formatCode="General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EEC45-E473-42D0-BC6E-736EDF80E183}" name="table_summary" displayName="table_summary" ref="A1:M224" totalsRowShown="0">
  <autoFilter ref="A1:M224" xr:uid="{550D77AB-3B98-4F84-BA18-81A1CBC1CE44}"/>
  <tableColumns count="13">
    <tableColumn id="1" xr3:uid="{3540EF1A-062C-4E29-ACFD-BBE02369D2AD}" name="state"/>
    <tableColumn id="2" xr3:uid="{BC770749-F77F-4410-AAD3-0C9634104DA2}" name="race"/>
    <tableColumn id="3" xr3:uid="{F974BA3C-51AC-4157-8252-D5A2E78A1B48}" name="forecast"/>
    <tableColumn id="4" xr3:uid="{6C7575BD-FF30-4A6C-9A0B-D14E3AF1F46B}" name="win_proj"/>
    <tableColumn id="5" xr3:uid="{932E11E8-E97A-434A-9BB8-0640F896BF1B}" name="conf" dataDxfId="6"/>
    <tableColumn id="6" xr3:uid="{8338EBC6-3E63-4AA0-9069-659A723C2CE8}" name="b_prob" dataDxfId="5">
      <calculatedColumnFormula>IF(D2="biden",E2,1-E2)</calculatedColumnFormula>
    </tableColumn>
    <tableColumn id="7" xr3:uid="{DA642464-500C-457F-A152-B67027E4BD37}" name="winner" dataDxfId="4">
      <calculatedColumnFormula>INDEX(table_results[result],MATCH(table_summary[[#This Row],[state]],table_results[state],0))</calculatedColumnFormula>
    </tableColumn>
    <tableColumn id="8" xr3:uid="{83559E76-0828-403C-B15E-E72E90D8BCBB}" name="w_prob" dataDxfId="3">
      <calculatedColumnFormula>IF(table_summary[[#This Row],[winner]]="biden",1,0)</calculatedColumnFormula>
    </tableColumn>
    <tableColumn id="9" xr3:uid="{B5BBCDB1-3231-4915-A956-1AF36A7FA10F}" name="e_votes" dataDxfId="2">
      <calculatedColumnFormula>INDEX(table_results[evs],MATCH(table_summary[[#This Row],[state]],table_results[state],0))</calculatedColumnFormula>
    </tableColumn>
    <tableColumn id="10" xr3:uid="{C5D23E26-96C6-43F5-8EF9-7ED94EE7C75C}" name="brier_unwt" dataDxfId="1">
      <calculatedColumnFormula>(table_summary[[#This Row],[w_prob]]-table_summary[[#This Row],[b_prob]])^2</calculatedColumnFormula>
    </tableColumn>
    <tableColumn id="11" xr3:uid="{D1D35D6F-424D-468A-BFF0-FC7CA55D7C7E}" name="brier_wt" dataDxfId="0">
      <calculatedColumnFormula>table_summary[[#This Row],[brier_unwt]]*table_summary[[#This Row],[e_votes]]</calculatedColumnFormula>
    </tableColumn>
    <tableColumn id="12" xr3:uid="{C741F5AB-D155-46DF-863F-61FC5983AD13}" name="bet" dataCellStyle="Currency">
      <calculatedColumnFormula>(table_summary[[#This Row],[conf]]-0.5)*2*100</calculatedColumnFormula>
    </tableColumn>
    <tableColumn id="13" xr3:uid="{324BCEF4-F820-4838-86DA-3279DD2583FF}" name="earn" dataCellStyle="Currency">
      <calculatedColumnFormula>IF(table_summary[[#This Row],[winner]]=table_summary[[#This Row],[win_proj]],table_summary[[#This Row],[bet]],-table_summary[[#This Row],[bet]])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4A5124-CDBB-425C-B7E3-EFC6BC60EA91}" name="table_results" displayName="table_results" ref="A1:C58" totalsRowShown="0">
  <autoFilter ref="A1:C58" xr:uid="{BBF5E83F-B69B-4609-8DDF-E7F20F89EBDA}"/>
  <tableColumns count="3">
    <tableColumn id="1" xr3:uid="{878D7C51-CE7A-4B5E-AC19-7B29129D5986}" name="state"/>
    <tableColumn id="2" xr3:uid="{40474DB9-E701-4B87-AE5C-7439162526A8}" name="result"/>
    <tableColumn id="3" xr3:uid="{DE6A9D80-7F32-4F92-94F1-9AB870918B61}" name="ev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C799-C47A-456E-9EAB-C12487C004B0}">
  <dimension ref="A1:U224"/>
  <sheetViews>
    <sheetView tabSelected="1" topLeftCell="J1" zoomScale="60" zoomScaleNormal="60" workbookViewId="0">
      <selection activeCell="Q21" sqref="Q21"/>
    </sheetView>
  </sheetViews>
  <sheetFormatPr defaultRowHeight="14.5" x14ac:dyDescent="0.35"/>
  <cols>
    <col min="1" max="1" width="7.36328125" bestFit="1" customWidth="1"/>
    <col min="2" max="2" width="10.6328125" bestFit="1" customWidth="1"/>
    <col min="3" max="3" width="9.90625" bestFit="1" customWidth="1"/>
    <col min="4" max="4" width="10.54296875" bestFit="1" customWidth="1"/>
    <col min="5" max="5" width="6.7265625" style="1" bestFit="1" customWidth="1"/>
    <col min="6" max="6" width="9.1796875" bestFit="1" customWidth="1"/>
    <col min="8" max="8" width="9.54296875" bestFit="1" customWidth="1"/>
    <col min="9" max="9" width="9.6328125" bestFit="1" customWidth="1"/>
    <col min="10" max="10" width="14.1796875" bestFit="1" customWidth="1"/>
    <col min="11" max="11" width="12.08984375" bestFit="1" customWidth="1"/>
    <col min="12" max="12" width="9" bestFit="1" customWidth="1"/>
    <col min="13" max="13" width="9.6328125" bestFit="1" customWidth="1"/>
    <col min="18" max="18" width="9.6328125" bestFit="1" customWidth="1"/>
    <col min="19" max="19" width="13.90625" bestFit="1" customWidth="1"/>
    <col min="20" max="20" width="10.54296875" bestFit="1" customWidth="1"/>
  </cols>
  <sheetData>
    <row r="1" spans="1:21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68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77</v>
      </c>
      <c r="M1" t="s">
        <v>78</v>
      </c>
      <c r="R1" t="s">
        <v>76</v>
      </c>
      <c r="S1" t="s">
        <v>79</v>
      </c>
      <c r="T1" t="s">
        <v>80</v>
      </c>
      <c r="U1" t="s">
        <v>81</v>
      </c>
    </row>
    <row r="2" spans="1:21" x14ac:dyDescent="0.35">
      <c r="A2" t="s">
        <v>1</v>
      </c>
      <c r="B2" t="s">
        <v>2</v>
      </c>
      <c r="C2" t="s">
        <v>0</v>
      </c>
      <c r="D2" t="s">
        <v>8</v>
      </c>
      <c r="E2" s="1">
        <v>0.91400000000000003</v>
      </c>
      <c r="F2" s="1">
        <f>IF(D2="biden",E2,1-E2)</f>
        <v>0.91400000000000003</v>
      </c>
      <c r="G2" t="str">
        <f>INDEX(table_results[result],MATCH(table_summary[[#This Row],[state]],table_results[state],0))</f>
        <v>biden</v>
      </c>
      <c r="H2" s="1">
        <f>IF(table_summary[[#This Row],[winner]]="biden",1,0)</f>
        <v>1</v>
      </c>
      <c r="I2" s="2">
        <f>INDEX(table_results[evs],MATCH(table_summary[[#This Row],[state]],table_results[state],0))</f>
        <v>538</v>
      </c>
      <c r="J2" s="1">
        <f>(table_summary[[#This Row],[w_prob]]-table_summary[[#This Row],[b_prob]])^2</f>
        <v>7.3959999999999937E-3</v>
      </c>
      <c r="K2" s="1">
        <f>table_summary[[#This Row],[brier_unwt]]*table_summary[[#This Row],[e_votes]]</f>
        <v>3.9790479999999966</v>
      </c>
      <c r="L2" s="3">
        <f>(table_summary[[#This Row],[conf]]-0.5)*2*100</f>
        <v>82.800000000000011</v>
      </c>
      <c r="M2" s="3">
        <f>IF(table_summary[[#This Row],[winner]]=table_summary[[#This Row],[win_proj]],table_summary[[#This Row],[bet]],-table_summary[[#This Row],[bet]])</f>
        <v>82.800000000000011</v>
      </c>
      <c r="R2" t="s">
        <v>0</v>
      </c>
      <c r="S2">
        <f>COUNTIF(table_summary[forecast],R2)</f>
        <v>57</v>
      </c>
      <c r="T2" s="3" cm="1">
        <f t="array" ref="T2">SUMPRODUCT((table_summary[forecast]=R2)*(table_summary[earn]))</f>
        <v>4765.4000000000015</v>
      </c>
      <c r="U2" s="4">
        <f>T2/S2</f>
        <v>83.603508771929853</v>
      </c>
    </row>
    <row r="3" spans="1:21" x14ac:dyDescent="0.35">
      <c r="A3" t="s">
        <v>9</v>
      </c>
      <c r="B3" t="s">
        <v>2</v>
      </c>
      <c r="C3" t="s">
        <v>0</v>
      </c>
      <c r="D3" t="s">
        <v>65</v>
      </c>
      <c r="E3" s="1">
        <v>1</v>
      </c>
      <c r="F3" s="1">
        <f t="shared" ref="F3:F66" si="0">IF(D3="biden",E3,1-E3)</f>
        <v>0</v>
      </c>
      <c r="G3" t="str">
        <f>INDEX(table_results[result],MATCH(table_summary[[#This Row],[state]],table_results[state],0))</f>
        <v>trump</v>
      </c>
      <c r="H3" s="1">
        <f>IF(table_summary[[#This Row],[winner]]="biden",1,0)</f>
        <v>0</v>
      </c>
      <c r="I3" s="2">
        <f>INDEX(table_results[evs],MATCH(table_summary[[#This Row],[state]],table_results[state],0))</f>
        <v>9</v>
      </c>
      <c r="J3" s="1">
        <f>(table_summary[[#This Row],[w_prob]]-table_summary[[#This Row],[b_prob]])^2</f>
        <v>0</v>
      </c>
      <c r="K3" s="1">
        <f>table_summary[[#This Row],[brier_unwt]]*table_summary[[#This Row],[e_votes]]</f>
        <v>0</v>
      </c>
      <c r="L3" s="3">
        <f>(table_summary[[#This Row],[conf]]-0.5)*2*100</f>
        <v>100</v>
      </c>
      <c r="M3" s="3">
        <f>IF(table_summary[[#This Row],[winner]]=table_summary[[#This Row],[win_proj]],table_summary[[#This Row],[bet]],-table_summary[[#This Row],[bet]])</f>
        <v>100</v>
      </c>
      <c r="R3" t="s">
        <v>66</v>
      </c>
      <c r="S3">
        <f>COUNTIF(table_summary[forecast],R3)</f>
        <v>52</v>
      </c>
      <c r="T3" s="3" cm="1">
        <f t="array" ref="T3">SUMPRODUCT((table_summary[forecast]=R3)*(table_summary[earn]))</f>
        <v>4396</v>
      </c>
      <c r="U3" s="4">
        <f>T3/S3</f>
        <v>84.538461538461533</v>
      </c>
    </row>
    <row r="4" spans="1:21" x14ac:dyDescent="0.35">
      <c r="A4" t="s">
        <v>10</v>
      </c>
      <c r="B4" t="s">
        <v>2</v>
      </c>
      <c r="C4" t="s">
        <v>0</v>
      </c>
      <c r="D4" t="s">
        <v>65</v>
      </c>
      <c r="E4" s="1">
        <v>0.86899999999999999</v>
      </c>
      <c r="F4" s="1">
        <f t="shared" si="0"/>
        <v>0.13100000000000001</v>
      </c>
      <c r="G4" t="str">
        <f>INDEX(table_results[result],MATCH(table_summary[[#This Row],[state]],table_results[state],0))</f>
        <v>trump</v>
      </c>
      <c r="H4" s="1">
        <f>IF(table_summary[[#This Row],[winner]]="biden",1,0)</f>
        <v>0</v>
      </c>
      <c r="I4" s="2">
        <f>INDEX(table_results[evs],MATCH(table_summary[[#This Row],[state]],table_results[state],0))</f>
        <v>3</v>
      </c>
      <c r="J4" s="1">
        <f>(table_summary[[#This Row],[w_prob]]-table_summary[[#This Row],[b_prob]])^2</f>
        <v>1.7161000000000003E-2</v>
      </c>
      <c r="K4" s="1">
        <f>table_summary[[#This Row],[brier_unwt]]*table_summary[[#This Row],[e_votes]]</f>
        <v>5.1483000000000008E-2</v>
      </c>
      <c r="L4" s="3">
        <f>(table_summary[[#This Row],[conf]]-0.5)*2*100</f>
        <v>73.8</v>
      </c>
      <c r="M4" s="3">
        <f>IF(table_summary[[#This Row],[winner]]=table_summary[[#This Row],[win_proj]],table_summary[[#This Row],[bet]],-table_summary[[#This Row],[bet]])</f>
        <v>73.8</v>
      </c>
      <c r="R4">
        <v>538</v>
      </c>
      <c r="S4">
        <f>COUNTIF(table_summary[forecast],R4)</f>
        <v>57</v>
      </c>
      <c r="T4" s="3" cm="1">
        <f t="array" ref="T4">SUMPRODUCT((table_summary[forecast]=R4)*(table_summary[earn]))</f>
        <v>4484</v>
      </c>
      <c r="U4" s="4">
        <f>T4/S4</f>
        <v>78.666666666666671</v>
      </c>
    </row>
    <row r="5" spans="1:21" x14ac:dyDescent="0.35">
      <c r="A5" t="s">
        <v>11</v>
      </c>
      <c r="B5" t="s">
        <v>2</v>
      </c>
      <c r="C5" t="s">
        <v>0</v>
      </c>
      <c r="D5" t="s">
        <v>8</v>
      </c>
      <c r="E5" s="1">
        <v>0.73299999999999998</v>
      </c>
      <c r="F5" s="1">
        <f t="shared" si="0"/>
        <v>0.73299999999999998</v>
      </c>
      <c r="G5" t="str">
        <f>INDEX(table_results[result],MATCH(table_summary[[#This Row],[state]],table_results[state],0))</f>
        <v>biden</v>
      </c>
      <c r="H5" s="1">
        <f>IF(table_summary[[#This Row],[winner]]="biden",1,0)</f>
        <v>1</v>
      </c>
      <c r="I5" s="2">
        <f>INDEX(table_results[evs],MATCH(table_summary[[#This Row],[state]],table_results[state],0))</f>
        <v>11</v>
      </c>
      <c r="J5" s="1">
        <f>(table_summary[[#This Row],[w_prob]]-table_summary[[#This Row],[b_prob]])^2</f>
        <v>7.1289000000000005E-2</v>
      </c>
      <c r="K5" s="1">
        <f>table_summary[[#This Row],[brier_unwt]]*table_summary[[#This Row],[e_votes]]</f>
        <v>0.78417900000000007</v>
      </c>
      <c r="L5" s="3">
        <f>(table_summary[[#This Row],[conf]]-0.5)*2*100</f>
        <v>46.599999999999994</v>
      </c>
      <c r="M5" s="3">
        <f>IF(table_summary[[#This Row],[winner]]=table_summary[[#This Row],[win_proj]],table_summary[[#This Row],[bet]],-table_summary[[#This Row],[bet]])</f>
        <v>46.599999999999994</v>
      </c>
      <c r="R5" t="s">
        <v>67</v>
      </c>
      <c r="S5">
        <f>COUNTIF(table_summary[forecast],R5)</f>
        <v>57</v>
      </c>
      <c r="T5" s="3" cm="1">
        <f t="array" ref="T5">SUMPRODUCT((table_summary[forecast]=R5)*(table_summary[earn]))</f>
        <v>4628.8</v>
      </c>
      <c r="U5" s="4">
        <f>T5/S5</f>
        <v>81.207017543859649</v>
      </c>
    </row>
    <row r="6" spans="1:21" x14ac:dyDescent="0.35">
      <c r="A6" t="s">
        <v>12</v>
      </c>
      <c r="B6" t="s">
        <v>2</v>
      </c>
      <c r="C6" t="s">
        <v>0</v>
      </c>
      <c r="D6" t="s">
        <v>65</v>
      </c>
      <c r="E6" s="1">
        <v>1</v>
      </c>
      <c r="F6" s="1">
        <f t="shared" si="0"/>
        <v>0</v>
      </c>
      <c r="G6" t="str">
        <f>INDEX(table_results[result],MATCH(table_summary[[#This Row],[state]],table_results[state],0))</f>
        <v>trump</v>
      </c>
      <c r="H6" s="1">
        <f>IF(table_summary[[#This Row],[winner]]="biden",1,0)</f>
        <v>0</v>
      </c>
      <c r="I6" s="2">
        <f>INDEX(table_results[evs],MATCH(table_summary[[#This Row],[state]],table_results[state],0))</f>
        <v>6</v>
      </c>
      <c r="J6" s="1">
        <f>(table_summary[[#This Row],[w_prob]]-table_summary[[#This Row],[b_prob]])^2</f>
        <v>0</v>
      </c>
      <c r="K6" s="1">
        <f>table_summary[[#This Row],[brier_unwt]]*table_summary[[#This Row],[e_votes]]</f>
        <v>0</v>
      </c>
      <c r="L6" s="3">
        <f>(table_summary[[#This Row],[conf]]-0.5)*2*100</f>
        <v>100</v>
      </c>
      <c r="M6" s="3">
        <f>IF(table_summary[[#This Row],[winner]]=table_summary[[#This Row],[win_proj]],table_summary[[#This Row],[bet]],-table_summary[[#This Row],[bet]])</f>
        <v>100</v>
      </c>
    </row>
    <row r="7" spans="1:21" x14ac:dyDescent="0.35">
      <c r="A7" t="s">
        <v>13</v>
      </c>
      <c r="B7" t="s">
        <v>2</v>
      </c>
      <c r="C7" t="s">
        <v>0</v>
      </c>
      <c r="D7" t="s">
        <v>8</v>
      </c>
      <c r="E7" s="1">
        <v>1</v>
      </c>
      <c r="F7" s="1">
        <f t="shared" si="0"/>
        <v>1</v>
      </c>
      <c r="G7" t="str">
        <f>INDEX(table_results[result],MATCH(table_summary[[#This Row],[state]],table_results[state],0))</f>
        <v>biden</v>
      </c>
      <c r="H7" s="1">
        <f>IF(table_summary[[#This Row],[winner]]="biden",1,0)</f>
        <v>1</v>
      </c>
      <c r="I7" s="2">
        <f>INDEX(table_results[evs],MATCH(table_summary[[#This Row],[state]],table_results[state],0))</f>
        <v>55</v>
      </c>
      <c r="J7" s="1">
        <f>(table_summary[[#This Row],[w_prob]]-table_summary[[#This Row],[b_prob]])^2</f>
        <v>0</v>
      </c>
      <c r="K7" s="1">
        <f>table_summary[[#This Row],[brier_unwt]]*table_summary[[#This Row],[e_votes]]</f>
        <v>0</v>
      </c>
      <c r="L7" s="3">
        <f>(table_summary[[#This Row],[conf]]-0.5)*2*100</f>
        <v>100</v>
      </c>
      <c r="M7" s="3">
        <f>IF(table_summary[[#This Row],[winner]]=table_summary[[#This Row],[win_proj]],table_summary[[#This Row],[bet]],-table_summary[[#This Row],[bet]])</f>
        <v>100</v>
      </c>
      <c r="R7" t="s">
        <v>76</v>
      </c>
      <c r="S7" t="s">
        <v>82</v>
      </c>
      <c r="T7" t="s">
        <v>83</v>
      </c>
    </row>
    <row r="8" spans="1:21" x14ac:dyDescent="0.35">
      <c r="A8" t="s">
        <v>14</v>
      </c>
      <c r="B8" t="s">
        <v>2</v>
      </c>
      <c r="C8" t="s">
        <v>0</v>
      </c>
      <c r="D8" t="s">
        <v>8</v>
      </c>
      <c r="E8" s="1">
        <v>0.995</v>
      </c>
      <c r="F8" s="1">
        <f t="shared" si="0"/>
        <v>0.995</v>
      </c>
      <c r="G8" t="str">
        <f>INDEX(table_results[result],MATCH(table_summary[[#This Row],[state]],table_results[state],0))</f>
        <v>biden</v>
      </c>
      <c r="H8" s="1">
        <f>IF(table_summary[[#This Row],[winner]]="biden",1,0)</f>
        <v>1</v>
      </c>
      <c r="I8" s="2">
        <f>INDEX(table_results[evs],MATCH(table_summary[[#This Row],[state]],table_results[state],0))</f>
        <v>9</v>
      </c>
      <c r="J8" s="1">
        <f>(table_summary[[#This Row],[w_prob]]-table_summary[[#This Row],[b_prob]])^2</f>
        <v>2.5000000000000045E-5</v>
      </c>
      <c r="K8" s="1">
        <f>table_summary[[#This Row],[brier_unwt]]*table_summary[[#This Row],[e_votes]]</f>
        <v>2.250000000000004E-4</v>
      </c>
      <c r="L8" s="3">
        <f>(table_summary[[#This Row],[conf]]-0.5)*2*100</f>
        <v>99</v>
      </c>
      <c r="M8" s="3">
        <f>IF(table_summary[[#This Row],[winner]]=table_summary[[#This Row],[win_proj]],table_summary[[#This Row],[bet]],-table_summary[[#This Row],[bet]])</f>
        <v>99</v>
      </c>
      <c r="R8" t="s">
        <v>0</v>
      </c>
      <c r="S8" s="6" cm="1">
        <f t="array" ref="S8">SUMPRODUCT((table_summary[forecast]=R8)*(table_summary[brier_unwt]))/S2</f>
        <v>3.8816052631578959E-2</v>
      </c>
      <c r="T8" s="5" cm="1">
        <f t="array" ref="T8">SUMPRODUCT((table_summary[forecast]=R8)*(table_summary[brier_wt]))/S2</f>
        <v>0.69297812280701743</v>
      </c>
    </row>
    <row r="9" spans="1:21" x14ac:dyDescent="0.35">
      <c r="A9" t="s">
        <v>15</v>
      </c>
      <c r="B9" t="s">
        <v>2</v>
      </c>
      <c r="C9" t="s">
        <v>0</v>
      </c>
      <c r="D9" t="s">
        <v>8</v>
      </c>
      <c r="E9" s="1">
        <v>1</v>
      </c>
      <c r="F9" s="1">
        <f t="shared" si="0"/>
        <v>1</v>
      </c>
      <c r="G9" t="str">
        <f>INDEX(table_results[result],MATCH(table_summary[[#This Row],[state]],table_results[state],0))</f>
        <v>biden</v>
      </c>
      <c r="H9" s="1">
        <f>IF(table_summary[[#This Row],[winner]]="biden",1,0)</f>
        <v>1</v>
      </c>
      <c r="I9" s="2">
        <f>INDEX(table_results[evs],MATCH(table_summary[[#This Row],[state]],table_results[state],0))</f>
        <v>7</v>
      </c>
      <c r="J9" s="1">
        <f>(table_summary[[#This Row],[w_prob]]-table_summary[[#This Row],[b_prob]])^2</f>
        <v>0</v>
      </c>
      <c r="K9" s="1">
        <f>table_summary[[#This Row],[brier_unwt]]*table_summary[[#This Row],[e_votes]]</f>
        <v>0</v>
      </c>
      <c r="L9" s="3">
        <f>(table_summary[[#This Row],[conf]]-0.5)*2*100</f>
        <v>100</v>
      </c>
      <c r="M9" s="3">
        <f>IF(table_summary[[#This Row],[winner]]=table_summary[[#This Row],[win_proj]],table_summary[[#This Row],[bet]],-table_summary[[#This Row],[bet]])</f>
        <v>100</v>
      </c>
      <c r="R9" t="s">
        <v>66</v>
      </c>
      <c r="S9" s="6" cm="1">
        <f t="array" ref="S9">SUMPRODUCT((table_summary[forecast]=R9)*(table_summary[brier_unwt]))/S3</f>
        <v>3.6142307692307689E-2</v>
      </c>
      <c r="T9" s="5" cm="1">
        <f t="array" ref="T9">SUMPRODUCT((table_summary[forecast]=R9)*(table_summary[brier_wt]))/S3</f>
        <v>0.73581346153846161</v>
      </c>
    </row>
    <row r="10" spans="1:21" x14ac:dyDescent="0.35">
      <c r="A10" t="s">
        <v>16</v>
      </c>
      <c r="B10" t="s">
        <v>2</v>
      </c>
      <c r="C10" t="s">
        <v>0</v>
      </c>
      <c r="D10" t="s">
        <v>8</v>
      </c>
      <c r="E10" s="1">
        <v>1</v>
      </c>
      <c r="F10" s="1">
        <f t="shared" si="0"/>
        <v>1</v>
      </c>
      <c r="G10" t="str">
        <f>INDEX(table_results[result],MATCH(table_summary[[#This Row],[state]],table_results[state],0))</f>
        <v>biden</v>
      </c>
      <c r="H10" s="1">
        <f>IF(table_summary[[#This Row],[winner]]="biden",1,0)</f>
        <v>1</v>
      </c>
      <c r="I10" s="2">
        <f>INDEX(table_results[evs],MATCH(table_summary[[#This Row],[state]],table_results[state],0))</f>
        <v>3</v>
      </c>
      <c r="J10" s="1">
        <f>(table_summary[[#This Row],[w_prob]]-table_summary[[#This Row],[b_prob]])^2</f>
        <v>0</v>
      </c>
      <c r="K10" s="1">
        <f>table_summary[[#This Row],[brier_unwt]]*table_summary[[#This Row],[e_votes]]</f>
        <v>0</v>
      </c>
      <c r="L10" s="3">
        <f>(table_summary[[#This Row],[conf]]-0.5)*2*100</f>
        <v>100</v>
      </c>
      <c r="M10" s="3">
        <f>IF(table_summary[[#This Row],[winner]]=table_summary[[#This Row],[win_proj]],table_summary[[#This Row],[bet]],-table_summary[[#This Row],[bet]])</f>
        <v>100</v>
      </c>
      <c r="R10">
        <v>538</v>
      </c>
      <c r="S10" s="6" cm="1">
        <f t="array" ref="S10">SUMPRODUCT((table_summary[forecast]=R10)*(table_summary[brier_unwt]))/S4</f>
        <v>3.9424561403508786E-2</v>
      </c>
      <c r="T10" s="5" cm="1">
        <f t="array" ref="T10">SUMPRODUCT((table_summary[forecast]=R10)*(table_summary[brier_wt]))/S4</f>
        <v>0.73847894736842123</v>
      </c>
    </row>
    <row r="11" spans="1:21" x14ac:dyDescent="0.35">
      <c r="A11" t="s">
        <v>17</v>
      </c>
      <c r="B11" t="s">
        <v>2</v>
      </c>
      <c r="C11" t="s">
        <v>0</v>
      </c>
      <c r="D11" t="s">
        <v>8</v>
      </c>
      <c r="E11" s="1">
        <v>1</v>
      </c>
      <c r="F11" s="1">
        <f t="shared" si="0"/>
        <v>1</v>
      </c>
      <c r="G11" t="str">
        <f>INDEX(table_results[result],MATCH(table_summary[[#This Row],[state]],table_results[state],0))</f>
        <v>biden</v>
      </c>
      <c r="H11" s="1">
        <f>IF(table_summary[[#This Row],[winner]]="biden",1,0)</f>
        <v>1</v>
      </c>
      <c r="I11" s="2">
        <f>INDEX(table_results[evs],MATCH(table_summary[[#This Row],[state]],table_results[state],0))</f>
        <v>3</v>
      </c>
      <c r="J11" s="1">
        <f>(table_summary[[#This Row],[w_prob]]-table_summary[[#This Row],[b_prob]])^2</f>
        <v>0</v>
      </c>
      <c r="K11" s="1">
        <f>table_summary[[#This Row],[brier_unwt]]*table_summary[[#This Row],[e_votes]]</f>
        <v>0</v>
      </c>
      <c r="L11" s="3">
        <f>(table_summary[[#This Row],[conf]]-0.5)*2*100</f>
        <v>100</v>
      </c>
      <c r="M11" s="3">
        <f>IF(table_summary[[#This Row],[winner]]=table_summary[[#This Row],[win_proj]],table_summary[[#This Row],[bet]],-table_summary[[#This Row],[bet]])</f>
        <v>100</v>
      </c>
      <c r="R11" t="s">
        <v>67</v>
      </c>
      <c r="S11" s="6" cm="1">
        <f t="array" ref="S11">SUMPRODUCT((table_summary[forecast]=R11)*(table_summary[brier_unwt]))/S5</f>
        <v>4.0397473684210525E-2</v>
      </c>
      <c r="T11" s="5" cm="1">
        <f t="array" ref="T11">SUMPRODUCT((table_summary[forecast]=R11)*(table_summary[brier_wt]))/S5</f>
        <v>0.81163733333333321</v>
      </c>
    </row>
    <row r="12" spans="1:21" x14ac:dyDescent="0.35">
      <c r="A12" t="s">
        <v>18</v>
      </c>
      <c r="B12" t="s">
        <v>2</v>
      </c>
      <c r="C12" t="s">
        <v>0</v>
      </c>
      <c r="D12" t="s">
        <v>8</v>
      </c>
      <c r="E12" s="1">
        <v>0.748</v>
      </c>
      <c r="F12" s="1">
        <f t="shared" si="0"/>
        <v>0.748</v>
      </c>
      <c r="G12" t="str">
        <f>INDEX(table_results[result],MATCH(table_summary[[#This Row],[state]],table_results[state],0))</f>
        <v>trump</v>
      </c>
      <c r="H12" s="1">
        <f>IF(table_summary[[#This Row],[winner]]="biden",1,0)</f>
        <v>0</v>
      </c>
      <c r="I12" s="2">
        <f>INDEX(table_results[evs],MATCH(table_summary[[#This Row],[state]],table_results[state],0))</f>
        <v>29</v>
      </c>
      <c r="J12" s="1">
        <f>(table_summary[[#This Row],[w_prob]]-table_summary[[#This Row],[b_prob]])^2</f>
        <v>0.559504</v>
      </c>
      <c r="K12" s="1">
        <f>table_summary[[#This Row],[brier_unwt]]*table_summary[[#This Row],[e_votes]]</f>
        <v>16.225615999999999</v>
      </c>
      <c r="L12" s="3">
        <f>(table_summary[[#This Row],[conf]]-0.5)*2*100</f>
        <v>49.6</v>
      </c>
      <c r="M12" s="3">
        <f>IF(table_summary[[#This Row],[winner]]=table_summary[[#This Row],[win_proj]],table_summary[[#This Row],[bet]],-table_summary[[#This Row],[bet]])</f>
        <v>-49.6</v>
      </c>
    </row>
    <row r="13" spans="1:21" x14ac:dyDescent="0.35">
      <c r="A13" t="s">
        <v>19</v>
      </c>
      <c r="B13" t="s">
        <v>2</v>
      </c>
      <c r="C13" t="s">
        <v>0</v>
      </c>
      <c r="D13" t="s">
        <v>8</v>
      </c>
      <c r="E13" s="1">
        <v>0.66800000000000004</v>
      </c>
      <c r="F13" s="1">
        <f t="shared" si="0"/>
        <v>0.66800000000000004</v>
      </c>
      <c r="G13" t="str">
        <f>INDEX(table_results[result],MATCH(table_summary[[#This Row],[state]],table_results[state],0))</f>
        <v>biden</v>
      </c>
      <c r="H13" s="1">
        <f>IF(table_summary[[#This Row],[winner]]="biden",1,0)</f>
        <v>1</v>
      </c>
      <c r="I13" s="2">
        <f>INDEX(table_results[evs],MATCH(table_summary[[#This Row],[state]],table_results[state],0))</f>
        <v>16</v>
      </c>
      <c r="J13" s="1">
        <f>(table_summary[[#This Row],[w_prob]]-table_summary[[#This Row],[b_prob]])^2</f>
        <v>0.11022399999999997</v>
      </c>
      <c r="K13" s="1">
        <f>table_summary[[#This Row],[brier_unwt]]*table_summary[[#This Row],[e_votes]]</f>
        <v>1.7635839999999996</v>
      </c>
      <c r="L13" s="3">
        <f>(table_summary[[#This Row],[conf]]-0.5)*2*100</f>
        <v>33.600000000000009</v>
      </c>
      <c r="M13" s="3">
        <f>IF(table_summary[[#This Row],[winner]]=table_summary[[#This Row],[win_proj]],table_summary[[#This Row],[bet]],-table_summary[[#This Row],[bet]])</f>
        <v>33.600000000000009</v>
      </c>
    </row>
    <row r="14" spans="1:21" x14ac:dyDescent="0.35">
      <c r="A14" t="s">
        <v>20</v>
      </c>
      <c r="B14" t="s">
        <v>2</v>
      </c>
      <c r="C14" t="s">
        <v>0</v>
      </c>
      <c r="D14" t="s">
        <v>8</v>
      </c>
      <c r="E14" s="1">
        <v>1</v>
      </c>
      <c r="F14" s="1">
        <f t="shared" si="0"/>
        <v>1</v>
      </c>
      <c r="G14" t="str">
        <f>INDEX(table_results[result],MATCH(table_summary[[#This Row],[state]],table_results[state],0))</f>
        <v>biden</v>
      </c>
      <c r="H14" s="1">
        <f>IF(table_summary[[#This Row],[winner]]="biden",1,0)</f>
        <v>1</v>
      </c>
      <c r="I14" s="2">
        <f>INDEX(table_results[evs],MATCH(table_summary[[#This Row],[state]],table_results[state],0))</f>
        <v>4</v>
      </c>
      <c r="J14" s="1">
        <f>(table_summary[[#This Row],[w_prob]]-table_summary[[#This Row],[b_prob]])^2</f>
        <v>0</v>
      </c>
      <c r="K14" s="1">
        <f>table_summary[[#This Row],[brier_unwt]]*table_summary[[#This Row],[e_votes]]</f>
        <v>0</v>
      </c>
      <c r="L14" s="3">
        <f>(table_summary[[#This Row],[conf]]-0.5)*2*100</f>
        <v>100</v>
      </c>
      <c r="M14" s="3">
        <f>IF(table_summary[[#This Row],[winner]]=table_summary[[#This Row],[win_proj]],table_summary[[#This Row],[bet]],-table_summary[[#This Row],[bet]])</f>
        <v>100</v>
      </c>
    </row>
    <row r="15" spans="1:21" x14ac:dyDescent="0.35">
      <c r="A15" t="s">
        <v>21</v>
      </c>
      <c r="B15" t="s">
        <v>2</v>
      </c>
      <c r="C15" t="s">
        <v>0</v>
      </c>
      <c r="D15" t="s">
        <v>65</v>
      </c>
      <c r="E15" s="1">
        <v>0.995</v>
      </c>
      <c r="F15" s="1">
        <f t="shared" si="0"/>
        <v>5.0000000000000044E-3</v>
      </c>
      <c r="G15" t="str">
        <f>INDEX(table_results[result],MATCH(table_summary[[#This Row],[state]],table_results[state],0))</f>
        <v>trump</v>
      </c>
      <c r="H15" s="1">
        <f>IF(table_summary[[#This Row],[winner]]="biden",1,0)</f>
        <v>0</v>
      </c>
      <c r="I15" s="2">
        <f>INDEX(table_results[evs],MATCH(table_summary[[#This Row],[state]],table_results[state],0))</f>
        <v>4</v>
      </c>
      <c r="J15" s="1">
        <f>(table_summary[[#This Row],[w_prob]]-table_summary[[#This Row],[b_prob]])^2</f>
        <v>2.5000000000000045E-5</v>
      </c>
      <c r="K15" s="1">
        <f>table_summary[[#This Row],[brier_unwt]]*table_summary[[#This Row],[e_votes]]</f>
        <v>1.0000000000000018E-4</v>
      </c>
      <c r="L15" s="3">
        <f>(table_summary[[#This Row],[conf]]-0.5)*2*100</f>
        <v>99</v>
      </c>
      <c r="M15" s="3">
        <f>IF(table_summary[[#This Row],[winner]]=table_summary[[#This Row],[win_proj]],table_summary[[#This Row],[bet]],-table_summary[[#This Row],[bet]])</f>
        <v>99</v>
      </c>
    </row>
    <row r="16" spans="1:21" x14ac:dyDescent="0.35">
      <c r="A16" t="s">
        <v>22</v>
      </c>
      <c r="B16" t="s">
        <v>2</v>
      </c>
      <c r="C16" t="s">
        <v>0</v>
      </c>
      <c r="D16" t="s">
        <v>8</v>
      </c>
      <c r="E16" s="1">
        <v>1</v>
      </c>
      <c r="F16" s="1">
        <f t="shared" si="0"/>
        <v>1</v>
      </c>
      <c r="G16" t="str">
        <f>INDEX(table_results[result],MATCH(table_summary[[#This Row],[state]],table_results[state],0))</f>
        <v>biden</v>
      </c>
      <c r="H16" s="1">
        <f>IF(table_summary[[#This Row],[winner]]="biden",1,0)</f>
        <v>1</v>
      </c>
      <c r="I16" s="2">
        <f>INDEX(table_results[evs],MATCH(table_summary[[#This Row],[state]],table_results[state],0))</f>
        <v>20</v>
      </c>
      <c r="J16" s="1">
        <f>(table_summary[[#This Row],[w_prob]]-table_summary[[#This Row],[b_prob]])^2</f>
        <v>0</v>
      </c>
      <c r="K16" s="1">
        <f>table_summary[[#This Row],[brier_unwt]]*table_summary[[#This Row],[e_votes]]</f>
        <v>0</v>
      </c>
      <c r="L16" s="3">
        <f>(table_summary[[#This Row],[conf]]-0.5)*2*100</f>
        <v>100</v>
      </c>
      <c r="M16" s="3">
        <f>IF(table_summary[[#This Row],[winner]]=table_summary[[#This Row],[win_proj]],table_summary[[#This Row],[bet]],-table_summary[[#This Row],[bet]])</f>
        <v>100</v>
      </c>
    </row>
    <row r="17" spans="1:13" x14ac:dyDescent="0.35">
      <c r="A17" t="s">
        <v>23</v>
      </c>
      <c r="B17" t="s">
        <v>2</v>
      </c>
      <c r="C17" t="s">
        <v>0</v>
      </c>
      <c r="D17" t="s">
        <v>65</v>
      </c>
      <c r="E17" s="1">
        <v>0.995</v>
      </c>
      <c r="F17" s="1">
        <f t="shared" si="0"/>
        <v>5.0000000000000044E-3</v>
      </c>
      <c r="G17" t="str">
        <f>INDEX(table_results[result],MATCH(table_summary[[#This Row],[state]],table_results[state],0))</f>
        <v>trump</v>
      </c>
      <c r="H17" s="1">
        <f>IF(table_summary[[#This Row],[winner]]="biden",1,0)</f>
        <v>0</v>
      </c>
      <c r="I17" s="2">
        <f>INDEX(table_results[evs],MATCH(table_summary[[#This Row],[state]],table_results[state],0))</f>
        <v>11</v>
      </c>
      <c r="J17" s="1">
        <f>(table_summary[[#This Row],[w_prob]]-table_summary[[#This Row],[b_prob]])^2</f>
        <v>2.5000000000000045E-5</v>
      </c>
      <c r="K17" s="1">
        <f>table_summary[[#This Row],[brier_unwt]]*table_summary[[#This Row],[e_votes]]</f>
        <v>2.750000000000005E-4</v>
      </c>
      <c r="L17" s="3">
        <f>(table_summary[[#This Row],[conf]]-0.5)*2*100</f>
        <v>99</v>
      </c>
      <c r="M17" s="3">
        <f>IF(table_summary[[#This Row],[winner]]=table_summary[[#This Row],[win_proj]],table_summary[[#This Row],[bet]],-table_summary[[#This Row],[bet]])</f>
        <v>99</v>
      </c>
    </row>
    <row r="18" spans="1:13" x14ac:dyDescent="0.35">
      <c r="A18" t="s">
        <v>24</v>
      </c>
      <c r="B18" t="s">
        <v>2</v>
      </c>
      <c r="C18" t="s">
        <v>0</v>
      </c>
      <c r="D18" t="s">
        <v>65</v>
      </c>
      <c r="E18" s="1">
        <v>0.55300000000000005</v>
      </c>
      <c r="F18" s="1">
        <f t="shared" si="0"/>
        <v>0.44699999999999995</v>
      </c>
      <c r="G18" t="str">
        <f>INDEX(table_results[result],MATCH(table_summary[[#This Row],[state]],table_results[state],0))</f>
        <v>trump</v>
      </c>
      <c r="H18" s="1">
        <f>IF(table_summary[[#This Row],[winner]]="biden",1,0)</f>
        <v>0</v>
      </c>
      <c r="I18" s="2">
        <f>INDEX(table_results[evs],MATCH(table_summary[[#This Row],[state]],table_results[state],0))</f>
        <v>6</v>
      </c>
      <c r="J18" s="1">
        <f>(table_summary[[#This Row],[w_prob]]-table_summary[[#This Row],[b_prob]])^2</f>
        <v>0.19980899999999996</v>
      </c>
      <c r="K18" s="1">
        <f>table_summary[[#This Row],[brier_unwt]]*table_summary[[#This Row],[e_votes]]</f>
        <v>1.1988539999999999</v>
      </c>
      <c r="L18" s="3">
        <f>(table_summary[[#This Row],[conf]]-0.5)*2*100</f>
        <v>10.600000000000009</v>
      </c>
      <c r="M18" s="3">
        <f>IF(table_summary[[#This Row],[winner]]=table_summary[[#This Row],[win_proj]],table_summary[[#This Row],[bet]],-table_summary[[#This Row],[bet]])</f>
        <v>10.600000000000009</v>
      </c>
    </row>
    <row r="19" spans="1:13" x14ac:dyDescent="0.35">
      <c r="A19" t="s">
        <v>25</v>
      </c>
      <c r="B19" t="s">
        <v>2</v>
      </c>
      <c r="C19" t="s">
        <v>0</v>
      </c>
      <c r="D19" t="s">
        <v>65</v>
      </c>
      <c r="E19" s="1">
        <v>0.997</v>
      </c>
      <c r="F19" s="1">
        <f t="shared" si="0"/>
        <v>3.0000000000000027E-3</v>
      </c>
      <c r="G19" t="str">
        <f>INDEX(table_results[result],MATCH(table_summary[[#This Row],[state]],table_results[state],0))</f>
        <v>trump</v>
      </c>
      <c r="H19" s="1">
        <f>IF(table_summary[[#This Row],[winner]]="biden",1,0)</f>
        <v>0</v>
      </c>
      <c r="I19" s="2">
        <f>INDEX(table_results[evs],MATCH(table_summary[[#This Row],[state]],table_results[state],0))</f>
        <v>6</v>
      </c>
      <c r="J19" s="1">
        <f>(table_summary[[#This Row],[w_prob]]-table_summary[[#This Row],[b_prob]])^2</f>
        <v>9.0000000000000155E-6</v>
      </c>
      <c r="K19" s="1">
        <f>table_summary[[#This Row],[brier_unwt]]*table_summary[[#This Row],[e_votes]]</f>
        <v>5.4000000000000093E-5</v>
      </c>
      <c r="L19" s="3">
        <f>(table_summary[[#This Row],[conf]]-0.5)*2*100</f>
        <v>99.4</v>
      </c>
      <c r="M19" s="3">
        <f>IF(table_summary[[#This Row],[winner]]=table_summary[[#This Row],[win_proj]],table_summary[[#This Row],[bet]],-table_summary[[#This Row],[bet]])</f>
        <v>99.4</v>
      </c>
    </row>
    <row r="20" spans="1:13" x14ac:dyDescent="0.35">
      <c r="A20" t="s">
        <v>26</v>
      </c>
      <c r="B20" t="s">
        <v>2</v>
      </c>
      <c r="C20" t="s">
        <v>0</v>
      </c>
      <c r="D20" t="s">
        <v>65</v>
      </c>
      <c r="E20" s="1">
        <v>1</v>
      </c>
      <c r="F20" s="1">
        <f t="shared" si="0"/>
        <v>0</v>
      </c>
      <c r="G20" t="str">
        <f>INDEX(table_results[result],MATCH(table_summary[[#This Row],[state]],table_results[state],0))</f>
        <v>trump</v>
      </c>
      <c r="H20" s="1">
        <f>IF(table_summary[[#This Row],[winner]]="biden",1,0)</f>
        <v>0</v>
      </c>
      <c r="I20" s="2">
        <f>INDEX(table_results[evs],MATCH(table_summary[[#This Row],[state]],table_results[state],0))</f>
        <v>8</v>
      </c>
      <c r="J20" s="1">
        <f>(table_summary[[#This Row],[w_prob]]-table_summary[[#This Row],[b_prob]])^2</f>
        <v>0</v>
      </c>
      <c r="K20" s="1">
        <f>table_summary[[#This Row],[brier_unwt]]*table_summary[[#This Row],[e_votes]]</f>
        <v>0</v>
      </c>
      <c r="L20" s="3">
        <f>(table_summary[[#This Row],[conf]]-0.5)*2*100</f>
        <v>100</v>
      </c>
      <c r="M20" s="3">
        <f>IF(table_summary[[#This Row],[winner]]=table_summary[[#This Row],[win_proj]],table_summary[[#This Row],[bet]],-table_summary[[#This Row],[bet]])</f>
        <v>100</v>
      </c>
    </row>
    <row r="21" spans="1:13" x14ac:dyDescent="0.35">
      <c r="A21" t="s">
        <v>27</v>
      </c>
      <c r="B21" t="s">
        <v>2</v>
      </c>
      <c r="C21" t="s">
        <v>0</v>
      </c>
      <c r="D21" t="s">
        <v>65</v>
      </c>
      <c r="E21" s="1">
        <v>1</v>
      </c>
      <c r="F21" s="1">
        <f t="shared" si="0"/>
        <v>0</v>
      </c>
      <c r="G21" t="str">
        <f>INDEX(table_results[result],MATCH(table_summary[[#This Row],[state]],table_results[state],0))</f>
        <v>trump</v>
      </c>
      <c r="H21" s="1">
        <f>IF(table_summary[[#This Row],[winner]]="biden",1,0)</f>
        <v>0</v>
      </c>
      <c r="I21" s="2">
        <f>INDEX(table_results[evs],MATCH(table_summary[[#This Row],[state]],table_results[state],0))</f>
        <v>8</v>
      </c>
      <c r="J21" s="1">
        <f>(table_summary[[#This Row],[w_prob]]-table_summary[[#This Row],[b_prob]])^2</f>
        <v>0</v>
      </c>
      <c r="K21" s="1">
        <f>table_summary[[#This Row],[brier_unwt]]*table_summary[[#This Row],[e_votes]]</f>
        <v>0</v>
      </c>
      <c r="L21" s="3">
        <f>(table_summary[[#This Row],[conf]]-0.5)*2*100</f>
        <v>100</v>
      </c>
      <c r="M21" s="3">
        <f>IF(table_summary[[#This Row],[winner]]=table_summary[[#This Row],[win_proj]],table_summary[[#This Row],[bet]],-table_summary[[#This Row],[bet]])</f>
        <v>100</v>
      </c>
    </row>
    <row r="22" spans="1:13" x14ac:dyDescent="0.35">
      <c r="A22" t="s">
        <v>28</v>
      </c>
      <c r="B22" t="s">
        <v>2</v>
      </c>
      <c r="C22" t="s">
        <v>0</v>
      </c>
      <c r="D22" t="s">
        <v>8</v>
      </c>
      <c r="E22" s="1">
        <v>0.997</v>
      </c>
      <c r="F22" s="1">
        <f t="shared" si="0"/>
        <v>0.997</v>
      </c>
      <c r="G22" t="str">
        <f>INDEX(table_results[result],MATCH(table_summary[[#This Row],[state]],table_results[state],0))</f>
        <v>biden</v>
      </c>
      <c r="H22" s="1">
        <f>IF(table_summary[[#This Row],[winner]]="biden",1,0)</f>
        <v>1</v>
      </c>
      <c r="I22" s="2">
        <f>INDEX(table_results[evs],MATCH(table_summary[[#This Row],[state]],table_results[state],0))</f>
        <v>2</v>
      </c>
      <c r="J22" s="1">
        <f>(table_summary[[#This Row],[w_prob]]-table_summary[[#This Row],[b_prob]])^2</f>
        <v>9.0000000000000155E-6</v>
      </c>
      <c r="K22" s="1">
        <f>table_summary[[#This Row],[brier_unwt]]*table_summary[[#This Row],[e_votes]]</f>
        <v>1.8000000000000031E-5</v>
      </c>
      <c r="L22" s="3">
        <f>(table_summary[[#This Row],[conf]]-0.5)*2*100</f>
        <v>99.4</v>
      </c>
      <c r="M22" s="3">
        <f>IF(table_summary[[#This Row],[winner]]=table_summary[[#This Row],[win_proj]],table_summary[[#This Row],[bet]],-table_summary[[#This Row],[bet]])</f>
        <v>99.4</v>
      </c>
    </row>
    <row r="23" spans="1:13" x14ac:dyDescent="0.35">
      <c r="A23" t="s">
        <v>29</v>
      </c>
      <c r="B23" t="s">
        <v>2</v>
      </c>
      <c r="C23" t="s">
        <v>0</v>
      </c>
      <c r="D23" t="s">
        <v>8</v>
      </c>
      <c r="E23" s="1">
        <v>1</v>
      </c>
      <c r="F23" s="1">
        <f t="shared" si="0"/>
        <v>1</v>
      </c>
      <c r="G23" t="str">
        <f>INDEX(table_results[result],MATCH(table_summary[[#This Row],[state]],table_results[state],0))</f>
        <v>biden</v>
      </c>
      <c r="H23" s="1">
        <f>IF(table_summary[[#This Row],[winner]]="biden",1,0)</f>
        <v>1</v>
      </c>
      <c r="I23" s="2">
        <f>INDEX(table_results[evs],MATCH(table_summary[[#This Row],[state]],table_results[state],0))</f>
        <v>1</v>
      </c>
      <c r="J23" s="1">
        <f>(table_summary[[#This Row],[w_prob]]-table_summary[[#This Row],[b_prob]])^2</f>
        <v>0</v>
      </c>
      <c r="K23" s="1">
        <f>table_summary[[#This Row],[brier_unwt]]*table_summary[[#This Row],[e_votes]]</f>
        <v>0</v>
      </c>
      <c r="L23" s="3">
        <f>(table_summary[[#This Row],[conf]]-0.5)*2*100</f>
        <v>100</v>
      </c>
      <c r="M23" s="3">
        <f>IF(table_summary[[#This Row],[winner]]=table_summary[[#This Row],[win_proj]],table_summary[[#This Row],[bet]],-table_summary[[#This Row],[bet]])</f>
        <v>100</v>
      </c>
    </row>
    <row r="24" spans="1:13" x14ac:dyDescent="0.35">
      <c r="A24" t="s">
        <v>30</v>
      </c>
      <c r="B24" t="s">
        <v>2</v>
      </c>
      <c r="C24" t="s">
        <v>0</v>
      </c>
      <c r="D24" t="s">
        <v>8</v>
      </c>
      <c r="E24" s="1">
        <v>0.65500000000000003</v>
      </c>
      <c r="F24" s="1">
        <f t="shared" si="0"/>
        <v>0.65500000000000003</v>
      </c>
      <c r="G24" t="str">
        <f>INDEX(table_results[result],MATCH(table_summary[[#This Row],[state]],table_results[state],0))</f>
        <v>trump</v>
      </c>
      <c r="H24" s="1">
        <f>IF(table_summary[[#This Row],[winner]]="biden",1,0)</f>
        <v>0</v>
      </c>
      <c r="I24" s="2">
        <f>INDEX(table_results[evs],MATCH(table_summary[[#This Row],[state]],table_results[state],0))</f>
        <v>1</v>
      </c>
      <c r="J24" s="1">
        <f>(table_summary[[#This Row],[w_prob]]-table_summary[[#This Row],[b_prob]])^2</f>
        <v>0.42902500000000005</v>
      </c>
      <c r="K24" s="1">
        <f>table_summary[[#This Row],[brier_unwt]]*table_summary[[#This Row],[e_votes]]</f>
        <v>0.42902500000000005</v>
      </c>
      <c r="L24" s="3">
        <f>(table_summary[[#This Row],[conf]]-0.5)*2*100</f>
        <v>31.000000000000007</v>
      </c>
      <c r="M24" s="3">
        <f>IF(table_summary[[#This Row],[winner]]=table_summary[[#This Row],[win_proj]],table_summary[[#This Row],[bet]],-table_summary[[#This Row],[bet]])</f>
        <v>-31.000000000000007</v>
      </c>
    </row>
    <row r="25" spans="1:13" x14ac:dyDescent="0.35">
      <c r="A25" t="s">
        <v>31</v>
      </c>
      <c r="B25" t="s">
        <v>2</v>
      </c>
      <c r="C25" t="s">
        <v>0</v>
      </c>
      <c r="D25" t="s">
        <v>8</v>
      </c>
      <c r="E25" s="1">
        <v>1</v>
      </c>
      <c r="F25" s="1">
        <f t="shared" si="0"/>
        <v>1</v>
      </c>
      <c r="G25" t="str">
        <f>INDEX(table_results[result],MATCH(table_summary[[#This Row],[state]],table_results[state],0))</f>
        <v>biden</v>
      </c>
      <c r="H25" s="1">
        <f>IF(table_summary[[#This Row],[winner]]="biden",1,0)</f>
        <v>1</v>
      </c>
      <c r="I25" s="2">
        <f>INDEX(table_results[evs],MATCH(table_summary[[#This Row],[state]],table_results[state],0))</f>
        <v>10</v>
      </c>
      <c r="J25" s="1">
        <f>(table_summary[[#This Row],[w_prob]]-table_summary[[#This Row],[b_prob]])^2</f>
        <v>0</v>
      </c>
      <c r="K25" s="1">
        <f>table_summary[[#This Row],[brier_unwt]]*table_summary[[#This Row],[e_votes]]</f>
        <v>0</v>
      </c>
      <c r="L25" s="3">
        <f>(table_summary[[#This Row],[conf]]-0.5)*2*100</f>
        <v>100</v>
      </c>
      <c r="M25" s="3">
        <f>IF(table_summary[[#This Row],[winner]]=table_summary[[#This Row],[win_proj]],table_summary[[#This Row],[bet]],-table_summary[[#This Row],[bet]])</f>
        <v>100</v>
      </c>
    </row>
    <row r="26" spans="1:13" x14ac:dyDescent="0.35">
      <c r="A26" t="s">
        <v>32</v>
      </c>
      <c r="B26" t="s">
        <v>2</v>
      </c>
      <c r="C26" t="s">
        <v>0</v>
      </c>
      <c r="D26" t="s">
        <v>8</v>
      </c>
      <c r="E26" s="1">
        <v>1</v>
      </c>
      <c r="F26" s="1">
        <f t="shared" si="0"/>
        <v>1</v>
      </c>
      <c r="G26" t="str">
        <f>INDEX(table_results[result],MATCH(table_summary[[#This Row],[state]],table_results[state],0))</f>
        <v>biden</v>
      </c>
      <c r="H26" s="1">
        <f>IF(table_summary[[#This Row],[winner]]="biden",1,0)</f>
        <v>1</v>
      </c>
      <c r="I26" s="2">
        <f>INDEX(table_results[evs],MATCH(table_summary[[#This Row],[state]],table_results[state],0))</f>
        <v>11</v>
      </c>
      <c r="J26" s="1">
        <f>(table_summary[[#This Row],[w_prob]]-table_summary[[#This Row],[b_prob]])^2</f>
        <v>0</v>
      </c>
      <c r="K26" s="1">
        <f>table_summary[[#This Row],[brier_unwt]]*table_summary[[#This Row],[e_votes]]</f>
        <v>0</v>
      </c>
      <c r="L26" s="3">
        <f>(table_summary[[#This Row],[conf]]-0.5)*2*100</f>
        <v>100</v>
      </c>
      <c r="M26" s="3">
        <f>IF(table_summary[[#This Row],[winner]]=table_summary[[#This Row],[win_proj]],table_summary[[#This Row],[bet]],-table_summary[[#This Row],[bet]])</f>
        <v>100</v>
      </c>
    </row>
    <row r="27" spans="1:13" x14ac:dyDescent="0.35">
      <c r="A27" t="s">
        <v>33</v>
      </c>
      <c r="B27" t="s">
        <v>2</v>
      </c>
      <c r="C27" t="s">
        <v>0</v>
      </c>
      <c r="D27" t="s">
        <v>8</v>
      </c>
      <c r="E27" s="1">
        <v>0.96099999999999997</v>
      </c>
      <c r="F27" s="1">
        <f t="shared" si="0"/>
        <v>0.96099999999999997</v>
      </c>
      <c r="G27" t="str">
        <f>INDEX(table_results[result],MATCH(table_summary[[#This Row],[state]],table_results[state],0))</f>
        <v>biden</v>
      </c>
      <c r="H27" s="1">
        <f>IF(table_summary[[#This Row],[winner]]="biden",1,0)</f>
        <v>1</v>
      </c>
      <c r="I27" s="2">
        <f>INDEX(table_results[evs],MATCH(table_summary[[#This Row],[state]],table_results[state],0))</f>
        <v>16</v>
      </c>
      <c r="J27" s="1">
        <f>(table_summary[[#This Row],[w_prob]]-table_summary[[#This Row],[b_prob]])^2</f>
        <v>1.5210000000000026E-3</v>
      </c>
      <c r="K27" s="1">
        <f>table_summary[[#This Row],[brier_unwt]]*table_summary[[#This Row],[e_votes]]</f>
        <v>2.4336000000000042E-2</v>
      </c>
      <c r="L27" s="3">
        <f>(table_summary[[#This Row],[conf]]-0.5)*2*100</f>
        <v>92.199999999999989</v>
      </c>
      <c r="M27" s="3">
        <f>IF(table_summary[[#This Row],[winner]]=table_summary[[#This Row],[win_proj]],table_summary[[#This Row],[bet]],-table_summary[[#This Row],[bet]])</f>
        <v>92.199999999999989</v>
      </c>
    </row>
    <row r="28" spans="1:13" x14ac:dyDescent="0.35">
      <c r="A28" t="s">
        <v>34</v>
      </c>
      <c r="B28" t="s">
        <v>2</v>
      </c>
      <c r="C28" t="s">
        <v>0</v>
      </c>
      <c r="D28" t="s">
        <v>8</v>
      </c>
      <c r="E28" s="1">
        <v>0.98</v>
      </c>
      <c r="F28" s="1">
        <f t="shared" si="0"/>
        <v>0.98</v>
      </c>
      <c r="G28" t="str">
        <f>INDEX(table_results[result],MATCH(table_summary[[#This Row],[state]],table_results[state],0))</f>
        <v>biden</v>
      </c>
      <c r="H28" s="1">
        <f>IF(table_summary[[#This Row],[winner]]="biden",1,0)</f>
        <v>1</v>
      </c>
      <c r="I28" s="2">
        <f>INDEX(table_results[evs],MATCH(table_summary[[#This Row],[state]],table_results[state],0))</f>
        <v>10</v>
      </c>
      <c r="J28" s="1">
        <f>(table_summary[[#This Row],[w_prob]]-table_summary[[#This Row],[b_prob]])^2</f>
        <v>4.0000000000000072E-4</v>
      </c>
      <c r="K28" s="1">
        <f>table_summary[[#This Row],[brier_unwt]]*table_summary[[#This Row],[e_votes]]</f>
        <v>4.000000000000007E-3</v>
      </c>
      <c r="L28" s="3">
        <f>(table_summary[[#This Row],[conf]]-0.5)*2*100</f>
        <v>96</v>
      </c>
      <c r="M28" s="3">
        <f>IF(table_summary[[#This Row],[winner]]=table_summary[[#This Row],[win_proj]],table_summary[[#This Row],[bet]],-table_summary[[#This Row],[bet]])</f>
        <v>96</v>
      </c>
    </row>
    <row r="29" spans="1:13" x14ac:dyDescent="0.35">
      <c r="A29" t="s">
        <v>35</v>
      </c>
      <c r="B29" t="s">
        <v>2</v>
      </c>
      <c r="C29" t="s">
        <v>0</v>
      </c>
      <c r="D29" t="s">
        <v>65</v>
      </c>
      <c r="E29" s="1">
        <v>1</v>
      </c>
      <c r="F29" s="1">
        <f t="shared" si="0"/>
        <v>0</v>
      </c>
      <c r="G29" t="str">
        <f>INDEX(table_results[result],MATCH(table_summary[[#This Row],[state]],table_results[state],0))</f>
        <v>trump</v>
      </c>
      <c r="H29" s="1">
        <f>IF(table_summary[[#This Row],[winner]]="biden",1,0)</f>
        <v>0</v>
      </c>
      <c r="I29" s="2">
        <f>INDEX(table_results[evs],MATCH(table_summary[[#This Row],[state]],table_results[state],0))</f>
        <v>6</v>
      </c>
      <c r="J29" s="1">
        <f>(table_summary[[#This Row],[w_prob]]-table_summary[[#This Row],[b_prob]])^2</f>
        <v>0</v>
      </c>
      <c r="K29" s="1">
        <f>table_summary[[#This Row],[brier_unwt]]*table_summary[[#This Row],[e_votes]]</f>
        <v>0</v>
      </c>
      <c r="L29" s="3">
        <f>(table_summary[[#This Row],[conf]]-0.5)*2*100</f>
        <v>100</v>
      </c>
      <c r="M29" s="3">
        <f>IF(table_summary[[#This Row],[winner]]=table_summary[[#This Row],[win_proj]],table_summary[[#This Row],[bet]],-table_summary[[#This Row],[bet]])</f>
        <v>100</v>
      </c>
    </row>
    <row r="30" spans="1:13" x14ac:dyDescent="0.35">
      <c r="A30" t="s">
        <v>36</v>
      </c>
      <c r="B30" t="s">
        <v>2</v>
      </c>
      <c r="C30" t="s">
        <v>0</v>
      </c>
      <c r="D30" t="s">
        <v>65</v>
      </c>
      <c r="E30" s="1">
        <v>0.99299999999999999</v>
      </c>
      <c r="F30" s="1">
        <f t="shared" si="0"/>
        <v>7.0000000000000062E-3</v>
      </c>
      <c r="G30" t="str">
        <f>INDEX(table_results[result],MATCH(table_summary[[#This Row],[state]],table_results[state],0))</f>
        <v>trump</v>
      </c>
      <c r="H30" s="1">
        <f>IF(table_summary[[#This Row],[winner]]="biden",1,0)</f>
        <v>0</v>
      </c>
      <c r="I30" s="2">
        <f>INDEX(table_results[evs],MATCH(table_summary[[#This Row],[state]],table_results[state],0))</f>
        <v>10</v>
      </c>
      <c r="J30" s="1">
        <f>(table_summary[[#This Row],[w_prob]]-table_summary[[#This Row],[b_prob]])^2</f>
        <v>4.9000000000000087E-5</v>
      </c>
      <c r="K30" s="1">
        <f>table_summary[[#This Row],[brier_unwt]]*table_summary[[#This Row],[e_votes]]</f>
        <v>4.9000000000000085E-4</v>
      </c>
      <c r="L30" s="3">
        <f>(table_summary[[#This Row],[conf]]-0.5)*2*100</f>
        <v>98.6</v>
      </c>
      <c r="M30" s="3">
        <f>IF(table_summary[[#This Row],[winner]]=table_summary[[#This Row],[win_proj]],table_summary[[#This Row],[bet]],-table_summary[[#This Row],[bet]])</f>
        <v>98.6</v>
      </c>
    </row>
    <row r="31" spans="1:13" x14ac:dyDescent="0.35">
      <c r="A31" t="s">
        <v>37</v>
      </c>
      <c r="B31" t="s">
        <v>2</v>
      </c>
      <c r="C31" t="s">
        <v>0</v>
      </c>
      <c r="D31" t="s">
        <v>65</v>
      </c>
      <c r="E31" s="1">
        <v>0.94399999999999995</v>
      </c>
      <c r="F31" s="1">
        <f t="shared" si="0"/>
        <v>5.600000000000005E-2</v>
      </c>
      <c r="G31" t="str">
        <f>INDEX(table_results[result],MATCH(table_summary[[#This Row],[state]],table_results[state],0))</f>
        <v>trump</v>
      </c>
      <c r="H31" s="1">
        <f>IF(table_summary[[#This Row],[winner]]="biden",1,0)</f>
        <v>0</v>
      </c>
      <c r="I31" s="2">
        <f>INDEX(table_results[evs],MATCH(table_summary[[#This Row],[state]],table_results[state],0))</f>
        <v>3</v>
      </c>
      <c r="J31" s="1">
        <f>(table_summary[[#This Row],[w_prob]]-table_summary[[#This Row],[b_prob]])^2</f>
        <v>3.1360000000000055E-3</v>
      </c>
      <c r="K31" s="1">
        <f>table_summary[[#This Row],[brier_unwt]]*table_summary[[#This Row],[e_votes]]</f>
        <v>9.408000000000017E-3</v>
      </c>
      <c r="L31" s="3">
        <f>(table_summary[[#This Row],[conf]]-0.5)*2*100</f>
        <v>88.799999999999983</v>
      </c>
      <c r="M31" s="3">
        <f>IF(table_summary[[#This Row],[winner]]=table_summary[[#This Row],[win_proj]],table_summary[[#This Row],[bet]],-table_summary[[#This Row],[bet]])</f>
        <v>88.799999999999983</v>
      </c>
    </row>
    <row r="32" spans="1:13" x14ac:dyDescent="0.35">
      <c r="A32" t="s">
        <v>38</v>
      </c>
      <c r="B32" t="s">
        <v>2</v>
      </c>
      <c r="C32" t="s">
        <v>0</v>
      </c>
      <c r="D32" t="s">
        <v>65</v>
      </c>
      <c r="E32" s="1">
        <v>1</v>
      </c>
      <c r="F32" s="1">
        <f t="shared" si="0"/>
        <v>0</v>
      </c>
      <c r="G32" t="str">
        <f>INDEX(table_results[result],MATCH(table_summary[[#This Row],[state]],table_results[state],0))</f>
        <v>trump</v>
      </c>
      <c r="H32" s="1">
        <f>IF(table_summary[[#This Row],[winner]]="biden",1,0)</f>
        <v>0</v>
      </c>
      <c r="I32" s="2">
        <f>INDEX(table_results[evs],MATCH(table_summary[[#This Row],[state]],table_results[state],0))</f>
        <v>2</v>
      </c>
      <c r="J32" s="1">
        <f>(table_summary[[#This Row],[w_prob]]-table_summary[[#This Row],[b_prob]])^2</f>
        <v>0</v>
      </c>
      <c r="K32" s="1">
        <f>table_summary[[#This Row],[brier_unwt]]*table_summary[[#This Row],[e_votes]]</f>
        <v>0</v>
      </c>
      <c r="L32" s="3">
        <f>(table_summary[[#This Row],[conf]]-0.5)*2*100</f>
        <v>100</v>
      </c>
      <c r="M32" s="3">
        <f>IF(table_summary[[#This Row],[winner]]=table_summary[[#This Row],[win_proj]],table_summary[[#This Row],[bet]],-table_summary[[#This Row],[bet]])</f>
        <v>100</v>
      </c>
    </row>
    <row r="33" spans="1:13" x14ac:dyDescent="0.35">
      <c r="A33" t="s">
        <v>44</v>
      </c>
      <c r="B33" t="s">
        <v>2</v>
      </c>
      <c r="C33" t="s">
        <v>0</v>
      </c>
      <c r="D33" t="s">
        <v>65</v>
      </c>
      <c r="E33" s="1">
        <v>0.999</v>
      </c>
      <c r="F33" s="1">
        <f t="shared" si="0"/>
        <v>1.0000000000000009E-3</v>
      </c>
      <c r="G33" t="str">
        <f>INDEX(table_results[result],MATCH(table_summary[[#This Row],[state]],table_results[state],0))</f>
        <v>trump</v>
      </c>
      <c r="H33" s="1">
        <f>IF(table_summary[[#This Row],[winner]]="biden",1,0)</f>
        <v>0</v>
      </c>
      <c r="I33" s="2">
        <f>INDEX(table_results[evs],MATCH(table_summary[[#This Row],[state]],table_results[state],0))</f>
        <v>1</v>
      </c>
      <c r="J33" s="1">
        <f>(table_summary[[#This Row],[w_prob]]-table_summary[[#This Row],[b_prob]])^2</f>
        <v>1.0000000000000019E-6</v>
      </c>
      <c r="K33" s="1">
        <f>table_summary[[#This Row],[brier_unwt]]*table_summary[[#This Row],[e_votes]]</f>
        <v>1.0000000000000019E-6</v>
      </c>
      <c r="L33" s="3">
        <f>(table_summary[[#This Row],[conf]]-0.5)*2*100</f>
        <v>99.8</v>
      </c>
      <c r="M33" s="3">
        <f>IF(table_summary[[#This Row],[winner]]=table_summary[[#This Row],[win_proj]],table_summary[[#This Row],[bet]],-table_summary[[#This Row],[bet]])</f>
        <v>99.8</v>
      </c>
    </row>
    <row r="34" spans="1:13" x14ac:dyDescent="0.35">
      <c r="A34" t="s">
        <v>45</v>
      </c>
      <c r="B34" t="s">
        <v>2</v>
      </c>
      <c r="C34" t="s">
        <v>0</v>
      </c>
      <c r="D34" t="s">
        <v>8</v>
      </c>
      <c r="E34" s="1">
        <v>0.85399999999999998</v>
      </c>
      <c r="F34" s="1">
        <f t="shared" si="0"/>
        <v>0.85399999999999998</v>
      </c>
      <c r="G34" t="str">
        <f>INDEX(table_results[result],MATCH(table_summary[[#This Row],[state]],table_results[state],0))</f>
        <v>biden</v>
      </c>
      <c r="H34" s="1">
        <f>IF(table_summary[[#This Row],[winner]]="biden",1,0)</f>
        <v>1</v>
      </c>
      <c r="I34" s="2">
        <f>INDEX(table_results[evs],MATCH(table_summary[[#This Row],[state]],table_results[state],0))</f>
        <v>1</v>
      </c>
      <c r="J34" s="1">
        <f>(table_summary[[#This Row],[w_prob]]-table_summary[[#This Row],[b_prob]])^2</f>
        <v>2.1316000000000005E-2</v>
      </c>
      <c r="K34" s="1">
        <f>table_summary[[#This Row],[brier_unwt]]*table_summary[[#This Row],[e_votes]]</f>
        <v>2.1316000000000005E-2</v>
      </c>
      <c r="L34" s="3">
        <f>(table_summary[[#This Row],[conf]]-0.5)*2*100</f>
        <v>70.8</v>
      </c>
      <c r="M34" s="3">
        <f>IF(table_summary[[#This Row],[winner]]=table_summary[[#This Row],[win_proj]],table_summary[[#This Row],[bet]],-table_summary[[#This Row],[bet]])</f>
        <v>70.8</v>
      </c>
    </row>
    <row r="35" spans="1:13" x14ac:dyDescent="0.35">
      <c r="A35" t="s">
        <v>46</v>
      </c>
      <c r="B35" t="s">
        <v>2</v>
      </c>
      <c r="C35" t="s">
        <v>0</v>
      </c>
      <c r="D35" t="s">
        <v>65</v>
      </c>
      <c r="E35" s="1">
        <v>1</v>
      </c>
      <c r="F35" s="1">
        <f t="shared" si="0"/>
        <v>0</v>
      </c>
      <c r="G35" t="str">
        <f>INDEX(table_results[result],MATCH(table_summary[[#This Row],[state]],table_results[state],0))</f>
        <v>trump</v>
      </c>
      <c r="H35" s="1">
        <f>IF(table_summary[[#This Row],[winner]]="biden",1,0)</f>
        <v>0</v>
      </c>
      <c r="I35" s="2">
        <f>INDEX(table_results[evs],MATCH(table_summary[[#This Row],[state]],table_results[state],0))</f>
        <v>1</v>
      </c>
      <c r="J35" s="1">
        <f>(table_summary[[#This Row],[w_prob]]-table_summary[[#This Row],[b_prob]])^2</f>
        <v>0</v>
      </c>
      <c r="K35" s="1">
        <f>table_summary[[#This Row],[brier_unwt]]*table_summary[[#This Row],[e_votes]]</f>
        <v>0</v>
      </c>
      <c r="L35" s="3">
        <f>(table_summary[[#This Row],[conf]]-0.5)*2*100</f>
        <v>100</v>
      </c>
      <c r="M35" s="3">
        <f>IF(table_summary[[#This Row],[winner]]=table_summary[[#This Row],[win_proj]],table_summary[[#This Row],[bet]],-table_summary[[#This Row],[bet]])</f>
        <v>100</v>
      </c>
    </row>
    <row r="36" spans="1:13" x14ac:dyDescent="0.35">
      <c r="A36" t="s">
        <v>39</v>
      </c>
      <c r="B36" t="s">
        <v>2</v>
      </c>
      <c r="C36" t="s">
        <v>0</v>
      </c>
      <c r="D36" t="s">
        <v>8</v>
      </c>
      <c r="E36" s="1">
        <v>0.92200000000000004</v>
      </c>
      <c r="F36" s="1">
        <f t="shared" si="0"/>
        <v>0.92200000000000004</v>
      </c>
      <c r="G36" t="str">
        <f>INDEX(table_results[result],MATCH(table_summary[[#This Row],[state]],table_results[state],0))</f>
        <v>biden</v>
      </c>
      <c r="H36" s="1">
        <f>IF(table_summary[[#This Row],[winner]]="biden",1,0)</f>
        <v>1</v>
      </c>
      <c r="I36" s="2">
        <f>INDEX(table_results[evs],MATCH(table_summary[[#This Row],[state]],table_results[state],0))</f>
        <v>6</v>
      </c>
      <c r="J36" s="1">
        <f>(table_summary[[#This Row],[w_prob]]-table_summary[[#This Row],[b_prob]])^2</f>
        <v>6.0839999999999931E-3</v>
      </c>
      <c r="K36" s="1">
        <f>table_summary[[#This Row],[brier_unwt]]*table_summary[[#This Row],[e_votes]]</f>
        <v>3.650399999999996E-2</v>
      </c>
      <c r="L36" s="3">
        <f>(table_summary[[#This Row],[conf]]-0.5)*2*100</f>
        <v>84.4</v>
      </c>
      <c r="M36" s="3">
        <f>IF(table_summary[[#This Row],[winner]]=table_summary[[#This Row],[win_proj]],table_summary[[#This Row],[bet]],-table_summary[[#This Row],[bet]])</f>
        <v>84.4</v>
      </c>
    </row>
    <row r="37" spans="1:13" x14ac:dyDescent="0.35">
      <c r="A37" t="s">
        <v>40</v>
      </c>
      <c r="B37" t="s">
        <v>2</v>
      </c>
      <c r="C37" t="s">
        <v>0</v>
      </c>
      <c r="D37" t="s">
        <v>8</v>
      </c>
      <c r="E37" s="1">
        <v>0.97499999999999998</v>
      </c>
      <c r="F37" s="1">
        <f t="shared" si="0"/>
        <v>0.97499999999999998</v>
      </c>
      <c r="G37" t="str">
        <f>INDEX(table_results[result],MATCH(table_summary[[#This Row],[state]],table_results[state],0))</f>
        <v>biden</v>
      </c>
      <c r="H37" s="1">
        <f>IF(table_summary[[#This Row],[winner]]="biden",1,0)</f>
        <v>1</v>
      </c>
      <c r="I37" s="2">
        <f>INDEX(table_results[evs],MATCH(table_summary[[#This Row],[state]],table_results[state],0))</f>
        <v>4</v>
      </c>
      <c r="J37" s="1">
        <f>(table_summary[[#This Row],[w_prob]]-table_summary[[#This Row],[b_prob]])^2</f>
        <v>6.250000000000011E-4</v>
      </c>
      <c r="K37" s="1">
        <f>table_summary[[#This Row],[brier_unwt]]*table_summary[[#This Row],[e_votes]]</f>
        <v>2.5000000000000044E-3</v>
      </c>
      <c r="L37" s="3">
        <f>(table_summary[[#This Row],[conf]]-0.5)*2*100</f>
        <v>95</v>
      </c>
      <c r="M37" s="3">
        <f>IF(table_summary[[#This Row],[winner]]=table_summary[[#This Row],[win_proj]],table_summary[[#This Row],[bet]],-table_summary[[#This Row],[bet]])</f>
        <v>95</v>
      </c>
    </row>
    <row r="38" spans="1:13" x14ac:dyDescent="0.35">
      <c r="A38" t="s">
        <v>41</v>
      </c>
      <c r="B38" t="s">
        <v>2</v>
      </c>
      <c r="C38" t="s">
        <v>0</v>
      </c>
      <c r="D38" t="s">
        <v>8</v>
      </c>
      <c r="E38" s="1">
        <v>1</v>
      </c>
      <c r="F38" s="1">
        <f t="shared" si="0"/>
        <v>1</v>
      </c>
      <c r="G38" t="str">
        <f>INDEX(table_results[result],MATCH(table_summary[[#This Row],[state]],table_results[state],0))</f>
        <v>biden</v>
      </c>
      <c r="H38" s="1">
        <f>IF(table_summary[[#This Row],[winner]]="biden",1,0)</f>
        <v>1</v>
      </c>
      <c r="I38" s="2">
        <f>INDEX(table_results[evs],MATCH(table_summary[[#This Row],[state]],table_results[state],0))</f>
        <v>14</v>
      </c>
      <c r="J38" s="1">
        <f>(table_summary[[#This Row],[w_prob]]-table_summary[[#This Row],[b_prob]])^2</f>
        <v>0</v>
      </c>
      <c r="K38" s="1">
        <f>table_summary[[#This Row],[brier_unwt]]*table_summary[[#This Row],[e_votes]]</f>
        <v>0</v>
      </c>
      <c r="L38" s="3">
        <f>(table_summary[[#This Row],[conf]]-0.5)*2*100</f>
        <v>100</v>
      </c>
      <c r="M38" s="3">
        <f>IF(table_summary[[#This Row],[winner]]=table_summary[[#This Row],[win_proj]],table_summary[[#This Row],[bet]],-table_summary[[#This Row],[bet]])</f>
        <v>100</v>
      </c>
    </row>
    <row r="39" spans="1:13" x14ac:dyDescent="0.35">
      <c r="A39" t="s">
        <v>42</v>
      </c>
      <c r="B39" t="s">
        <v>2</v>
      </c>
      <c r="C39" t="s">
        <v>0</v>
      </c>
      <c r="D39" t="s">
        <v>8</v>
      </c>
      <c r="E39" s="1">
        <v>0.999</v>
      </c>
      <c r="F39" s="1">
        <f t="shared" si="0"/>
        <v>0.999</v>
      </c>
      <c r="G39" t="str">
        <f>INDEX(table_results[result],MATCH(table_summary[[#This Row],[state]],table_results[state],0))</f>
        <v>biden</v>
      </c>
      <c r="H39" s="1">
        <f>IF(table_summary[[#This Row],[winner]]="biden",1,0)</f>
        <v>1</v>
      </c>
      <c r="I39" s="2">
        <f>INDEX(table_results[evs],MATCH(table_summary[[#This Row],[state]],table_results[state],0))</f>
        <v>5</v>
      </c>
      <c r="J39" s="1">
        <f>(table_summary[[#This Row],[w_prob]]-table_summary[[#This Row],[b_prob]])^2</f>
        <v>1.0000000000000019E-6</v>
      </c>
      <c r="K39" s="1">
        <f>table_summary[[#This Row],[brier_unwt]]*table_summary[[#This Row],[e_votes]]</f>
        <v>5.0000000000000097E-6</v>
      </c>
      <c r="L39" s="3">
        <f>(table_summary[[#This Row],[conf]]-0.5)*2*100</f>
        <v>99.8</v>
      </c>
      <c r="M39" s="3">
        <f>IF(table_summary[[#This Row],[winner]]=table_summary[[#This Row],[win_proj]],table_summary[[#This Row],[bet]],-table_summary[[#This Row],[bet]])</f>
        <v>99.8</v>
      </c>
    </row>
    <row r="40" spans="1:13" x14ac:dyDescent="0.35">
      <c r="A40" t="s">
        <v>43</v>
      </c>
      <c r="B40" t="s">
        <v>2</v>
      </c>
      <c r="C40" t="s">
        <v>0</v>
      </c>
      <c r="D40" t="s">
        <v>8</v>
      </c>
      <c r="E40" s="1">
        <v>1</v>
      </c>
      <c r="F40" s="1">
        <f t="shared" si="0"/>
        <v>1</v>
      </c>
      <c r="G40" t="str">
        <f>INDEX(table_results[result],MATCH(table_summary[[#This Row],[state]],table_results[state],0))</f>
        <v>biden</v>
      </c>
      <c r="H40" s="1">
        <f>IF(table_summary[[#This Row],[winner]]="biden",1,0)</f>
        <v>1</v>
      </c>
      <c r="I40" s="2">
        <f>INDEX(table_results[evs],MATCH(table_summary[[#This Row],[state]],table_results[state],0))</f>
        <v>29</v>
      </c>
      <c r="J40" s="1">
        <f>(table_summary[[#This Row],[w_prob]]-table_summary[[#This Row],[b_prob]])^2</f>
        <v>0</v>
      </c>
      <c r="K40" s="1">
        <f>table_summary[[#This Row],[brier_unwt]]*table_summary[[#This Row],[e_votes]]</f>
        <v>0</v>
      </c>
      <c r="L40" s="3">
        <f>(table_summary[[#This Row],[conf]]-0.5)*2*100</f>
        <v>100</v>
      </c>
      <c r="M40" s="3">
        <f>IF(table_summary[[#This Row],[winner]]=table_summary[[#This Row],[win_proj]],table_summary[[#This Row],[bet]],-table_summary[[#This Row],[bet]])</f>
        <v>100</v>
      </c>
    </row>
    <row r="41" spans="1:13" x14ac:dyDescent="0.35">
      <c r="A41" t="s">
        <v>47</v>
      </c>
      <c r="B41" t="s">
        <v>2</v>
      </c>
      <c r="C41" t="s">
        <v>0</v>
      </c>
      <c r="D41" t="s">
        <v>8</v>
      </c>
      <c r="E41" s="1">
        <v>0.69699999999999995</v>
      </c>
      <c r="F41" s="1">
        <f t="shared" si="0"/>
        <v>0.69699999999999995</v>
      </c>
      <c r="G41" t="str">
        <f>INDEX(table_results[result],MATCH(table_summary[[#This Row],[state]],table_results[state],0))</f>
        <v>trump</v>
      </c>
      <c r="H41" s="1">
        <f>IF(table_summary[[#This Row],[winner]]="biden",1,0)</f>
        <v>0</v>
      </c>
      <c r="I41" s="2">
        <f>INDEX(table_results[evs],MATCH(table_summary[[#This Row],[state]],table_results[state],0))</f>
        <v>15</v>
      </c>
      <c r="J41" s="1">
        <f>(table_summary[[#This Row],[w_prob]]-table_summary[[#This Row],[b_prob]])^2</f>
        <v>0.48580899999999994</v>
      </c>
      <c r="K41" s="1">
        <f>table_summary[[#This Row],[brier_unwt]]*table_summary[[#This Row],[e_votes]]</f>
        <v>7.2871349999999993</v>
      </c>
      <c r="L41" s="3">
        <f>(table_summary[[#This Row],[conf]]-0.5)*2*100</f>
        <v>39.399999999999991</v>
      </c>
      <c r="M41" s="3">
        <f>IF(table_summary[[#This Row],[winner]]=table_summary[[#This Row],[win_proj]],table_summary[[#This Row],[bet]],-table_summary[[#This Row],[bet]])</f>
        <v>-39.399999999999991</v>
      </c>
    </row>
    <row r="42" spans="1:13" x14ac:dyDescent="0.35">
      <c r="A42" t="s">
        <v>48</v>
      </c>
      <c r="B42" t="s">
        <v>2</v>
      </c>
      <c r="C42" t="s">
        <v>0</v>
      </c>
      <c r="D42" t="s">
        <v>65</v>
      </c>
      <c r="E42" s="1">
        <v>1</v>
      </c>
      <c r="F42" s="1">
        <f t="shared" si="0"/>
        <v>0</v>
      </c>
      <c r="G42" t="str">
        <f>INDEX(table_results[result],MATCH(table_summary[[#This Row],[state]],table_results[state],0))</f>
        <v>trump</v>
      </c>
      <c r="H42" s="1">
        <f>IF(table_summary[[#This Row],[winner]]="biden",1,0)</f>
        <v>0</v>
      </c>
      <c r="I42" s="2">
        <f>INDEX(table_results[evs],MATCH(table_summary[[#This Row],[state]],table_results[state],0))</f>
        <v>3</v>
      </c>
      <c r="J42" s="1">
        <f>(table_summary[[#This Row],[w_prob]]-table_summary[[#This Row],[b_prob]])^2</f>
        <v>0</v>
      </c>
      <c r="K42" s="1">
        <f>table_summary[[#This Row],[brier_unwt]]*table_summary[[#This Row],[e_votes]]</f>
        <v>0</v>
      </c>
      <c r="L42" s="3">
        <f>(table_summary[[#This Row],[conf]]-0.5)*2*100</f>
        <v>100</v>
      </c>
      <c r="M42" s="3">
        <f>IF(table_summary[[#This Row],[winner]]=table_summary[[#This Row],[win_proj]],table_summary[[#This Row],[bet]],-table_summary[[#This Row],[bet]])</f>
        <v>100</v>
      </c>
    </row>
    <row r="43" spans="1:13" x14ac:dyDescent="0.35">
      <c r="A43" t="s">
        <v>49</v>
      </c>
      <c r="B43" t="s">
        <v>2</v>
      </c>
      <c r="C43" t="s">
        <v>0</v>
      </c>
      <c r="D43" t="s">
        <v>65</v>
      </c>
      <c r="E43" s="1">
        <v>0.58299999999999996</v>
      </c>
      <c r="F43" s="1">
        <f t="shared" si="0"/>
        <v>0.41700000000000004</v>
      </c>
      <c r="G43" t="str">
        <f>INDEX(table_results[result],MATCH(table_summary[[#This Row],[state]],table_results[state],0))</f>
        <v>trump</v>
      </c>
      <c r="H43" s="1">
        <f>IF(table_summary[[#This Row],[winner]]="biden",1,0)</f>
        <v>0</v>
      </c>
      <c r="I43" s="2">
        <f>INDEX(table_results[evs],MATCH(table_summary[[#This Row],[state]],table_results[state],0))</f>
        <v>18</v>
      </c>
      <c r="J43" s="1">
        <f>(table_summary[[#This Row],[w_prob]]-table_summary[[#This Row],[b_prob]])^2</f>
        <v>0.17388900000000004</v>
      </c>
      <c r="K43" s="1">
        <f>table_summary[[#This Row],[brier_unwt]]*table_summary[[#This Row],[e_votes]]</f>
        <v>3.1300020000000006</v>
      </c>
      <c r="L43" s="3">
        <f>(table_summary[[#This Row],[conf]]-0.5)*2*100</f>
        <v>16.599999999999994</v>
      </c>
      <c r="M43" s="3">
        <f>IF(table_summary[[#This Row],[winner]]=table_summary[[#This Row],[win_proj]],table_summary[[#This Row],[bet]],-table_summary[[#This Row],[bet]])</f>
        <v>16.599999999999994</v>
      </c>
    </row>
    <row r="44" spans="1:13" x14ac:dyDescent="0.35">
      <c r="A44" t="s">
        <v>50</v>
      </c>
      <c r="B44" t="s">
        <v>2</v>
      </c>
      <c r="C44" t="s">
        <v>0</v>
      </c>
      <c r="D44" t="s">
        <v>65</v>
      </c>
      <c r="E44" s="1">
        <v>1</v>
      </c>
      <c r="F44" s="1">
        <f t="shared" si="0"/>
        <v>0</v>
      </c>
      <c r="G44" t="str">
        <f>INDEX(table_results[result],MATCH(table_summary[[#This Row],[state]],table_results[state],0))</f>
        <v>trump</v>
      </c>
      <c r="H44" s="1">
        <f>IF(table_summary[[#This Row],[winner]]="biden",1,0)</f>
        <v>0</v>
      </c>
      <c r="I44" s="2">
        <f>INDEX(table_results[evs],MATCH(table_summary[[#This Row],[state]],table_results[state],0))</f>
        <v>7</v>
      </c>
      <c r="J44" s="1">
        <f>(table_summary[[#This Row],[w_prob]]-table_summary[[#This Row],[b_prob]])^2</f>
        <v>0</v>
      </c>
      <c r="K44" s="1">
        <f>table_summary[[#This Row],[brier_unwt]]*table_summary[[#This Row],[e_votes]]</f>
        <v>0</v>
      </c>
      <c r="L44" s="3">
        <f>(table_summary[[#This Row],[conf]]-0.5)*2*100</f>
        <v>100</v>
      </c>
      <c r="M44" s="3">
        <f>IF(table_summary[[#This Row],[winner]]=table_summary[[#This Row],[win_proj]],table_summary[[#This Row],[bet]],-table_summary[[#This Row],[bet]])</f>
        <v>100</v>
      </c>
    </row>
    <row r="45" spans="1:13" x14ac:dyDescent="0.35">
      <c r="A45" t="s">
        <v>51</v>
      </c>
      <c r="B45" t="s">
        <v>2</v>
      </c>
      <c r="C45" t="s">
        <v>0</v>
      </c>
      <c r="D45" t="s">
        <v>8</v>
      </c>
      <c r="E45" s="1">
        <v>1</v>
      </c>
      <c r="F45" s="1">
        <f t="shared" si="0"/>
        <v>1</v>
      </c>
      <c r="G45" t="str">
        <f>INDEX(table_results[result],MATCH(table_summary[[#This Row],[state]],table_results[state],0))</f>
        <v>biden</v>
      </c>
      <c r="H45" s="1">
        <f>IF(table_summary[[#This Row],[winner]]="biden",1,0)</f>
        <v>1</v>
      </c>
      <c r="I45" s="2">
        <f>INDEX(table_results[evs],MATCH(table_summary[[#This Row],[state]],table_results[state],0))</f>
        <v>7</v>
      </c>
      <c r="J45" s="1">
        <f>(table_summary[[#This Row],[w_prob]]-table_summary[[#This Row],[b_prob]])^2</f>
        <v>0</v>
      </c>
      <c r="K45" s="1">
        <f>table_summary[[#This Row],[brier_unwt]]*table_summary[[#This Row],[e_votes]]</f>
        <v>0</v>
      </c>
      <c r="L45" s="3">
        <f>(table_summary[[#This Row],[conf]]-0.5)*2*100</f>
        <v>100</v>
      </c>
      <c r="M45" s="3">
        <f>IF(table_summary[[#This Row],[winner]]=table_summary[[#This Row],[win_proj]],table_summary[[#This Row],[bet]],-table_summary[[#This Row],[bet]])</f>
        <v>100</v>
      </c>
    </row>
    <row r="46" spans="1:13" x14ac:dyDescent="0.35">
      <c r="A46" t="s">
        <v>52</v>
      </c>
      <c r="B46" t="s">
        <v>2</v>
      </c>
      <c r="C46" t="s">
        <v>0</v>
      </c>
      <c r="D46" t="s">
        <v>8</v>
      </c>
      <c r="E46" s="1">
        <v>0.90900000000000003</v>
      </c>
      <c r="F46" s="1">
        <f t="shared" si="0"/>
        <v>0.90900000000000003</v>
      </c>
      <c r="G46" t="str">
        <f>INDEX(table_results[result],MATCH(table_summary[[#This Row],[state]],table_results[state],0))</f>
        <v>biden</v>
      </c>
      <c r="H46" s="1">
        <f>IF(table_summary[[#This Row],[winner]]="biden",1,0)</f>
        <v>1</v>
      </c>
      <c r="I46" s="2">
        <f>INDEX(table_results[evs],MATCH(table_summary[[#This Row],[state]],table_results[state],0))</f>
        <v>20</v>
      </c>
      <c r="J46" s="1">
        <f>(table_summary[[#This Row],[w_prob]]-table_summary[[#This Row],[b_prob]])^2</f>
        <v>8.280999999999995E-3</v>
      </c>
      <c r="K46" s="1">
        <f>table_summary[[#This Row],[brier_unwt]]*table_summary[[#This Row],[e_votes]]</f>
        <v>0.16561999999999991</v>
      </c>
      <c r="L46" s="3">
        <f>(table_summary[[#This Row],[conf]]-0.5)*2*100</f>
        <v>81.800000000000011</v>
      </c>
      <c r="M46" s="3">
        <f>IF(table_summary[[#This Row],[winner]]=table_summary[[#This Row],[win_proj]],table_summary[[#This Row],[bet]],-table_summary[[#This Row],[bet]])</f>
        <v>81.800000000000011</v>
      </c>
    </row>
    <row r="47" spans="1:13" x14ac:dyDescent="0.35">
      <c r="A47" t="s">
        <v>53</v>
      </c>
      <c r="B47" t="s">
        <v>2</v>
      </c>
      <c r="C47" t="s">
        <v>0</v>
      </c>
      <c r="D47" t="s">
        <v>8</v>
      </c>
      <c r="E47" s="1">
        <v>1</v>
      </c>
      <c r="F47" s="1">
        <f t="shared" si="0"/>
        <v>1</v>
      </c>
      <c r="G47" t="str">
        <f>INDEX(table_results[result],MATCH(table_summary[[#This Row],[state]],table_results[state],0))</f>
        <v>biden</v>
      </c>
      <c r="H47" s="1">
        <f>IF(table_summary[[#This Row],[winner]]="biden",1,0)</f>
        <v>1</v>
      </c>
      <c r="I47" s="2">
        <f>INDEX(table_results[evs],MATCH(table_summary[[#This Row],[state]],table_results[state],0))</f>
        <v>4</v>
      </c>
      <c r="J47" s="1">
        <f>(table_summary[[#This Row],[w_prob]]-table_summary[[#This Row],[b_prob]])^2</f>
        <v>0</v>
      </c>
      <c r="K47" s="1">
        <f>table_summary[[#This Row],[brier_unwt]]*table_summary[[#This Row],[e_votes]]</f>
        <v>0</v>
      </c>
      <c r="L47" s="3">
        <f>(table_summary[[#This Row],[conf]]-0.5)*2*100</f>
        <v>100</v>
      </c>
      <c r="M47" s="3">
        <f>IF(table_summary[[#This Row],[winner]]=table_summary[[#This Row],[win_proj]],table_summary[[#This Row],[bet]],-table_summary[[#This Row],[bet]])</f>
        <v>100</v>
      </c>
    </row>
    <row r="48" spans="1:13" x14ac:dyDescent="0.35">
      <c r="A48" t="s">
        <v>54</v>
      </c>
      <c r="B48" t="s">
        <v>2</v>
      </c>
      <c r="C48" t="s">
        <v>0</v>
      </c>
      <c r="D48" t="s">
        <v>65</v>
      </c>
      <c r="E48" s="1">
        <v>0.97299999999999998</v>
      </c>
      <c r="F48" s="1">
        <f t="shared" si="0"/>
        <v>2.7000000000000024E-2</v>
      </c>
      <c r="G48" t="str">
        <f>INDEX(table_results[result],MATCH(table_summary[[#This Row],[state]],table_results[state],0))</f>
        <v>trump</v>
      </c>
      <c r="H48" s="1">
        <f>IF(table_summary[[#This Row],[winner]]="biden",1,0)</f>
        <v>0</v>
      </c>
      <c r="I48" s="2">
        <f>INDEX(table_results[evs],MATCH(table_summary[[#This Row],[state]],table_results[state],0))</f>
        <v>9</v>
      </c>
      <c r="J48" s="1">
        <f>(table_summary[[#This Row],[w_prob]]-table_summary[[#This Row],[b_prob]])^2</f>
        <v>7.2900000000000135E-4</v>
      </c>
      <c r="K48" s="1">
        <f>table_summary[[#This Row],[brier_unwt]]*table_summary[[#This Row],[e_votes]]</f>
        <v>6.5610000000000121E-3</v>
      </c>
      <c r="L48" s="3">
        <f>(table_summary[[#This Row],[conf]]-0.5)*2*100</f>
        <v>94.6</v>
      </c>
      <c r="M48" s="3">
        <f>IF(table_summary[[#This Row],[winner]]=table_summary[[#This Row],[win_proj]],table_summary[[#This Row],[bet]],-table_summary[[#This Row],[bet]])</f>
        <v>94.6</v>
      </c>
    </row>
    <row r="49" spans="1:13" x14ac:dyDescent="0.35">
      <c r="A49" t="s">
        <v>55</v>
      </c>
      <c r="B49" t="s">
        <v>2</v>
      </c>
      <c r="C49" t="s">
        <v>0</v>
      </c>
      <c r="D49" t="s">
        <v>65</v>
      </c>
      <c r="E49" s="1">
        <v>1</v>
      </c>
      <c r="F49" s="1">
        <f t="shared" si="0"/>
        <v>0</v>
      </c>
      <c r="G49" t="str">
        <f>INDEX(table_results[result],MATCH(table_summary[[#This Row],[state]],table_results[state],0))</f>
        <v>trump</v>
      </c>
      <c r="H49" s="1">
        <f>IF(table_summary[[#This Row],[winner]]="biden",1,0)</f>
        <v>0</v>
      </c>
      <c r="I49" s="2">
        <f>INDEX(table_results[evs],MATCH(table_summary[[#This Row],[state]],table_results[state],0))</f>
        <v>3</v>
      </c>
      <c r="J49" s="1">
        <f>(table_summary[[#This Row],[w_prob]]-table_summary[[#This Row],[b_prob]])^2</f>
        <v>0</v>
      </c>
      <c r="K49" s="1">
        <f>table_summary[[#This Row],[brier_unwt]]*table_summary[[#This Row],[e_votes]]</f>
        <v>0</v>
      </c>
      <c r="L49" s="3">
        <f>(table_summary[[#This Row],[conf]]-0.5)*2*100</f>
        <v>100</v>
      </c>
      <c r="M49" s="3">
        <f>IF(table_summary[[#This Row],[winner]]=table_summary[[#This Row],[win_proj]],table_summary[[#This Row],[bet]],-table_summary[[#This Row],[bet]])</f>
        <v>100</v>
      </c>
    </row>
    <row r="50" spans="1:13" x14ac:dyDescent="0.35">
      <c r="A50" t="s">
        <v>56</v>
      </c>
      <c r="B50" t="s">
        <v>2</v>
      </c>
      <c r="C50" t="s">
        <v>0</v>
      </c>
      <c r="D50" t="s">
        <v>65</v>
      </c>
      <c r="E50" s="1">
        <v>1</v>
      </c>
      <c r="F50" s="1">
        <f t="shared" si="0"/>
        <v>0</v>
      </c>
      <c r="G50" t="str">
        <f>INDEX(table_results[result],MATCH(table_summary[[#This Row],[state]],table_results[state],0))</f>
        <v>trump</v>
      </c>
      <c r="H50" s="1">
        <f>IF(table_summary[[#This Row],[winner]]="biden",1,0)</f>
        <v>0</v>
      </c>
      <c r="I50" s="2">
        <f>INDEX(table_results[evs],MATCH(table_summary[[#This Row],[state]],table_results[state],0))</f>
        <v>11</v>
      </c>
      <c r="J50" s="1">
        <f>(table_summary[[#This Row],[w_prob]]-table_summary[[#This Row],[b_prob]])^2</f>
        <v>0</v>
      </c>
      <c r="K50" s="1">
        <f>table_summary[[#This Row],[brier_unwt]]*table_summary[[#This Row],[e_votes]]</f>
        <v>0</v>
      </c>
      <c r="L50" s="3">
        <f>(table_summary[[#This Row],[conf]]-0.5)*2*100</f>
        <v>100</v>
      </c>
      <c r="M50" s="3">
        <f>IF(table_summary[[#This Row],[winner]]=table_summary[[#This Row],[win_proj]],table_summary[[#This Row],[bet]],-table_summary[[#This Row],[bet]])</f>
        <v>100</v>
      </c>
    </row>
    <row r="51" spans="1:13" x14ac:dyDescent="0.35">
      <c r="A51" t="s">
        <v>57</v>
      </c>
      <c r="B51" t="s">
        <v>2</v>
      </c>
      <c r="C51" t="s">
        <v>0</v>
      </c>
      <c r="D51" t="s">
        <v>65</v>
      </c>
      <c r="E51" s="1">
        <v>0.66100000000000003</v>
      </c>
      <c r="F51" s="1">
        <f t="shared" si="0"/>
        <v>0.33899999999999997</v>
      </c>
      <c r="G51" t="str">
        <f>INDEX(table_results[result],MATCH(table_summary[[#This Row],[state]],table_results[state],0))</f>
        <v>trump</v>
      </c>
      <c r="H51" s="1">
        <f>IF(table_summary[[#This Row],[winner]]="biden",1,0)</f>
        <v>0</v>
      </c>
      <c r="I51" s="2">
        <f>INDEX(table_results[evs],MATCH(table_summary[[#This Row],[state]],table_results[state],0))</f>
        <v>38</v>
      </c>
      <c r="J51" s="1">
        <f>(table_summary[[#This Row],[w_prob]]-table_summary[[#This Row],[b_prob]])^2</f>
        <v>0.11492099999999998</v>
      </c>
      <c r="K51" s="1">
        <f>table_summary[[#This Row],[brier_unwt]]*table_summary[[#This Row],[e_votes]]</f>
        <v>4.3669979999999997</v>
      </c>
      <c r="L51" s="3">
        <f>(table_summary[[#This Row],[conf]]-0.5)*2*100</f>
        <v>32.200000000000003</v>
      </c>
      <c r="M51" s="3">
        <f>IF(table_summary[[#This Row],[winner]]=table_summary[[#This Row],[win_proj]],table_summary[[#This Row],[bet]],-table_summary[[#This Row],[bet]])</f>
        <v>32.200000000000003</v>
      </c>
    </row>
    <row r="52" spans="1:13" x14ac:dyDescent="0.35">
      <c r="A52" t="s">
        <v>58</v>
      </c>
      <c r="B52" t="s">
        <v>2</v>
      </c>
      <c r="C52" t="s">
        <v>0</v>
      </c>
      <c r="D52" t="s">
        <v>65</v>
      </c>
      <c r="E52" s="1">
        <v>0.995</v>
      </c>
      <c r="F52" s="1">
        <f t="shared" si="0"/>
        <v>5.0000000000000044E-3</v>
      </c>
      <c r="G52" t="str">
        <f>INDEX(table_results[result],MATCH(table_summary[[#This Row],[state]],table_results[state],0))</f>
        <v>trump</v>
      </c>
      <c r="H52" s="1">
        <f>IF(table_summary[[#This Row],[winner]]="biden",1,0)</f>
        <v>0</v>
      </c>
      <c r="I52" s="2">
        <f>INDEX(table_results[evs],MATCH(table_summary[[#This Row],[state]],table_results[state],0))</f>
        <v>6</v>
      </c>
      <c r="J52" s="1">
        <f>(table_summary[[#This Row],[w_prob]]-table_summary[[#This Row],[b_prob]])^2</f>
        <v>2.5000000000000045E-5</v>
      </c>
      <c r="K52" s="1">
        <f>table_summary[[#This Row],[brier_unwt]]*table_summary[[#This Row],[e_votes]]</f>
        <v>1.5000000000000029E-4</v>
      </c>
      <c r="L52" s="3">
        <f>(table_summary[[#This Row],[conf]]-0.5)*2*100</f>
        <v>99</v>
      </c>
      <c r="M52" s="3">
        <f>IF(table_summary[[#This Row],[winner]]=table_summary[[#This Row],[win_proj]],table_summary[[#This Row],[bet]],-table_summary[[#This Row],[bet]])</f>
        <v>99</v>
      </c>
    </row>
    <row r="53" spans="1:13" x14ac:dyDescent="0.35">
      <c r="A53" t="s">
        <v>59</v>
      </c>
      <c r="B53" t="s">
        <v>2</v>
      </c>
      <c r="C53" t="s">
        <v>0</v>
      </c>
      <c r="D53" t="s">
        <v>8</v>
      </c>
      <c r="E53" s="1">
        <v>1</v>
      </c>
      <c r="F53" s="1">
        <f t="shared" si="0"/>
        <v>1</v>
      </c>
      <c r="G53" t="str">
        <f>INDEX(table_results[result],MATCH(table_summary[[#This Row],[state]],table_results[state],0))</f>
        <v>biden</v>
      </c>
      <c r="H53" s="1">
        <f>IF(table_summary[[#This Row],[winner]]="biden",1,0)</f>
        <v>1</v>
      </c>
      <c r="I53" s="2">
        <f>INDEX(table_results[evs],MATCH(table_summary[[#This Row],[state]],table_results[state],0))</f>
        <v>3</v>
      </c>
      <c r="J53" s="1">
        <f>(table_summary[[#This Row],[w_prob]]-table_summary[[#This Row],[b_prob]])^2</f>
        <v>0</v>
      </c>
      <c r="K53" s="1">
        <f>table_summary[[#This Row],[brier_unwt]]*table_summary[[#This Row],[e_votes]]</f>
        <v>0</v>
      </c>
      <c r="L53" s="3">
        <f>(table_summary[[#This Row],[conf]]-0.5)*2*100</f>
        <v>100</v>
      </c>
      <c r="M53" s="3">
        <f>IF(table_summary[[#This Row],[winner]]=table_summary[[#This Row],[win_proj]],table_summary[[#This Row],[bet]],-table_summary[[#This Row],[bet]])</f>
        <v>100</v>
      </c>
    </row>
    <row r="54" spans="1:13" x14ac:dyDescent="0.35">
      <c r="A54" t="s">
        <v>60</v>
      </c>
      <c r="B54" t="s">
        <v>2</v>
      </c>
      <c r="C54" t="s">
        <v>0</v>
      </c>
      <c r="D54" t="s">
        <v>8</v>
      </c>
      <c r="E54" s="1">
        <v>0.999</v>
      </c>
      <c r="F54" s="1">
        <f t="shared" si="0"/>
        <v>0.999</v>
      </c>
      <c r="G54" t="str">
        <f>INDEX(table_results[result],MATCH(table_summary[[#This Row],[state]],table_results[state],0))</f>
        <v>biden</v>
      </c>
      <c r="H54" s="1">
        <f>IF(table_summary[[#This Row],[winner]]="biden",1,0)</f>
        <v>1</v>
      </c>
      <c r="I54" s="2">
        <f>INDEX(table_results[evs],MATCH(table_summary[[#This Row],[state]],table_results[state],0))</f>
        <v>13</v>
      </c>
      <c r="J54" s="1">
        <f>(table_summary[[#This Row],[w_prob]]-table_summary[[#This Row],[b_prob]])^2</f>
        <v>1.0000000000000019E-6</v>
      </c>
      <c r="K54" s="1">
        <f>table_summary[[#This Row],[brier_unwt]]*table_summary[[#This Row],[e_votes]]</f>
        <v>1.3000000000000025E-5</v>
      </c>
      <c r="L54" s="3">
        <f>(table_summary[[#This Row],[conf]]-0.5)*2*100</f>
        <v>99.8</v>
      </c>
      <c r="M54" s="3">
        <f>IF(table_summary[[#This Row],[winner]]=table_summary[[#This Row],[win_proj]],table_summary[[#This Row],[bet]],-table_summary[[#This Row],[bet]])</f>
        <v>99.8</v>
      </c>
    </row>
    <row r="55" spans="1:13" x14ac:dyDescent="0.35">
      <c r="A55" t="s">
        <v>61</v>
      </c>
      <c r="B55" t="s">
        <v>2</v>
      </c>
      <c r="C55" t="s">
        <v>0</v>
      </c>
      <c r="D55" t="s">
        <v>8</v>
      </c>
      <c r="E55" s="1">
        <v>1</v>
      </c>
      <c r="F55" s="1">
        <f t="shared" si="0"/>
        <v>1</v>
      </c>
      <c r="G55" t="str">
        <f>INDEX(table_results[result],MATCH(table_summary[[#This Row],[state]],table_results[state],0))</f>
        <v>biden</v>
      </c>
      <c r="H55" s="1">
        <f>IF(table_summary[[#This Row],[winner]]="biden",1,0)</f>
        <v>1</v>
      </c>
      <c r="I55" s="2">
        <f>INDEX(table_results[evs],MATCH(table_summary[[#This Row],[state]],table_results[state],0))</f>
        <v>12</v>
      </c>
      <c r="J55" s="1">
        <f>(table_summary[[#This Row],[w_prob]]-table_summary[[#This Row],[b_prob]])^2</f>
        <v>0</v>
      </c>
      <c r="K55" s="1">
        <f>table_summary[[#This Row],[brier_unwt]]*table_summary[[#This Row],[e_votes]]</f>
        <v>0</v>
      </c>
      <c r="L55" s="3">
        <f>(table_summary[[#This Row],[conf]]-0.5)*2*100</f>
        <v>100</v>
      </c>
      <c r="M55" s="3">
        <f>IF(table_summary[[#This Row],[winner]]=table_summary[[#This Row],[win_proj]],table_summary[[#This Row],[bet]],-table_summary[[#This Row],[bet]])</f>
        <v>100</v>
      </c>
    </row>
    <row r="56" spans="1:13" x14ac:dyDescent="0.35">
      <c r="A56" t="s">
        <v>62</v>
      </c>
      <c r="B56" t="s">
        <v>2</v>
      </c>
      <c r="C56" t="s">
        <v>0</v>
      </c>
      <c r="D56" t="s">
        <v>65</v>
      </c>
      <c r="E56" s="1">
        <v>1</v>
      </c>
      <c r="F56" s="1">
        <f t="shared" si="0"/>
        <v>0</v>
      </c>
      <c r="G56" t="str">
        <f>INDEX(table_results[result],MATCH(table_summary[[#This Row],[state]],table_results[state],0))</f>
        <v>trump</v>
      </c>
      <c r="H56" s="1">
        <f>IF(table_summary[[#This Row],[winner]]="biden",1,0)</f>
        <v>0</v>
      </c>
      <c r="I56" s="2">
        <f>INDEX(table_results[evs],MATCH(table_summary[[#This Row],[state]],table_results[state],0))</f>
        <v>5</v>
      </c>
      <c r="J56" s="1">
        <f>(table_summary[[#This Row],[w_prob]]-table_summary[[#This Row],[b_prob]])^2</f>
        <v>0</v>
      </c>
      <c r="K56" s="1">
        <f>table_summary[[#This Row],[brier_unwt]]*table_summary[[#This Row],[e_votes]]</f>
        <v>0</v>
      </c>
      <c r="L56" s="3">
        <f>(table_summary[[#This Row],[conf]]-0.5)*2*100</f>
        <v>100</v>
      </c>
      <c r="M56" s="3">
        <f>IF(table_summary[[#This Row],[winner]]=table_summary[[#This Row],[win_proj]],table_summary[[#This Row],[bet]],-table_summary[[#This Row],[bet]])</f>
        <v>100</v>
      </c>
    </row>
    <row r="57" spans="1:13" x14ac:dyDescent="0.35">
      <c r="A57" t="s">
        <v>63</v>
      </c>
      <c r="B57" t="s">
        <v>2</v>
      </c>
      <c r="C57" t="s">
        <v>0</v>
      </c>
      <c r="D57" t="s">
        <v>8</v>
      </c>
      <c r="E57" s="1">
        <v>0.96499999999999997</v>
      </c>
      <c r="F57" s="1">
        <f t="shared" si="0"/>
        <v>0.96499999999999997</v>
      </c>
      <c r="G57" t="str">
        <f>INDEX(table_results[result],MATCH(table_summary[[#This Row],[state]],table_results[state],0))</f>
        <v>biden</v>
      </c>
      <c r="H57" s="1">
        <f>IF(table_summary[[#This Row],[winner]]="biden",1,0)</f>
        <v>1</v>
      </c>
      <c r="I57" s="2">
        <f>INDEX(table_results[evs],MATCH(table_summary[[#This Row],[state]],table_results[state],0))</f>
        <v>10</v>
      </c>
      <c r="J57" s="1">
        <f>(table_summary[[#This Row],[w_prob]]-table_summary[[#This Row],[b_prob]])^2</f>
        <v>1.2250000000000021E-3</v>
      </c>
      <c r="K57" s="1">
        <f>table_summary[[#This Row],[brier_unwt]]*table_summary[[#This Row],[e_votes]]</f>
        <v>1.2250000000000021E-2</v>
      </c>
      <c r="L57" s="3">
        <f>(table_summary[[#This Row],[conf]]-0.5)*2*100</f>
        <v>93</v>
      </c>
      <c r="M57" s="3">
        <f>IF(table_summary[[#This Row],[winner]]=table_summary[[#This Row],[win_proj]],table_summary[[#This Row],[bet]],-table_summary[[#This Row],[bet]])</f>
        <v>93</v>
      </c>
    </row>
    <row r="58" spans="1:13" x14ac:dyDescent="0.35">
      <c r="A58" t="s">
        <v>64</v>
      </c>
      <c r="B58" t="s">
        <v>2</v>
      </c>
      <c r="C58" t="s">
        <v>0</v>
      </c>
      <c r="D58" t="s">
        <v>65</v>
      </c>
      <c r="E58" s="1">
        <v>0.999</v>
      </c>
      <c r="F58" s="1">
        <f t="shared" si="0"/>
        <v>1.0000000000000009E-3</v>
      </c>
      <c r="G58" t="str">
        <f>INDEX(table_results[result],MATCH(table_summary[[#This Row],[state]],table_results[state],0))</f>
        <v>trump</v>
      </c>
      <c r="H58" s="1">
        <f>IF(table_summary[[#This Row],[winner]]="biden",1,0)</f>
        <v>0</v>
      </c>
      <c r="I58" s="2">
        <f>INDEX(table_results[evs],MATCH(table_summary[[#This Row],[state]],table_results[state],0))</f>
        <v>3</v>
      </c>
      <c r="J58" s="1">
        <f>(table_summary[[#This Row],[w_prob]]-table_summary[[#This Row],[b_prob]])^2</f>
        <v>1.0000000000000019E-6</v>
      </c>
      <c r="K58" s="1">
        <f>table_summary[[#This Row],[brier_unwt]]*table_summary[[#This Row],[e_votes]]</f>
        <v>3.0000000000000056E-6</v>
      </c>
      <c r="L58" s="3">
        <f>(table_summary[[#This Row],[conf]]-0.5)*2*100</f>
        <v>99.8</v>
      </c>
      <c r="M58" s="3">
        <f>IF(table_summary[[#This Row],[winner]]=table_summary[[#This Row],[win_proj]],table_summary[[#This Row],[bet]],-table_summary[[#This Row],[bet]])</f>
        <v>99.8</v>
      </c>
    </row>
    <row r="59" spans="1:13" x14ac:dyDescent="0.35">
      <c r="A59" t="s">
        <v>17</v>
      </c>
      <c r="B59" t="s">
        <v>2</v>
      </c>
      <c r="C59" t="s">
        <v>66</v>
      </c>
      <c r="D59" t="s">
        <v>8</v>
      </c>
      <c r="E59" s="1">
        <v>0.99</v>
      </c>
      <c r="F59" s="1">
        <f t="shared" si="0"/>
        <v>0.99</v>
      </c>
      <c r="G59" t="str">
        <f>INDEX(table_results[result],MATCH(table_summary[[#This Row],[state]],table_results[state],0))</f>
        <v>biden</v>
      </c>
      <c r="H59" s="1">
        <f>IF(table_summary[[#This Row],[winner]]="biden",1,0)</f>
        <v>1</v>
      </c>
      <c r="I59" s="2">
        <f>INDEX(table_results[evs],MATCH(table_summary[[#This Row],[state]],table_results[state],0))</f>
        <v>3</v>
      </c>
      <c r="J59" s="1">
        <f>(table_summary[[#This Row],[w_prob]]-table_summary[[#This Row],[b_prob]])^2</f>
        <v>1.0000000000000018E-4</v>
      </c>
      <c r="K59" s="1">
        <f>table_summary[[#This Row],[brier_unwt]]*table_summary[[#This Row],[e_votes]]</f>
        <v>3.0000000000000057E-4</v>
      </c>
      <c r="L59" s="3">
        <f>(table_summary[[#This Row],[conf]]-0.5)*2*100</f>
        <v>98</v>
      </c>
      <c r="M59" s="3">
        <f>IF(table_summary[[#This Row],[winner]]=table_summary[[#This Row],[win_proj]],table_summary[[#This Row],[bet]],-table_summary[[#This Row],[bet]])</f>
        <v>98</v>
      </c>
    </row>
    <row r="60" spans="1:13" x14ac:dyDescent="0.35">
      <c r="A60" t="s">
        <v>20</v>
      </c>
      <c r="B60" t="s">
        <v>2</v>
      </c>
      <c r="C60" t="s">
        <v>66</v>
      </c>
      <c r="D60" t="s">
        <v>8</v>
      </c>
      <c r="E60" s="1">
        <v>0.99</v>
      </c>
      <c r="F60" s="1">
        <f t="shared" si="0"/>
        <v>0.99</v>
      </c>
      <c r="G60" t="str">
        <f>INDEX(table_results[result],MATCH(table_summary[[#This Row],[state]],table_results[state],0))</f>
        <v>biden</v>
      </c>
      <c r="H60" s="1">
        <f>IF(table_summary[[#This Row],[winner]]="biden",1,0)</f>
        <v>1</v>
      </c>
      <c r="I60" s="2">
        <f>INDEX(table_results[evs],MATCH(table_summary[[#This Row],[state]],table_results[state],0))</f>
        <v>4</v>
      </c>
      <c r="J60" s="1">
        <f>(table_summary[[#This Row],[w_prob]]-table_summary[[#This Row],[b_prob]])^2</f>
        <v>1.0000000000000018E-4</v>
      </c>
      <c r="K60" s="1">
        <f>table_summary[[#This Row],[brier_unwt]]*table_summary[[#This Row],[e_votes]]</f>
        <v>4.0000000000000072E-4</v>
      </c>
      <c r="L60" s="3">
        <f>(table_summary[[#This Row],[conf]]-0.5)*2*100</f>
        <v>98</v>
      </c>
      <c r="M60" s="3">
        <f>IF(table_summary[[#This Row],[winner]]=table_summary[[#This Row],[win_proj]],table_summary[[#This Row],[bet]],-table_summary[[#This Row],[bet]])</f>
        <v>98</v>
      </c>
    </row>
    <row r="61" spans="1:13" x14ac:dyDescent="0.35">
      <c r="A61" t="s">
        <v>59</v>
      </c>
      <c r="B61" t="s">
        <v>2</v>
      </c>
      <c r="C61" t="s">
        <v>66</v>
      </c>
      <c r="D61" t="s">
        <v>8</v>
      </c>
      <c r="E61" s="1">
        <v>0.99</v>
      </c>
      <c r="F61" s="1">
        <f t="shared" si="0"/>
        <v>0.99</v>
      </c>
      <c r="G61" t="str">
        <f>INDEX(table_results[result],MATCH(table_summary[[#This Row],[state]],table_results[state],0))</f>
        <v>biden</v>
      </c>
      <c r="H61" s="1">
        <f>IF(table_summary[[#This Row],[winner]]="biden",1,0)</f>
        <v>1</v>
      </c>
      <c r="I61" s="2">
        <f>INDEX(table_results[evs],MATCH(table_summary[[#This Row],[state]],table_results[state],0))</f>
        <v>3</v>
      </c>
      <c r="J61" s="1">
        <f>(table_summary[[#This Row],[w_prob]]-table_summary[[#This Row],[b_prob]])^2</f>
        <v>1.0000000000000018E-4</v>
      </c>
      <c r="K61" s="1">
        <f>table_summary[[#This Row],[brier_unwt]]*table_summary[[#This Row],[e_votes]]</f>
        <v>3.0000000000000057E-4</v>
      </c>
      <c r="L61" s="3">
        <f>(table_summary[[#This Row],[conf]]-0.5)*2*100</f>
        <v>98</v>
      </c>
      <c r="M61" s="3">
        <f>IF(table_summary[[#This Row],[winner]]=table_summary[[#This Row],[win_proj]],table_summary[[#This Row],[bet]],-table_summary[[#This Row],[bet]])</f>
        <v>98</v>
      </c>
    </row>
    <row r="62" spans="1:13" x14ac:dyDescent="0.35">
      <c r="A62" t="s">
        <v>32</v>
      </c>
      <c r="B62" t="s">
        <v>2</v>
      </c>
      <c r="C62" t="s">
        <v>66</v>
      </c>
      <c r="D62" t="s">
        <v>8</v>
      </c>
      <c r="E62" s="1">
        <v>0.99</v>
      </c>
      <c r="F62" s="1">
        <f t="shared" si="0"/>
        <v>0.99</v>
      </c>
      <c r="G62" t="str">
        <f>INDEX(table_results[result],MATCH(table_summary[[#This Row],[state]],table_results[state],0))</f>
        <v>biden</v>
      </c>
      <c r="H62" s="1">
        <f>IF(table_summary[[#This Row],[winner]]="biden",1,0)</f>
        <v>1</v>
      </c>
      <c r="I62" s="2">
        <f>INDEX(table_results[evs],MATCH(table_summary[[#This Row],[state]],table_results[state],0))</f>
        <v>11</v>
      </c>
      <c r="J62" s="1">
        <f>(table_summary[[#This Row],[w_prob]]-table_summary[[#This Row],[b_prob]])^2</f>
        <v>1.0000000000000018E-4</v>
      </c>
      <c r="K62" s="1">
        <f>table_summary[[#This Row],[brier_unwt]]*table_summary[[#This Row],[e_votes]]</f>
        <v>1.100000000000002E-3</v>
      </c>
      <c r="L62" s="3">
        <f>(table_summary[[#This Row],[conf]]-0.5)*2*100</f>
        <v>98</v>
      </c>
      <c r="M62" s="3">
        <f>IF(table_summary[[#This Row],[winner]]=table_summary[[#This Row],[win_proj]],table_summary[[#This Row],[bet]],-table_summary[[#This Row],[bet]])</f>
        <v>98</v>
      </c>
    </row>
    <row r="63" spans="1:13" x14ac:dyDescent="0.35">
      <c r="A63" t="s">
        <v>13</v>
      </c>
      <c r="B63" t="s">
        <v>2</v>
      </c>
      <c r="C63" t="s">
        <v>66</v>
      </c>
      <c r="D63" t="s">
        <v>8</v>
      </c>
      <c r="E63" s="1">
        <v>0.99</v>
      </c>
      <c r="F63" s="1">
        <f t="shared" si="0"/>
        <v>0.99</v>
      </c>
      <c r="G63" t="str">
        <f>INDEX(table_results[result],MATCH(table_summary[[#This Row],[state]],table_results[state],0))</f>
        <v>biden</v>
      </c>
      <c r="H63" s="1">
        <f>IF(table_summary[[#This Row],[winner]]="biden",1,0)</f>
        <v>1</v>
      </c>
      <c r="I63" s="2">
        <f>INDEX(table_results[evs],MATCH(table_summary[[#This Row],[state]],table_results[state],0))</f>
        <v>55</v>
      </c>
      <c r="J63" s="1">
        <f>(table_summary[[#This Row],[w_prob]]-table_summary[[#This Row],[b_prob]])^2</f>
        <v>1.0000000000000018E-4</v>
      </c>
      <c r="K63" s="1">
        <f>table_summary[[#This Row],[brier_unwt]]*table_summary[[#This Row],[e_votes]]</f>
        <v>5.5000000000000101E-3</v>
      </c>
      <c r="L63" s="3">
        <f>(table_summary[[#This Row],[conf]]-0.5)*2*100</f>
        <v>98</v>
      </c>
      <c r="M63" s="3">
        <f>IF(table_summary[[#This Row],[winner]]=table_summary[[#This Row],[win_proj]],table_summary[[#This Row],[bet]],-table_summary[[#This Row],[bet]])</f>
        <v>98</v>
      </c>
    </row>
    <row r="64" spans="1:13" x14ac:dyDescent="0.35">
      <c r="A64" t="s">
        <v>31</v>
      </c>
      <c r="B64" t="s">
        <v>2</v>
      </c>
      <c r="C64" t="s">
        <v>66</v>
      </c>
      <c r="D64" t="s">
        <v>8</v>
      </c>
      <c r="E64" s="1">
        <v>0.99</v>
      </c>
      <c r="F64" s="1">
        <f t="shared" si="0"/>
        <v>0.99</v>
      </c>
      <c r="G64" t="str">
        <f>INDEX(table_results[result],MATCH(table_summary[[#This Row],[state]],table_results[state],0))</f>
        <v>biden</v>
      </c>
      <c r="H64" s="1">
        <f>IF(table_summary[[#This Row],[winner]]="biden",1,0)</f>
        <v>1</v>
      </c>
      <c r="I64" s="2">
        <f>INDEX(table_results[evs],MATCH(table_summary[[#This Row],[state]],table_results[state],0))</f>
        <v>10</v>
      </c>
      <c r="J64" s="1">
        <f>(table_summary[[#This Row],[w_prob]]-table_summary[[#This Row],[b_prob]])^2</f>
        <v>1.0000000000000018E-4</v>
      </c>
      <c r="K64" s="1">
        <f>table_summary[[#This Row],[brier_unwt]]*table_summary[[#This Row],[e_votes]]</f>
        <v>1.0000000000000018E-3</v>
      </c>
      <c r="L64" s="3">
        <f>(table_summary[[#This Row],[conf]]-0.5)*2*100</f>
        <v>98</v>
      </c>
      <c r="M64" s="3">
        <f>IF(table_summary[[#This Row],[winner]]=table_summary[[#This Row],[win_proj]],table_summary[[#This Row],[bet]],-table_summary[[#This Row],[bet]])</f>
        <v>98</v>
      </c>
    </row>
    <row r="65" spans="1:13" x14ac:dyDescent="0.35">
      <c r="A65" t="s">
        <v>43</v>
      </c>
      <c r="B65" t="s">
        <v>2</v>
      </c>
      <c r="C65" t="s">
        <v>66</v>
      </c>
      <c r="D65" t="s">
        <v>8</v>
      </c>
      <c r="E65" s="1">
        <v>0.99</v>
      </c>
      <c r="F65" s="1">
        <f t="shared" si="0"/>
        <v>0.99</v>
      </c>
      <c r="G65" t="str">
        <f>INDEX(table_results[result],MATCH(table_summary[[#This Row],[state]],table_results[state],0))</f>
        <v>biden</v>
      </c>
      <c r="H65" s="1">
        <f>IF(table_summary[[#This Row],[winner]]="biden",1,0)</f>
        <v>1</v>
      </c>
      <c r="I65" s="2">
        <f>INDEX(table_results[evs],MATCH(table_summary[[#This Row],[state]],table_results[state],0))</f>
        <v>29</v>
      </c>
      <c r="J65" s="1">
        <f>(table_summary[[#This Row],[w_prob]]-table_summary[[#This Row],[b_prob]])^2</f>
        <v>1.0000000000000018E-4</v>
      </c>
      <c r="K65" s="1">
        <f>table_summary[[#This Row],[brier_unwt]]*table_summary[[#This Row],[e_votes]]</f>
        <v>2.9000000000000054E-3</v>
      </c>
      <c r="L65" s="3">
        <f>(table_summary[[#This Row],[conf]]-0.5)*2*100</f>
        <v>98</v>
      </c>
      <c r="M65" s="3">
        <f>IF(table_summary[[#This Row],[winner]]=table_summary[[#This Row],[win_proj]],table_summary[[#This Row],[bet]],-table_summary[[#This Row],[bet]])</f>
        <v>98</v>
      </c>
    </row>
    <row r="66" spans="1:13" x14ac:dyDescent="0.35">
      <c r="A66" t="s">
        <v>53</v>
      </c>
      <c r="B66" t="s">
        <v>2</v>
      </c>
      <c r="C66" t="s">
        <v>66</v>
      </c>
      <c r="D66" t="s">
        <v>8</v>
      </c>
      <c r="E66" s="1">
        <v>0.99</v>
      </c>
      <c r="F66" s="1">
        <f t="shared" si="0"/>
        <v>0.99</v>
      </c>
      <c r="G66" t="str">
        <f>INDEX(table_results[result],MATCH(table_summary[[#This Row],[state]],table_results[state],0))</f>
        <v>biden</v>
      </c>
      <c r="H66" s="1">
        <f>IF(table_summary[[#This Row],[winner]]="biden",1,0)</f>
        <v>1</v>
      </c>
      <c r="I66" s="2">
        <f>INDEX(table_results[evs],MATCH(table_summary[[#This Row],[state]],table_results[state],0))</f>
        <v>4</v>
      </c>
      <c r="J66" s="1">
        <f>(table_summary[[#This Row],[w_prob]]-table_summary[[#This Row],[b_prob]])^2</f>
        <v>1.0000000000000018E-4</v>
      </c>
      <c r="K66" s="1">
        <f>table_summary[[#This Row],[brier_unwt]]*table_summary[[#This Row],[e_votes]]</f>
        <v>4.0000000000000072E-4</v>
      </c>
      <c r="L66" s="3">
        <f>(table_summary[[#This Row],[conf]]-0.5)*2*100</f>
        <v>98</v>
      </c>
      <c r="M66" s="3">
        <f>IF(table_summary[[#This Row],[winner]]=table_summary[[#This Row],[win_proj]],table_summary[[#This Row],[bet]],-table_summary[[#This Row],[bet]])</f>
        <v>98</v>
      </c>
    </row>
    <row r="67" spans="1:13" x14ac:dyDescent="0.35">
      <c r="A67" t="s">
        <v>15</v>
      </c>
      <c r="B67" t="s">
        <v>2</v>
      </c>
      <c r="C67" t="s">
        <v>66</v>
      </c>
      <c r="D67" t="s">
        <v>8</v>
      </c>
      <c r="E67" s="1">
        <v>0.99</v>
      </c>
      <c r="F67" s="1">
        <f t="shared" ref="F67:F130" si="1">IF(D67="biden",E67,1-E67)</f>
        <v>0.99</v>
      </c>
      <c r="G67" t="str">
        <f>INDEX(table_results[result],MATCH(table_summary[[#This Row],[state]],table_results[state],0))</f>
        <v>biden</v>
      </c>
      <c r="H67" s="1">
        <f>IF(table_summary[[#This Row],[winner]]="biden",1,0)</f>
        <v>1</v>
      </c>
      <c r="I67" s="2">
        <f>INDEX(table_results[evs],MATCH(table_summary[[#This Row],[state]],table_results[state],0))</f>
        <v>7</v>
      </c>
      <c r="J67" s="1">
        <f>(table_summary[[#This Row],[w_prob]]-table_summary[[#This Row],[b_prob]])^2</f>
        <v>1.0000000000000018E-4</v>
      </c>
      <c r="K67" s="1">
        <f>table_summary[[#This Row],[brier_unwt]]*table_summary[[#This Row],[e_votes]]</f>
        <v>7.0000000000000129E-4</v>
      </c>
      <c r="L67" s="3">
        <f>(table_summary[[#This Row],[conf]]-0.5)*2*100</f>
        <v>98</v>
      </c>
      <c r="M67" s="3">
        <f>IF(table_summary[[#This Row],[winner]]=table_summary[[#This Row],[win_proj]],table_summary[[#This Row],[bet]],-table_summary[[#This Row],[bet]])</f>
        <v>98</v>
      </c>
    </row>
    <row r="68" spans="1:13" x14ac:dyDescent="0.35">
      <c r="A68" t="s">
        <v>61</v>
      </c>
      <c r="B68" t="s">
        <v>2</v>
      </c>
      <c r="C68" t="s">
        <v>66</v>
      </c>
      <c r="D68" t="s">
        <v>8</v>
      </c>
      <c r="E68" s="1">
        <v>0.99</v>
      </c>
      <c r="F68" s="1">
        <f t="shared" si="1"/>
        <v>0.99</v>
      </c>
      <c r="G68" t="str">
        <f>INDEX(table_results[result],MATCH(table_summary[[#This Row],[state]],table_results[state],0))</f>
        <v>biden</v>
      </c>
      <c r="H68" s="1">
        <f>IF(table_summary[[#This Row],[winner]]="biden",1,0)</f>
        <v>1</v>
      </c>
      <c r="I68" s="2">
        <f>INDEX(table_results[evs],MATCH(table_summary[[#This Row],[state]],table_results[state],0))</f>
        <v>12</v>
      </c>
      <c r="J68" s="1">
        <f>(table_summary[[#This Row],[w_prob]]-table_summary[[#This Row],[b_prob]])^2</f>
        <v>1.0000000000000018E-4</v>
      </c>
      <c r="K68" s="1">
        <f>table_summary[[#This Row],[brier_unwt]]*table_summary[[#This Row],[e_votes]]</f>
        <v>1.2000000000000023E-3</v>
      </c>
      <c r="L68" s="3">
        <f>(table_summary[[#This Row],[conf]]-0.5)*2*100</f>
        <v>98</v>
      </c>
      <c r="M68" s="3">
        <f>IF(table_summary[[#This Row],[winner]]=table_summary[[#This Row],[win_proj]],table_summary[[#This Row],[bet]],-table_summary[[#This Row],[bet]])</f>
        <v>98</v>
      </c>
    </row>
    <row r="69" spans="1:13" x14ac:dyDescent="0.35">
      <c r="A69" t="s">
        <v>16</v>
      </c>
      <c r="B69" t="s">
        <v>2</v>
      </c>
      <c r="C69" t="s">
        <v>66</v>
      </c>
      <c r="D69" t="s">
        <v>8</v>
      </c>
      <c r="E69" s="1">
        <v>0.99</v>
      </c>
      <c r="F69" s="1">
        <f t="shared" si="1"/>
        <v>0.99</v>
      </c>
      <c r="G69" t="str">
        <f>INDEX(table_results[result],MATCH(table_summary[[#This Row],[state]],table_results[state],0))</f>
        <v>biden</v>
      </c>
      <c r="H69" s="1">
        <f>IF(table_summary[[#This Row],[winner]]="biden",1,0)</f>
        <v>1</v>
      </c>
      <c r="I69" s="2">
        <f>INDEX(table_results[evs],MATCH(table_summary[[#This Row],[state]],table_results[state],0))</f>
        <v>3</v>
      </c>
      <c r="J69" s="1">
        <f>(table_summary[[#This Row],[w_prob]]-table_summary[[#This Row],[b_prob]])^2</f>
        <v>1.0000000000000018E-4</v>
      </c>
      <c r="K69" s="1">
        <f>table_summary[[#This Row],[brier_unwt]]*table_summary[[#This Row],[e_votes]]</f>
        <v>3.0000000000000057E-4</v>
      </c>
      <c r="L69" s="3">
        <f>(table_summary[[#This Row],[conf]]-0.5)*2*100</f>
        <v>98</v>
      </c>
      <c r="M69" s="3">
        <f>IF(table_summary[[#This Row],[winner]]=table_summary[[#This Row],[win_proj]],table_summary[[#This Row],[bet]],-table_summary[[#This Row],[bet]])</f>
        <v>98</v>
      </c>
    </row>
    <row r="70" spans="1:13" x14ac:dyDescent="0.35">
      <c r="A70" t="s">
        <v>41</v>
      </c>
      <c r="B70" t="s">
        <v>2</v>
      </c>
      <c r="C70" t="s">
        <v>66</v>
      </c>
      <c r="D70" t="s">
        <v>8</v>
      </c>
      <c r="E70" s="1">
        <v>0.99</v>
      </c>
      <c r="F70" s="1">
        <f t="shared" si="1"/>
        <v>0.99</v>
      </c>
      <c r="G70" t="str">
        <f>INDEX(table_results[result],MATCH(table_summary[[#This Row],[state]],table_results[state],0))</f>
        <v>biden</v>
      </c>
      <c r="H70" s="1">
        <f>IF(table_summary[[#This Row],[winner]]="biden",1,0)</f>
        <v>1</v>
      </c>
      <c r="I70" s="2">
        <f>INDEX(table_results[evs],MATCH(table_summary[[#This Row],[state]],table_results[state],0))</f>
        <v>14</v>
      </c>
      <c r="J70" s="1">
        <f>(table_summary[[#This Row],[w_prob]]-table_summary[[#This Row],[b_prob]])^2</f>
        <v>1.0000000000000018E-4</v>
      </c>
      <c r="K70" s="1">
        <f>table_summary[[#This Row],[brier_unwt]]*table_summary[[#This Row],[e_votes]]</f>
        <v>1.4000000000000026E-3</v>
      </c>
      <c r="L70" s="3">
        <f>(table_summary[[#This Row],[conf]]-0.5)*2*100</f>
        <v>98</v>
      </c>
      <c r="M70" s="3">
        <f>IF(table_summary[[#This Row],[winner]]=table_summary[[#This Row],[win_proj]],table_summary[[#This Row],[bet]],-table_summary[[#This Row],[bet]])</f>
        <v>98</v>
      </c>
    </row>
    <row r="71" spans="1:13" x14ac:dyDescent="0.35">
      <c r="A71" t="s">
        <v>22</v>
      </c>
      <c r="B71" t="s">
        <v>2</v>
      </c>
      <c r="C71" t="s">
        <v>66</v>
      </c>
      <c r="D71" t="s">
        <v>8</v>
      </c>
      <c r="E71" s="1">
        <v>0.99</v>
      </c>
      <c r="F71" s="1">
        <f t="shared" si="1"/>
        <v>0.99</v>
      </c>
      <c r="G71" t="str">
        <f>INDEX(table_results[result],MATCH(table_summary[[#This Row],[state]],table_results[state],0))</f>
        <v>biden</v>
      </c>
      <c r="H71" s="1">
        <f>IF(table_summary[[#This Row],[winner]]="biden",1,0)</f>
        <v>1</v>
      </c>
      <c r="I71" s="2">
        <f>INDEX(table_results[evs],MATCH(table_summary[[#This Row],[state]],table_results[state],0))</f>
        <v>20</v>
      </c>
      <c r="J71" s="1">
        <f>(table_summary[[#This Row],[w_prob]]-table_summary[[#This Row],[b_prob]])^2</f>
        <v>1.0000000000000018E-4</v>
      </c>
      <c r="K71" s="1">
        <f>table_summary[[#This Row],[brier_unwt]]*table_summary[[#This Row],[e_votes]]</f>
        <v>2.0000000000000035E-3</v>
      </c>
      <c r="L71" s="3">
        <f>(table_summary[[#This Row],[conf]]-0.5)*2*100</f>
        <v>98</v>
      </c>
      <c r="M71" s="3">
        <f>IF(table_summary[[#This Row],[winner]]=table_summary[[#This Row],[win_proj]],table_summary[[#This Row],[bet]],-table_summary[[#This Row],[bet]])</f>
        <v>98</v>
      </c>
    </row>
    <row r="72" spans="1:13" x14ac:dyDescent="0.35">
      <c r="A72" t="s">
        <v>51</v>
      </c>
      <c r="B72" t="s">
        <v>2</v>
      </c>
      <c r="C72" t="s">
        <v>66</v>
      </c>
      <c r="D72" t="s">
        <v>8</v>
      </c>
      <c r="E72" s="1">
        <v>0.99</v>
      </c>
      <c r="F72" s="1">
        <f t="shared" si="1"/>
        <v>0.99</v>
      </c>
      <c r="G72" t="str">
        <f>INDEX(table_results[result],MATCH(table_summary[[#This Row],[state]],table_results[state],0))</f>
        <v>biden</v>
      </c>
      <c r="H72" s="1">
        <f>IF(table_summary[[#This Row],[winner]]="biden",1,0)</f>
        <v>1</v>
      </c>
      <c r="I72" s="2">
        <f>INDEX(table_results[evs],MATCH(table_summary[[#This Row],[state]],table_results[state],0))</f>
        <v>7</v>
      </c>
      <c r="J72" s="1">
        <f>(table_summary[[#This Row],[w_prob]]-table_summary[[#This Row],[b_prob]])^2</f>
        <v>1.0000000000000018E-4</v>
      </c>
      <c r="K72" s="1">
        <f>table_summary[[#This Row],[brier_unwt]]*table_summary[[#This Row],[e_votes]]</f>
        <v>7.0000000000000129E-4</v>
      </c>
      <c r="L72" s="3">
        <f>(table_summary[[#This Row],[conf]]-0.5)*2*100</f>
        <v>98</v>
      </c>
      <c r="M72" s="3">
        <f>IF(table_summary[[#This Row],[winner]]=table_summary[[#This Row],[win_proj]],table_summary[[#This Row],[bet]],-table_summary[[#This Row],[bet]])</f>
        <v>98</v>
      </c>
    </row>
    <row r="73" spans="1:13" x14ac:dyDescent="0.35">
      <c r="A73" t="s">
        <v>28</v>
      </c>
      <c r="B73" t="s">
        <v>2</v>
      </c>
      <c r="C73" t="s">
        <v>66</v>
      </c>
      <c r="D73" t="s">
        <v>8</v>
      </c>
      <c r="E73" s="1">
        <v>0.99</v>
      </c>
      <c r="F73" s="1">
        <f t="shared" si="1"/>
        <v>0.99</v>
      </c>
      <c r="G73" t="str">
        <f>INDEX(table_results[result],MATCH(table_summary[[#This Row],[state]],table_results[state],0))</f>
        <v>biden</v>
      </c>
      <c r="H73" s="1">
        <f>IF(table_summary[[#This Row],[winner]]="biden",1,0)</f>
        <v>1</v>
      </c>
      <c r="I73" s="2">
        <f>INDEX(table_results[evs],MATCH(table_summary[[#This Row],[state]],table_results[state],0))</f>
        <v>2</v>
      </c>
      <c r="J73" s="1">
        <f>(table_summary[[#This Row],[w_prob]]-table_summary[[#This Row],[b_prob]])^2</f>
        <v>1.0000000000000018E-4</v>
      </c>
      <c r="K73" s="1">
        <f>table_summary[[#This Row],[brier_unwt]]*table_summary[[#This Row],[e_votes]]</f>
        <v>2.0000000000000036E-4</v>
      </c>
      <c r="L73" s="3">
        <f>(table_summary[[#This Row],[conf]]-0.5)*2*100</f>
        <v>98</v>
      </c>
      <c r="M73" s="3">
        <f>IF(table_summary[[#This Row],[winner]]=table_summary[[#This Row],[win_proj]],table_summary[[#This Row],[bet]],-table_summary[[#This Row],[bet]])</f>
        <v>98</v>
      </c>
    </row>
    <row r="74" spans="1:13" x14ac:dyDescent="0.35">
      <c r="A74" t="s">
        <v>14</v>
      </c>
      <c r="B74" t="s">
        <v>2</v>
      </c>
      <c r="C74" t="s">
        <v>66</v>
      </c>
      <c r="D74" t="s">
        <v>8</v>
      </c>
      <c r="E74" s="1">
        <v>0.99</v>
      </c>
      <c r="F74" s="1">
        <f t="shared" si="1"/>
        <v>0.99</v>
      </c>
      <c r="G74" t="str">
        <f>INDEX(table_results[result],MATCH(table_summary[[#This Row],[state]],table_results[state],0))</f>
        <v>biden</v>
      </c>
      <c r="H74" s="1">
        <f>IF(table_summary[[#This Row],[winner]]="biden",1,0)</f>
        <v>1</v>
      </c>
      <c r="I74" s="2">
        <f>INDEX(table_results[evs],MATCH(table_summary[[#This Row],[state]],table_results[state],0))</f>
        <v>9</v>
      </c>
      <c r="J74" s="1">
        <f>(table_summary[[#This Row],[w_prob]]-table_summary[[#This Row],[b_prob]])^2</f>
        <v>1.0000000000000018E-4</v>
      </c>
      <c r="K74" s="1">
        <f>table_summary[[#This Row],[brier_unwt]]*table_summary[[#This Row],[e_votes]]</f>
        <v>9.000000000000016E-4</v>
      </c>
      <c r="L74" s="3">
        <f>(table_summary[[#This Row],[conf]]-0.5)*2*100</f>
        <v>98</v>
      </c>
      <c r="M74" s="3">
        <f>IF(table_summary[[#This Row],[winner]]=table_summary[[#This Row],[win_proj]],table_summary[[#This Row],[bet]],-table_summary[[#This Row],[bet]])</f>
        <v>98</v>
      </c>
    </row>
    <row r="75" spans="1:13" x14ac:dyDescent="0.35">
      <c r="A75" t="s">
        <v>42</v>
      </c>
      <c r="B75" t="s">
        <v>2</v>
      </c>
      <c r="C75" t="s">
        <v>66</v>
      </c>
      <c r="D75" t="s">
        <v>8</v>
      </c>
      <c r="E75" s="1">
        <v>0.99</v>
      </c>
      <c r="F75" s="1">
        <f t="shared" si="1"/>
        <v>0.99</v>
      </c>
      <c r="G75" t="str">
        <f>INDEX(table_results[result],MATCH(table_summary[[#This Row],[state]],table_results[state],0))</f>
        <v>biden</v>
      </c>
      <c r="H75" s="1">
        <f>IF(table_summary[[#This Row],[winner]]="biden",1,0)</f>
        <v>1</v>
      </c>
      <c r="I75" s="2">
        <f>INDEX(table_results[evs],MATCH(table_summary[[#This Row],[state]],table_results[state],0))</f>
        <v>5</v>
      </c>
      <c r="J75" s="1">
        <f>(table_summary[[#This Row],[w_prob]]-table_summary[[#This Row],[b_prob]])^2</f>
        <v>1.0000000000000018E-4</v>
      </c>
      <c r="K75" s="1">
        <f>table_summary[[#This Row],[brier_unwt]]*table_summary[[#This Row],[e_votes]]</f>
        <v>5.0000000000000088E-4</v>
      </c>
      <c r="L75" s="3">
        <f>(table_summary[[#This Row],[conf]]-0.5)*2*100</f>
        <v>98</v>
      </c>
      <c r="M75" s="3">
        <f>IF(table_summary[[#This Row],[winner]]=table_summary[[#This Row],[win_proj]],table_summary[[#This Row],[bet]],-table_summary[[#This Row],[bet]])</f>
        <v>98</v>
      </c>
    </row>
    <row r="76" spans="1:13" x14ac:dyDescent="0.35">
      <c r="A76" t="s">
        <v>60</v>
      </c>
      <c r="B76" t="s">
        <v>2</v>
      </c>
      <c r="C76" t="s">
        <v>66</v>
      </c>
      <c r="D76" t="s">
        <v>8</v>
      </c>
      <c r="E76" s="1">
        <v>0.99</v>
      </c>
      <c r="F76" s="1">
        <f t="shared" si="1"/>
        <v>0.99</v>
      </c>
      <c r="G76" t="str">
        <f>INDEX(table_results[result],MATCH(table_summary[[#This Row],[state]],table_results[state],0))</f>
        <v>biden</v>
      </c>
      <c r="H76" s="1">
        <f>IF(table_summary[[#This Row],[winner]]="biden",1,0)</f>
        <v>1</v>
      </c>
      <c r="I76" s="2">
        <f>INDEX(table_results[evs],MATCH(table_summary[[#This Row],[state]],table_results[state],0))</f>
        <v>13</v>
      </c>
      <c r="J76" s="1">
        <f>(table_summary[[#This Row],[w_prob]]-table_summary[[#This Row],[b_prob]])^2</f>
        <v>1.0000000000000018E-4</v>
      </c>
      <c r="K76" s="1">
        <f>table_summary[[#This Row],[brier_unwt]]*table_summary[[#This Row],[e_votes]]</f>
        <v>1.3000000000000023E-3</v>
      </c>
      <c r="L76" s="3">
        <f>(table_summary[[#This Row],[conf]]-0.5)*2*100</f>
        <v>98</v>
      </c>
      <c r="M76" s="3">
        <f>IF(table_summary[[#This Row],[winner]]=table_summary[[#This Row],[win_proj]],table_summary[[#This Row],[bet]],-table_summary[[#This Row],[bet]])</f>
        <v>98</v>
      </c>
    </row>
    <row r="77" spans="1:13" x14ac:dyDescent="0.35">
      <c r="A77" t="s">
        <v>34</v>
      </c>
      <c r="B77" t="s">
        <v>2</v>
      </c>
      <c r="C77" t="s">
        <v>66</v>
      </c>
      <c r="D77" t="s">
        <v>8</v>
      </c>
      <c r="E77" s="1">
        <v>0.99</v>
      </c>
      <c r="F77" s="1">
        <f t="shared" si="1"/>
        <v>0.99</v>
      </c>
      <c r="G77" t="str">
        <f>INDEX(table_results[result],MATCH(table_summary[[#This Row],[state]],table_results[state],0))</f>
        <v>biden</v>
      </c>
      <c r="H77" s="1">
        <f>IF(table_summary[[#This Row],[winner]]="biden",1,0)</f>
        <v>1</v>
      </c>
      <c r="I77" s="2">
        <f>INDEX(table_results[evs],MATCH(table_summary[[#This Row],[state]],table_results[state],0))</f>
        <v>10</v>
      </c>
      <c r="J77" s="1">
        <f>(table_summary[[#This Row],[w_prob]]-table_summary[[#This Row],[b_prob]])^2</f>
        <v>1.0000000000000018E-4</v>
      </c>
      <c r="K77" s="1">
        <f>table_summary[[#This Row],[brier_unwt]]*table_summary[[#This Row],[e_votes]]</f>
        <v>1.0000000000000018E-3</v>
      </c>
      <c r="L77" s="3">
        <f>(table_summary[[#This Row],[conf]]-0.5)*2*100</f>
        <v>98</v>
      </c>
      <c r="M77" s="3">
        <f>IF(table_summary[[#This Row],[winner]]=table_summary[[#This Row],[win_proj]],table_summary[[#This Row],[bet]],-table_summary[[#This Row],[bet]])</f>
        <v>98</v>
      </c>
    </row>
    <row r="78" spans="1:13" x14ac:dyDescent="0.35">
      <c r="A78" t="s">
        <v>40</v>
      </c>
      <c r="B78" t="s">
        <v>2</v>
      </c>
      <c r="C78" t="s">
        <v>66</v>
      </c>
      <c r="D78" t="s">
        <v>8</v>
      </c>
      <c r="E78" s="1">
        <v>0.99</v>
      </c>
      <c r="F78" s="1">
        <f t="shared" si="1"/>
        <v>0.99</v>
      </c>
      <c r="G78" t="str">
        <f>INDEX(table_results[result],MATCH(table_summary[[#This Row],[state]],table_results[state],0))</f>
        <v>biden</v>
      </c>
      <c r="H78" s="1">
        <f>IF(table_summary[[#This Row],[winner]]="biden",1,0)</f>
        <v>1</v>
      </c>
      <c r="I78" s="2">
        <f>INDEX(table_results[evs],MATCH(table_summary[[#This Row],[state]],table_results[state],0))</f>
        <v>4</v>
      </c>
      <c r="J78" s="1">
        <f>(table_summary[[#This Row],[w_prob]]-table_summary[[#This Row],[b_prob]])^2</f>
        <v>1.0000000000000018E-4</v>
      </c>
      <c r="K78" s="1">
        <f>table_summary[[#This Row],[brier_unwt]]*table_summary[[#This Row],[e_votes]]</f>
        <v>4.0000000000000072E-4</v>
      </c>
      <c r="L78" s="3">
        <f>(table_summary[[#This Row],[conf]]-0.5)*2*100</f>
        <v>98</v>
      </c>
      <c r="M78" s="3">
        <f>IF(table_summary[[#This Row],[winner]]=table_summary[[#This Row],[win_proj]],table_summary[[#This Row],[bet]],-table_summary[[#This Row],[bet]])</f>
        <v>98</v>
      </c>
    </row>
    <row r="79" spans="1:13" x14ac:dyDescent="0.35">
      <c r="A79" t="s">
        <v>33</v>
      </c>
      <c r="B79" t="s">
        <v>2</v>
      </c>
      <c r="C79" t="s">
        <v>66</v>
      </c>
      <c r="D79" t="s">
        <v>8</v>
      </c>
      <c r="E79" s="1">
        <v>0.98</v>
      </c>
      <c r="F79" s="1">
        <f t="shared" si="1"/>
        <v>0.98</v>
      </c>
      <c r="G79" t="str">
        <f>INDEX(table_results[result],MATCH(table_summary[[#This Row],[state]],table_results[state],0))</f>
        <v>biden</v>
      </c>
      <c r="H79" s="1">
        <f>IF(table_summary[[#This Row],[winner]]="biden",1,0)</f>
        <v>1</v>
      </c>
      <c r="I79" s="2">
        <f>INDEX(table_results[evs],MATCH(table_summary[[#This Row],[state]],table_results[state],0))</f>
        <v>16</v>
      </c>
      <c r="J79" s="1">
        <f>(table_summary[[#This Row],[w_prob]]-table_summary[[#This Row],[b_prob]])^2</f>
        <v>4.0000000000000072E-4</v>
      </c>
      <c r="K79" s="1">
        <f>table_summary[[#This Row],[brier_unwt]]*table_summary[[#This Row],[e_votes]]</f>
        <v>6.4000000000000116E-3</v>
      </c>
      <c r="L79" s="3">
        <f>(table_summary[[#This Row],[conf]]-0.5)*2*100</f>
        <v>96</v>
      </c>
      <c r="M79" s="3">
        <f>IF(table_summary[[#This Row],[winner]]=table_summary[[#This Row],[win_proj]],table_summary[[#This Row],[bet]],-table_summary[[#This Row],[bet]])</f>
        <v>96</v>
      </c>
    </row>
    <row r="80" spans="1:13" x14ac:dyDescent="0.35">
      <c r="A80" t="s">
        <v>63</v>
      </c>
      <c r="B80" t="s">
        <v>2</v>
      </c>
      <c r="C80" t="s">
        <v>66</v>
      </c>
      <c r="D80" t="s">
        <v>8</v>
      </c>
      <c r="E80" s="1">
        <v>0.98</v>
      </c>
      <c r="F80" s="1">
        <f t="shared" si="1"/>
        <v>0.98</v>
      </c>
      <c r="G80" t="str">
        <f>INDEX(table_results[result],MATCH(table_summary[[#This Row],[state]],table_results[state],0))</f>
        <v>biden</v>
      </c>
      <c r="H80" s="1">
        <f>IF(table_summary[[#This Row],[winner]]="biden",1,0)</f>
        <v>1</v>
      </c>
      <c r="I80" s="2">
        <f>INDEX(table_results[evs],MATCH(table_summary[[#This Row],[state]],table_results[state],0))</f>
        <v>10</v>
      </c>
      <c r="J80" s="1">
        <f>(table_summary[[#This Row],[w_prob]]-table_summary[[#This Row],[b_prob]])^2</f>
        <v>4.0000000000000072E-4</v>
      </c>
      <c r="K80" s="1">
        <f>table_summary[[#This Row],[brier_unwt]]*table_summary[[#This Row],[e_votes]]</f>
        <v>4.000000000000007E-3</v>
      </c>
      <c r="L80" s="3">
        <f>(table_summary[[#This Row],[conf]]-0.5)*2*100</f>
        <v>96</v>
      </c>
      <c r="M80" s="3">
        <f>IF(table_summary[[#This Row],[winner]]=table_summary[[#This Row],[win_proj]],table_summary[[#This Row],[bet]],-table_summary[[#This Row],[bet]])</f>
        <v>96</v>
      </c>
    </row>
    <row r="81" spans="1:13" x14ac:dyDescent="0.35">
      <c r="A81" t="s">
        <v>39</v>
      </c>
      <c r="B81" t="s">
        <v>2</v>
      </c>
      <c r="C81" t="s">
        <v>66</v>
      </c>
      <c r="D81" t="s">
        <v>8</v>
      </c>
      <c r="E81" s="1">
        <v>0.95</v>
      </c>
      <c r="F81" s="1">
        <f t="shared" si="1"/>
        <v>0.95</v>
      </c>
      <c r="G81" t="str">
        <f>INDEX(table_results[result],MATCH(table_summary[[#This Row],[state]],table_results[state],0))</f>
        <v>biden</v>
      </c>
      <c r="H81" s="1">
        <f>IF(table_summary[[#This Row],[winner]]="biden",1,0)</f>
        <v>1</v>
      </c>
      <c r="I81" s="2">
        <f>INDEX(table_results[evs],MATCH(table_summary[[#This Row],[state]],table_results[state],0))</f>
        <v>6</v>
      </c>
      <c r="J81" s="1">
        <f>(table_summary[[#This Row],[w_prob]]-table_summary[[#This Row],[b_prob]])^2</f>
        <v>2.5000000000000044E-3</v>
      </c>
      <c r="K81" s="1">
        <f>table_summary[[#This Row],[brier_unwt]]*table_summary[[#This Row],[e_votes]]</f>
        <v>1.5000000000000027E-2</v>
      </c>
      <c r="L81" s="3">
        <f>(table_summary[[#This Row],[conf]]-0.5)*2*100</f>
        <v>89.999999999999986</v>
      </c>
      <c r="M81" s="3">
        <f>IF(table_summary[[#This Row],[winner]]=table_summary[[#This Row],[win_proj]],table_summary[[#This Row],[bet]],-table_summary[[#This Row],[bet]])</f>
        <v>89.999999999999986</v>
      </c>
    </row>
    <row r="82" spans="1:13" x14ac:dyDescent="0.35">
      <c r="A82" t="s">
        <v>52</v>
      </c>
      <c r="B82" t="s">
        <v>2</v>
      </c>
      <c r="C82" t="s">
        <v>66</v>
      </c>
      <c r="D82" t="s">
        <v>8</v>
      </c>
      <c r="E82" s="1">
        <v>0.95</v>
      </c>
      <c r="F82" s="1">
        <f t="shared" si="1"/>
        <v>0.95</v>
      </c>
      <c r="G82" t="str">
        <f>INDEX(table_results[result],MATCH(table_summary[[#This Row],[state]],table_results[state],0))</f>
        <v>biden</v>
      </c>
      <c r="H82" s="1">
        <f>IF(table_summary[[#This Row],[winner]]="biden",1,0)</f>
        <v>1</v>
      </c>
      <c r="I82" s="2">
        <f>INDEX(table_results[evs],MATCH(table_summary[[#This Row],[state]],table_results[state],0))</f>
        <v>20</v>
      </c>
      <c r="J82" s="1">
        <f>(table_summary[[#This Row],[w_prob]]-table_summary[[#This Row],[b_prob]])^2</f>
        <v>2.5000000000000044E-3</v>
      </c>
      <c r="K82" s="1">
        <f>table_summary[[#This Row],[brier_unwt]]*table_summary[[#This Row],[e_votes]]</f>
        <v>5.0000000000000086E-2</v>
      </c>
      <c r="L82" s="3">
        <f>(table_summary[[#This Row],[conf]]-0.5)*2*100</f>
        <v>89.999999999999986</v>
      </c>
      <c r="M82" s="3">
        <f>IF(table_summary[[#This Row],[winner]]=table_summary[[#This Row],[win_proj]],table_summary[[#This Row],[bet]],-table_summary[[#This Row],[bet]])</f>
        <v>89.999999999999986</v>
      </c>
    </row>
    <row r="83" spans="1:13" x14ac:dyDescent="0.35">
      <c r="A83" t="s">
        <v>18</v>
      </c>
      <c r="B83" t="s">
        <v>2</v>
      </c>
      <c r="C83" t="s">
        <v>66</v>
      </c>
      <c r="D83" t="s">
        <v>8</v>
      </c>
      <c r="E83" s="1">
        <v>0.8</v>
      </c>
      <c r="F83" s="1">
        <f t="shared" si="1"/>
        <v>0.8</v>
      </c>
      <c r="G83" t="str">
        <f>INDEX(table_results[result],MATCH(table_summary[[#This Row],[state]],table_results[state],0))</f>
        <v>trump</v>
      </c>
      <c r="H83" s="1">
        <f>IF(table_summary[[#This Row],[winner]]="biden",1,0)</f>
        <v>0</v>
      </c>
      <c r="I83" s="2">
        <f>INDEX(table_results[evs],MATCH(table_summary[[#This Row],[state]],table_results[state],0))</f>
        <v>29</v>
      </c>
      <c r="J83" s="1">
        <f>(table_summary[[#This Row],[w_prob]]-table_summary[[#This Row],[b_prob]])^2</f>
        <v>0.64000000000000012</v>
      </c>
      <c r="K83" s="1">
        <f>table_summary[[#This Row],[brier_unwt]]*table_summary[[#This Row],[e_votes]]</f>
        <v>18.560000000000002</v>
      </c>
      <c r="L83" s="3">
        <f>(table_summary[[#This Row],[conf]]-0.5)*2*100</f>
        <v>60.000000000000007</v>
      </c>
      <c r="M83" s="3">
        <f>IF(table_summary[[#This Row],[winner]]=table_summary[[#This Row],[win_proj]],table_summary[[#This Row],[bet]],-table_summary[[#This Row],[bet]])</f>
        <v>-60.000000000000007</v>
      </c>
    </row>
    <row r="84" spans="1:13" x14ac:dyDescent="0.35">
      <c r="A84" t="s">
        <v>11</v>
      </c>
      <c r="B84" t="s">
        <v>2</v>
      </c>
      <c r="C84" t="s">
        <v>66</v>
      </c>
      <c r="D84" t="s">
        <v>8</v>
      </c>
      <c r="E84" s="1">
        <v>0.73</v>
      </c>
      <c r="F84" s="1">
        <f t="shared" si="1"/>
        <v>0.73</v>
      </c>
      <c r="G84" t="str">
        <f>INDEX(table_results[result],MATCH(table_summary[[#This Row],[state]],table_results[state],0))</f>
        <v>biden</v>
      </c>
      <c r="H84" s="1">
        <f>IF(table_summary[[#This Row],[winner]]="biden",1,0)</f>
        <v>1</v>
      </c>
      <c r="I84" s="2">
        <f>INDEX(table_results[evs],MATCH(table_summary[[#This Row],[state]],table_results[state],0))</f>
        <v>11</v>
      </c>
      <c r="J84" s="1">
        <f>(table_summary[[#This Row],[w_prob]]-table_summary[[#This Row],[b_prob]])^2</f>
        <v>7.2900000000000006E-2</v>
      </c>
      <c r="K84" s="1">
        <f>table_summary[[#This Row],[brier_unwt]]*table_summary[[#This Row],[e_votes]]</f>
        <v>0.80190000000000006</v>
      </c>
      <c r="L84" s="3">
        <f>(table_summary[[#This Row],[conf]]-0.5)*2*100</f>
        <v>46</v>
      </c>
      <c r="M84" s="3">
        <f>IF(table_summary[[#This Row],[winner]]=table_summary[[#This Row],[win_proj]],table_summary[[#This Row],[bet]],-table_summary[[#This Row],[bet]])</f>
        <v>46</v>
      </c>
    </row>
    <row r="85" spans="1:13" x14ac:dyDescent="0.35">
      <c r="A85" t="s">
        <v>47</v>
      </c>
      <c r="B85" t="s">
        <v>2</v>
      </c>
      <c r="C85" t="s">
        <v>66</v>
      </c>
      <c r="D85" t="s">
        <v>8</v>
      </c>
      <c r="E85" s="1">
        <v>0.7</v>
      </c>
      <c r="F85" s="1">
        <f t="shared" si="1"/>
        <v>0.7</v>
      </c>
      <c r="G85" t="str">
        <f>INDEX(table_results[result],MATCH(table_summary[[#This Row],[state]],table_results[state],0))</f>
        <v>trump</v>
      </c>
      <c r="H85" s="1">
        <f>IF(table_summary[[#This Row],[winner]]="biden",1,0)</f>
        <v>0</v>
      </c>
      <c r="I85" s="2">
        <f>INDEX(table_results[evs],MATCH(table_summary[[#This Row],[state]],table_results[state],0))</f>
        <v>15</v>
      </c>
      <c r="J85" s="1">
        <f>(table_summary[[#This Row],[w_prob]]-table_summary[[#This Row],[b_prob]])^2</f>
        <v>0.48999999999999994</v>
      </c>
      <c r="K85" s="1">
        <f>table_summary[[#This Row],[brier_unwt]]*table_summary[[#This Row],[e_votes]]</f>
        <v>7.3499999999999988</v>
      </c>
      <c r="L85" s="3">
        <f>(table_summary[[#This Row],[conf]]-0.5)*2*100</f>
        <v>39.999999999999993</v>
      </c>
      <c r="M85" s="3">
        <f>IF(table_summary[[#This Row],[winner]]=table_summary[[#This Row],[win_proj]],table_summary[[#This Row],[bet]],-table_summary[[#This Row],[bet]])</f>
        <v>-39.999999999999993</v>
      </c>
    </row>
    <row r="86" spans="1:13" x14ac:dyDescent="0.35">
      <c r="A86" t="s">
        <v>19</v>
      </c>
      <c r="B86" t="s">
        <v>2</v>
      </c>
      <c r="C86" t="s">
        <v>66</v>
      </c>
      <c r="D86" t="s">
        <v>8</v>
      </c>
      <c r="E86" s="1">
        <v>0.57999999999999996</v>
      </c>
      <c r="F86" s="1">
        <f t="shared" si="1"/>
        <v>0.57999999999999996</v>
      </c>
      <c r="G86" t="str">
        <f>INDEX(table_results[result],MATCH(table_summary[[#This Row],[state]],table_results[state],0))</f>
        <v>biden</v>
      </c>
      <c r="H86" s="1">
        <f>IF(table_summary[[#This Row],[winner]]="biden",1,0)</f>
        <v>1</v>
      </c>
      <c r="I86" s="2">
        <f>INDEX(table_results[evs],MATCH(table_summary[[#This Row],[state]],table_results[state],0))</f>
        <v>16</v>
      </c>
      <c r="J86" s="1">
        <f>(table_summary[[#This Row],[w_prob]]-table_summary[[#This Row],[b_prob]])^2</f>
        <v>0.17640000000000003</v>
      </c>
      <c r="K86" s="1">
        <f>table_summary[[#This Row],[brier_unwt]]*table_summary[[#This Row],[e_votes]]</f>
        <v>2.8224000000000005</v>
      </c>
      <c r="L86" s="3">
        <f>(table_summary[[#This Row],[conf]]-0.5)*2*100</f>
        <v>15.999999999999993</v>
      </c>
      <c r="M86" s="3">
        <f>IF(table_summary[[#This Row],[winner]]=table_summary[[#This Row],[win_proj]],table_summary[[#This Row],[bet]],-table_summary[[#This Row],[bet]])</f>
        <v>15.999999999999993</v>
      </c>
    </row>
    <row r="87" spans="1:13" x14ac:dyDescent="0.35">
      <c r="A87" t="s">
        <v>24</v>
      </c>
      <c r="B87" t="s">
        <v>2</v>
      </c>
      <c r="C87" t="s">
        <v>66</v>
      </c>
      <c r="D87" t="s">
        <v>65</v>
      </c>
      <c r="E87" s="1">
        <v>0.55000000000000004</v>
      </c>
      <c r="F87" s="1">
        <f t="shared" si="1"/>
        <v>0.44999999999999996</v>
      </c>
      <c r="G87" t="str">
        <f>INDEX(table_results[result],MATCH(table_summary[[#This Row],[state]],table_results[state],0))</f>
        <v>trump</v>
      </c>
      <c r="H87" s="1">
        <f>IF(table_summary[[#This Row],[winner]]="biden",1,0)</f>
        <v>0</v>
      </c>
      <c r="I87" s="2">
        <f>INDEX(table_results[evs],MATCH(table_summary[[#This Row],[state]],table_results[state],0))</f>
        <v>6</v>
      </c>
      <c r="J87" s="1">
        <f>(table_summary[[#This Row],[w_prob]]-table_summary[[#This Row],[b_prob]])^2</f>
        <v>0.20249999999999996</v>
      </c>
      <c r="K87" s="1">
        <f>table_summary[[#This Row],[brier_unwt]]*table_summary[[#This Row],[e_votes]]</f>
        <v>1.2149999999999999</v>
      </c>
      <c r="L87" s="3">
        <f>(table_summary[[#This Row],[conf]]-0.5)*2*100</f>
        <v>10.000000000000009</v>
      </c>
      <c r="M87" s="3">
        <f>IF(table_summary[[#This Row],[winner]]=table_summary[[#This Row],[win_proj]],table_summary[[#This Row],[bet]],-table_summary[[#This Row],[bet]])</f>
        <v>10.000000000000009</v>
      </c>
    </row>
    <row r="88" spans="1:13" x14ac:dyDescent="0.35">
      <c r="A88" t="s">
        <v>49</v>
      </c>
      <c r="B88" t="s">
        <v>2</v>
      </c>
      <c r="C88" t="s">
        <v>66</v>
      </c>
      <c r="D88" t="s">
        <v>65</v>
      </c>
      <c r="E88" s="1">
        <v>0.56000000000000005</v>
      </c>
      <c r="F88" s="1">
        <f t="shared" si="1"/>
        <v>0.43999999999999995</v>
      </c>
      <c r="G88" t="str">
        <f>INDEX(table_results[result],MATCH(table_summary[[#This Row],[state]],table_results[state],0))</f>
        <v>trump</v>
      </c>
      <c r="H88" s="1">
        <f>IF(table_summary[[#This Row],[winner]]="biden",1,0)</f>
        <v>0</v>
      </c>
      <c r="I88" s="2">
        <f>INDEX(table_results[evs],MATCH(table_summary[[#This Row],[state]],table_results[state],0))</f>
        <v>18</v>
      </c>
      <c r="J88" s="1">
        <f>(table_summary[[#This Row],[w_prob]]-table_summary[[#This Row],[b_prob]])^2</f>
        <v>0.19359999999999997</v>
      </c>
      <c r="K88" s="1">
        <f>table_summary[[#This Row],[brier_unwt]]*table_summary[[#This Row],[e_votes]]</f>
        <v>3.4847999999999995</v>
      </c>
      <c r="L88" s="3">
        <f>(table_summary[[#This Row],[conf]]-0.5)*2*100</f>
        <v>12.000000000000011</v>
      </c>
      <c r="M88" s="3">
        <f>IF(table_summary[[#This Row],[winner]]=table_summary[[#This Row],[win_proj]],table_summary[[#This Row],[bet]],-table_summary[[#This Row],[bet]])</f>
        <v>12.000000000000011</v>
      </c>
    </row>
    <row r="89" spans="1:13" x14ac:dyDescent="0.35">
      <c r="A89" t="s">
        <v>57</v>
      </c>
      <c r="B89" t="s">
        <v>2</v>
      </c>
      <c r="C89" t="s">
        <v>66</v>
      </c>
      <c r="D89" t="s">
        <v>65</v>
      </c>
      <c r="E89" s="1">
        <v>0.7</v>
      </c>
      <c r="F89" s="1">
        <f t="shared" si="1"/>
        <v>0.30000000000000004</v>
      </c>
      <c r="G89" t="str">
        <f>INDEX(table_results[result],MATCH(table_summary[[#This Row],[state]],table_results[state],0))</f>
        <v>trump</v>
      </c>
      <c r="H89" s="1">
        <f>IF(table_summary[[#This Row],[winner]]="biden",1,0)</f>
        <v>0</v>
      </c>
      <c r="I89" s="2">
        <f>INDEX(table_results[evs],MATCH(table_summary[[#This Row],[state]],table_results[state],0))</f>
        <v>38</v>
      </c>
      <c r="J89" s="1">
        <f>(table_summary[[#This Row],[w_prob]]-table_summary[[#This Row],[b_prob]])^2</f>
        <v>9.0000000000000024E-2</v>
      </c>
      <c r="K89" s="1">
        <f>table_summary[[#This Row],[brier_unwt]]*table_summary[[#This Row],[e_votes]]</f>
        <v>3.4200000000000008</v>
      </c>
      <c r="L89" s="3">
        <f>(table_summary[[#This Row],[conf]]-0.5)*2*100</f>
        <v>39.999999999999993</v>
      </c>
      <c r="M89" s="3">
        <f>IF(table_summary[[#This Row],[winner]]=table_summary[[#This Row],[win_proj]],table_summary[[#This Row],[bet]],-table_summary[[#This Row],[bet]])</f>
        <v>39.999999999999993</v>
      </c>
    </row>
    <row r="90" spans="1:13" x14ac:dyDescent="0.35">
      <c r="A90" t="s">
        <v>10</v>
      </c>
      <c r="B90" t="s">
        <v>2</v>
      </c>
      <c r="C90" t="s">
        <v>66</v>
      </c>
      <c r="D90" t="s">
        <v>65</v>
      </c>
      <c r="E90" s="1">
        <v>0.95</v>
      </c>
      <c r="F90" s="1">
        <f t="shared" si="1"/>
        <v>5.0000000000000044E-2</v>
      </c>
      <c r="G90" t="str">
        <f>INDEX(table_results[result],MATCH(table_summary[[#This Row],[state]],table_results[state],0))</f>
        <v>trump</v>
      </c>
      <c r="H90" s="1">
        <f>IF(table_summary[[#This Row],[winner]]="biden",1,0)</f>
        <v>0</v>
      </c>
      <c r="I90" s="2">
        <f>INDEX(table_results[evs],MATCH(table_summary[[#This Row],[state]],table_results[state],0))</f>
        <v>3</v>
      </c>
      <c r="J90" s="1">
        <f>(table_summary[[#This Row],[w_prob]]-table_summary[[#This Row],[b_prob]])^2</f>
        <v>2.5000000000000044E-3</v>
      </c>
      <c r="K90" s="1">
        <f>table_summary[[#This Row],[brier_unwt]]*table_summary[[#This Row],[e_votes]]</f>
        <v>7.5000000000000136E-3</v>
      </c>
      <c r="L90" s="3">
        <f>(table_summary[[#This Row],[conf]]-0.5)*2*100</f>
        <v>89.999999999999986</v>
      </c>
      <c r="M90" s="3">
        <f>IF(table_summary[[#This Row],[winner]]=table_summary[[#This Row],[win_proj]],table_summary[[#This Row],[bet]],-table_summary[[#This Row],[bet]])</f>
        <v>89.999999999999986</v>
      </c>
    </row>
    <row r="91" spans="1:13" x14ac:dyDescent="0.35">
      <c r="A91" t="s">
        <v>54</v>
      </c>
      <c r="B91" t="s">
        <v>2</v>
      </c>
      <c r="C91" t="s">
        <v>66</v>
      </c>
      <c r="D91" t="s">
        <v>65</v>
      </c>
      <c r="E91" s="1">
        <v>0.98</v>
      </c>
      <c r="F91" s="1">
        <f t="shared" si="1"/>
        <v>2.0000000000000018E-2</v>
      </c>
      <c r="G91" t="str">
        <f>INDEX(table_results[result],MATCH(table_summary[[#This Row],[state]],table_results[state],0))</f>
        <v>trump</v>
      </c>
      <c r="H91" s="1">
        <f>IF(table_summary[[#This Row],[winner]]="biden",1,0)</f>
        <v>0</v>
      </c>
      <c r="I91" s="2">
        <f>INDEX(table_results[evs],MATCH(table_summary[[#This Row],[state]],table_results[state],0))</f>
        <v>9</v>
      </c>
      <c r="J91" s="1">
        <f>(table_summary[[#This Row],[w_prob]]-table_summary[[#This Row],[b_prob]])^2</f>
        <v>4.0000000000000072E-4</v>
      </c>
      <c r="K91" s="1">
        <f>table_summary[[#This Row],[brier_unwt]]*table_summary[[#This Row],[e_votes]]</f>
        <v>3.6000000000000064E-3</v>
      </c>
      <c r="L91" s="3">
        <f>(table_summary[[#This Row],[conf]]-0.5)*2*100</f>
        <v>96</v>
      </c>
      <c r="M91" s="3">
        <f>IF(table_summary[[#This Row],[winner]]=table_summary[[#This Row],[win_proj]],table_summary[[#This Row],[bet]],-table_summary[[#This Row],[bet]])</f>
        <v>96</v>
      </c>
    </row>
    <row r="92" spans="1:13" x14ac:dyDescent="0.35">
      <c r="A92" t="s">
        <v>36</v>
      </c>
      <c r="B92" t="s">
        <v>2</v>
      </c>
      <c r="C92" t="s">
        <v>66</v>
      </c>
      <c r="D92" t="s">
        <v>65</v>
      </c>
      <c r="E92" s="1">
        <v>0.98</v>
      </c>
      <c r="F92" s="1">
        <f t="shared" si="1"/>
        <v>2.0000000000000018E-2</v>
      </c>
      <c r="G92" t="str">
        <f>INDEX(table_results[result],MATCH(table_summary[[#This Row],[state]],table_results[state],0))</f>
        <v>trump</v>
      </c>
      <c r="H92" s="1">
        <f>IF(table_summary[[#This Row],[winner]]="biden",1,0)</f>
        <v>0</v>
      </c>
      <c r="I92" s="2">
        <f>INDEX(table_results[evs],MATCH(table_summary[[#This Row],[state]],table_results[state],0))</f>
        <v>10</v>
      </c>
      <c r="J92" s="1">
        <f>(table_summary[[#This Row],[w_prob]]-table_summary[[#This Row],[b_prob]])^2</f>
        <v>4.0000000000000072E-4</v>
      </c>
      <c r="K92" s="1">
        <f>table_summary[[#This Row],[brier_unwt]]*table_summary[[#This Row],[e_votes]]</f>
        <v>4.000000000000007E-3</v>
      </c>
      <c r="L92" s="3">
        <f>(table_summary[[#This Row],[conf]]-0.5)*2*100</f>
        <v>96</v>
      </c>
      <c r="M92" s="3">
        <f>IF(table_summary[[#This Row],[winner]]=table_summary[[#This Row],[win_proj]],table_summary[[#This Row],[bet]],-table_summary[[#This Row],[bet]])</f>
        <v>96</v>
      </c>
    </row>
    <row r="93" spans="1:13" x14ac:dyDescent="0.35">
      <c r="A93" t="s">
        <v>37</v>
      </c>
      <c r="B93" t="s">
        <v>2</v>
      </c>
      <c r="C93" t="s">
        <v>66</v>
      </c>
      <c r="D93" t="s">
        <v>65</v>
      </c>
      <c r="E93" s="1">
        <v>0.98</v>
      </c>
      <c r="F93" s="1">
        <f t="shared" si="1"/>
        <v>2.0000000000000018E-2</v>
      </c>
      <c r="G93" t="str">
        <f>INDEX(table_results[result],MATCH(table_summary[[#This Row],[state]],table_results[state],0))</f>
        <v>trump</v>
      </c>
      <c r="H93" s="1">
        <f>IF(table_summary[[#This Row],[winner]]="biden",1,0)</f>
        <v>0</v>
      </c>
      <c r="I93" s="2">
        <f>INDEX(table_results[evs],MATCH(table_summary[[#This Row],[state]],table_results[state],0))</f>
        <v>3</v>
      </c>
      <c r="J93" s="1">
        <f>(table_summary[[#This Row],[w_prob]]-table_summary[[#This Row],[b_prob]])^2</f>
        <v>4.0000000000000072E-4</v>
      </c>
      <c r="K93" s="1">
        <f>table_summary[[#This Row],[brier_unwt]]*table_summary[[#This Row],[e_votes]]</f>
        <v>1.2000000000000023E-3</v>
      </c>
      <c r="L93" s="3">
        <f>(table_summary[[#This Row],[conf]]-0.5)*2*100</f>
        <v>96</v>
      </c>
      <c r="M93" s="3">
        <f>IF(table_summary[[#This Row],[winner]]=table_summary[[#This Row],[win_proj]],table_summary[[#This Row],[bet]],-table_summary[[#This Row],[bet]])</f>
        <v>96</v>
      </c>
    </row>
    <row r="94" spans="1:13" x14ac:dyDescent="0.35">
      <c r="A94" t="s">
        <v>35</v>
      </c>
      <c r="B94" t="s">
        <v>2</v>
      </c>
      <c r="C94" t="s">
        <v>66</v>
      </c>
      <c r="D94" t="s">
        <v>65</v>
      </c>
      <c r="E94" s="1">
        <v>0.99</v>
      </c>
      <c r="F94" s="1">
        <f t="shared" si="1"/>
        <v>1.0000000000000009E-2</v>
      </c>
      <c r="G94" t="str">
        <f>INDEX(table_results[result],MATCH(table_summary[[#This Row],[state]],table_results[state],0))</f>
        <v>trump</v>
      </c>
      <c r="H94" s="1">
        <f>IF(table_summary[[#This Row],[winner]]="biden",1,0)</f>
        <v>0</v>
      </c>
      <c r="I94" s="2">
        <f>INDEX(table_results[evs],MATCH(table_summary[[#This Row],[state]],table_results[state],0))</f>
        <v>6</v>
      </c>
      <c r="J94" s="1">
        <f>(table_summary[[#This Row],[w_prob]]-table_summary[[#This Row],[b_prob]])^2</f>
        <v>1.0000000000000018E-4</v>
      </c>
      <c r="K94" s="1">
        <f>table_summary[[#This Row],[brier_unwt]]*table_summary[[#This Row],[e_votes]]</f>
        <v>6.0000000000000114E-4</v>
      </c>
      <c r="L94" s="3">
        <f>(table_summary[[#This Row],[conf]]-0.5)*2*100</f>
        <v>98</v>
      </c>
      <c r="M94" s="3">
        <f>IF(table_summary[[#This Row],[winner]]=table_summary[[#This Row],[win_proj]],table_summary[[#This Row],[bet]],-table_summary[[#This Row],[bet]])</f>
        <v>98</v>
      </c>
    </row>
    <row r="95" spans="1:13" x14ac:dyDescent="0.35">
      <c r="A95" t="s">
        <v>25</v>
      </c>
      <c r="B95" t="s">
        <v>2</v>
      </c>
      <c r="C95" t="s">
        <v>66</v>
      </c>
      <c r="D95" t="s">
        <v>65</v>
      </c>
      <c r="E95" s="1">
        <v>0.99</v>
      </c>
      <c r="F95" s="1">
        <f t="shared" si="1"/>
        <v>1.0000000000000009E-2</v>
      </c>
      <c r="G95" t="str">
        <f>INDEX(table_results[result],MATCH(table_summary[[#This Row],[state]],table_results[state],0))</f>
        <v>trump</v>
      </c>
      <c r="H95" s="1">
        <f>IF(table_summary[[#This Row],[winner]]="biden",1,0)</f>
        <v>0</v>
      </c>
      <c r="I95" s="2">
        <f>INDEX(table_results[evs],MATCH(table_summary[[#This Row],[state]],table_results[state],0))</f>
        <v>6</v>
      </c>
      <c r="J95" s="1">
        <f>(table_summary[[#This Row],[w_prob]]-table_summary[[#This Row],[b_prob]])^2</f>
        <v>1.0000000000000018E-4</v>
      </c>
      <c r="K95" s="1">
        <f>table_summary[[#This Row],[brier_unwt]]*table_summary[[#This Row],[e_votes]]</f>
        <v>6.0000000000000114E-4</v>
      </c>
      <c r="L95" s="3">
        <f>(table_summary[[#This Row],[conf]]-0.5)*2*100</f>
        <v>98</v>
      </c>
      <c r="M95" s="3">
        <f>IF(table_summary[[#This Row],[winner]]=table_summary[[#This Row],[win_proj]],table_summary[[#This Row],[bet]],-table_summary[[#This Row],[bet]])</f>
        <v>98</v>
      </c>
    </row>
    <row r="96" spans="1:13" x14ac:dyDescent="0.35">
      <c r="A96" t="s">
        <v>23</v>
      </c>
      <c r="B96" t="s">
        <v>2</v>
      </c>
      <c r="C96" t="s">
        <v>66</v>
      </c>
      <c r="D96" t="s">
        <v>65</v>
      </c>
      <c r="E96" s="1">
        <v>0.99</v>
      </c>
      <c r="F96" s="1">
        <f t="shared" si="1"/>
        <v>1.0000000000000009E-2</v>
      </c>
      <c r="G96" t="str">
        <f>INDEX(table_results[result],MATCH(table_summary[[#This Row],[state]],table_results[state],0))</f>
        <v>trump</v>
      </c>
      <c r="H96" s="1">
        <f>IF(table_summary[[#This Row],[winner]]="biden",1,0)</f>
        <v>0</v>
      </c>
      <c r="I96" s="2">
        <f>INDEX(table_results[evs],MATCH(table_summary[[#This Row],[state]],table_results[state],0))</f>
        <v>11</v>
      </c>
      <c r="J96" s="1">
        <f>(table_summary[[#This Row],[w_prob]]-table_summary[[#This Row],[b_prob]])^2</f>
        <v>1.0000000000000018E-4</v>
      </c>
      <c r="K96" s="1">
        <f>table_summary[[#This Row],[brier_unwt]]*table_summary[[#This Row],[e_votes]]</f>
        <v>1.100000000000002E-3</v>
      </c>
      <c r="L96" s="3">
        <f>(table_summary[[#This Row],[conf]]-0.5)*2*100</f>
        <v>98</v>
      </c>
      <c r="M96" s="3">
        <f>IF(table_summary[[#This Row],[winner]]=table_summary[[#This Row],[win_proj]],table_summary[[#This Row],[bet]],-table_summary[[#This Row],[bet]])</f>
        <v>98</v>
      </c>
    </row>
    <row r="97" spans="1:13" x14ac:dyDescent="0.35">
      <c r="A97" t="s">
        <v>27</v>
      </c>
      <c r="B97" t="s">
        <v>2</v>
      </c>
      <c r="C97" t="s">
        <v>66</v>
      </c>
      <c r="D97" t="s">
        <v>65</v>
      </c>
      <c r="E97" s="1">
        <v>0.99</v>
      </c>
      <c r="F97" s="1">
        <f t="shared" si="1"/>
        <v>1.0000000000000009E-2</v>
      </c>
      <c r="G97" t="str">
        <f>INDEX(table_results[result],MATCH(table_summary[[#This Row],[state]],table_results[state],0))</f>
        <v>trump</v>
      </c>
      <c r="H97" s="1">
        <f>IF(table_summary[[#This Row],[winner]]="biden",1,0)</f>
        <v>0</v>
      </c>
      <c r="I97" s="2">
        <f>INDEX(table_results[evs],MATCH(table_summary[[#This Row],[state]],table_results[state],0))</f>
        <v>8</v>
      </c>
      <c r="J97" s="1">
        <f>(table_summary[[#This Row],[w_prob]]-table_summary[[#This Row],[b_prob]])^2</f>
        <v>1.0000000000000018E-4</v>
      </c>
      <c r="K97" s="1">
        <f>table_summary[[#This Row],[brier_unwt]]*table_summary[[#This Row],[e_votes]]</f>
        <v>8.0000000000000145E-4</v>
      </c>
      <c r="L97" s="3">
        <f>(table_summary[[#This Row],[conf]]-0.5)*2*100</f>
        <v>98</v>
      </c>
      <c r="M97" s="3">
        <f>IF(table_summary[[#This Row],[winner]]=table_summary[[#This Row],[win_proj]],table_summary[[#This Row],[bet]],-table_summary[[#This Row],[bet]])</f>
        <v>98</v>
      </c>
    </row>
    <row r="98" spans="1:13" x14ac:dyDescent="0.35">
      <c r="A98" t="s">
        <v>38</v>
      </c>
      <c r="B98" t="s">
        <v>2</v>
      </c>
      <c r="C98" t="s">
        <v>66</v>
      </c>
      <c r="D98" t="s">
        <v>65</v>
      </c>
      <c r="E98" s="1">
        <v>0.99</v>
      </c>
      <c r="F98" s="1">
        <f t="shared" si="1"/>
        <v>1.0000000000000009E-2</v>
      </c>
      <c r="G98" t="str">
        <f>INDEX(table_results[result],MATCH(table_summary[[#This Row],[state]],table_results[state],0))</f>
        <v>trump</v>
      </c>
      <c r="H98" s="1">
        <f>IF(table_summary[[#This Row],[winner]]="biden",1,0)</f>
        <v>0</v>
      </c>
      <c r="I98" s="2">
        <f>INDEX(table_results[evs],MATCH(table_summary[[#This Row],[state]],table_results[state],0))</f>
        <v>2</v>
      </c>
      <c r="J98" s="1">
        <f>(table_summary[[#This Row],[w_prob]]-table_summary[[#This Row],[b_prob]])^2</f>
        <v>1.0000000000000018E-4</v>
      </c>
      <c r="K98" s="1">
        <f>table_summary[[#This Row],[brier_unwt]]*table_summary[[#This Row],[e_votes]]</f>
        <v>2.0000000000000036E-4</v>
      </c>
      <c r="L98" s="3">
        <f>(table_summary[[#This Row],[conf]]-0.5)*2*100</f>
        <v>98</v>
      </c>
      <c r="M98" s="3">
        <f>IF(table_summary[[#This Row],[winner]]=table_summary[[#This Row],[win_proj]],table_summary[[#This Row],[bet]],-table_summary[[#This Row],[bet]])</f>
        <v>98</v>
      </c>
    </row>
    <row r="99" spans="1:13" x14ac:dyDescent="0.35">
      <c r="A99" t="s">
        <v>58</v>
      </c>
      <c r="B99" t="s">
        <v>2</v>
      </c>
      <c r="C99" t="s">
        <v>66</v>
      </c>
      <c r="D99" t="s">
        <v>65</v>
      </c>
      <c r="E99" s="1">
        <v>0.99</v>
      </c>
      <c r="F99" s="1">
        <f t="shared" si="1"/>
        <v>1.0000000000000009E-2</v>
      </c>
      <c r="G99" t="str">
        <f>INDEX(table_results[result],MATCH(table_summary[[#This Row],[state]],table_results[state],0))</f>
        <v>trump</v>
      </c>
      <c r="H99" s="1">
        <f>IF(table_summary[[#This Row],[winner]]="biden",1,0)</f>
        <v>0</v>
      </c>
      <c r="I99" s="2">
        <f>INDEX(table_results[evs],MATCH(table_summary[[#This Row],[state]],table_results[state],0))</f>
        <v>6</v>
      </c>
      <c r="J99" s="1">
        <f>(table_summary[[#This Row],[w_prob]]-table_summary[[#This Row],[b_prob]])^2</f>
        <v>1.0000000000000018E-4</v>
      </c>
      <c r="K99" s="1">
        <f>table_summary[[#This Row],[brier_unwt]]*table_summary[[#This Row],[e_votes]]</f>
        <v>6.0000000000000114E-4</v>
      </c>
      <c r="L99" s="3">
        <f>(table_summary[[#This Row],[conf]]-0.5)*2*100</f>
        <v>98</v>
      </c>
      <c r="M99" s="3">
        <f>IF(table_summary[[#This Row],[winner]]=table_summary[[#This Row],[win_proj]],table_summary[[#This Row],[bet]],-table_summary[[#This Row],[bet]])</f>
        <v>98</v>
      </c>
    </row>
    <row r="100" spans="1:13" x14ac:dyDescent="0.35">
      <c r="A100" t="s">
        <v>56</v>
      </c>
      <c r="B100" t="s">
        <v>2</v>
      </c>
      <c r="C100" t="s">
        <v>66</v>
      </c>
      <c r="D100" t="s">
        <v>65</v>
      </c>
      <c r="E100" s="1">
        <v>0.99</v>
      </c>
      <c r="F100" s="1">
        <f t="shared" si="1"/>
        <v>1.0000000000000009E-2</v>
      </c>
      <c r="G100" t="str">
        <f>INDEX(table_results[result],MATCH(table_summary[[#This Row],[state]],table_results[state],0))</f>
        <v>trump</v>
      </c>
      <c r="H100" s="1">
        <f>IF(table_summary[[#This Row],[winner]]="biden",1,0)</f>
        <v>0</v>
      </c>
      <c r="I100" s="2">
        <f>INDEX(table_results[evs],MATCH(table_summary[[#This Row],[state]],table_results[state],0))</f>
        <v>11</v>
      </c>
      <c r="J100" s="1">
        <f>(table_summary[[#This Row],[w_prob]]-table_summary[[#This Row],[b_prob]])^2</f>
        <v>1.0000000000000018E-4</v>
      </c>
      <c r="K100" s="1">
        <f>table_summary[[#This Row],[brier_unwt]]*table_summary[[#This Row],[e_votes]]</f>
        <v>1.100000000000002E-3</v>
      </c>
      <c r="L100" s="3">
        <f>(table_summary[[#This Row],[conf]]-0.5)*2*100</f>
        <v>98</v>
      </c>
      <c r="M100" s="3">
        <f>IF(table_summary[[#This Row],[winner]]=table_summary[[#This Row],[win_proj]],table_summary[[#This Row],[bet]],-table_summary[[#This Row],[bet]])</f>
        <v>98</v>
      </c>
    </row>
    <row r="101" spans="1:13" x14ac:dyDescent="0.35">
      <c r="A101" t="s">
        <v>55</v>
      </c>
      <c r="B101" t="s">
        <v>2</v>
      </c>
      <c r="C101" t="s">
        <v>66</v>
      </c>
      <c r="D101" t="s">
        <v>65</v>
      </c>
      <c r="E101" s="1">
        <v>0.99</v>
      </c>
      <c r="F101" s="1">
        <f t="shared" si="1"/>
        <v>1.0000000000000009E-2</v>
      </c>
      <c r="G101" t="str">
        <f>INDEX(table_results[result],MATCH(table_summary[[#This Row],[state]],table_results[state],0))</f>
        <v>trump</v>
      </c>
      <c r="H101" s="1">
        <f>IF(table_summary[[#This Row],[winner]]="biden",1,0)</f>
        <v>0</v>
      </c>
      <c r="I101" s="2">
        <f>INDEX(table_results[evs],MATCH(table_summary[[#This Row],[state]],table_results[state],0))</f>
        <v>3</v>
      </c>
      <c r="J101" s="1">
        <f>(table_summary[[#This Row],[w_prob]]-table_summary[[#This Row],[b_prob]])^2</f>
        <v>1.0000000000000018E-4</v>
      </c>
      <c r="K101" s="1">
        <f>table_summary[[#This Row],[brier_unwt]]*table_summary[[#This Row],[e_votes]]</f>
        <v>3.0000000000000057E-4</v>
      </c>
      <c r="L101" s="3">
        <f>(table_summary[[#This Row],[conf]]-0.5)*2*100</f>
        <v>98</v>
      </c>
      <c r="M101" s="3">
        <f>IF(table_summary[[#This Row],[winner]]=table_summary[[#This Row],[win_proj]],table_summary[[#This Row],[bet]],-table_summary[[#This Row],[bet]])</f>
        <v>98</v>
      </c>
    </row>
    <row r="102" spans="1:13" x14ac:dyDescent="0.35">
      <c r="A102" t="s">
        <v>9</v>
      </c>
      <c r="B102" t="s">
        <v>2</v>
      </c>
      <c r="C102" t="s">
        <v>66</v>
      </c>
      <c r="D102" t="s">
        <v>65</v>
      </c>
      <c r="E102" s="1">
        <v>0.99</v>
      </c>
      <c r="F102" s="1">
        <f t="shared" si="1"/>
        <v>1.0000000000000009E-2</v>
      </c>
      <c r="G102" t="str">
        <f>INDEX(table_results[result],MATCH(table_summary[[#This Row],[state]],table_results[state],0))</f>
        <v>trump</v>
      </c>
      <c r="H102" s="1">
        <f>IF(table_summary[[#This Row],[winner]]="biden",1,0)</f>
        <v>0</v>
      </c>
      <c r="I102" s="2">
        <f>INDEX(table_results[evs],MATCH(table_summary[[#This Row],[state]],table_results[state],0))</f>
        <v>9</v>
      </c>
      <c r="J102" s="1">
        <f>(table_summary[[#This Row],[w_prob]]-table_summary[[#This Row],[b_prob]])^2</f>
        <v>1.0000000000000018E-4</v>
      </c>
      <c r="K102" s="1">
        <f>table_summary[[#This Row],[brier_unwt]]*table_summary[[#This Row],[e_votes]]</f>
        <v>9.000000000000016E-4</v>
      </c>
      <c r="L102" s="3">
        <f>(table_summary[[#This Row],[conf]]-0.5)*2*100</f>
        <v>98</v>
      </c>
      <c r="M102" s="3">
        <f>IF(table_summary[[#This Row],[winner]]=table_summary[[#This Row],[win_proj]],table_summary[[#This Row],[bet]],-table_summary[[#This Row],[bet]])</f>
        <v>98</v>
      </c>
    </row>
    <row r="103" spans="1:13" x14ac:dyDescent="0.35">
      <c r="A103" t="s">
        <v>26</v>
      </c>
      <c r="B103" t="s">
        <v>2</v>
      </c>
      <c r="C103" t="s">
        <v>66</v>
      </c>
      <c r="D103" t="s">
        <v>65</v>
      </c>
      <c r="E103" s="1">
        <v>0.99</v>
      </c>
      <c r="F103" s="1">
        <f t="shared" si="1"/>
        <v>1.0000000000000009E-2</v>
      </c>
      <c r="G103" t="str">
        <f>INDEX(table_results[result],MATCH(table_summary[[#This Row],[state]],table_results[state],0))</f>
        <v>trump</v>
      </c>
      <c r="H103" s="1">
        <f>IF(table_summary[[#This Row],[winner]]="biden",1,0)</f>
        <v>0</v>
      </c>
      <c r="I103" s="2">
        <f>INDEX(table_results[evs],MATCH(table_summary[[#This Row],[state]],table_results[state],0))</f>
        <v>8</v>
      </c>
      <c r="J103" s="1">
        <f>(table_summary[[#This Row],[w_prob]]-table_summary[[#This Row],[b_prob]])^2</f>
        <v>1.0000000000000018E-4</v>
      </c>
      <c r="K103" s="1">
        <f>table_summary[[#This Row],[brier_unwt]]*table_summary[[#This Row],[e_votes]]</f>
        <v>8.0000000000000145E-4</v>
      </c>
      <c r="L103" s="3">
        <f>(table_summary[[#This Row],[conf]]-0.5)*2*100</f>
        <v>98</v>
      </c>
      <c r="M103" s="3">
        <f>IF(table_summary[[#This Row],[winner]]=table_summary[[#This Row],[win_proj]],table_summary[[#This Row],[bet]],-table_summary[[#This Row],[bet]])</f>
        <v>98</v>
      </c>
    </row>
    <row r="104" spans="1:13" x14ac:dyDescent="0.35">
      <c r="A104" t="s">
        <v>12</v>
      </c>
      <c r="B104" t="s">
        <v>2</v>
      </c>
      <c r="C104" t="s">
        <v>66</v>
      </c>
      <c r="D104" t="s">
        <v>65</v>
      </c>
      <c r="E104" s="1">
        <v>0.99</v>
      </c>
      <c r="F104" s="1">
        <f t="shared" si="1"/>
        <v>1.0000000000000009E-2</v>
      </c>
      <c r="G104" t="str">
        <f>INDEX(table_results[result],MATCH(table_summary[[#This Row],[state]],table_results[state],0))</f>
        <v>trump</v>
      </c>
      <c r="H104" s="1">
        <f>IF(table_summary[[#This Row],[winner]]="biden",1,0)</f>
        <v>0</v>
      </c>
      <c r="I104" s="2">
        <f>INDEX(table_results[evs],MATCH(table_summary[[#This Row],[state]],table_results[state],0))</f>
        <v>6</v>
      </c>
      <c r="J104" s="1">
        <f>(table_summary[[#This Row],[w_prob]]-table_summary[[#This Row],[b_prob]])^2</f>
        <v>1.0000000000000018E-4</v>
      </c>
      <c r="K104" s="1">
        <f>table_summary[[#This Row],[brier_unwt]]*table_summary[[#This Row],[e_votes]]</f>
        <v>6.0000000000000114E-4</v>
      </c>
      <c r="L104" s="3">
        <f>(table_summary[[#This Row],[conf]]-0.5)*2*100</f>
        <v>98</v>
      </c>
      <c r="M104" s="3">
        <f>IF(table_summary[[#This Row],[winner]]=table_summary[[#This Row],[win_proj]],table_summary[[#This Row],[bet]],-table_summary[[#This Row],[bet]])</f>
        <v>98</v>
      </c>
    </row>
    <row r="105" spans="1:13" x14ac:dyDescent="0.35">
      <c r="A105" t="s">
        <v>48</v>
      </c>
      <c r="B105" t="s">
        <v>2</v>
      </c>
      <c r="C105" t="s">
        <v>66</v>
      </c>
      <c r="D105" t="s">
        <v>65</v>
      </c>
      <c r="E105" s="1">
        <v>0.99</v>
      </c>
      <c r="F105" s="1">
        <f t="shared" si="1"/>
        <v>1.0000000000000009E-2</v>
      </c>
      <c r="G105" t="str">
        <f>INDEX(table_results[result],MATCH(table_summary[[#This Row],[state]],table_results[state],0))</f>
        <v>trump</v>
      </c>
      <c r="H105" s="1">
        <f>IF(table_summary[[#This Row],[winner]]="biden",1,0)</f>
        <v>0</v>
      </c>
      <c r="I105" s="2">
        <f>INDEX(table_results[evs],MATCH(table_summary[[#This Row],[state]],table_results[state],0))</f>
        <v>3</v>
      </c>
      <c r="J105" s="1">
        <f>(table_summary[[#This Row],[w_prob]]-table_summary[[#This Row],[b_prob]])^2</f>
        <v>1.0000000000000018E-4</v>
      </c>
      <c r="K105" s="1">
        <f>table_summary[[#This Row],[brier_unwt]]*table_summary[[#This Row],[e_votes]]</f>
        <v>3.0000000000000057E-4</v>
      </c>
      <c r="L105" s="3">
        <f>(table_summary[[#This Row],[conf]]-0.5)*2*100</f>
        <v>98</v>
      </c>
      <c r="M105" s="3">
        <f>IF(table_summary[[#This Row],[winner]]=table_summary[[#This Row],[win_proj]],table_summary[[#This Row],[bet]],-table_summary[[#This Row],[bet]])</f>
        <v>98</v>
      </c>
    </row>
    <row r="106" spans="1:13" x14ac:dyDescent="0.35">
      <c r="A106" t="s">
        <v>21</v>
      </c>
      <c r="B106" t="s">
        <v>2</v>
      </c>
      <c r="C106" t="s">
        <v>66</v>
      </c>
      <c r="D106" t="s">
        <v>65</v>
      </c>
      <c r="E106" s="1">
        <v>0.99</v>
      </c>
      <c r="F106" s="1">
        <f t="shared" si="1"/>
        <v>1.0000000000000009E-2</v>
      </c>
      <c r="G106" t="str">
        <f>INDEX(table_results[result],MATCH(table_summary[[#This Row],[state]],table_results[state],0))</f>
        <v>trump</v>
      </c>
      <c r="H106" s="1">
        <f>IF(table_summary[[#This Row],[winner]]="biden",1,0)</f>
        <v>0</v>
      </c>
      <c r="I106" s="2">
        <f>INDEX(table_results[evs],MATCH(table_summary[[#This Row],[state]],table_results[state],0))</f>
        <v>4</v>
      </c>
      <c r="J106" s="1">
        <f>(table_summary[[#This Row],[w_prob]]-table_summary[[#This Row],[b_prob]])^2</f>
        <v>1.0000000000000018E-4</v>
      </c>
      <c r="K106" s="1">
        <f>table_summary[[#This Row],[brier_unwt]]*table_summary[[#This Row],[e_votes]]</f>
        <v>4.0000000000000072E-4</v>
      </c>
      <c r="L106" s="3">
        <f>(table_summary[[#This Row],[conf]]-0.5)*2*100</f>
        <v>98</v>
      </c>
      <c r="M106" s="3">
        <f>IF(table_summary[[#This Row],[winner]]=table_summary[[#This Row],[win_proj]],table_summary[[#This Row],[bet]],-table_summary[[#This Row],[bet]])</f>
        <v>98</v>
      </c>
    </row>
    <row r="107" spans="1:13" x14ac:dyDescent="0.35">
      <c r="A107" t="s">
        <v>50</v>
      </c>
      <c r="B107" t="s">
        <v>2</v>
      </c>
      <c r="C107" t="s">
        <v>66</v>
      </c>
      <c r="D107" t="s">
        <v>65</v>
      </c>
      <c r="E107" s="1">
        <v>0.99</v>
      </c>
      <c r="F107" s="1">
        <f t="shared" si="1"/>
        <v>1.0000000000000009E-2</v>
      </c>
      <c r="G107" t="str">
        <f>INDEX(table_results[result],MATCH(table_summary[[#This Row],[state]],table_results[state],0))</f>
        <v>trump</v>
      </c>
      <c r="H107" s="1">
        <f>IF(table_summary[[#This Row],[winner]]="biden",1,0)</f>
        <v>0</v>
      </c>
      <c r="I107" s="2">
        <f>INDEX(table_results[evs],MATCH(table_summary[[#This Row],[state]],table_results[state],0))</f>
        <v>7</v>
      </c>
      <c r="J107" s="1">
        <f>(table_summary[[#This Row],[w_prob]]-table_summary[[#This Row],[b_prob]])^2</f>
        <v>1.0000000000000018E-4</v>
      </c>
      <c r="K107" s="1">
        <f>table_summary[[#This Row],[brier_unwt]]*table_summary[[#This Row],[e_votes]]</f>
        <v>7.0000000000000129E-4</v>
      </c>
      <c r="L107" s="3">
        <f>(table_summary[[#This Row],[conf]]-0.5)*2*100</f>
        <v>98</v>
      </c>
      <c r="M107" s="3">
        <f>IF(table_summary[[#This Row],[winner]]=table_summary[[#This Row],[win_proj]],table_summary[[#This Row],[bet]],-table_summary[[#This Row],[bet]])</f>
        <v>98</v>
      </c>
    </row>
    <row r="108" spans="1:13" x14ac:dyDescent="0.35">
      <c r="A108" t="s">
        <v>62</v>
      </c>
      <c r="B108" t="s">
        <v>2</v>
      </c>
      <c r="C108" t="s">
        <v>66</v>
      </c>
      <c r="D108" t="s">
        <v>65</v>
      </c>
      <c r="E108" s="1">
        <v>0.99</v>
      </c>
      <c r="F108" s="1">
        <f t="shared" si="1"/>
        <v>1.0000000000000009E-2</v>
      </c>
      <c r="G108" t="str">
        <f>INDEX(table_results[result],MATCH(table_summary[[#This Row],[state]],table_results[state],0))</f>
        <v>trump</v>
      </c>
      <c r="H108" s="1">
        <f>IF(table_summary[[#This Row],[winner]]="biden",1,0)</f>
        <v>0</v>
      </c>
      <c r="I108" s="2">
        <f>INDEX(table_results[evs],MATCH(table_summary[[#This Row],[state]],table_results[state],0))</f>
        <v>5</v>
      </c>
      <c r="J108" s="1">
        <f>(table_summary[[#This Row],[w_prob]]-table_summary[[#This Row],[b_prob]])^2</f>
        <v>1.0000000000000018E-4</v>
      </c>
      <c r="K108" s="1">
        <f>table_summary[[#This Row],[brier_unwt]]*table_summary[[#This Row],[e_votes]]</f>
        <v>5.0000000000000088E-4</v>
      </c>
      <c r="L108" s="3">
        <f>(table_summary[[#This Row],[conf]]-0.5)*2*100</f>
        <v>98</v>
      </c>
      <c r="M108" s="3">
        <f>IF(table_summary[[#This Row],[winner]]=table_summary[[#This Row],[win_proj]],table_summary[[#This Row],[bet]],-table_summary[[#This Row],[bet]])</f>
        <v>98</v>
      </c>
    </row>
    <row r="109" spans="1:13" x14ac:dyDescent="0.35">
      <c r="A109" t="s">
        <v>64</v>
      </c>
      <c r="B109" t="s">
        <v>2</v>
      </c>
      <c r="C109" t="s">
        <v>66</v>
      </c>
      <c r="D109" t="s">
        <v>65</v>
      </c>
      <c r="E109" s="1">
        <v>0.99</v>
      </c>
      <c r="F109" s="1">
        <f t="shared" si="1"/>
        <v>1.0000000000000009E-2</v>
      </c>
      <c r="G109" t="str">
        <f>INDEX(table_results[result],MATCH(table_summary[[#This Row],[state]],table_results[state],0))</f>
        <v>trump</v>
      </c>
      <c r="H109" s="1">
        <f>IF(table_summary[[#This Row],[winner]]="biden",1,0)</f>
        <v>0</v>
      </c>
      <c r="I109" s="2">
        <f>INDEX(table_results[evs],MATCH(table_summary[[#This Row],[state]],table_results[state],0))</f>
        <v>3</v>
      </c>
      <c r="J109" s="1">
        <f>(table_summary[[#This Row],[w_prob]]-table_summary[[#This Row],[b_prob]])^2</f>
        <v>1.0000000000000018E-4</v>
      </c>
      <c r="K109" s="1">
        <f>table_summary[[#This Row],[brier_unwt]]*table_summary[[#This Row],[e_votes]]</f>
        <v>3.0000000000000057E-4</v>
      </c>
      <c r="L109" s="3">
        <f>(table_summary[[#This Row],[conf]]-0.5)*2*100</f>
        <v>98</v>
      </c>
      <c r="M109" s="3">
        <f>IF(table_summary[[#This Row],[winner]]=table_summary[[#This Row],[win_proj]],table_summary[[#This Row],[bet]],-table_summary[[#This Row],[bet]])</f>
        <v>98</v>
      </c>
    </row>
    <row r="110" spans="1:13" x14ac:dyDescent="0.35">
      <c r="A110" t="s">
        <v>1</v>
      </c>
      <c r="B110" t="s">
        <v>2</v>
      </c>
      <c r="C110" t="s">
        <v>66</v>
      </c>
      <c r="D110" t="s">
        <v>8</v>
      </c>
      <c r="E110" s="1">
        <v>0.97</v>
      </c>
      <c r="F110" s="1">
        <f t="shared" si="1"/>
        <v>0.97</v>
      </c>
      <c r="G110" t="str">
        <f>INDEX(table_results[result],MATCH(table_summary[[#This Row],[state]],table_results[state],0))</f>
        <v>biden</v>
      </c>
      <c r="H110" s="1">
        <f>IF(table_summary[[#This Row],[winner]]="biden",1,0)</f>
        <v>1</v>
      </c>
      <c r="I110" s="2">
        <f>INDEX(table_results[evs],MATCH(table_summary[[#This Row],[state]],table_results[state],0))</f>
        <v>538</v>
      </c>
      <c r="J110" s="1">
        <f>(table_summary[[#This Row],[w_prob]]-table_summary[[#This Row],[b_prob]])^2</f>
        <v>9.000000000000016E-4</v>
      </c>
      <c r="K110" s="1">
        <f>table_summary[[#This Row],[brier_unwt]]*table_summary[[#This Row],[e_votes]]</f>
        <v>0.48420000000000085</v>
      </c>
      <c r="L110" s="3">
        <f>(table_summary[[#This Row],[conf]]-0.5)*2*100</f>
        <v>94</v>
      </c>
      <c r="M110" s="3">
        <f>IF(table_summary[[#This Row],[winner]]=table_summary[[#This Row],[win_proj]],table_summary[[#This Row],[bet]],-table_summary[[#This Row],[bet]])</f>
        <v>94</v>
      </c>
    </row>
    <row r="111" spans="1:13" x14ac:dyDescent="0.35">
      <c r="A111" t="s">
        <v>1</v>
      </c>
      <c r="B111" t="s">
        <v>2</v>
      </c>
      <c r="C111">
        <v>538</v>
      </c>
      <c r="D111" t="s">
        <v>8</v>
      </c>
      <c r="E111" s="1">
        <v>0.89</v>
      </c>
      <c r="F111" s="1">
        <f t="shared" si="1"/>
        <v>0.89</v>
      </c>
      <c r="G111" t="str">
        <f>INDEX(table_results[result],MATCH(table_summary[[#This Row],[state]],table_results[state],0))</f>
        <v>biden</v>
      </c>
      <c r="H111" s="1">
        <f>IF(table_summary[[#This Row],[winner]]="biden",1,0)</f>
        <v>1</v>
      </c>
      <c r="I111" s="2">
        <f>INDEX(table_results[evs],MATCH(table_summary[[#This Row],[state]],table_results[state],0))</f>
        <v>538</v>
      </c>
      <c r="J111" s="1">
        <f>(table_summary[[#This Row],[w_prob]]-table_summary[[#This Row],[b_prob]])^2</f>
        <v>1.2099999999999998E-2</v>
      </c>
      <c r="K111" s="1">
        <f>table_summary[[#This Row],[brier_unwt]]*table_summary[[#This Row],[e_votes]]</f>
        <v>6.5097999999999985</v>
      </c>
      <c r="L111" s="3">
        <f>(table_summary[[#This Row],[conf]]-0.5)*2*100</f>
        <v>78</v>
      </c>
      <c r="M111" s="3">
        <f>IF(table_summary[[#This Row],[winner]]=table_summary[[#This Row],[win_proj]],table_summary[[#This Row],[bet]],-table_summary[[#This Row],[bet]])</f>
        <v>78</v>
      </c>
    </row>
    <row r="112" spans="1:13" x14ac:dyDescent="0.35">
      <c r="A112" t="s">
        <v>9</v>
      </c>
      <c r="B112" t="s">
        <v>2</v>
      </c>
      <c r="C112">
        <v>538</v>
      </c>
      <c r="D112" t="s">
        <v>65</v>
      </c>
      <c r="E112" s="1">
        <v>0.98</v>
      </c>
      <c r="F112" s="1">
        <f t="shared" si="1"/>
        <v>2.0000000000000018E-2</v>
      </c>
      <c r="G112" t="str">
        <f>INDEX(table_results[result],MATCH(table_summary[[#This Row],[state]],table_results[state],0))</f>
        <v>trump</v>
      </c>
      <c r="H112" s="1">
        <f>IF(table_summary[[#This Row],[winner]]="biden",1,0)</f>
        <v>0</v>
      </c>
      <c r="I112" s="2">
        <f>INDEX(table_results[evs],MATCH(table_summary[[#This Row],[state]],table_results[state],0))</f>
        <v>9</v>
      </c>
      <c r="J112" s="1">
        <f>(table_summary[[#This Row],[w_prob]]-table_summary[[#This Row],[b_prob]])^2</f>
        <v>4.0000000000000072E-4</v>
      </c>
      <c r="K112" s="1">
        <f>table_summary[[#This Row],[brier_unwt]]*table_summary[[#This Row],[e_votes]]</f>
        <v>3.6000000000000064E-3</v>
      </c>
      <c r="L112" s="3">
        <f>(table_summary[[#This Row],[conf]]-0.5)*2*100</f>
        <v>96</v>
      </c>
      <c r="M112" s="3">
        <f>IF(table_summary[[#This Row],[winner]]=table_summary[[#This Row],[win_proj]],table_summary[[#This Row],[bet]],-table_summary[[#This Row],[bet]])</f>
        <v>96</v>
      </c>
    </row>
    <row r="113" spans="1:13" x14ac:dyDescent="0.35">
      <c r="A113" t="s">
        <v>10</v>
      </c>
      <c r="B113" t="s">
        <v>2</v>
      </c>
      <c r="C113">
        <v>538</v>
      </c>
      <c r="D113" t="s">
        <v>65</v>
      </c>
      <c r="E113" s="1">
        <v>0.85</v>
      </c>
      <c r="F113" s="1">
        <f t="shared" si="1"/>
        <v>0.15000000000000002</v>
      </c>
      <c r="G113" t="str">
        <f>INDEX(table_results[result],MATCH(table_summary[[#This Row],[state]],table_results[state],0))</f>
        <v>trump</v>
      </c>
      <c r="H113" s="1">
        <f>IF(table_summary[[#This Row],[winner]]="biden",1,0)</f>
        <v>0</v>
      </c>
      <c r="I113" s="2">
        <f>INDEX(table_results[evs],MATCH(table_summary[[#This Row],[state]],table_results[state],0))</f>
        <v>3</v>
      </c>
      <c r="J113" s="1">
        <f>(table_summary[[#This Row],[w_prob]]-table_summary[[#This Row],[b_prob]])^2</f>
        <v>2.2500000000000006E-2</v>
      </c>
      <c r="K113" s="1">
        <f>table_summary[[#This Row],[brier_unwt]]*table_summary[[#This Row],[e_votes]]</f>
        <v>6.7500000000000018E-2</v>
      </c>
      <c r="L113" s="3">
        <f>(table_summary[[#This Row],[conf]]-0.5)*2*100</f>
        <v>70</v>
      </c>
      <c r="M113" s="3">
        <f>IF(table_summary[[#This Row],[winner]]=table_summary[[#This Row],[win_proj]],table_summary[[#This Row],[bet]],-table_summary[[#This Row],[bet]])</f>
        <v>70</v>
      </c>
    </row>
    <row r="114" spans="1:13" x14ac:dyDescent="0.35">
      <c r="A114" t="s">
        <v>11</v>
      </c>
      <c r="B114" t="s">
        <v>2</v>
      </c>
      <c r="C114">
        <v>538</v>
      </c>
      <c r="D114" t="s">
        <v>8</v>
      </c>
      <c r="E114" s="1">
        <v>0.68</v>
      </c>
      <c r="F114" s="1">
        <f t="shared" si="1"/>
        <v>0.68</v>
      </c>
      <c r="G114" t="str">
        <f>INDEX(table_results[result],MATCH(table_summary[[#This Row],[state]],table_results[state],0))</f>
        <v>biden</v>
      </c>
      <c r="H114" s="1">
        <f>IF(table_summary[[#This Row],[winner]]="biden",1,0)</f>
        <v>1</v>
      </c>
      <c r="I114" s="2">
        <f>INDEX(table_results[evs],MATCH(table_summary[[#This Row],[state]],table_results[state],0))</f>
        <v>11</v>
      </c>
      <c r="J114" s="1">
        <f>(table_summary[[#This Row],[w_prob]]-table_summary[[#This Row],[b_prob]])^2</f>
        <v>0.10239999999999996</v>
      </c>
      <c r="K114" s="1">
        <f>table_summary[[#This Row],[brier_unwt]]*table_summary[[#This Row],[e_votes]]</f>
        <v>1.1263999999999996</v>
      </c>
      <c r="L114" s="3">
        <f>(table_summary[[#This Row],[conf]]-0.5)*2*100</f>
        <v>36.000000000000007</v>
      </c>
      <c r="M114" s="3">
        <f>IF(table_summary[[#This Row],[winner]]=table_summary[[#This Row],[win_proj]],table_summary[[#This Row],[bet]],-table_summary[[#This Row],[bet]])</f>
        <v>36.000000000000007</v>
      </c>
    </row>
    <row r="115" spans="1:13" x14ac:dyDescent="0.35">
      <c r="A115" t="s">
        <v>12</v>
      </c>
      <c r="B115" t="s">
        <v>2</v>
      </c>
      <c r="C115">
        <v>538</v>
      </c>
      <c r="D115" t="s">
        <v>65</v>
      </c>
      <c r="E115" s="1">
        <v>0.99</v>
      </c>
      <c r="F115" s="1">
        <f t="shared" si="1"/>
        <v>1.0000000000000009E-2</v>
      </c>
      <c r="G115" t="str">
        <f>INDEX(table_results[result],MATCH(table_summary[[#This Row],[state]],table_results[state],0))</f>
        <v>trump</v>
      </c>
      <c r="H115" s="1">
        <f>IF(table_summary[[#This Row],[winner]]="biden",1,0)</f>
        <v>0</v>
      </c>
      <c r="I115" s="2">
        <f>INDEX(table_results[evs],MATCH(table_summary[[#This Row],[state]],table_results[state],0))</f>
        <v>6</v>
      </c>
      <c r="J115" s="1">
        <f>(table_summary[[#This Row],[w_prob]]-table_summary[[#This Row],[b_prob]])^2</f>
        <v>1.0000000000000018E-4</v>
      </c>
      <c r="K115" s="1">
        <f>table_summary[[#This Row],[brier_unwt]]*table_summary[[#This Row],[e_votes]]</f>
        <v>6.0000000000000114E-4</v>
      </c>
      <c r="L115" s="3">
        <f>(table_summary[[#This Row],[conf]]-0.5)*2*100</f>
        <v>98</v>
      </c>
      <c r="M115" s="3">
        <f>IF(table_summary[[#This Row],[winner]]=table_summary[[#This Row],[win_proj]],table_summary[[#This Row],[bet]],-table_summary[[#This Row],[bet]])</f>
        <v>98</v>
      </c>
    </row>
    <row r="116" spans="1:13" x14ac:dyDescent="0.35">
      <c r="A116" t="s">
        <v>13</v>
      </c>
      <c r="B116" t="s">
        <v>2</v>
      </c>
      <c r="C116">
        <v>538</v>
      </c>
      <c r="D116" t="s">
        <v>8</v>
      </c>
      <c r="E116" s="1">
        <v>0.99</v>
      </c>
      <c r="F116" s="1">
        <f t="shared" si="1"/>
        <v>0.99</v>
      </c>
      <c r="G116" t="str">
        <f>INDEX(table_results[result],MATCH(table_summary[[#This Row],[state]],table_results[state],0))</f>
        <v>biden</v>
      </c>
      <c r="H116" s="1">
        <f>IF(table_summary[[#This Row],[winner]]="biden",1,0)</f>
        <v>1</v>
      </c>
      <c r="I116" s="2">
        <f>INDEX(table_results[evs],MATCH(table_summary[[#This Row],[state]],table_results[state],0))</f>
        <v>55</v>
      </c>
      <c r="J116" s="1">
        <f>(table_summary[[#This Row],[w_prob]]-table_summary[[#This Row],[b_prob]])^2</f>
        <v>1.0000000000000018E-4</v>
      </c>
      <c r="K116" s="1">
        <f>table_summary[[#This Row],[brier_unwt]]*table_summary[[#This Row],[e_votes]]</f>
        <v>5.5000000000000101E-3</v>
      </c>
      <c r="L116" s="3">
        <f>(table_summary[[#This Row],[conf]]-0.5)*2*100</f>
        <v>98</v>
      </c>
      <c r="M116" s="3">
        <f>IF(table_summary[[#This Row],[winner]]=table_summary[[#This Row],[win_proj]],table_summary[[#This Row],[bet]],-table_summary[[#This Row],[bet]])</f>
        <v>98</v>
      </c>
    </row>
    <row r="117" spans="1:13" x14ac:dyDescent="0.35">
      <c r="A117" t="s">
        <v>14</v>
      </c>
      <c r="B117" t="s">
        <v>2</v>
      </c>
      <c r="C117">
        <v>538</v>
      </c>
      <c r="D117" t="s">
        <v>8</v>
      </c>
      <c r="E117" s="1">
        <v>0.97</v>
      </c>
      <c r="F117" s="1">
        <f t="shared" si="1"/>
        <v>0.97</v>
      </c>
      <c r="G117" t="str">
        <f>INDEX(table_results[result],MATCH(table_summary[[#This Row],[state]],table_results[state],0))</f>
        <v>biden</v>
      </c>
      <c r="H117" s="1">
        <f>IF(table_summary[[#This Row],[winner]]="biden",1,0)</f>
        <v>1</v>
      </c>
      <c r="I117" s="2">
        <f>INDEX(table_results[evs],MATCH(table_summary[[#This Row],[state]],table_results[state],0))</f>
        <v>9</v>
      </c>
      <c r="J117" s="1">
        <f>(table_summary[[#This Row],[w_prob]]-table_summary[[#This Row],[b_prob]])^2</f>
        <v>9.000000000000016E-4</v>
      </c>
      <c r="K117" s="1">
        <f>table_summary[[#This Row],[brier_unwt]]*table_summary[[#This Row],[e_votes]]</f>
        <v>8.1000000000000152E-3</v>
      </c>
      <c r="L117" s="3">
        <f>(table_summary[[#This Row],[conf]]-0.5)*2*100</f>
        <v>94</v>
      </c>
      <c r="M117" s="3">
        <f>IF(table_summary[[#This Row],[winner]]=table_summary[[#This Row],[win_proj]],table_summary[[#This Row],[bet]],-table_summary[[#This Row],[bet]])</f>
        <v>94</v>
      </c>
    </row>
    <row r="118" spans="1:13" x14ac:dyDescent="0.35">
      <c r="A118" t="s">
        <v>15</v>
      </c>
      <c r="B118" t="s">
        <v>2</v>
      </c>
      <c r="C118">
        <v>538</v>
      </c>
      <c r="D118" t="s">
        <v>8</v>
      </c>
      <c r="E118" s="1">
        <v>0.99</v>
      </c>
      <c r="F118" s="1">
        <f t="shared" si="1"/>
        <v>0.99</v>
      </c>
      <c r="G118" t="str">
        <f>INDEX(table_results[result],MATCH(table_summary[[#This Row],[state]],table_results[state],0))</f>
        <v>biden</v>
      </c>
      <c r="H118" s="1">
        <f>IF(table_summary[[#This Row],[winner]]="biden",1,0)</f>
        <v>1</v>
      </c>
      <c r="I118" s="2">
        <f>INDEX(table_results[evs],MATCH(table_summary[[#This Row],[state]],table_results[state],0))</f>
        <v>7</v>
      </c>
      <c r="J118" s="1">
        <f>(table_summary[[#This Row],[w_prob]]-table_summary[[#This Row],[b_prob]])^2</f>
        <v>1.0000000000000018E-4</v>
      </c>
      <c r="K118" s="1">
        <f>table_summary[[#This Row],[brier_unwt]]*table_summary[[#This Row],[e_votes]]</f>
        <v>7.0000000000000129E-4</v>
      </c>
      <c r="L118" s="3">
        <f>(table_summary[[#This Row],[conf]]-0.5)*2*100</f>
        <v>98</v>
      </c>
      <c r="M118" s="3">
        <f>IF(table_summary[[#This Row],[winner]]=table_summary[[#This Row],[win_proj]],table_summary[[#This Row],[bet]],-table_summary[[#This Row],[bet]])</f>
        <v>98</v>
      </c>
    </row>
    <row r="119" spans="1:13" x14ac:dyDescent="0.35">
      <c r="A119" t="s">
        <v>16</v>
      </c>
      <c r="B119" t="s">
        <v>2</v>
      </c>
      <c r="C119">
        <v>538</v>
      </c>
      <c r="D119" t="s">
        <v>8</v>
      </c>
      <c r="E119" s="1">
        <v>0.99</v>
      </c>
      <c r="F119" s="1">
        <f t="shared" si="1"/>
        <v>0.99</v>
      </c>
      <c r="G119" t="str">
        <f>INDEX(table_results[result],MATCH(table_summary[[#This Row],[state]],table_results[state],0))</f>
        <v>biden</v>
      </c>
      <c r="H119" s="1">
        <f>IF(table_summary[[#This Row],[winner]]="biden",1,0)</f>
        <v>1</v>
      </c>
      <c r="I119" s="2">
        <f>INDEX(table_results[evs],MATCH(table_summary[[#This Row],[state]],table_results[state],0))</f>
        <v>3</v>
      </c>
      <c r="J119" s="1">
        <f>(table_summary[[#This Row],[w_prob]]-table_summary[[#This Row],[b_prob]])^2</f>
        <v>1.0000000000000018E-4</v>
      </c>
      <c r="K119" s="1">
        <f>table_summary[[#This Row],[brier_unwt]]*table_summary[[#This Row],[e_votes]]</f>
        <v>3.0000000000000057E-4</v>
      </c>
      <c r="L119" s="3">
        <f>(table_summary[[#This Row],[conf]]-0.5)*2*100</f>
        <v>98</v>
      </c>
      <c r="M119" s="3">
        <f>IF(table_summary[[#This Row],[winner]]=table_summary[[#This Row],[win_proj]],table_summary[[#This Row],[bet]],-table_summary[[#This Row],[bet]])</f>
        <v>98</v>
      </c>
    </row>
    <row r="120" spans="1:13" x14ac:dyDescent="0.35">
      <c r="A120" t="s">
        <v>17</v>
      </c>
      <c r="B120" t="s">
        <v>2</v>
      </c>
      <c r="C120">
        <v>538</v>
      </c>
      <c r="D120" t="s">
        <v>8</v>
      </c>
      <c r="E120" s="1">
        <v>0.99</v>
      </c>
      <c r="F120" s="1">
        <f t="shared" si="1"/>
        <v>0.99</v>
      </c>
      <c r="G120" t="str">
        <f>INDEX(table_results[result],MATCH(table_summary[[#This Row],[state]],table_results[state],0))</f>
        <v>biden</v>
      </c>
      <c r="H120" s="1">
        <f>IF(table_summary[[#This Row],[winner]]="biden",1,0)</f>
        <v>1</v>
      </c>
      <c r="I120" s="2">
        <f>INDEX(table_results[evs],MATCH(table_summary[[#This Row],[state]],table_results[state],0))</f>
        <v>3</v>
      </c>
      <c r="J120" s="1">
        <f>(table_summary[[#This Row],[w_prob]]-table_summary[[#This Row],[b_prob]])^2</f>
        <v>1.0000000000000018E-4</v>
      </c>
      <c r="K120" s="1">
        <f>table_summary[[#This Row],[brier_unwt]]*table_summary[[#This Row],[e_votes]]</f>
        <v>3.0000000000000057E-4</v>
      </c>
      <c r="L120" s="3">
        <f>(table_summary[[#This Row],[conf]]-0.5)*2*100</f>
        <v>98</v>
      </c>
      <c r="M120" s="3">
        <f>IF(table_summary[[#This Row],[winner]]=table_summary[[#This Row],[win_proj]],table_summary[[#This Row],[bet]],-table_summary[[#This Row],[bet]])</f>
        <v>98</v>
      </c>
    </row>
    <row r="121" spans="1:13" x14ac:dyDescent="0.35">
      <c r="A121" t="s">
        <v>18</v>
      </c>
      <c r="B121" t="s">
        <v>2</v>
      </c>
      <c r="C121">
        <v>538</v>
      </c>
      <c r="D121" t="s">
        <v>8</v>
      </c>
      <c r="E121" s="1">
        <v>0.69</v>
      </c>
      <c r="F121" s="1">
        <f t="shared" si="1"/>
        <v>0.69</v>
      </c>
      <c r="G121" t="str">
        <f>INDEX(table_results[result],MATCH(table_summary[[#This Row],[state]],table_results[state],0))</f>
        <v>trump</v>
      </c>
      <c r="H121" s="1">
        <f>IF(table_summary[[#This Row],[winner]]="biden",1,0)</f>
        <v>0</v>
      </c>
      <c r="I121" s="2">
        <f>INDEX(table_results[evs],MATCH(table_summary[[#This Row],[state]],table_results[state],0))</f>
        <v>29</v>
      </c>
      <c r="J121" s="1">
        <f>(table_summary[[#This Row],[w_prob]]-table_summary[[#This Row],[b_prob]])^2</f>
        <v>0.47609999999999991</v>
      </c>
      <c r="K121" s="1">
        <f>table_summary[[#This Row],[brier_unwt]]*table_summary[[#This Row],[e_votes]]</f>
        <v>13.806899999999997</v>
      </c>
      <c r="L121" s="3">
        <f>(table_summary[[#This Row],[conf]]-0.5)*2*100</f>
        <v>37.999999999999986</v>
      </c>
      <c r="M121" s="3">
        <f>IF(table_summary[[#This Row],[winner]]=table_summary[[#This Row],[win_proj]],table_summary[[#This Row],[bet]],-table_summary[[#This Row],[bet]])</f>
        <v>-37.999999999999986</v>
      </c>
    </row>
    <row r="122" spans="1:13" x14ac:dyDescent="0.35">
      <c r="A122" t="s">
        <v>19</v>
      </c>
      <c r="B122" t="s">
        <v>2</v>
      </c>
      <c r="C122">
        <v>538</v>
      </c>
      <c r="D122" t="s">
        <v>8</v>
      </c>
      <c r="E122" s="1">
        <v>0.57999999999999996</v>
      </c>
      <c r="F122" s="1">
        <f t="shared" si="1"/>
        <v>0.57999999999999996</v>
      </c>
      <c r="G122" t="str">
        <f>INDEX(table_results[result],MATCH(table_summary[[#This Row],[state]],table_results[state],0))</f>
        <v>biden</v>
      </c>
      <c r="H122" s="1">
        <f>IF(table_summary[[#This Row],[winner]]="biden",1,0)</f>
        <v>1</v>
      </c>
      <c r="I122" s="2">
        <f>INDEX(table_results[evs],MATCH(table_summary[[#This Row],[state]],table_results[state],0))</f>
        <v>16</v>
      </c>
      <c r="J122" s="1">
        <f>(table_summary[[#This Row],[w_prob]]-table_summary[[#This Row],[b_prob]])^2</f>
        <v>0.17640000000000003</v>
      </c>
      <c r="K122" s="1">
        <f>table_summary[[#This Row],[brier_unwt]]*table_summary[[#This Row],[e_votes]]</f>
        <v>2.8224000000000005</v>
      </c>
      <c r="L122" s="3">
        <f>(table_summary[[#This Row],[conf]]-0.5)*2*100</f>
        <v>15.999999999999993</v>
      </c>
      <c r="M122" s="3">
        <f>IF(table_summary[[#This Row],[winner]]=table_summary[[#This Row],[win_proj]],table_summary[[#This Row],[bet]],-table_summary[[#This Row],[bet]])</f>
        <v>15.999999999999993</v>
      </c>
    </row>
    <row r="123" spans="1:13" x14ac:dyDescent="0.35">
      <c r="A123" t="s">
        <v>20</v>
      </c>
      <c r="B123" t="s">
        <v>2</v>
      </c>
      <c r="C123">
        <v>538</v>
      </c>
      <c r="D123" t="s">
        <v>8</v>
      </c>
      <c r="E123" s="1">
        <v>0.99</v>
      </c>
      <c r="F123" s="1">
        <f t="shared" si="1"/>
        <v>0.99</v>
      </c>
      <c r="G123" t="str">
        <f>INDEX(table_results[result],MATCH(table_summary[[#This Row],[state]],table_results[state],0))</f>
        <v>biden</v>
      </c>
      <c r="H123" s="1">
        <f>IF(table_summary[[#This Row],[winner]]="biden",1,0)</f>
        <v>1</v>
      </c>
      <c r="I123" s="2">
        <f>INDEX(table_results[evs],MATCH(table_summary[[#This Row],[state]],table_results[state],0))</f>
        <v>4</v>
      </c>
      <c r="J123" s="1">
        <f>(table_summary[[#This Row],[w_prob]]-table_summary[[#This Row],[b_prob]])^2</f>
        <v>1.0000000000000018E-4</v>
      </c>
      <c r="K123" s="1">
        <f>table_summary[[#This Row],[brier_unwt]]*table_summary[[#This Row],[e_votes]]</f>
        <v>4.0000000000000072E-4</v>
      </c>
      <c r="L123" s="3">
        <f>(table_summary[[#This Row],[conf]]-0.5)*2*100</f>
        <v>98</v>
      </c>
      <c r="M123" s="3">
        <f>IF(table_summary[[#This Row],[winner]]=table_summary[[#This Row],[win_proj]],table_summary[[#This Row],[bet]],-table_summary[[#This Row],[bet]])</f>
        <v>98</v>
      </c>
    </row>
    <row r="124" spans="1:13" x14ac:dyDescent="0.35">
      <c r="A124" t="s">
        <v>21</v>
      </c>
      <c r="B124" t="s">
        <v>2</v>
      </c>
      <c r="C124">
        <v>538</v>
      </c>
      <c r="D124" t="s">
        <v>65</v>
      </c>
      <c r="E124" s="1">
        <v>0.99</v>
      </c>
      <c r="F124" s="1">
        <f t="shared" si="1"/>
        <v>1.0000000000000009E-2</v>
      </c>
      <c r="G124" t="str">
        <f>INDEX(table_results[result],MATCH(table_summary[[#This Row],[state]],table_results[state],0))</f>
        <v>trump</v>
      </c>
      <c r="H124" s="1">
        <f>IF(table_summary[[#This Row],[winner]]="biden",1,0)</f>
        <v>0</v>
      </c>
      <c r="I124" s="2">
        <f>INDEX(table_results[evs],MATCH(table_summary[[#This Row],[state]],table_results[state],0))</f>
        <v>4</v>
      </c>
      <c r="J124" s="1">
        <f>(table_summary[[#This Row],[w_prob]]-table_summary[[#This Row],[b_prob]])^2</f>
        <v>1.0000000000000018E-4</v>
      </c>
      <c r="K124" s="1">
        <f>table_summary[[#This Row],[brier_unwt]]*table_summary[[#This Row],[e_votes]]</f>
        <v>4.0000000000000072E-4</v>
      </c>
      <c r="L124" s="3">
        <f>(table_summary[[#This Row],[conf]]-0.5)*2*100</f>
        <v>98</v>
      </c>
      <c r="M124" s="3">
        <f>IF(table_summary[[#This Row],[winner]]=table_summary[[#This Row],[win_proj]],table_summary[[#This Row],[bet]],-table_summary[[#This Row],[bet]])</f>
        <v>98</v>
      </c>
    </row>
    <row r="125" spans="1:13" x14ac:dyDescent="0.35">
      <c r="A125" t="s">
        <v>22</v>
      </c>
      <c r="B125" t="s">
        <v>2</v>
      </c>
      <c r="C125">
        <v>538</v>
      </c>
      <c r="D125" t="s">
        <v>8</v>
      </c>
      <c r="E125" s="1">
        <v>0.99</v>
      </c>
      <c r="F125" s="1">
        <f t="shared" si="1"/>
        <v>0.99</v>
      </c>
      <c r="G125" t="str">
        <f>INDEX(table_results[result],MATCH(table_summary[[#This Row],[state]],table_results[state],0))</f>
        <v>biden</v>
      </c>
      <c r="H125" s="1">
        <f>IF(table_summary[[#This Row],[winner]]="biden",1,0)</f>
        <v>1</v>
      </c>
      <c r="I125" s="2">
        <f>INDEX(table_results[evs],MATCH(table_summary[[#This Row],[state]],table_results[state],0))</f>
        <v>20</v>
      </c>
      <c r="J125" s="1">
        <f>(table_summary[[#This Row],[w_prob]]-table_summary[[#This Row],[b_prob]])^2</f>
        <v>1.0000000000000018E-4</v>
      </c>
      <c r="K125" s="1">
        <f>table_summary[[#This Row],[brier_unwt]]*table_summary[[#This Row],[e_votes]]</f>
        <v>2.0000000000000035E-3</v>
      </c>
      <c r="L125" s="3">
        <f>(table_summary[[#This Row],[conf]]-0.5)*2*100</f>
        <v>98</v>
      </c>
      <c r="M125" s="3">
        <f>IF(table_summary[[#This Row],[winner]]=table_summary[[#This Row],[win_proj]],table_summary[[#This Row],[bet]],-table_summary[[#This Row],[bet]])</f>
        <v>98</v>
      </c>
    </row>
    <row r="126" spans="1:13" x14ac:dyDescent="0.35">
      <c r="A126" t="s">
        <v>23</v>
      </c>
      <c r="B126" t="s">
        <v>2</v>
      </c>
      <c r="C126">
        <v>538</v>
      </c>
      <c r="D126" t="s">
        <v>65</v>
      </c>
      <c r="E126" s="1">
        <v>0.96</v>
      </c>
      <c r="F126" s="1">
        <f t="shared" si="1"/>
        <v>4.0000000000000036E-2</v>
      </c>
      <c r="G126" t="str">
        <f>INDEX(table_results[result],MATCH(table_summary[[#This Row],[state]],table_results[state],0))</f>
        <v>trump</v>
      </c>
      <c r="H126" s="1">
        <f>IF(table_summary[[#This Row],[winner]]="biden",1,0)</f>
        <v>0</v>
      </c>
      <c r="I126" s="2">
        <f>INDEX(table_results[evs],MATCH(table_summary[[#This Row],[state]],table_results[state],0))</f>
        <v>11</v>
      </c>
      <c r="J126" s="1">
        <f>(table_summary[[#This Row],[w_prob]]-table_summary[[#This Row],[b_prob]])^2</f>
        <v>1.6000000000000029E-3</v>
      </c>
      <c r="K126" s="1">
        <f>table_summary[[#This Row],[brier_unwt]]*table_summary[[#This Row],[e_votes]]</f>
        <v>1.7600000000000032E-2</v>
      </c>
      <c r="L126" s="3">
        <f>(table_summary[[#This Row],[conf]]-0.5)*2*100</f>
        <v>92</v>
      </c>
      <c r="M126" s="3">
        <f>IF(table_summary[[#This Row],[winner]]=table_summary[[#This Row],[win_proj]],table_summary[[#This Row],[bet]],-table_summary[[#This Row],[bet]])</f>
        <v>92</v>
      </c>
    </row>
    <row r="127" spans="1:13" x14ac:dyDescent="0.35">
      <c r="A127" t="s">
        <v>24</v>
      </c>
      <c r="B127" t="s">
        <v>2</v>
      </c>
      <c r="C127">
        <v>538</v>
      </c>
      <c r="D127" t="s">
        <v>65</v>
      </c>
      <c r="E127" s="1">
        <v>0.6</v>
      </c>
      <c r="F127" s="1">
        <f t="shared" si="1"/>
        <v>0.4</v>
      </c>
      <c r="G127" t="str">
        <f>INDEX(table_results[result],MATCH(table_summary[[#This Row],[state]],table_results[state],0))</f>
        <v>trump</v>
      </c>
      <c r="H127" s="1">
        <f>IF(table_summary[[#This Row],[winner]]="biden",1,0)</f>
        <v>0</v>
      </c>
      <c r="I127" s="2">
        <f>INDEX(table_results[evs],MATCH(table_summary[[#This Row],[state]],table_results[state],0))</f>
        <v>6</v>
      </c>
      <c r="J127" s="1">
        <f>(table_summary[[#This Row],[w_prob]]-table_summary[[#This Row],[b_prob]])^2</f>
        <v>0.16000000000000003</v>
      </c>
      <c r="K127" s="1">
        <f>table_summary[[#This Row],[brier_unwt]]*table_summary[[#This Row],[e_votes]]</f>
        <v>0.96000000000000019</v>
      </c>
      <c r="L127" s="3">
        <f>(table_summary[[#This Row],[conf]]-0.5)*2*100</f>
        <v>19.999999999999996</v>
      </c>
      <c r="M127" s="3">
        <f>IF(table_summary[[#This Row],[winner]]=table_summary[[#This Row],[win_proj]],table_summary[[#This Row],[bet]],-table_summary[[#This Row],[bet]])</f>
        <v>19.999999999999996</v>
      </c>
    </row>
    <row r="128" spans="1:13" x14ac:dyDescent="0.35">
      <c r="A128" t="s">
        <v>25</v>
      </c>
      <c r="B128" t="s">
        <v>2</v>
      </c>
      <c r="C128">
        <v>538</v>
      </c>
      <c r="D128" t="s">
        <v>65</v>
      </c>
      <c r="E128" s="1">
        <v>0.99</v>
      </c>
      <c r="F128" s="1">
        <f t="shared" si="1"/>
        <v>1.0000000000000009E-2</v>
      </c>
      <c r="G128" t="str">
        <f>INDEX(table_results[result],MATCH(table_summary[[#This Row],[state]],table_results[state],0))</f>
        <v>trump</v>
      </c>
      <c r="H128" s="1">
        <f>IF(table_summary[[#This Row],[winner]]="biden",1,0)</f>
        <v>0</v>
      </c>
      <c r="I128" s="2">
        <f>INDEX(table_results[evs],MATCH(table_summary[[#This Row],[state]],table_results[state],0))</f>
        <v>6</v>
      </c>
      <c r="J128" s="1">
        <f>(table_summary[[#This Row],[w_prob]]-table_summary[[#This Row],[b_prob]])^2</f>
        <v>1.0000000000000018E-4</v>
      </c>
      <c r="K128" s="1">
        <f>table_summary[[#This Row],[brier_unwt]]*table_summary[[#This Row],[e_votes]]</f>
        <v>6.0000000000000114E-4</v>
      </c>
      <c r="L128" s="3">
        <f>(table_summary[[#This Row],[conf]]-0.5)*2*100</f>
        <v>98</v>
      </c>
      <c r="M128" s="3">
        <f>IF(table_summary[[#This Row],[winner]]=table_summary[[#This Row],[win_proj]],table_summary[[#This Row],[bet]],-table_summary[[#This Row],[bet]])</f>
        <v>98</v>
      </c>
    </row>
    <row r="129" spans="1:13" x14ac:dyDescent="0.35">
      <c r="A129" t="s">
        <v>26</v>
      </c>
      <c r="B129" t="s">
        <v>2</v>
      </c>
      <c r="C129">
        <v>538</v>
      </c>
      <c r="D129" t="s">
        <v>65</v>
      </c>
      <c r="E129" s="1">
        <v>0.99</v>
      </c>
      <c r="F129" s="1">
        <f t="shared" si="1"/>
        <v>1.0000000000000009E-2</v>
      </c>
      <c r="G129" t="str">
        <f>INDEX(table_results[result],MATCH(table_summary[[#This Row],[state]],table_results[state],0))</f>
        <v>trump</v>
      </c>
      <c r="H129" s="1">
        <f>IF(table_summary[[#This Row],[winner]]="biden",1,0)</f>
        <v>0</v>
      </c>
      <c r="I129" s="2">
        <f>INDEX(table_results[evs],MATCH(table_summary[[#This Row],[state]],table_results[state],0))</f>
        <v>8</v>
      </c>
      <c r="J129" s="1">
        <f>(table_summary[[#This Row],[w_prob]]-table_summary[[#This Row],[b_prob]])^2</f>
        <v>1.0000000000000018E-4</v>
      </c>
      <c r="K129" s="1">
        <f>table_summary[[#This Row],[brier_unwt]]*table_summary[[#This Row],[e_votes]]</f>
        <v>8.0000000000000145E-4</v>
      </c>
      <c r="L129" s="3">
        <f>(table_summary[[#This Row],[conf]]-0.5)*2*100</f>
        <v>98</v>
      </c>
      <c r="M129" s="3">
        <f>IF(table_summary[[#This Row],[winner]]=table_summary[[#This Row],[win_proj]],table_summary[[#This Row],[bet]],-table_summary[[#This Row],[bet]])</f>
        <v>98</v>
      </c>
    </row>
    <row r="130" spans="1:13" x14ac:dyDescent="0.35">
      <c r="A130" t="s">
        <v>27</v>
      </c>
      <c r="B130" t="s">
        <v>2</v>
      </c>
      <c r="C130">
        <v>538</v>
      </c>
      <c r="D130" t="s">
        <v>65</v>
      </c>
      <c r="E130" s="1">
        <v>0.97</v>
      </c>
      <c r="F130" s="1">
        <f t="shared" si="1"/>
        <v>3.0000000000000027E-2</v>
      </c>
      <c r="G130" t="str">
        <f>INDEX(table_results[result],MATCH(table_summary[[#This Row],[state]],table_results[state],0))</f>
        <v>trump</v>
      </c>
      <c r="H130" s="1">
        <f>IF(table_summary[[#This Row],[winner]]="biden",1,0)</f>
        <v>0</v>
      </c>
      <c r="I130" s="2">
        <f>INDEX(table_results[evs],MATCH(table_summary[[#This Row],[state]],table_results[state],0))</f>
        <v>8</v>
      </c>
      <c r="J130" s="1">
        <f>(table_summary[[#This Row],[w_prob]]-table_summary[[#This Row],[b_prob]])^2</f>
        <v>9.000000000000016E-4</v>
      </c>
      <c r="K130" s="1">
        <f>table_summary[[#This Row],[brier_unwt]]*table_summary[[#This Row],[e_votes]]</f>
        <v>7.2000000000000128E-3</v>
      </c>
      <c r="L130" s="3">
        <f>(table_summary[[#This Row],[conf]]-0.5)*2*100</f>
        <v>94</v>
      </c>
      <c r="M130" s="3">
        <f>IF(table_summary[[#This Row],[winner]]=table_summary[[#This Row],[win_proj]],table_summary[[#This Row],[bet]],-table_summary[[#This Row],[bet]])</f>
        <v>94</v>
      </c>
    </row>
    <row r="131" spans="1:13" x14ac:dyDescent="0.35">
      <c r="A131" t="s">
        <v>28</v>
      </c>
      <c r="B131" t="s">
        <v>2</v>
      </c>
      <c r="C131">
        <v>538</v>
      </c>
      <c r="D131" t="s">
        <v>8</v>
      </c>
      <c r="E131" s="1">
        <v>0.9</v>
      </c>
      <c r="F131" s="1">
        <f t="shared" ref="F131:F194" si="2">IF(D131="biden",E131,1-E131)</f>
        <v>0.9</v>
      </c>
      <c r="G131" t="str">
        <f>INDEX(table_results[result],MATCH(table_summary[[#This Row],[state]],table_results[state],0))</f>
        <v>biden</v>
      </c>
      <c r="H131" s="1">
        <f>IF(table_summary[[#This Row],[winner]]="biden",1,0)</f>
        <v>1</v>
      </c>
      <c r="I131" s="2">
        <f>INDEX(table_results[evs],MATCH(table_summary[[#This Row],[state]],table_results[state],0))</f>
        <v>2</v>
      </c>
      <c r="J131" s="1">
        <f>(table_summary[[#This Row],[w_prob]]-table_summary[[#This Row],[b_prob]])^2</f>
        <v>9.999999999999995E-3</v>
      </c>
      <c r="K131" s="1">
        <f>table_summary[[#This Row],[brier_unwt]]*table_summary[[#This Row],[e_votes]]</f>
        <v>1.999999999999999E-2</v>
      </c>
      <c r="L131" s="3">
        <f>(table_summary[[#This Row],[conf]]-0.5)*2*100</f>
        <v>80</v>
      </c>
      <c r="M131" s="3">
        <f>IF(table_summary[[#This Row],[winner]]=table_summary[[#This Row],[win_proj]],table_summary[[#This Row],[bet]],-table_summary[[#This Row],[bet]])</f>
        <v>80</v>
      </c>
    </row>
    <row r="132" spans="1:13" x14ac:dyDescent="0.35">
      <c r="A132" t="s">
        <v>29</v>
      </c>
      <c r="B132" t="s">
        <v>2</v>
      </c>
      <c r="C132">
        <v>538</v>
      </c>
      <c r="D132" t="s">
        <v>8</v>
      </c>
      <c r="E132" s="1">
        <v>0.97</v>
      </c>
      <c r="F132" s="1">
        <f t="shared" si="2"/>
        <v>0.97</v>
      </c>
      <c r="G132" t="str">
        <f>INDEX(table_results[result],MATCH(table_summary[[#This Row],[state]],table_results[state],0))</f>
        <v>biden</v>
      </c>
      <c r="H132" s="1">
        <f>IF(table_summary[[#This Row],[winner]]="biden",1,0)</f>
        <v>1</v>
      </c>
      <c r="I132" s="2">
        <f>INDEX(table_results[evs],MATCH(table_summary[[#This Row],[state]],table_results[state],0))</f>
        <v>1</v>
      </c>
      <c r="J132" s="1">
        <f>(table_summary[[#This Row],[w_prob]]-table_summary[[#This Row],[b_prob]])^2</f>
        <v>9.000000000000016E-4</v>
      </c>
      <c r="K132" s="1">
        <f>table_summary[[#This Row],[brier_unwt]]*table_summary[[#This Row],[e_votes]]</f>
        <v>9.000000000000016E-4</v>
      </c>
      <c r="L132" s="3">
        <f>(table_summary[[#This Row],[conf]]-0.5)*2*100</f>
        <v>94</v>
      </c>
      <c r="M132" s="3">
        <f>IF(table_summary[[#This Row],[winner]]=table_summary[[#This Row],[win_proj]],table_summary[[#This Row],[bet]],-table_summary[[#This Row],[bet]])</f>
        <v>94</v>
      </c>
    </row>
    <row r="133" spans="1:13" x14ac:dyDescent="0.35">
      <c r="A133" t="s">
        <v>30</v>
      </c>
      <c r="B133" t="s">
        <v>2</v>
      </c>
      <c r="C133">
        <v>538</v>
      </c>
      <c r="D133" t="s">
        <v>8</v>
      </c>
      <c r="E133" s="1">
        <v>0.56999999999999995</v>
      </c>
      <c r="F133" s="1">
        <f t="shared" si="2"/>
        <v>0.56999999999999995</v>
      </c>
      <c r="G133" t="str">
        <f>INDEX(table_results[result],MATCH(table_summary[[#This Row],[state]],table_results[state],0))</f>
        <v>trump</v>
      </c>
      <c r="H133" s="1">
        <f>IF(table_summary[[#This Row],[winner]]="biden",1,0)</f>
        <v>0</v>
      </c>
      <c r="I133" s="2">
        <f>INDEX(table_results[evs],MATCH(table_summary[[#This Row],[state]],table_results[state],0))</f>
        <v>1</v>
      </c>
      <c r="J133" s="1">
        <f>(table_summary[[#This Row],[w_prob]]-table_summary[[#This Row],[b_prob]])^2</f>
        <v>0.32489999999999997</v>
      </c>
      <c r="K133" s="1">
        <f>table_summary[[#This Row],[brier_unwt]]*table_summary[[#This Row],[e_votes]]</f>
        <v>0.32489999999999997</v>
      </c>
      <c r="L133" s="3">
        <f>(table_summary[[#This Row],[conf]]-0.5)*2*100</f>
        <v>13.999999999999989</v>
      </c>
      <c r="M133" s="3">
        <f>IF(table_summary[[#This Row],[winner]]=table_summary[[#This Row],[win_proj]],table_summary[[#This Row],[bet]],-table_summary[[#This Row],[bet]])</f>
        <v>-13.999999999999989</v>
      </c>
    </row>
    <row r="134" spans="1:13" x14ac:dyDescent="0.35">
      <c r="A134" t="s">
        <v>31</v>
      </c>
      <c r="B134" t="s">
        <v>2</v>
      </c>
      <c r="C134">
        <v>538</v>
      </c>
      <c r="D134" t="s">
        <v>8</v>
      </c>
      <c r="E134" s="1">
        <v>0.99</v>
      </c>
      <c r="F134" s="1">
        <f t="shared" si="2"/>
        <v>0.99</v>
      </c>
      <c r="G134" t="str">
        <f>INDEX(table_results[result],MATCH(table_summary[[#This Row],[state]],table_results[state],0))</f>
        <v>biden</v>
      </c>
      <c r="H134" s="1">
        <f>IF(table_summary[[#This Row],[winner]]="biden",1,0)</f>
        <v>1</v>
      </c>
      <c r="I134" s="2">
        <f>INDEX(table_results[evs],MATCH(table_summary[[#This Row],[state]],table_results[state],0))</f>
        <v>10</v>
      </c>
      <c r="J134" s="1">
        <f>(table_summary[[#This Row],[w_prob]]-table_summary[[#This Row],[b_prob]])^2</f>
        <v>1.0000000000000018E-4</v>
      </c>
      <c r="K134" s="1">
        <f>table_summary[[#This Row],[brier_unwt]]*table_summary[[#This Row],[e_votes]]</f>
        <v>1.0000000000000018E-3</v>
      </c>
      <c r="L134" s="3">
        <f>(table_summary[[#This Row],[conf]]-0.5)*2*100</f>
        <v>98</v>
      </c>
      <c r="M134" s="3">
        <f>IF(table_summary[[#This Row],[winner]]=table_summary[[#This Row],[win_proj]],table_summary[[#This Row],[bet]],-table_summary[[#This Row],[bet]])</f>
        <v>98</v>
      </c>
    </row>
    <row r="135" spans="1:13" x14ac:dyDescent="0.35">
      <c r="A135" t="s">
        <v>32</v>
      </c>
      <c r="B135" t="s">
        <v>2</v>
      </c>
      <c r="C135">
        <v>538</v>
      </c>
      <c r="D135" t="s">
        <v>8</v>
      </c>
      <c r="E135" s="1">
        <v>0.99</v>
      </c>
      <c r="F135" s="1">
        <f t="shared" si="2"/>
        <v>0.99</v>
      </c>
      <c r="G135" t="str">
        <f>INDEX(table_results[result],MATCH(table_summary[[#This Row],[state]],table_results[state],0))</f>
        <v>biden</v>
      </c>
      <c r="H135" s="1">
        <f>IF(table_summary[[#This Row],[winner]]="biden",1,0)</f>
        <v>1</v>
      </c>
      <c r="I135" s="2">
        <f>INDEX(table_results[evs],MATCH(table_summary[[#This Row],[state]],table_results[state],0))</f>
        <v>11</v>
      </c>
      <c r="J135" s="1">
        <f>(table_summary[[#This Row],[w_prob]]-table_summary[[#This Row],[b_prob]])^2</f>
        <v>1.0000000000000018E-4</v>
      </c>
      <c r="K135" s="1">
        <f>table_summary[[#This Row],[brier_unwt]]*table_summary[[#This Row],[e_votes]]</f>
        <v>1.100000000000002E-3</v>
      </c>
      <c r="L135" s="3">
        <f>(table_summary[[#This Row],[conf]]-0.5)*2*100</f>
        <v>98</v>
      </c>
      <c r="M135" s="3">
        <f>IF(table_summary[[#This Row],[winner]]=table_summary[[#This Row],[win_proj]],table_summary[[#This Row],[bet]],-table_summary[[#This Row],[bet]])</f>
        <v>98</v>
      </c>
    </row>
    <row r="136" spans="1:13" x14ac:dyDescent="0.35">
      <c r="A136" t="s">
        <v>33</v>
      </c>
      <c r="B136" t="s">
        <v>2</v>
      </c>
      <c r="C136">
        <v>538</v>
      </c>
      <c r="D136" t="s">
        <v>8</v>
      </c>
      <c r="E136" s="1">
        <v>0.95</v>
      </c>
      <c r="F136" s="1">
        <f t="shared" si="2"/>
        <v>0.95</v>
      </c>
      <c r="G136" t="str">
        <f>INDEX(table_results[result],MATCH(table_summary[[#This Row],[state]],table_results[state],0))</f>
        <v>biden</v>
      </c>
      <c r="H136" s="1">
        <f>IF(table_summary[[#This Row],[winner]]="biden",1,0)</f>
        <v>1</v>
      </c>
      <c r="I136" s="2">
        <f>INDEX(table_results[evs],MATCH(table_summary[[#This Row],[state]],table_results[state],0))</f>
        <v>16</v>
      </c>
      <c r="J136" s="1">
        <f>(table_summary[[#This Row],[w_prob]]-table_summary[[#This Row],[b_prob]])^2</f>
        <v>2.5000000000000044E-3</v>
      </c>
      <c r="K136" s="1">
        <f>table_summary[[#This Row],[brier_unwt]]*table_summary[[#This Row],[e_votes]]</f>
        <v>4.000000000000007E-2</v>
      </c>
      <c r="L136" s="3">
        <f>(table_summary[[#This Row],[conf]]-0.5)*2*100</f>
        <v>89.999999999999986</v>
      </c>
      <c r="M136" s="3">
        <f>IF(table_summary[[#This Row],[winner]]=table_summary[[#This Row],[win_proj]],table_summary[[#This Row],[bet]],-table_summary[[#This Row],[bet]])</f>
        <v>89.999999999999986</v>
      </c>
    </row>
    <row r="137" spans="1:13" x14ac:dyDescent="0.35">
      <c r="A137" t="s">
        <v>34</v>
      </c>
      <c r="B137" t="s">
        <v>2</v>
      </c>
      <c r="C137">
        <v>538</v>
      </c>
      <c r="D137" t="s">
        <v>8</v>
      </c>
      <c r="E137" s="1">
        <v>0.96</v>
      </c>
      <c r="F137" s="1">
        <f t="shared" si="2"/>
        <v>0.96</v>
      </c>
      <c r="G137" t="str">
        <f>INDEX(table_results[result],MATCH(table_summary[[#This Row],[state]],table_results[state],0))</f>
        <v>biden</v>
      </c>
      <c r="H137" s="1">
        <f>IF(table_summary[[#This Row],[winner]]="biden",1,0)</f>
        <v>1</v>
      </c>
      <c r="I137" s="2">
        <f>INDEX(table_results[evs],MATCH(table_summary[[#This Row],[state]],table_results[state],0))</f>
        <v>10</v>
      </c>
      <c r="J137" s="1">
        <f>(table_summary[[#This Row],[w_prob]]-table_summary[[#This Row],[b_prob]])^2</f>
        <v>1.6000000000000029E-3</v>
      </c>
      <c r="K137" s="1">
        <f>table_summary[[#This Row],[brier_unwt]]*table_summary[[#This Row],[e_votes]]</f>
        <v>1.6000000000000028E-2</v>
      </c>
      <c r="L137" s="3">
        <f>(table_summary[[#This Row],[conf]]-0.5)*2*100</f>
        <v>92</v>
      </c>
      <c r="M137" s="3">
        <f>IF(table_summary[[#This Row],[winner]]=table_summary[[#This Row],[win_proj]],table_summary[[#This Row],[bet]],-table_summary[[#This Row],[bet]])</f>
        <v>92</v>
      </c>
    </row>
    <row r="138" spans="1:13" x14ac:dyDescent="0.35">
      <c r="A138" t="s">
        <v>35</v>
      </c>
      <c r="B138" t="s">
        <v>2</v>
      </c>
      <c r="C138">
        <v>538</v>
      </c>
      <c r="D138" t="s">
        <v>65</v>
      </c>
      <c r="E138" s="1">
        <v>0.92</v>
      </c>
      <c r="F138" s="1">
        <f t="shared" si="2"/>
        <v>7.999999999999996E-2</v>
      </c>
      <c r="G138" t="str">
        <f>INDEX(table_results[result],MATCH(table_summary[[#This Row],[state]],table_results[state],0))</f>
        <v>trump</v>
      </c>
      <c r="H138" s="1">
        <f>IF(table_summary[[#This Row],[winner]]="biden",1,0)</f>
        <v>0</v>
      </c>
      <c r="I138" s="2">
        <f>INDEX(table_results[evs],MATCH(table_summary[[#This Row],[state]],table_results[state],0))</f>
        <v>6</v>
      </c>
      <c r="J138" s="1">
        <f>(table_summary[[#This Row],[w_prob]]-table_summary[[#This Row],[b_prob]])^2</f>
        <v>6.3999999999999934E-3</v>
      </c>
      <c r="K138" s="1">
        <f>table_summary[[#This Row],[brier_unwt]]*table_summary[[#This Row],[e_votes]]</f>
        <v>3.8399999999999962E-2</v>
      </c>
      <c r="L138" s="3">
        <f>(table_summary[[#This Row],[conf]]-0.5)*2*100</f>
        <v>84.000000000000014</v>
      </c>
      <c r="M138" s="3">
        <f>IF(table_summary[[#This Row],[winner]]=table_summary[[#This Row],[win_proj]],table_summary[[#This Row],[bet]],-table_summary[[#This Row],[bet]])</f>
        <v>84.000000000000014</v>
      </c>
    </row>
    <row r="139" spans="1:13" x14ac:dyDescent="0.35">
      <c r="A139" t="s">
        <v>36</v>
      </c>
      <c r="B139" t="s">
        <v>2</v>
      </c>
      <c r="C139">
        <v>538</v>
      </c>
      <c r="D139" t="s">
        <v>65</v>
      </c>
      <c r="E139" s="1">
        <v>0.94</v>
      </c>
      <c r="F139" s="1">
        <f t="shared" si="2"/>
        <v>6.0000000000000053E-2</v>
      </c>
      <c r="G139" t="str">
        <f>INDEX(table_results[result],MATCH(table_summary[[#This Row],[state]],table_results[state],0))</f>
        <v>trump</v>
      </c>
      <c r="H139" s="1">
        <f>IF(table_summary[[#This Row],[winner]]="biden",1,0)</f>
        <v>0</v>
      </c>
      <c r="I139" s="2">
        <f>INDEX(table_results[evs],MATCH(table_summary[[#This Row],[state]],table_results[state],0))</f>
        <v>10</v>
      </c>
      <c r="J139" s="1">
        <f>(table_summary[[#This Row],[w_prob]]-table_summary[[#This Row],[b_prob]])^2</f>
        <v>3.6000000000000064E-3</v>
      </c>
      <c r="K139" s="1">
        <f>table_summary[[#This Row],[brier_unwt]]*table_summary[[#This Row],[e_votes]]</f>
        <v>3.6000000000000067E-2</v>
      </c>
      <c r="L139" s="3">
        <f>(table_summary[[#This Row],[conf]]-0.5)*2*100</f>
        <v>87.999999999999986</v>
      </c>
      <c r="M139" s="3">
        <f>IF(table_summary[[#This Row],[winner]]=table_summary[[#This Row],[win_proj]],table_summary[[#This Row],[bet]],-table_summary[[#This Row],[bet]])</f>
        <v>87.999999999999986</v>
      </c>
    </row>
    <row r="140" spans="1:13" x14ac:dyDescent="0.35">
      <c r="A140" t="s">
        <v>37</v>
      </c>
      <c r="B140" t="s">
        <v>2</v>
      </c>
      <c r="C140">
        <v>538</v>
      </c>
      <c r="D140" t="s">
        <v>65</v>
      </c>
      <c r="E140" s="1">
        <v>0.82</v>
      </c>
      <c r="F140" s="1">
        <f t="shared" si="2"/>
        <v>0.18000000000000005</v>
      </c>
      <c r="G140" t="str">
        <f>INDEX(table_results[result],MATCH(table_summary[[#This Row],[state]],table_results[state],0))</f>
        <v>trump</v>
      </c>
      <c r="H140" s="1">
        <f>IF(table_summary[[#This Row],[winner]]="biden",1,0)</f>
        <v>0</v>
      </c>
      <c r="I140" s="2">
        <f>INDEX(table_results[evs],MATCH(table_summary[[#This Row],[state]],table_results[state],0))</f>
        <v>3</v>
      </c>
      <c r="J140" s="1">
        <f>(table_summary[[#This Row],[w_prob]]-table_summary[[#This Row],[b_prob]])^2</f>
        <v>3.2400000000000019E-2</v>
      </c>
      <c r="K140" s="1">
        <f>table_summary[[#This Row],[brier_unwt]]*table_summary[[#This Row],[e_votes]]</f>
        <v>9.7200000000000064E-2</v>
      </c>
      <c r="L140" s="3">
        <f>(table_summary[[#This Row],[conf]]-0.5)*2*100</f>
        <v>63.999999999999993</v>
      </c>
      <c r="M140" s="3">
        <f>IF(table_summary[[#This Row],[winner]]=table_summary[[#This Row],[win_proj]],table_summary[[#This Row],[bet]],-table_summary[[#This Row],[bet]])</f>
        <v>63.999999999999993</v>
      </c>
    </row>
    <row r="141" spans="1:13" x14ac:dyDescent="0.35">
      <c r="A141" t="s">
        <v>38</v>
      </c>
      <c r="B141" t="s">
        <v>2</v>
      </c>
      <c r="C141">
        <v>538</v>
      </c>
      <c r="D141" t="s">
        <v>65</v>
      </c>
      <c r="E141" s="1">
        <v>0.99</v>
      </c>
      <c r="F141" s="1">
        <f t="shared" si="2"/>
        <v>1.0000000000000009E-2</v>
      </c>
      <c r="G141" t="str">
        <f>INDEX(table_results[result],MATCH(table_summary[[#This Row],[state]],table_results[state],0))</f>
        <v>trump</v>
      </c>
      <c r="H141" s="1">
        <f>IF(table_summary[[#This Row],[winner]]="biden",1,0)</f>
        <v>0</v>
      </c>
      <c r="I141" s="2">
        <f>INDEX(table_results[evs],MATCH(table_summary[[#This Row],[state]],table_results[state],0))</f>
        <v>2</v>
      </c>
      <c r="J141" s="1">
        <f>(table_summary[[#This Row],[w_prob]]-table_summary[[#This Row],[b_prob]])^2</f>
        <v>1.0000000000000018E-4</v>
      </c>
      <c r="K141" s="1">
        <f>table_summary[[#This Row],[brier_unwt]]*table_summary[[#This Row],[e_votes]]</f>
        <v>2.0000000000000036E-4</v>
      </c>
      <c r="L141" s="3">
        <f>(table_summary[[#This Row],[conf]]-0.5)*2*100</f>
        <v>98</v>
      </c>
      <c r="M141" s="3">
        <f>IF(table_summary[[#This Row],[winner]]=table_summary[[#This Row],[win_proj]],table_summary[[#This Row],[bet]],-table_summary[[#This Row],[bet]])</f>
        <v>98</v>
      </c>
    </row>
    <row r="142" spans="1:13" x14ac:dyDescent="0.35">
      <c r="A142" t="s">
        <v>44</v>
      </c>
      <c r="B142" t="s">
        <v>2</v>
      </c>
      <c r="C142">
        <v>538</v>
      </c>
      <c r="D142" t="s">
        <v>65</v>
      </c>
      <c r="E142" s="1">
        <v>0.96</v>
      </c>
      <c r="F142" s="1">
        <f t="shared" si="2"/>
        <v>4.0000000000000036E-2</v>
      </c>
      <c r="G142" t="str">
        <f>INDEX(table_results[result],MATCH(table_summary[[#This Row],[state]],table_results[state],0))</f>
        <v>trump</v>
      </c>
      <c r="H142" s="1">
        <f>IF(table_summary[[#This Row],[winner]]="biden",1,0)</f>
        <v>0</v>
      </c>
      <c r="I142" s="2">
        <f>INDEX(table_results[evs],MATCH(table_summary[[#This Row],[state]],table_results[state],0))</f>
        <v>1</v>
      </c>
      <c r="J142" s="1">
        <f>(table_summary[[#This Row],[w_prob]]-table_summary[[#This Row],[b_prob]])^2</f>
        <v>1.6000000000000029E-3</v>
      </c>
      <c r="K142" s="1">
        <f>table_summary[[#This Row],[brier_unwt]]*table_summary[[#This Row],[e_votes]]</f>
        <v>1.6000000000000029E-3</v>
      </c>
      <c r="L142" s="3">
        <f>(table_summary[[#This Row],[conf]]-0.5)*2*100</f>
        <v>92</v>
      </c>
      <c r="M142" s="3">
        <f>IF(table_summary[[#This Row],[winner]]=table_summary[[#This Row],[win_proj]],table_summary[[#This Row],[bet]],-table_summary[[#This Row],[bet]])</f>
        <v>92</v>
      </c>
    </row>
    <row r="143" spans="1:13" x14ac:dyDescent="0.35">
      <c r="A143" t="s">
        <v>45</v>
      </c>
      <c r="B143" t="s">
        <v>2</v>
      </c>
      <c r="C143">
        <v>538</v>
      </c>
      <c r="D143" t="s">
        <v>8</v>
      </c>
      <c r="E143" s="1">
        <v>0.72</v>
      </c>
      <c r="F143" s="1">
        <f t="shared" si="2"/>
        <v>0.72</v>
      </c>
      <c r="G143" t="str">
        <f>INDEX(table_results[result],MATCH(table_summary[[#This Row],[state]],table_results[state],0))</f>
        <v>biden</v>
      </c>
      <c r="H143" s="1">
        <f>IF(table_summary[[#This Row],[winner]]="biden",1,0)</f>
        <v>1</v>
      </c>
      <c r="I143" s="2">
        <f>INDEX(table_results[evs],MATCH(table_summary[[#This Row],[state]],table_results[state],0))</f>
        <v>1</v>
      </c>
      <c r="J143" s="1">
        <f>(table_summary[[#This Row],[w_prob]]-table_summary[[#This Row],[b_prob]])^2</f>
        <v>7.8400000000000011E-2</v>
      </c>
      <c r="K143" s="1">
        <f>table_summary[[#This Row],[brier_unwt]]*table_summary[[#This Row],[e_votes]]</f>
        <v>7.8400000000000011E-2</v>
      </c>
      <c r="L143" s="3">
        <f>(table_summary[[#This Row],[conf]]-0.5)*2*100</f>
        <v>43.999999999999993</v>
      </c>
      <c r="M143" s="3">
        <f>IF(table_summary[[#This Row],[winner]]=table_summary[[#This Row],[win_proj]],table_summary[[#This Row],[bet]],-table_summary[[#This Row],[bet]])</f>
        <v>43.999999999999993</v>
      </c>
    </row>
    <row r="144" spans="1:13" x14ac:dyDescent="0.35">
      <c r="A144" t="s">
        <v>46</v>
      </c>
      <c r="B144" t="s">
        <v>2</v>
      </c>
      <c r="C144">
        <v>538</v>
      </c>
      <c r="D144" t="s">
        <v>65</v>
      </c>
      <c r="E144" s="1">
        <v>0.99</v>
      </c>
      <c r="F144" s="1">
        <f t="shared" si="2"/>
        <v>1.0000000000000009E-2</v>
      </c>
      <c r="G144" t="str">
        <f>INDEX(table_results[result],MATCH(table_summary[[#This Row],[state]],table_results[state],0))</f>
        <v>trump</v>
      </c>
      <c r="H144" s="1">
        <f>IF(table_summary[[#This Row],[winner]]="biden",1,0)</f>
        <v>0</v>
      </c>
      <c r="I144" s="2">
        <f>INDEX(table_results[evs],MATCH(table_summary[[#This Row],[state]],table_results[state],0))</f>
        <v>1</v>
      </c>
      <c r="J144" s="1">
        <f>(table_summary[[#This Row],[w_prob]]-table_summary[[#This Row],[b_prob]])^2</f>
        <v>1.0000000000000018E-4</v>
      </c>
      <c r="K144" s="1">
        <f>table_summary[[#This Row],[brier_unwt]]*table_summary[[#This Row],[e_votes]]</f>
        <v>1.0000000000000018E-4</v>
      </c>
      <c r="L144" s="3">
        <f>(table_summary[[#This Row],[conf]]-0.5)*2*100</f>
        <v>98</v>
      </c>
      <c r="M144" s="3">
        <f>IF(table_summary[[#This Row],[winner]]=table_summary[[#This Row],[win_proj]],table_summary[[#This Row],[bet]],-table_summary[[#This Row],[bet]])</f>
        <v>98</v>
      </c>
    </row>
    <row r="145" spans="1:13" x14ac:dyDescent="0.35">
      <c r="A145" t="s">
        <v>39</v>
      </c>
      <c r="B145" t="s">
        <v>2</v>
      </c>
      <c r="C145">
        <v>538</v>
      </c>
      <c r="D145" t="s">
        <v>8</v>
      </c>
      <c r="E145" s="1">
        <v>0.88</v>
      </c>
      <c r="F145" s="1">
        <f t="shared" si="2"/>
        <v>0.88</v>
      </c>
      <c r="G145" t="str">
        <f>INDEX(table_results[result],MATCH(table_summary[[#This Row],[state]],table_results[state],0))</f>
        <v>biden</v>
      </c>
      <c r="H145" s="1">
        <f>IF(table_summary[[#This Row],[winner]]="biden",1,0)</f>
        <v>1</v>
      </c>
      <c r="I145" s="2">
        <f>INDEX(table_results[evs],MATCH(table_summary[[#This Row],[state]],table_results[state],0))</f>
        <v>6</v>
      </c>
      <c r="J145" s="1">
        <f>(table_summary[[#This Row],[w_prob]]-table_summary[[#This Row],[b_prob]])^2</f>
        <v>1.44E-2</v>
      </c>
      <c r="K145" s="1">
        <f>table_summary[[#This Row],[brier_unwt]]*table_summary[[#This Row],[e_votes]]</f>
        <v>8.6400000000000005E-2</v>
      </c>
      <c r="L145" s="3">
        <f>(table_summary[[#This Row],[conf]]-0.5)*2*100</f>
        <v>76</v>
      </c>
      <c r="M145" s="3">
        <f>IF(table_summary[[#This Row],[winner]]=table_summary[[#This Row],[win_proj]],table_summary[[#This Row],[bet]],-table_summary[[#This Row],[bet]])</f>
        <v>76</v>
      </c>
    </row>
    <row r="146" spans="1:13" x14ac:dyDescent="0.35">
      <c r="A146" t="s">
        <v>40</v>
      </c>
      <c r="B146" t="s">
        <v>2</v>
      </c>
      <c r="C146">
        <v>538</v>
      </c>
      <c r="D146" t="s">
        <v>8</v>
      </c>
      <c r="E146" s="1">
        <v>0.89</v>
      </c>
      <c r="F146" s="1">
        <f t="shared" si="2"/>
        <v>0.89</v>
      </c>
      <c r="G146" t="str">
        <f>INDEX(table_results[result],MATCH(table_summary[[#This Row],[state]],table_results[state],0))</f>
        <v>biden</v>
      </c>
      <c r="H146" s="1">
        <f>IF(table_summary[[#This Row],[winner]]="biden",1,0)</f>
        <v>1</v>
      </c>
      <c r="I146" s="2">
        <f>INDEX(table_results[evs],MATCH(table_summary[[#This Row],[state]],table_results[state],0))</f>
        <v>4</v>
      </c>
      <c r="J146" s="1">
        <f>(table_summary[[#This Row],[w_prob]]-table_summary[[#This Row],[b_prob]])^2</f>
        <v>1.2099999999999998E-2</v>
      </c>
      <c r="K146" s="1">
        <f>table_summary[[#This Row],[brier_unwt]]*table_summary[[#This Row],[e_votes]]</f>
        <v>4.8399999999999992E-2</v>
      </c>
      <c r="L146" s="3">
        <f>(table_summary[[#This Row],[conf]]-0.5)*2*100</f>
        <v>78</v>
      </c>
      <c r="M146" s="3">
        <f>IF(table_summary[[#This Row],[winner]]=table_summary[[#This Row],[win_proj]],table_summary[[#This Row],[bet]],-table_summary[[#This Row],[bet]])</f>
        <v>78</v>
      </c>
    </row>
    <row r="147" spans="1:13" x14ac:dyDescent="0.35">
      <c r="A147" t="s">
        <v>41</v>
      </c>
      <c r="B147" t="s">
        <v>2</v>
      </c>
      <c r="C147">
        <v>538</v>
      </c>
      <c r="D147" t="s">
        <v>8</v>
      </c>
      <c r="E147" s="1">
        <v>0.99</v>
      </c>
      <c r="F147" s="1">
        <f t="shared" si="2"/>
        <v>0.99</v>
      </c>
      <c r="G147" t="str">
        <f>INDEX(table_results[result],MATCH(table_summary[[#This Row],[state]],table_results[state],0))</f>
        <v>biden</v>
      </c>
      <c r="H147" s="1">
        <f>IF(table_summary[[#This Row],[winner]]="biden",1,0)</f>
        <v>1</v>
      </c>
      <c r="I147" s="2">
        <f>INDEX(table_results[evs],MATCH(table_summary[[#This Row],[state]],table_results[state],0))</f>
        <v>14</v>
      </c>
      <c r="J147" s="1">
        <f>(table_summary[[#This Row],[w_prob]]-table_summary[[#This Row],[b_prob]])^2</f>
        <v>1.0000000000000018E-4</v>
      </c>
      <c r="K147" s="1">
        <f>table_summary[[#This Row],[brier_unwt]]*table_summary[[#This Row],[e_votes]]</f>
        <v>1.4000000000000026E-3</v>
      </c>
      <c r="L147" s="3">
        <f>(table_summary[[#This Row],[conf]]-0.5)*2*100</f>
        <v>98</v>
      </c>
      <c r="M147" s="3">
        <f>IF(table_summary[[#This Row],[winner]]=table_summary[[#This Row],[win_proj]],table_summary[[#This Row],[bet]],-table_summary[[#This Row],[bet]])</f>
        <v>98</v>
      </c>
    </row>
    <row r="148" spans="1:13" x14ac:dyDescent="0.35">
      <c r="A148" t="s">
        <v>42</v>
      </c>
      <c r="B148" t="s">
        <v>2</v>
      </c>
      <c r="C148">
        <v>538</v>
      </c>
      <c r="D148" t="s">
        <v>8</v>
      </c>
      <c r="E148" s="1">
        <v>0.98</v>
      </c>
      <c r="F148" s="1">
        <f t="shared" si="2"/>
        <v>0.98</v>
      </c>
      <c r="G148" t="str">
        <f>INDEX(table_results[result],MATCH(table_summary[[#This Row],[state]],table_results[state],0))</f>
        <v>biden</v>
      </c>
      <c r="H148" s="1">
        <f>IF(table_summary[[#This Row],[winner]]="biden",1,0)</f>
        <v>1</v>
      </c>
      <c r="I148" s="2">
        <f>INDEX(table_results[evs],MATCH(table_summary[[#This Row],[state]],table_results[state],0))</f>
        <v>5</v>
      </c>
      <c r="J148" s="1">
        <f>(table_summary[[#This Row],[w_prob]]-table_summary[[#This Row],[b_prob]])^2</f>
        <v>4.0000000000000072E-4</v>
      </c>
      <c r="K148" s="1">
        <f>table_summary[[#This Row],[brier_unwt]]*table_summary[[#This Row],[e_votes]]</f>
        <v>2.0000000000000035E-3</v>
      </c>
      <c r="L148" s="3">
        <f>(table_summary[[#This Row],[conf]]-0.5)*2*100</f>
        <v>96</v>
      </c>
      <c r="M148" s="3">
        <f>IF(table_summary[[#This Row],[winner]]=table_summary[[#This Row],[win_proj]],table_summary[[#This Row],[bet]],-table_summary[[#This Row],[bet]])</f>
        <v>96</v>
      </c>
    </row>
    <row r="149" spans="1:13" x14ac:dyDescent="0.35">
      <c r="A149" t="s">
        <v>43</v>
      </c>
      <c r="B149" t="s">
        <v>2</v>
      </c>
      <c r="C149">
        <v>538</v>
      </c>
      <c r="D149" t="s">
        <v>8</v>
      </c>
      <c r="E149" s="1">
        <v>0.99</v>
      </c>
      <c r="F149" s="1">
        <f t="shared" si="2"/>
        <v>0.99</v>
      </c>
      <c r="G149" t="str">
        <f>INDEX(table_results[result],MATCH(table_summary[[#This Row],[state]],table_results[state],0))</f>
        <v>biden</v>
      </c>
      <c r="H149" s="1">
        <f>IF(table_summary[[#This Row],[winner]]="biden",1,0)</f>
        <v>1</v>
      </c>
      <c r="I149" s="2">
        <f>INDEX(table_results[evs],MATCH(table_summary[[#This Row],[state]],table_results[state],0))</f>
        <v>29</v>
      </c>
      <c r="J149" s="1">
        <f>(table_summary[[#This Row],[w_prob]]-table_summary[[#This Row],[b_prob]])^2</f>
        <v>1.0000000000000018E-4</v>
      </c>
      <c r="K149" s="1">
        <f>table_summary[[#This Row],[brier_unwt]]*table_summary[[#This Row],[e_votes]]</f>
        <v>2.9000000000000054E-3</v>
      </c>
      <c r="L149" s="3">
        <f>(table_summary[[#This Row],[conf]]-0.5)*2*100</f>
        <v>98</v>
      </c>
      <c r="M149" s="3">
        <f>IF(table_summary[[#This Row],[winner]]=table_summary[[#This Row],[win_proj]],table_summary[[#This Row],[bet]],-table_summary[[#This Row],[bet]])</f>
        <v>98</v>
      </c>
    </row>
    <row r="150" spans="1:13" x14ac:dyDescent="0.35">
      <c r="A150" t="s">
        <v>47</v>
      </c>
      <c r="B150" t="s">
        <v>2</v>
      </c>
      <c r="C150">
        <v>538</v>
      </c>
      <c r="D150" t="s">
        <v>8</v>
      </c>
      <c r="E150" s="1">
        <v>0.64</v>
      </c>
      <c r="F150" s="1">
        <f t="shared" si="2"/>
        <v>0.64</v>
      </c>
      <c r="G150" t="str">
        <f>INDEX(table_results[result],MATCH(table_summary[[#This Row],[state]],table_results[state],0))</f>
        <v>trump</v>
      </c>
      <c r="H150" s="1">
        <f>IF(table_summary[[#This Row],[winner]]="biden",1,0)</f>
        <v>0</v>
      </c>
      <c r="I150" s="2">
        <f>INDEX(table_results[evs],MATCH(table_summary[[#This Row],[state]],table_results[state],0))</f>
        <v>15</v>
      </c>
      <c r="J150" s="1">
        <f>(table_summary[[#This Row],[w_prob]]-table_summary[[#This Row],[b_prob]])^2</f>
        <v>0.40960000000000002</v>
      </c>
      <c r="K150" s="1">
        <f>table_summary[[#This Row],[brier_unwt]]*table_summary[[#This Row],[e_votes]]</f>
        <v>6.1440000000000001</v>
      </c>
      <c r="L150" s="3">
        <f>(table_summary[[#This Row],[conf]]-0.5)*2*100</f>
        <v>28.000000000000004</v>
      </c>
      <c r="M150" s="3">
        <f>IF(table_summary[[#This Row],[winner]]=table_summary[[#This Row],[win_proj]],table_summary[[#This Row],[bet]],-table_summary[[#This Row],[bet]])</f>
        <v>-28.000000000000004</v>
      </c>
    </row>
    <row r="151" spans="1:13" x14ac:dyDescent="0.35">
      <c r="A151" t="s">
        <v>48</v>
      </c>
      <c r="B151" t="s">
        <v>2</v>
      </c>
      <c r="C151">
        <v>538</v>
      </c>
      <c r="D151" t="s">
        <v>65</v>
      </c>
      <c r="E151" s="1">
        <v>0.98</v>
      </c>
      <c r="F151" s="1">
        <f t="shared" si="2"/>
        <v>2.0000000000000018E-2</v>
      </c>
      <c r="G151" t="str">
        <f>INDEX(table_results[result],MATCH(table_summary[[#This Row],[state]],table_results[state],0))</f>
        <v>trump</v>
      </c>
      <c r="H151" s="1">
        <f>IF(table_summary[[#This Row],[winner]]="biden",1,0)</f>
        <v>0</v>
      </c>
      <c r="I151" s="2">
        <f>INDEX(table_results[evs],MATCH(table_summary[[#This Row],[state]],table_results[state],0))</f>
        <v>3</v>
      </c>
      <c r="J151" s="1">
        <f>(table_summary[[#This Row],[w_prob]]-table_summary[[#This Row],[b_prob]])^2</f>
        <v>4.0000000000000072E-4</v>
      </c>
      <c r="K151" s="1">
        <f>table_summary[[#This Row],[brier_unwt]]*table_summary[[#This Row],[e_votes]]</f>
        <v>1.2000000000000023E-3</v>
      </c>
      <c r="L151" s="3">
        <f>(table_summary[[#This Row],[conf]]-0.5)*2*100</f>
        <v>96</v>
      </c>
      <c r="M151" s="3">
        <f>IF(table_summary[[#This Row],[winner]]=table_summary[[#This Row],[win_proj]],table_summary[[#This Row],[bet]],-table_summary[[#This Row],[bet]])</f>
        <v>96</v>
      </c>
    </row>
    <row r="152" spans="1:13" x14ac:dyDescent="0.35">
      <c r="A152" t="s">
        <v>49</v>
      </c>
      <c r="B152" t="s">
        <v>2</v>
      </c>
      <c r="C152">
        <v>538</v>
      </c>
      <c r="D152" t="s">
        <v>65</v>
      </c>
      <c r="E152" s="1">
        <v>0.55000000000000004</v>
      </c>
      <c r="F152" s="1">
        <f t="shared" si="2"/>
        <v>0.44999999999999996</v>
      </c>
      <c r="G152" t="str">
        <f>INDEX(table_results[result],MATCH(table_summary[[#This Row],[state]],table_results[state],0))</f>
        <v>trump</v>
      </c>
      <c r="H152" s="1">
        <f>IF(table_summary[[#This Row],[winner]]="biden",1,0)</f>
        <v>0</v>
      </c>
      <c r="I152" s="2">
        <f>INDEX(table_results[evs],MATCH(table_summary[[#This Row],[state]],table_results[state],0))</f>
        <v>18</v>
      </c>
      <c r="J152" s="1">
        <f>(table_summary[[#This Row],[w_prob]]-table_summary[[#This Row],[b_prob]])^2</f>
        <v>0.20249999999999996</v>
      </c>
      <c r="K152" s="1">
        <f>table_summary[[#This Row],[brier_unwt]]*table_summary[[#This Row],[e_votes]]</f>
        <v>3.6449999999999991</v>
      </c>
      <c r="L152" s="3">
        <f>(table_summary[[#This Row],[conf]]-0.5)*2*100</f>
        <v>10.000000000000009</v>
      </c>
      <c r="M152" s="3">
        <f>IF(table_summary[[#This Row],[winner]]=table_summary[[#This Row],[win_proj]],table_summary[[#This Row],[bet]],-table_summary[[#This Row],[bet]])</f>
        <v>10.000000000000009</v>
      </c>
    </row>
    <row r="153" spans="1:13" x14ac:dyDescent="0.35">
      <c r="A153" t="s">
        <v>50</v>
      </c>
      <c r="B153" t="s">
        <v>2</v>
      </c>
      <c r="C153">
        <v>538</v>
      </c>
      <c r="D153" t="s">
        <v>65</v>
      </c>
      <c r="E153" s="1">
        <v>0.99</v>
      </c>
      <c r="F153" s="1">
        <f t="shared" si="2"/>
        <v>1.0000000000000009E-2</v>
      </c>
      <c r="G153" t="str">
        <f>INDEX(table_results[result],MATCH(table_summary[[#This Row],[state]],table_results[state],0))</f>
        <v>trump</v>
      </c>
      <c r="H153" s="1">
        <f>IF(table_summary[[#This Row],[winner]]="biden",1,0)</f>
        <v>0</v>
      </c>
      <c r="I153" s="2">
        <f>INDEX(table_results[evs],MATCH(table_summary[[#This Row],[state]],table_results[state],0))</f>
        <v>7</v>
      </c>
      <c r="J153" s="1">
        <f>(table_summary[[#This Row],[w_prob]]-table_summary[[#This Row],[b_prob]])^2</f>
        <v>1.0000000000000018E-4</v>
      </c>
      <c r="K153" s="1">
        <f>table_summary[[#This Row],[brier_unwt]]*table_summary[[#This Row],[e_votes]]</f>
        <v>7.0000000000000129E-4</v>
      </c>
      <c r="L153" s="3">
        <f>(table_summary[[#This Row],[conf]]-0.5)*2*100</f>
        <v>98</v>
      </c>
      <c r="M153" s="3">
        <f>IF(table_summary[[#This Row],[winner]]=table_summary[[#This Row],[win_proj]],table_summary[[#This Row],[bet]],-table_summary[[#This Row],[bet]])</f>
        <v>98</v>
      </c>
    </row>
    <row r="154" spans="1:13" x14ac:dyDescent="0.35">
      <c r="A154" t="s">
        <v>51</v>
      </c>
      <c r="B154" t="s">
        <v>2</v>
      </c>
      <c r="C154">
        <v>538</v>
      </c>
      <c r="D154" t="s">
        <v>8</v>
      </c>
      <c r="E154" s="1">
        <v>0.98</v>
      </c>
      <c r="F154" s="1">
        <f t="shared" si="2"/>
        <v>0.98</v>
      </c>
      <c r="G154" t="str">
        <f>INDEX(table_results[result],MATCH(table_summary[[#This Row],[state]],table_results[state],0))</f>
        <v>biden</v>
      </c>
      <c r="H154" s="1">
        <f>IF(table_summary[[#This Row],[winner]]="biden",1,0)</f>
        <v>1</v>
      </c>
      <c r="I154" s="2">
        <f>INDEX(table_results[evs],MATCH(table_summary[[#This Row],[state]],table_results[state],0))</f>
        <v>7</v>
      </c>
      <c r="J154" s="1">
        <f>(table_summary[[#This Row],[w_prob]]-table_summary[[#This Row],[b_prob]])^2</f>
        <v>4.0000000000000072E-4</v>
      </c>
      <c r="K154" s="1">
        <f>table_summary[[#This Row],[brier_unwt]]*table_summary[[#This Row],[e_votes]]</f>
        <v>2.8000000000000052E-3</v>
      </c>
      <c r="L154" s="3">
        <f>(table_summary[[#This Row],[conf]]-0.5)*2*100</f>
        <v>96</v>
      </c>
      <c r="M154" s="3">
        <f>IF(table_summary[[#This Row],[winner]]=table_summary[[#This Row],[win_proj]],table_summary[[#This Row],[bet]],-table_summary[[#This Row],[bet]])</f>
        <v>96</v>
      </c>
    </row>
    <row r="155" spans="1:13" x14ac:dyDescent="0.35">
      <c r="A155" t="s">
        <v>52</v>
      </c>
      <c r="B155" t="s">
        <v>2</v>
      </c>
      <c r="C155">
        <v>538</v>
      </c>
      <c r="D155" t="s">
        <v>8</v>
      </c>
      <c r="E155" s="1">
        <v>0.84</v>
      </c>
      <c r="F155" s="1">
        <f t="shared" si="2"/>
        <v>0.84</v>
      </c>
      <c r="G155" t="str">
        <f>INDEX(table_results[result],MATCH(table_summary[[#This Row],[state]],table_results[state],0))</f>
        <v>biden</v>
      </c>
      <c r="H155" s="1">
        <f>IF(table_summary[[#This Row],[winner]]="biden",1,0)</f>
        <v>1</v>
      </c>
      <c r="I155" s="2">
        <f>INDEX(table_results[evs],MATCH(table_summary[[#This Row],[state]],table_results[state],0))</f>
        <v>20</v>
      </c>
      <c r="J155" s="1">
        <f>(table_summary[[#This Row],[w_prob]]-table_summary[[#This Row],[b_prob]])^2</f>
        <v>2.5600000000000012E-2</v>
      </c>
      <c r="K155" s="1">
        <f>table_summary[[#This Row],[brier_unwt]]*table_summary[[#This Row],[e_votes]]</f>
        <v>0.51200000000000023</v>
      </c>
      <c r="L155" s="3">
        <f>(table_summary[[#This Row],[conf]]-0.5)*2*100</f>
        <v>68</v>
      </c>
      <c r="M155" s="3">
        <f>IF(table_summary[[#This Row],[winner]]=table_summary[[#This Row],[win_proj]],table_summary[[#This Row],[bet]],-table_summary[[#This Row],[bet]])</f>
        <v>68</v>
      </c>
    </row>
    <row r="156" spans="1:13" x14ac:dyDescent="0.35">
      <c r="A156" t="s">
        <v>53</v>
      </c>
      <c r="B156" t="s">
        <v>2</v>
      </c>
      <c r="C156">
        <v>538</v>
      </c>
      <c r="D156" t="s">
        <v>8</v>
      </c>
      <c r="E156" s="1">
        <v>0.99</v>
      </c>
      <c r="F156" s="1">
        <f t="shared" si="2"/>
        <v>0.99</v>
      </c>
      <c r="G156" t="str">
        <f>INDEX(table_results[result],MATCH(table_summary[[#This Row],[state]],table_results[state],0))</f>
        <v>biden</v>
      </c>
      <c r="H156" s="1">
        <f>IF(table_summary[[#This Row],[winner]]="biden",1,0)</f>
        <v>1</v>
      </c>
      <c r="I156" s="2">
        <f>INDEX(table_results[evs],MATCH(table_summary[[#This Row],[state]],table_results[state],0))</f>
        <v>4</v>
      </c>
      <c r="J156" s="1">
        <f>(table_summary[[#This Row],[w_prob]]-table_summary[[#This Row],[b_prob]])^2</f>
        <v>1.0000000000000018E-4</v>
      </c>
      <c r="K156" s="1">
        <f>table_summary[[#This Row],[brier_unwt]]*table_summary[[#This Row],[e_votes]]</f>
        <v>4.0000000000000072E-4</v>
      </c>
      <c r="L156" s="3">
        <f>(table_summary[[#This Row],[conf]]-0.5)*2*100</f>
        <v>98</v>
      </c>
      <c r="M156" s="3">
        <f>IF(table_summary[[#This Row],[winner]]=table_summary[[#This Row],[win_proj]],table_summary[[#This Row],[bet]],-table_summary[[#This Row],[bet]])</f>
        <v>98</v>
      </c>
    </row>
    <row r="157" spans="1:13" x14ac:dyDescent="0.35">
      <c r="A157" t="s">
        <v>54</v>
      </c>
      <c r="B157" t="s">
        <v>2</v>
      </c>
      <c r="C157">
        <v>538</v>
      </c>
      <c r="D157" t="s">
        <v>65</v>
      </c>
      <c r="E157" s="1">
        <v>0.9</v>
      </c>
      <c r="F157" s="1">
        <f t="shared" si="2"/>
        <v>9.9999999999999978E-2</v>
      </c>
      <c r="G157" t="str">
        <f>INDEX(table_results[result],MATCH(table_summary[[#This Row],[state]],table_results[state],0))</f>
        <v>trump</v>
      </c>
      <c r="H157" s="1">
        <f>IF(table_summary[[#This Row],[winner]]="biden",1,0)</f>
        <v>0</v>
      </c>
      <c r="I157" s="2">
        <f>INDEX(table_results[evs],MATCH(table_summary[[#This Row],[state]],table_results[state],0))</f>
        <v>9</v>
      </c>
      <c r="J157" s="1">
        <f>(table_summary[[#This Row],[w_prob]]-table_summary[[#This Row],[b_prob]])^2</f>
        <v>9.999999999999995E-3</v>
      </c>
      <c r="K157" s="1">
        <f>table_summary[[#This Row],[brier_unwt]]*table_summary[[#This Row],[e_votes]]</f>
        <v>8.9999999999999955E-2</v>
      </c>
      <c r="L157" s="3">
        <f>(table_summary[[#This Row],[conf]]-0.5)*2*100</f>
        <v>80</v>
      </c>
      <c r="M157" s="3">
        <f>IF(table_summary[[#This Row],[winner]]=table_summary[[#This Row],[win_proj]],table_summary[[#This Row],[bet]],-table_summary[[#This Row],[bet]])</f>
        <v>80</v>
      </c>
    </row>
    <row r="158" spans="1:13" x14ac:dyDescent="0.35">
      <c r="A158" t="s">
        <v>55</v>
      </c>
      <c r="B158" t="s">
        <v>2</v>
      </c>
      <c r="C158">
        <v>538</v>
      </c>
      <c r="D158" t="s">
        <v>65</v>
      </c>
      <c r="E158" s="1">
        <v>0.95</v>
      </c>
      <c r="F158" s="1">
        <f t="shared" si="2"/>
        <v>5.0000000000000044E-2</v>
      </c>
      <c r="G158" t="str">
        <f>INDEX(table_results[result],MATCH(table_summary[[#This Row],[state]],table_results[state],0))</f>
        <v>trump</v>
      </c>
      <c r="H158" s="1">
        <f>IF(table_summary[[#This Row],[winner]]="biden",1,0)</f>
        <v>0</v>
      </c>
      <c r="I158" s="2">
        <f>INDEX(table_results[evs],MATCH(table_summary[[#This Row],[state]],table_results[state],0))</f>
        <v>3</v>
      </c>
      <c r="J158" s="1">
        <f>(table_summary[[#This Row],[w_prob]]-table_summary[[#This Row],[b_prob]])^2</f>
        <v>2.5000000000000044E-3</v>
      </c>
      <c r="K158" s="1">
        <f>table_summary[[#This Row],[brier_unwt]]*table_summary[[#This Row],[e_votes]]</f>
        <v>7.5000000000000136E-3</v>
      </c>
      <c r="L158" s="3">
        <f>(table_summary[[#This Row],[conf]]-0.5)*2*100</f>
        <v>89.999999999999986</v>
      </c>
      <c r="M158" s="3">
        <f>IF(table_summary[[#This Row],[winner]]=table_summary[[#This Row],[win_proj]],table_summary[[#This Row],[bet]],-table_summary[[#This Row],[bet]])</f>
        <v>89.999999999999986</v>
      </c>
    </row>
    <row r="159" spans="1:13" x14ac:dyDescent="0.35">
      <c r="A159" t="s">
        <v>56</v>
      </c>
      <c r="B159" t="s">
        <v>2</v>
      </c>
      <c r="C159">
        <v>538</v>
      </c>
      <c r="D159" t="s">
        <v>65</v>
      </c>
      <c r="E159" s="1">
        <v>0.97</v>
      </c>
      <c r="F159" s="1">
        <f t="shared" si="2"/>
        <v>3.0000000000000027E-2</v>
      </c>
      <c r="G159" t="str">
        <f>INDEX(table_results[result],MATCH(table_summary[[#This Row],[state]],table_results[state],0))</f>
        <v>trump</v>
      </c>
      <c r="H159" s="1">
        <f>IF(table_summary[[#This Row],[winner]]="biden",1,0)</f>
        <v>0</v>
      </c>
      <c r="I159" s="2">
        <f>INDEX(table_results[evs],MATCH(table_summary[[#This Row],[state]],table_results[state],0))</f>
        <v>11</v>
      </c>
      <c r="J159" s="1">
        <f>(table_summary[[#This Row],[w_prob]]-table_summary[[#This Row],[b_prob]])^2</f>
        <v>9.000000000000016E-4</v>
      </c>
      <c r="K159" s="1">
        <f>table_summary[[#This Row],[brier_unwt]]*table_summary[[#This Row],[e_votes]]</f>
        <v>9.9000000000000182E-3</v>
      </c>
      <c r="L159" s="3">
        <f>(table_summary[[#This Row],[conf]]-0.5)*2*100</f>
        <v>94</v>
      </c>
      <c r="M159" s="3">
        <f>IF(table_summary[[#This Row],[winner]]=table_summary[[#This Row],[win_proj]],table_summary[[#This Row],[bet]],-table_summary[[#This Row],[bet]])</f>
        <v>94</v>
      </c>
    </row>
    <row r="160" spans="1:13" x14ac:dyDescent="0.35">
      <c r="A160" t="s">
        <v>57</v>
      </c>
      <c r="B160" t="s">
        <v>2</v>
      </c>
      <c r="C160">
        <v>538</v>
      </c>
      <c r="D160" t="s">
        <v>65</v>
      </c>
      <c r="E160" s="1">
        <v>0.62</v>
      </c>
      <c r="F160" s="1">
        <f t="shared" si="2"/>
        <v>0.38</v>
      </c>
      <c r="G160" t="str">
        <f>INDEX(table_results[result],MATCH(table_summary[[#This Row],[state]],table_results[state],0))</f>
        <v>trump</v>
      </c>
      <c r="H160" s="1">
        <f>IF(table_summary[[#This Row],[winner]]="biden",1,0)</f>
        <v>0</v>
      </c>
      <c r="I160" s="2">
        <f>INDEX(table_results[evs],MATCH(table_summary[[#This Row],[state]],table_results[state],0))</f>
        <v>38</v>
      </c>
      <c r="J160" s="1">
        <f>(table_summary[[#This Row],[w_prob]]-table_summary[[#This Row],[b_prob]])^2</f>
        <v>0.1444</v>
      </c>
      <c r="K160" s="1">
        <f>table_summary[[#This Row],[brier_unwt]]*table_summary[[#This Row],[e_votes]]</f>
        <v>5.4871999999999996</v>
      </c>
      <c r="L160" s="3">
        <f>(table_summary[[#This Row],[conf]]-0.5)*2*100</f>
        <v>24</v>
      </c>
      <c r="M160" s="3">
        <f>IF(table_summary[[#This Row],[winner]]=table_summary[[#This Row],[win_proj]],table_summary[[#This Row],[bet]],-table_summary[[#This Row],[bet]])</f>
        <v>24</v>
      </c>
    </row>
    <row r="161" spans="1:13" x14ac:dyDescent="0.35">
      <c r="A161" t="s">
        <v>58</v>
      </c>
      <c r="B161" t="s">
        <v>2</v>
      </c>
      <c r="C161">
        <v>538</v>
      </c>
      <c r="D161" t="s">
        <v>65</v>
      </c>
      <c r="E161" s="1">
        <v>0.95</v>
      </c>
      <c r="F161" s="1">
        <f t="shared" si="2"/>
        <v>5.0000000000000044E-2</v>
      </c>
      <c r="G161" t="str">
        <f>INDEX(table_results[result],MATCH(table_summary[[#This Row],[state]],table_results[state],0))</f>
        <v>trump</v>
      </c>
      <c r="H161" s="1">
        <f>IF(table_summary[[#This Row],[winner]]="biden",1,0)</f>
        <v>0</v>
      </c>
      <c r="I161" s="2">
        <f>INDEX(table_results[evs],MATCH(table_summary[[#This Row],[state]],table_results[state],0))</f>
        <v>6</v>
      </c>
      <c r="J161" s="1">
        <f>(table_summary[[#This Row],[w_prob]]-table_summary[[#This Row],[b_prob]])^2</f>
        <v>2.5000000000000044E-3</v>
      </c>
      <c r="K161" s="1">
        <f>table_summary[[#This Row],[brier_unwt]]*table_summary[[#This Row],[e_votes]]</f>
        <v>1.5000000000000027E-2</v>
      </c>
      <c r="L161" s="3">
        <f>(table_summary[[#This Row],[conf]]-0.5)*2*100</f>
        <v>89.999999999999986</v>
      </c>
      <c r="M161" s="3">
        <f>IF(table_summary[[#This Row],[winner]]=table_summary[[#This Row],[win_proj]],table_summary[[#This Row],[bet]],-table_summary[[#This Row],[bet]])</f>
        <v>89.999999999999986</v>
      </c>
    </row>
    <row r="162" spans="1:13" x14ac:dyDescent="0.35">
      <c r="A162" t="s">
        <v>59</v>
      </c>
      <c r="B162" t="s">
        <v>2</v>
      </c>
      <c r="C162">
        <v>538</v>
      </c>
      <c r="D162" t="s">
        <v>8</v>
      </c>
      <c r="E162" s="1">
        <v>0.99</v>
      </c>
      <c r="F162" s="1">
        <f t="shared" si="2"/>
        <v>0.99</v>
      </c>
      <c r="G162" t="str">
        <f>INDEX(table_results[result],MATCH(table_summary[[#This Row],[state]],table_results[state],0))</f>
        <v>biden</v>
      </c>
      <c r="H162" s="1">
        <f>IF(table_summary[[#This Row],[winner]]="biden",1,0)</f>
        <v>1</v>
      </c>
      <c r="I162" s="2">
        <f>INDEX(table_results[evs],MATCH(table_summary[[#This Row],[state]],table_results[state],0))</f>
        <v>3</v>
      </c>
      <c r="J162" s="1">
        <f>(table_summary[[#This Row],[w_prob]]-table_summary[[#This Row],[b_prob]])^2</f>
        <v>1.0000000000000018E-4</v>
      </c>
      <c r="K162" s="1">
        <f>table_summary[[#This Row],[brier_unwt]]*table_summary[[#This Row],[e_votes]]</f>
        <v>3.0000000000000057E-4</v>
      </c>
      <c r="L162" s="3">
        <f>(table_summary[[#This Row],[conf]]-0.5)*2*100</f>
        <v>98</v>
      </c>
      <c r="M162" s="3">
        <f>IF(table_summary[[#This Row],[winner]]=table_summary[[#This Row],[win_proj]],table_summary[[#This Row],[bet]],-table_summary[[#This Row],[bet]])</f>
        <v>98</v>
      </c>
    </row>
    <row r="163" spans="1:13" x14ac:dyDescent="0.35">
      <c r="A163" t="s">
        <v>60</v>
      </c>
      <c r="B163" t="s">
        <v>2</v>
      </c>
      <c r="C163">
        <v>538</v>
      </c>
      <c r="D163" t="s">
        <v>8</v>
      </c>
      <c r="E163" s="1">
        <v>0.99</v>
      </c>
      <c r="F163" s="1">
        <f t="shared" si="2"/>
        <v>0.99</v>
      </c>
      <c r="G163" t="str">
        <f>INDEX(table_results[result],MATCH(table_summary[[#This Row],[state]],table_results[state],0))</f>
        <v>biden</v>
      </c>
      <c r="H163" s="1">
        <f>IF(table_summary[[#This Row],[winner]]="biden",1,0)</f>
        <v>1</v>
      </c>
      <c r="I163" s="2">
        <f>INDEX(table_results[evs],MATCH(table_summary[[#This Row],[state]],table_results[state],0))</f>
        <v>13</v>
      </c>
      <c r="J163" s="1">
        <f>(table_summary[[#This Row],[w_prob]]-table_summary[[#This Row],[b_prob]])^2</f>
        <v>1.0000000000000018E-4</v>
      </c>
      <c r="K163" s="1">
        <f>table_summary[[#This Row],[brier_unwt]]*table_summary[[#This Row],[e_votes]]</f>
        <v>1.3000000000000023E-3</v>
      </c>
      <c r="L163" s="3">
        <f>(table_summary[[#This Row],[conf]]-0.5)*2*100</f>
        <v>98</v>
      </c>
      <c r="M163" s="3">
        <f>IF(table_summary[[#This Row],[winner]]=table_summary[[#This Row],[win_proj]],table_summary[[#This Row],[bet]],-table_summary[[#This Row],[bet]])</f>
        <v>98</v>
      </c>
    </row>
    <row r="164" spans="1:13" x14ac:dyDescent="0.35">
      <c r="A164" t="s">
        <v>61</v>
      </c>
      <c r="B164" t="s">
        <v>2</v>
      </c>
      <c r="C164">
        <v>538</v>
      </c>
      <c r="D164" t="s">
        <v>8</v>
      </c>
      <c r="E164" s="1">
        <v>0.99</v>
      </c>
      <c r="F164" s="1">
        <f t="shared" si="2"/>
        <v>0.99</v>
      </c>
      <c r="G164" t="str">
        <f>INDEX(table_results[result],MATCH(table_summary[[#This Row],[state]],table_results[state],0))</f>
        <v>biden</v>
      </c>
      <c r="H164" s="1">
        <f>IF(table_summary[[#This Row],[winner]]="biden",1,0)</f>
        <v>1</v>
      </c>
      <c r="I164" s="2">
        <f>INDEX(table_results[evs],MATCH(table_summary[[#This Row],[state]],table_results[state],0))</f>
        <v>12</v>
      </c>
      <c r="J164" s="1">
        <f>(table_summary[[#This Row],[w_prob]]-table_summary[[#This Row],[b_prob]])^2</f>
        <v>1.0000000000000018E-4</v>
      </c>
      <c r="K164" s="1">
        <f>table_summary[[#This Row],[brier_unwt]]*table_summary[[#This Row],[e_votes]]</f>
        <v>1.2000000000000023E-3</v>
      </c>
      <c r="L164" s="3">
        <f>(table_summary[[#This Row],[conf]]-0.5)*2*100</f>
        <v>98</v>
      </c>
      <c r="M164" s="3">
        <f>IF(table_summary[[#This Row],[winner]]=table_summary[[#This Row],[win_proj]],table_summary[[#This Row],[bet]],-table_summary[[#This Row],[bet]])</f>
        <v>98</v>
      </c>
    </row>
    <row r="165" spans="1:13" x14ac:dyDescent="0.35">
      <c r="A165" t="s">
        <v>62</v>
      </c>
      <c r="B165" t="s">
        <v>2</v>
      </c>
      <c r="C165">
        <v>538</v>
      </c>
      <c r="D165" t="s">
        <v>65</v>
      </c>
      <c r="E165" s="1">
        <v>0.99</v>
      </c>
      <c r="F165" s="1">
        <f t="shared" si="2"/>
        <v>1.0000000000000009E-2</v>
      </c>
      <c r="G165" t="str">
        <f>INDEX(table_results[result],MATCH(table_summary[[#This Row],[state]],table_results[state],0))</f>
        <v>trump</v>
      </c>
      <c r="H165" s="1">
        <f>IF(table_summary[[#This Row],[winner]]="biden",1,0)</f>
        <v>0</v>
      </c>
      <c r="I165" s="2">
        <f>INDEX(table_results[evs],MATCH(table_summary[[#This Row],[state]],table_results[state],0))</f>
        <v>5</v>
      </c>
      <c r="J165" s="1">
        <f>(table_summary[[#This Row],[w_prob]]-table_summary[[#This Row],[b_prob]])^2</f>
        <v>1.0000000000000018E-4</v>
      </c>
      <c r="K165" s="1">
        <f>table_summary[[#This Row],[brier_unwt]]*table_summary[[#This Row],[e_votes]]</f>
        <v>5.0000000000000088E-4</v>
      </c>
      <c r="L165" s="3">
        <f>(table_summary[[#This Row],[conf]]-0.5)*2*100</f>
        <v>98</v>
      </c>
      <c r="M165" s="3">
        <f>IF(table_summary[[#This Row],[winner]]=table_summary[[#This Row],[win_proj]],table_summary[[#This Row],[bet]],-table_summary[[#This Row],[bet]])</f>
        <v>98</v>
      </c>
    </row>
    <row r="166" spans="1:13" x14ac:dyDescent="0.35">
      <c r="A166" t="s">
        <v>63</v>
      </c>
      <c r="B166" t="s">
        <v>2</v>
      </c>
      <c r="C166">
        <v>538</v>
      </c>
      <c r="D166" t="s">
        <v>8</v>
      </c>
      <c r="E166" s="1">
        <v>0.94</v>
      </c>
      <c r="F166" s="1">
        <f t="shared" si="2"/>
        <v>0.94</v>
      </c>
      <c r="G166" t="str">
        <f>INDEX(table_results[result],MATCH(table_summary[[#This Row],[state]],table_results[state],0))</f>
        <v>biden</v>
      </c>
      <c r="H166" s="1">
        <f>IF(table_summary[[#This Row],[winner]]="biden",1,0)</f>
        <v>1</v>
      </c>
      <c r="I166" s="2">
        <f>INDEX(table_results[evs],MATCH(table_summary[[#This Row],[state]],table_results[state],0))</f>
        <v>10</v>
      </c>
      <c r="J166" s="1">
        <f>(table_summary[[#This Row],[w_prob]]-table_summary[[#This Row],[b_prob]])^2</f>
        <v>3.6000000000000064E-3</v>
      </c>
      <c r="K166" s="1">
        <f>table_summary[[#This Row],[brier_unwt]]*table_summary[[#This Row],[e_votes]]</f>
        <v>3.6000000000000067E-2</v>
      </c>
      <c r="L166" s="3">
        <f>(table_summary[[#This Row],[conf]]-0.5)*2*100</f>
        <v>87.999999999999986</v>
      </c>
      <c r="M166" s="3">
        <f>IF(table_summary[[#This Row],[winner]]=table_summary[[#This Row],[win_proj]],table_summary[[#This Row],[bet]],-table_summary[[#This Row],[bet]])</f>
        <v>87.999999999999986</v>
      </c>
    </row>
    <row r="167" spans="1:13" x14ac:dyDescent="0.35">
      <c r="A167" t="s">
        <v>64</v>
      </c>
      <c r="B167" t="s">
        <v>2</v>
      </c>
      <c r="C167">
        <v>538</v>
      </c>
      <c r="D167" t="s">
        <v>65</v>
      </c>
      <c r="E167" s="1">
        <v>0.99</v>
      </c>
      <c r="F167" s="1">
        <f t="shared" si="2"/>
        <v>1.0000000000000009E-2</v>
      </c>
      <c r="G167" t="str">
        <f>INDEX(table_results[result],MATCH(table_summary[[#This Row],[state]],table_results[state],0))</f>
        <v>trump</v>
      </c>
      <c r="H167" s="1">
        <f>IF(table_summary[[#This Row],[winner]]="biden",1,0)</f>
        <v>0</v>
      </c>
      <c r="I167" s="2">
        <f>INDEX(table_results[evs],MATCH(table_summary[[#This Row],[state]],table_results[state],0))</f>
        <v>3</v>
      </c>
      <c r="J167" s="1">
        <f>(table_summary[[#This Row],[w_prob]]-table_summary[[#This Row],[b_prob]])^2</f>
        <v>1.0000000000000018E-4</v>
      </c>
      <c r="K167" s="1">
        <f>table_summary[[#This Row],[brier_unwt]]*table_summary[[#This Row],[e_votes]]</f>
        <v>3.0000000000000057E-4</v>
      </c>
      <c r="L167" s="3">
        <f>(table_summary[[#This Row],[conf]]-0.5)*2*100</f>
        <v>98</v>
      </c>
      <c r="M167" s="3">
        <f>IF(table_summary[[#This Row],[winner]]=table_summary[[#This Row],[win_proj]],table_summary[[#This Row],[bet]],-table_summary[[#This Row],[bet]])</f>
        <v>98</v>
      </c>
    </row>
    <row r="168" spans="1:13" x14ac:dyDescent="0.35">
      <c r="A168" t="s">
        <v>1</v>
      </c>
      <c r="B168" t="s">
        <v>2</v>
      </c>
      <c r="C168" t="s">
        <v>67</v>
      </c>
      <c r="D168" t="s">
        <v>8</v>
      </c>
      <c r="E168" s="1">
        <v>0.93400000000000005</v>
      </c>
      <c r="F168" s="1">
        <f t="shared" si="2"/>
        <v>0.93400000000000005</v>
      </c>
      <c r="G168" t="str">
        <f>INDEX(table_results[result],MATCH(table_summary[[#This Row],[state]],table_results[state],0))</f>
        <v>biden</v>
      </c>
      <c r="H168" s="1">
        <f>IF(table_summary[[#This Row],[winner]]="biden",1,0)</f>
        <v>1</v>
      </c>
      <c r="I168" s="2">
        <f>INDEX(table_results[evs],MATCH(table_summary[[#This Row],[state]],table_results[state],0))</f>
        <v>538</v>
      </c>
      <c r="J168" s="1">
        <f>(table_summary[[#This Row],[w_prob]]-table_summary[[#This Row],[b_prob]])^2</f>
        <v>4.3559999999999927E-3</v>
      </c>
      <c r="K168" s="1">
        <f>table_summary[[#This Row],[brier_unwt]]*table_summary[[#This Row],[e_votes]]</f>
        <v>2.3435279999999961</v>
      </c>
      <c r="L168" s="3">
        <f>(table_summary[[#This Row],[conf]]-0.5)*2*100</f>
        <v>86.800000000000011</v>
      </c>
      <c r="M168" s="3">
        <f>IF(table_summary[[#This Row],[winner]]=table_summary[[#This Row],[win_proj]],table_summary[[#This Row],[bet]],-table_summary[[#This Row],[bet]])</f>
        <v>86.800000000000011</v>
      </c>
    </row>
    <row r="169" spans="1:13" x14ac:dyDescent="0.35">
      <c r="A169" t="s">
        <v>9</v>
      </c>
      <c r="B169" t="s">
        <v>2</v>
      </c>
      <c r="C169" t="s">
        <v>67</v>
      </c>
      <c r="D169" t="s">
        <v>65</v>
      </c>
      <c r="E169" s="1">
        <v>1</v>
      </c>
      <c r="F169" s="1">
        <f t="shared" si="2"/>
        <v>0</v>
      </c>
      <c r="G169" t="str">
        <f>INDEX(table_results[result],MATCH(table_summary[[#This Row],[state]],table_results[state],0))</f>
        <v>trump</v>
      </c>
      <c r="H169" s="1">
        <f>IF(table_summary[[#This Row],[winner]]="biden",1,0)</f>
        <v>0</v>
      </c>
      <c r="I169" s="2">
        <f>INDEX(table_results[evs],MATCH(table_summary[[#This Row],[state]],table_results[state],0))</f>
        <v>9</v>
      </c>
      <c r="J169" s="1">
        <f>(table_summary[[#This Row],[w_prob]]-table_summary[[#This Row],[b_prob]])^2</f>
        <v>0</v>
      </c>
      <c r="K169" s="1">
        <f>table_summary[[#This Row],[brier_unwt]]*table_summary[[#This Row],[e_votes]]</f>
        <v>0</v>
      </c>
      <c r="L169" s="3">
        <f>(table_summary[[#This Row],[conf]]-0.5)*2*100</f>
        <v>100</v>
      </c>
      <c r="M169" s="3">
        <f>IF(table_summary[[#This Row],[winner]]=table_summary[[#This Row],[win_proj]],table_summary[[#This Row],[bet]],-table_summary[[#This Row],[bet]])</f>
        <v>100</v>
      </c>
    </row>
    <row r="170" spans="1:13" x14ac:dyDescent="0.35">
      <c r="A170" t="s">
        <v>10</v>
      </c>
      <c r="B170" t="s">
        <v>2</v>
      </c>
      <c r="C170" t="s">
        <v>67</v>
      </c>
      <c r="D170" t="s">
        <v>65</v>
      </c>
      <c r="E170" s="1">
        <v>0.68</v>
      </c>
      <c r="F170" s="1">
        <f t="shared" si="2"/>
        <v>0.31999999999999995</v>
      </c>
      <c r="G170" t="str">
        <f>INDEX(table_results[result],MATCH(table_summary[[#This Row],[state]],table_results[state],0))</f>
        <v>trump</v>
      </c>
      <c r="H170" s="1">
        <f>IF(table_summary[[#This Row],[winner]]="biden",1,0)</f>
        <v>0</v>
      </c>
      <c r="I170" s="2">
        <f>INDEX(table_results[evs],MATCH(table_summary[[#This Row],[state]],table_results[state],0))</f>
        <v>3</v>
      </c>
      <c r="J170" s="1">
        <f>(table_summary[[#This Row],[w_prob]]-table_summary[[#This Row],[b_prob]])^2</f>
        <v>0.10239999999999996</v>
      </c>
      <c r="K170" s="1">
        <f>table_summary[[#This Row],[brier_unwt]]*table_summary[[#This Row],[e_votes]]</f>
        <v>0.30719999999999992</v>
      </c>
      <c r="L170" s="3">
        <f>(table_summary[[#This Row],[conf]]-0.5)*2*100</f>
        <v>36.000000000000007</v>
      </c>
      <c r="M170" s="3">
        <f>IF(table_summary[[#This Row],[winner]]=table_summary[[#This Row],[win_proj]],table_summary[[#This Row],[bet]],-table_summary[[#This Row],[bet]])</f>
        <v>36.000000000000007</v>
      </c>
    </row>
    <row r="171" spans="1:13" x14ac:dyDescent="0.35">
      <c r="A171" t="s">
        <v>11</v>
      </c>
      <c r="B171" t="s">
        <v>2</v>
      </c>
      <c r="C171" t="s">
        <v>67</v>
      </c>
      <c r="D171" t="s">
        <v>8</v>
      </c>
      <c r="E171" s="1">
        <v>0.83</v>
      </c>
      <c r="F171" s="1">
        <f t="shared" si="2"/>
        <v>0.83</v>
      </c>
      <c r="G171" t="str">
        <f>INDEX(table_results[result],MATCH(table_summary[[#This Row],[state]],table_results[state],0))</f>
        <v>biden</v>
      </c>
      <c r="H171" s="1">
        <f>IF(table_summary[[#This Row],[winner]]="biden",1,0)</f>
        <v>1</v>
      </c>
      <c r="I171" s="2">
        <f>INDEX(table_results[evs],MATCH(table_summary[[#This Row],[state]],table_results[state],0))</f>
        <v>11</v>
      </c>
      <c r="J171" s="1">
        <f>(table_summary[[#This Row],[w_prob]]-table_summary[[#This Row],[b_prob]])^2</f>
        <v>2.8900000000000012E-2</v>
      </c>
      <c r="K171" s="1">
        <f>table_summary[[#This Row],[brier_unwt]]*table_summary[[#This Row],[e_votes]]</f>
        <v>0.31790000000000013</v>
      </c>
      <c r="L171" s="3">
        <f>(table_summary[[#This Row],[conf]]-0.5)*2*100</f>
        <v>65.999999999999986</v>
      </c>
      <c r="M171" s="3">
        <f>IF(table_summary[[#This Row],[winner]]=table_summary[[#This Row],[win_proj]],table_summary[[#This Row],[bet]],-table_summary[[#This Row],[bet]])</f>
        <v>65.999999999999986</v>
      </c>
    </row>
    <row r="172" spans="1:13" x14ac:dyDescent="0.35">
      <c r="A172" t="s">
        <v>12</v>
      </c>
      <c r="B172" t="s">
        <v>2</v>
      </c>
      <c r="C172" t="s">
        <v>67</v>
      </c>
      <c r="D172" t="s">
        <v>65</v>
      </c>
      <c r="E172" s="1">
        <v>1</v>
      </c>
      <c r="F172" s="1">
        <f t="shared" si="2"/>
        <v>0</v>
      </c>
      <c r="G172" t="str">
        <f>INDEX(table_results[result],MATCH(table_summary[[#This Row],[state]],table_results[state],0))</f>
        <v>trump</v>
      </c>
      <c r="H172" s="1">
        <f>IF(table_summary[[#This Row],[winner]]="biden",1,0)</f>
        <v>0</v>
      </c>
      <c r="I172" s="2">
        <f>INDEX(table_results[evs],MATCH(table_summary[[#This Row],[state]],table_results[state],0))</f>
        <v>6</v>
      </c>
      <c r="J172" s="1">
        <f>(table_summary[[#This Row],[w_prob]]-table_summary[[#This Row],[b_prob]])^2</f>
        <v>0</v>
      </c>
      <c r="K172" s="1">
        <f>table_summary[[#This Row],[brier_unwt]]*table_summary[[#This Row],[e_votes]]</f>
        <v>0</v>
      </c>
      <c r="L172" s="3">
        <f>(table_summary[[#This Row],[conf]]-0.5)*2*100</f>
        <v>100</v>
      </c>
      <c r="M172" s="3">
        <f>IF(table_summary[[#This Row],[winner]]=table_summary[[#This Row],[win_proj]],table_summary[[#This Row],[bet]],-table_summary[[#This Row],[bet]])</f>
        <v>100</v>
      </c>
    </row>
    <row r="173" spans="1:13" x14ac:dyDescent="0.35">
      <c r="A173" t="s">
        <v>13</v>
      </c>
      <c r="B173" t="s">
        <v>2</v>
      </c>
      <c r="C173" t="s">
        <v>67</v>
      </c>
      <c r="D173" t="s">
        <v>8</v>
      </c>
      <c r="E173" s="1">
        <v>1</v>
      </c>
      <c r="F173" s="1">
        <f t="shared" si="2"/>
        <v>1</v>
      </c>
      <c r="G173" t="str">
        <f>INDEX(table_results[result],MATCH(table_summary[[#This Row],[state]],table_results[state],0))</f>
        <v>biden</v>
      </c>
      <c r="H173" s="1">
        <f>IF(table_summary[[#This Row],[winner]]="biden",1,0)</f>
        <v>1</v>
      </c>
      <c r="I173" s="2">
        <f>INDEX(table_results[evs],MATCH(table_summary[[#This Row],[state]],table_results[state],0))</f>
        <v>55</v>
      </c>
      <c r="J173" s="1">
        <f>(table_summary[[#This Row],[w_prob]]-table_summary[[#This Row],[b_prob]])^2</f>
        <v>0</v>
      </c>
      <c r="K173" s="1">
        <f>table_summary[[#This Row],[brier_unwt]]*table_summary[[#This Row],[e_votes]]</f>
        <v>0</v>
      </c>
      <c r="L173" s="3">
        <f>(table_summary[[#This Row],[conf]]-0.5)*2*100</f>
        <v>100</v>
      </c>
      <c r="M173" s="3">
        <f>IF(table_summary[[#This Row],[winner]]=table_summary[[#This Row],[win_proj]],table_summary[[#This Row],[bet]],-table_summary[[#This Row],[bet]])</f>
        <v>100</v>
      </c>
    </row>
    <row r="174" spans="1:13" x14ac:dyDescent="0.35">
      <c r="A174" t="s">
        <v>14</v>
      </c>
      <c r="B174" t="s">
        <v>2</v>
      </c>
      <c r="C174" t="s">
        <v>67</v>
      </c>
      <c r="D174" t="s">
        <v>8</v>
      </c>
      <c r="E174" s="1">
        <v>0.99</v>
      </c>
      <c r="F174" s="1">
        <f t="shared" si="2"/>
        <v>0.99</v>
      </c>
      <c r="G174" t="str">
        <f>INDEX(table_results[result],MATCH(table_summary[[#This Row],[state]],table_results[state],0))</f>
        <v>biden</v>
      </c>
      <c r="H174" s="1">
        <f>IF(table_summary[[#This Row],[winner]]="biden",1,0)</f>
        <v>1</v>
      </c>
      <c r="I174" s="2">
        <f>INDEX(table_results[evs],MATCH(table_summary[[#This Row],[state]],table_results[state],0))</f>
        <v>9</v>
      </c>
      <c r="J174" s="1">
        <f>(table_summary[[#This Row],[w_prob]]-table_summary[[#This Row],[b_prob]])^2</f>
        <v>1.0000000000000018E-4</v>
      </c>
      <c r="K174" s="1">
        <f>table_summary[[#This Row],[brier_unwt]]*table_summary[[#This Row],[e_votes]]</f>
        <v>9.000000000000016E-4</v>
      </c>
      <c r="L174" s="3">
        <f>(table_summary[[#This Row],[conf]]-0.5)*2*100</f>
        <v>98</v>
      </c>
      <c r="M174" s="3">
        <f>IF(table_summary[[#This Row],[winner]]=table_summary[[#This Row],[win_proj]],table_summary[[#This Row],[bet]],-table_summary[[#This Row],[bet]])</f>
        <v>98</v>
      </c>
    </row>
    <row r="175" spans="1:13" x14ac:dyDescent="0.35">
      <c r="A175" t="s">
        <v>15</v>
      </c>
      <c r="B175" t="s">
        <v>2</v>
      </c>
      <c r="C175" t="s">
        <v>67</v>
      </c>
      <c r="D175" t="s">
        <v>8</v>
      </c>
      <c r="E175" s="1">
        <v>1</v>
      </c>
      <c r="F175" s="1">
        <f t="shared" si="2"/>
        <v>1</v>
      </c>
      <c r="G175" t="str">
        <f>INDEX(table_results[result],MATCH(table_summary[[#This Row],[state]],table_results[state],0))</f>
        <v>biden</v>
      </c>
      <c r="H175" s="1">
        <f>IF(table_summary[[#This Row],[winner]]="biden",1,0)</f>
        <v>1</v>
      </c>
      <c r="I175" s="2">
        <f>INDEX(table_results[evs],MATCH(table_summary[[#This Row],[state]],table_results[state],0))</f>
        <v>7</v>
      </c>
      <c r="J175" s="1">
        <f>(table_summary[[#This Row],[w_prob]]-table_summary[[#This Row],[b_prob]])^2</f>
        <v>0</v>
      </c>
      <c r="K175" s="1">
        <f>table_summary[[#This Row],[brier_unwt]]*table_summary[[#This Row],[e_votes]]</f>
        <v>0</v>
      </c>
      <c r="L175" s="3">
        <f>(table_summary[[#This Row],[conf]]-0.5)*2*100</f>
        <v>100</v>
      </c>
      <c r="M175" s="3">
        <f>IF(table_summary[[#This Row],[winner]]=table_summary[[#This Row],[win_proj]],table_summary[[#This Row],[bet]],-table_summary[[#This Row],[bet]])</f>
        <v>100</v>
      </c>
    </row>
    <row r="176" spans="1:13" x14ac:dyDescent="0.35">
      <c r="A176" t="s">
        <v>16</v>
      </c>
      <c r="B176" t="s">
        <v>2</v>
      </c>
      <c r="C176" t="s">
        <v>67</v>
      </c>
      <c r="D176" t="s">
        <v>8</v>
      </c>
      <c r="E176" s="1">
        <v>1</v>
      </c>
      <c r="F176" s="1">
        <f t="shared" si="2"/>
        <v>1</v>
      </c>
      <c r="G176" t="str">
        <f>INDEX(table_results[result],MATCH(table_summary[[#This Row],[state]],table_results[state],0))</f>
        <v>biden</v>
      </c>
      <c r="H176" s="1">
        <f>IF(table_summary[[#This Row],[winner]]="biden",1,0)</f>
        <v>1</v>
      </c>
      <c r="I176" s="2">
        <f>INDEX(table_results[evs],MATCH(table_summary[[#This Row],[state]],table_results[state],0))</f>
        <v>3</v>
      </c>
      <c r="J176" s="1">
        <f>(table_summary[[#This Row],[w_prob]]-table_summary[[#This Row],[b_prob]])^2</f>
        <v>0</v>
      </c>
      <c r="K176" s="1">
        <f>table_summary[[#This Row],[brier_unwt]]*table_summary[[#This Row],[e_votes]]</f>
        <v>0</v>
      </c>
      <c r="L176" s="3">
        <f>(table_summary[[#This Row],[conf]]-0.5)*2*100</f>
        <v>100</v>
      </c>
      <c r="M176" s="3">
        <f>IF(table_summary[[#This Row],[winner]]=table_summary[[#This Row],[win_proj]],table_summary[[#This Row],[bet]],-table_summary[[#This Row],[bet]])</f>
        <v>100</v>
      </c>
    </row>
    <row r="177" spans="1:13" x14ac:dyDescent="0.35">
      <c r="A177" t="s">
        <v>17</v>
      </c>
      <c r="B177" t="s">
        <v>2</v>
      </c>
      <c r="C177" t="s">
        <v>67</v>
      </c>
      <c r="D177" t="s">
        <v>8</v>
      </c>
      <c r="E177" s="1">
        <v>1</v>
      </c>
      <c r="F177" s="1">
        <f t="shared" si="2"/>
        <v>1</v>
      </c>
      <c r="G177" t="str">
        <f>INDEX(table_results[result],MATCH(table_summary[[#This Row],[state]],table_results[state],0))</f>
        <v>biden</v>
      </c>
      <c r="H177" s="1">
        <f>IF(table_summary[[#This Row],[winner]]="biden",1,0)</f>
        <v>1</v>
      </c>
      <c r="I177" s="2">
        <f>INDEX(table_results[evs],MATCH(table_summary[[#This Row],[state]],table_results[state],0))</f>
        <v>3</v>
      </c>
      <c r="J177" s="1">
        <f>(table_summary[[#This Row],[w_prob]]-table_summary[[#This Row],[b_prob]])^2</f>
        <v>0</v>
      </c>
      <c r="K177" s="1">
        <f>table_summary[[#This Row],[brier_unwt]]*table_summary[[#This Row],[e_votes]]</f>
        <v>0</v>
      </c>
      <c r="L177" s="3">
        <f>(table_summary[[#This Row],[conf]]-0.5)*2*100</f>
        <v>100</v>
      </c>
      <c r="M177" s="3">
        <f>IF(table_summary[[#This Row],[winner]]=table_summary[[#This Row],[win_proj]],table_summary[[#This Row],[bet]],-table_summary[[#This Row],[bet]])</f>
        <v>100</v>
      </c>
    </row>
    <row r="178" spans="1:13" x14ac:dyDescent="0.35">
      <c r="A178" t="s">
        <v>18</v>
      </c>
      <c r="B178" t="s">
        <v>2</v>
      </c>
      <c r="C178" t="s">
        <v>67</v>
      </c>
      <c r="D178" t="s">
        <v>8</v>
      </c>
      <c r="E178" s="1">
        <v>0.76</v>
      </c>
      <c r="F178" s="1">
        <f t="shared" si="2"/>
        <v>0.76</v>
      </c>
      <c r="G178" t="str">
        <f>INDEX(table_results[result],MATCH(table_summary[[#This Row],[state]],table_results[state],0))</f>
        <v>trump</v>
      </c>
      <c r="H178" s="1">
        <f>IF(table_summary[[#This Row],[winner]]="biden",1,0)</f>
        <v>0</v>
      </c>
      <c r="I178" s="2">
        <f>INDEX(table_results[evs],MATCH(table_summary[[#This Row],[state]],table_results[state],0))</f>
        <v>29</v>
      </c>
      <c r="J178" s="1">
        <f>(table_summary[[#This Row],[w_prob]]-table_summary[[#This Row],[b_prob]])^2</f>
        <v>0.5776</v>
      </c>
      <c r="K178" s="1">
        <f>table_summary[[#This Row],[brier_unwt]]*table_summary[[#This Row],[e_votes]]</f>
        <v>16.750399999999999</v>
      </c>
      <c r="L178" s="3">
        <f>(table_summary[[#This Row],[conf]]-0.5)*2*100</f>
        <v>52</v>
      </c>
      <c r="M178" s="3">
        <f>IF(table_summary[[#This Row],[winner]]=table_summary[[#This Row],[win_proj]],table_summary[[#This Row],[bet]],-table_summary[[#This Row],[bet]])</f>
        <v>-52</v>
      </c>
    </row>
    <row r="179" spans="1:13" x14ac:dyDescent="0.35">
      <c r="A179" t="s">
        <v>19</v>
      </c>
      <c r="B179" t="s">
        <v>2</v>
      </c>
      <c r="C179" t="s">
        <v>67</v>
      </c>
      <c r="D179" t="s">
        <v>8</v>
      </c>
      <c r="E179" s="1">
        <v>0.56000000000000005</v>
      </c>
      <c r="F179" s="1">
        <f t="shared" si="2"/>
        <v>0.56000000000000005</v>
      </c>
      <c r="G179" t="str">
        <f>INDEX(table_results[result],MATCH(table_summary[[#This Row],[state]],table_results[state],0))</f>
        <v>biden</v>
      </c>
      <c r="H179" s="1">
        <f>IF(table_summary[[#This Row],[winner]]="biden",1,0)</f>
        <v>1</v>
      </c>
      <c r="I179" s="2">
        <f>INDEX(table_results[evs],MATCH(table_summary[[#This Row],[state]],table_results[state],0))</f>
        <v>16</v>
      </c>
      <c r="J179" s="1">
        <f>(table_summary[[#This Row],[w_prob]]-table_summary[[#This Row],[b_prob]])^2</f>
        <v>0.19359999999999997</v>
      </c>
      <c r="K179" s="1">
        <f>table_summary[[#This Row],[brier_unwt]]*table_summary[[#This Row],[e_votes]]</f>
        <v>3.0975999999999995</v>
      </c>
      <c r="L179" s="3">
        <f>(table_summary[[#This Row],[conf]]-0.5)*2*100</f>
        <v>12.000000000000011</v>
      </c>
      <c r="M179" s="3">
        <f>IF(table_summary[[#This Row],[winner]]=table_summary[[#This Row],[win_proj]],table_summary[[#This Row],[bet]],-table_summary[[#This Row],[bet]])</f>
        <v>12.000000000000011</v>
      </c>
    </row>
    <row r="180" spans="1:13" x14ac:dyDescent="0.35">
      <c r="A180" t="s">
        <v>20</v>
      </c>
      <c r="B180" t="s">
        <v>2</v>
      </c>
      <c r="C180" t="s">
        <v>67</v>
      </c>
      <c r="D180" t="s">
        <v>8</v>
      </c>
      <c r="E180" s="1">
        <v>1</v>
      </c>
      <c r="F180" s="1">
        <f t="shared" si="2"/>
        <v>1</v>
      </c>
      <c r="G180" t="str">
        <f>INDEX(table_results[result],MATCH(table_summary[[#This Row],[state]],table_results[state],0))</f>
        <v>biden</v>
      </c>
      <c r="H180" s="1">
        <f>IF(table_summary[[#This Row],[winner]]="biden",1,0)</f>
        <v>1</v>
      </c>
      <c r="I180" s="2">
        <f>INDEX(table_results[evs],MATCH(table_summary[[#This Row],[state]],table_results[state],0))</f>
        <v>4</v>
      </c>
      <c r="J180" s="1">
        <f>(table_summary[[#This Row],[w_prob]]-table_summary[[#This Row],[b_prob]])^2</f>
        <v>0</v>
      </c>
      <c r="K180" s="1">
        <f>table_summary[[#This Row],[brier_unwt]]*table_summary[[#This Row],[e_votes]]</f>
        <v>0</v>
      </c>
      <c r="L180" s="3">
        <f>(table_summary[[#This Row],[conf]]-0.5)*2*100</f>
        <v>100</v>
      </c>
      <c r="M180" s="3">
        <f>IF(table_summary[[#This Row],[winner]]=table_summary[[#This Row],[win_proj]],table_summary[[#This Row],[bet]],-table_summary[[#This Row],[bet]])</f>
        <v>100</v>
      </c>
    </row>
    <row r="181" spans="1:13" x14ac:dyDescent="0.35">
      <c r="A181" t="s">
        <v>21</v>
      </c>
      <c r="B181" t="s">
        <v>2</v>
      </c>
      <c r="C181" t="s">
        <v>67</v>
      </c>
      <c r="D181" t="s">
        <v>65</v>
      </c>
      <c r="E181" s="1">
        <v>1</v>
      </c>
      <c r="F181" s="1">
        <f t="shared" si="2"/>
        <v>0</v>
      </c>
      <c r="G181" t="str">
        <f>INDEX(table_results[result],MATCH(table_summary[[#This Row],[state]],table_results[state],0))</f>
        <v>trump</v>
      </c>
      <c r="H181" s="1">
        <f>IF(table_summary[[#This Row],[winner]]="biden",1,0)</f>
        <v>0</v>
      </c>
      <c r="I181" s="2">
        <f>INDEX(table_results[evs],MATCH(table_summary[[#This Row],[state]],table_results[state],0))</f>
        <v>4</v>
      </c>
      <c r="J181" s="1">
        <f>(table_summary[[#This Row],[w_prob]]-table_summary[[#This Row],[b_prob]])^2</f>
        <v>0</v>
      </c>
      <c r="K181" s="1">
        <f>table_summary[[#This Row],[brier_unwt]]*table_summary[[#This Row],[e_votes]]</f>
        <v>0</v>
      </c>
      <c r="L181" s="3">
        <f>(table_summary[[#This Row],[conf]]-0.5)*2*100</f>
        <v>100</v>
      </c>
      <c r="M181" s="3">
        <f>IF(table_summary[[#This Row],[winner]]=table_summary[[#This Row],[win_proj]],table_summary[[#This Row],[bet]],-table_summary[[#This Row],[bet]])</f>
        <v>100</v>
      </c>
    </row>
    <row r="182" spans="1:13" x14ac:dyDescent="0.35">
      <c r="A182" t="s">
        <v>22</v>
      </c>
      <c r="B182" t="s">
        <v>2</v>
      </c>
      <c r="C182" t="s">
        <v>67</v>
      </c>
      <c r="D182" t="s">
        <v>8</v>
      </c>
      <c r="E182" s="1">
        <v>1</v>
      </c>
      <c r="F182" s="1">
        <f t="shared" si="2"/>
        <v>1</v>
      </c>
      <c r="G182" t="str">
        <f>INDEX(table_results[result],MATCH(table_summary[[#This Row],[state]],table_results[state],0))</f>
        <v>biden</v>
      </c>
      <c r="H182" s="1">
        <f>IF(table_summary[[#This Row],[winner]]="biden",1,0)</f>
        <v>1</v>
      </c>
      <c r="I182" s="2">
        <f>INDEX(table_results[evs],MATCH(table_summary[[#This Row],[state]],table_results[state],0))</f>
        <v>20</v>
      </c>
      <c r="J182" s="1">
        <f>(table_summary[[#This Row],[w_prob]]-table_summary[[#This Row],[b_prob]])^2</f>
        <v>0</v>
      </c>
      <c r="K182" s="1">
        <f>table_summary[[#This Row],[brier_unwt]]*table_summary[[#This Row],[e_votes]]</f>
        <v>0</v>
      </c>
      <c r="L182" s="3">
        <f>(table_summary[[#This Row],[conf]]-0.5)*2*100</f>
        <v>100</v>
      </c>
      <c r="M182" s="3">
        <f>IF(table_summary[[#This Row],[winner]]=table_summary[[#This Row],[win_proj]],table_summary[[#This Row],[bet]],-table_summary[[#This Row],[bet]])</f>
        <v>100</v>
      </c>
    </row>
    <row r="183" spans="1:13" x14ac:dyDescent="0.35">
      <c r="A183" t="s">
        <v>23</v>
      </c>
      <c r="B183" t="s">
        <v>2</v>
      </c>
      <c r="C183" t="s">
        <v>67</v>
      </c>
      <c r="D183" t="s">
        <v>65</v>
      </c>
      <c r="E183" s="1">
        <v>0.97</v>
      </c>
      <c r="F183" s="1">
        <f t="shared" si="2"/>
        <v>3.0000000000000027E-2</v>
      </c>
      <c r="G183" t="str">
        <f>INDEX(table_results[result],MATCH(table_summary[[#This Row],[state]],table_results[state],0))</f>
        <v>trump</v>
      </c>
      <c r="H183" s="1">
        <f>IF(table_summary[[#This Row],[winner]]="biden",1,0)</f>
        <v>0</v>
      </c>
      <c r="I183" s="2">
        <f>INDEX(table_results[evs],MATCH(table_summary[[#This Row],[state]],table_results[state],0))</f>
        <v>11</v>
      </c>
      <c r="J183" s="1">
        <f>(table_summary[[#This Row],[w_prob]]-table_summary[[#This Row],[b_prob]])^2</f>
        <v>9.000000000000016E-4</v>
      </c>
      <c r="K183" s="1">
        <f>table_summary[[#This Row],[brier_unwt]]*table_summary[[#This Row],[e_votes]]</f>
        <v>9.9000000000000182E-3</v>
      </c>
      <c r="L183" s="3">
        <f>(table_summary[[#This Row],[conf]]-0.5)*2*100</f>
        <v>94</v>
      </c>
      <c r="M183" s="3">
        <f>IF(table_summary[[#This Row],[winner]]=table_summary[[#This Row],[win_proj]],table_summary[[#This Row],[bet]],-table_summary[[#This Row],[bet]])</f>
        <v>94</v>
      </c>
    </row>
    <row r="184" spans="1:13" x14ac:dyDescent="0.35">
      <c r="A184" t="s">
        <v>24</v>
      </c>
      <c r="B184" t="s">
        <v>2</v>
      </c>
      <c r="C184" t="s">
        <v>67</v>
      </c>
      <c r="D184" t="s">
        <v>65</v>
      </c>
      <c r="E184" s="1">
        <v>0.63</v>
      </c>
      <c r="F184" s="1">
        <f t="shared" si="2"/>
        <v>0.37</v>
      </c>
      <c r="G184" t="str">
        <f>INDEX(table_results[result],MATCH(table_summary[[#This Row],[state]],table_results[state],0))</f>
        <v>trump</v>
      </c>
      <c r="H184" s="1">
        <f>IF(table_summary[[#This Row],[winner]]="biden",1,0)</f>
        <v>0</v>
      </c>
      <c r="I184" s="2">
        <f>INDEX(table_results[evs],MATCH(table_summary[[#This Row],[state]],table_results[state],0))</f>
        <v>6</v>
      </c>
      <c r="J184" s="1">
        <f>(table_summary[[#This Row],[w_prob]]-table_summary[[#This Row],[b_prob]])^2</f>
        <v>0.13689999999999999</v>
      </c>
      <c r="K184" s="1">
        <f>table_summary[[#This Row],[brier_unwt]]*table_summary[[#This Row],[e_votes]]</f>
        <v>0.82139999999999991</v>
      </c>
      <c r="L184" s="3">
        <f>(table_summary[[#This Row],[conf]]-0.5)*2*100</f>
        <v>26</v>
      </c>
      <c r="M184" s="3">
        <f>IF(table_summary[[#This Row],[winner]]=table_summary[[#This Row],[win_proj]],table_summary[[#This Row],[bet]],-table_summary[[#This Row],[bet]])</f>
        <v>26</v>
      </c>
    </row>
    <row r="185" spans="1:13" x14ac:dyDescent="0.35">
      <c r="A185" t="s">
        <v>25</v>
      </c>
      <c r="B185" t="s">
        <v>2</v>
      </c>
      <c r="C185" t="s">
        <v>67</v>
      </c>
      <c r="D185" t="s">
        <v>65</v>
      </c>
      <c r="E185" s="1">
        <v>0.93</v>
      </c>
      <c r="F185" s="1">
        <f t="shared" si="2"/>
        <v>6.9999999999999951E-2</v>
      </c>
      <c r="G185" t="str">
        <f>INDEX(table_results[result],MATCH(table_summary[[#This Row],[state]],table_results[state],0))</f>
        <v>trump</v>
      </c>
      <c r="H185" s="1">
        <f>IF(table_summary[[#This Row],[winner]]="biden",1,0)</f>
        <v>0</v>
      </c>
      <c r="I185" s="2">
        <f>INDEX(table_results[evs],MATCH(table_summary[[#This Row],[state]],table_results[state],0))</f>
        <v>6</v>
      </c>
      <c r="J185" s="1">
        <f>(table_summary[[#This Row],[w_prob]]-table_summary[[#This Row],[b_prob]])^2</f>
        <v>4.8999999999999929E-3</v>
      </c>
      <c r="K185" s="1">
        <f>table_summary[[#This Row],[brier_unwt]]*table_summary[[#This Row],[e_votes]]</f>
        <v>2.9399999999999957E-2</v>
      </c>
      <c r="L185" s="3">
        <f>(table_summary[[#This Row],[conf]]-0.5)*2*100</f>
        <v>86.000000000000014</v>
      </c>
      <c r="M185" s="3">
        <f>IF(table_summary[[#This Row],[winner]]=table_summary[[#This Row],[win_proj]],table_summary[[#This Row],[bet]],-table_summary[[#This Row],[bet]])</f>
        <v>86.000000000000014</v>
      </c>
    </row>
    <row r="186" spans="1:13" x14ac:dyDescent="0.35">
      <c r="A186" t="s">
        <v>26</v>
      </c>
      <c r="B186" t="s">
        <v>2</v>
      </c>
      <c r="C186" t="s">
        <v>67</v>
      </c>
      <c r="D186" t="s">
        <v>65</v>
      </c>
      <c r="E186" s="1">
        <v>1</v>
      </c>
      <c r="F186" s="1">
        <f t="shared" si="2"/>
        <v>0</v>
      </c>
      <c r="G186" t="str">
        <f>INDEX(table_results[result],MATCH(table_summary[[#This Row],[state]],table_results[state],0))</f>
        <v>trump</v>
      </c>
      <c r="H186" s="1">
        <f>IF(table_summary[[#This Row],[winner]]="biden",1,0)</f>
        <v>0</v>
      </c>
      <c r="I186" s="2">
        <f>INDEX(table_results[evs],MATCH(table_summary[[#This Row],[state]],table_results[state],0))</f>
        <v>8</v>
      </c>
      <c r="J186" s="1">
        <f>(table_summary[[#This Row],[w_prob]]-table_summary[[#This Row],[b_prob]])^2</f>
        <v>0</v>
      </c>
      <c r="K186" s="1">
        <f>table_summary[[#This Row],[brier_unwt]]*table_summary[[#This Row],[e_votes]]</f>
        <v>0</v>
      </c>
      <c r="L186" s="3">
        <f>(table_summary[[#This Row],[conf]]-0.5)*2*100</f>
        <v>100</v>
      </c>
      <c r="M186" s="3">
        <f>IF(table_summary[[#This Row],[winner]]=table_summary[[#This Row],[win_proj]],table_summary[[#This Row],[bet]],-table_summary[[#This Row],[bet]])</f>
        <v>100</v>
      </c>
    </row>
    <row r="187" spans="1:13" x14ac:dyDescent="0.35">
      <c r="A187" t="s">
        <v>27</v>
      </c>
      <c r="B187" t="s">
        <v>2</v>
      </c>
      <c r="C187" t="s">
        <v>67</v>
      </c>
      <c r="D187" t="s">
        <v>65</v>
      </c>
      <c r="E187" s="1">
        <v>0.99</v>
      </c>
      <c r="F187" s="1">
        <f t="shared" si="2"/>
        <v>1.0000000000000009E-2</v>
      </c>
      <c r="G187" t="str">
        <f>INDEX(table_results[result],MATCH(table_summary[[#This Row],[state]],table_results[state],0))</f>
        <v>trump</v>
      </c>
      <c r="H187" s="1">
        <f>IF(table_summary[[#This Row],[winner]]="biden",1,0)</f>
        <v>0</v>
      </c>
      <c r="I187" s="2">
        <f>INDEX(table_results[evs],MATCH(table_summary[[#This Row],[state]],table_results[state],0))</f>
        <v>8</v>
      </c>
      <c r="J187" s="1">
        <f>(table_summary[[#This Row],[w_prob]]-table_summary[[#This Row],[b_prob]])^2</f>
        <v>1.0000000000000018E-4</v>
      </c>
      <c r="K187" s="1">
        <f>table_summary[[#This Row],[brier_unwt]]*table_summary[[#This Row],[e_votes]]</f>
        <v>8.0000000000000145E-4</v>
      </c>
      <c r="L187" s="3">
        <f>(table_summary[[#This Row],[conf]]-0.5)*2*100</f>
        <v>98</v>
      </c>
      <c r="M187" s="3">
        <f>IF(table_summary[[#This Row],[winner]]=table_summary[[#This Row],[win_proj]],table_summary[[#This Row],[bet]],-table_summary[[#This Row],[bet]])</f>
        <v>98</v>
      </c>
    </row>
    <row r="188" spans="1:13" x14ac:dyDescent="0.35">
      <c r="A188" t="s">
        <v>28</v>
      </c>
      <c r="B188" t="s">
        <v>2</v>
      </c>
      <c r="C188" t="s">
        <v>67</v>
      </c>
      <c r="D188" t="s">
        <v>8</v>
      </c>
      <c r="E188" s="1">
        <v>0.97</v>
      </c>
      <c r="F188" s="1">
        <f t="shared" si="2"/>
        <v>0.97</v>
      </c>
      <c r="G188" t="str">
        <f>INDEX(table_results[result],MATCH(table_summary[[#This Row],[state]],table_results[state],0))</f>
        <v>biden</v>
      </c>
      <c r="H188" s="1">
        <f>IF(table_summary[[#This Row],[winner]]="biden",1,0)</f>
        <v>1</v>
      </c>
      <c r="I188" s="2">
        <f>INDEX(table_results[evs],MATCH(table_summary[[#This Row],[state]],table_results[state],0))</f>
        <v>2</v>
      </c>
      <c r="J188" s="1">
        <f>(table_summary[[#This Row],[w_prob]]-table_summary[[#This Row],[b_prob]])^2</f>
        <v>9.000000000000016E-4</v>
      </c>
      <c r="K188" s="1">
        <f>table_summary[[#This Row],[brier_unwt]]*table_summary[[#This Row],[e_votes]]</f>
        <v>1.8000000000000032E-3</v>
      </c>
      <c r="L188" s="3">
        <f>(table_summary[[#This Row],[conf]]-0.5)*2*100</f>
        <v>94</v>
      </c>
      <c r="M188" s="3">
        <f>IF(table_summary[[#This Row],[winner]]=table_summary[[#This Row],[win_proj]],table_summary[[#This Row],[bet]],-table_summary[[#This Row],[bet]])</f>
        <v>94</v>
      </c>
    </row>
    <row r="189" spans="1:13" x14ac:dyDescent="0.35">
      <c r="A189" t="s">
        <v>29</v>
      </c>
      <c r="B189" t="s">
        <v>2</v>
      </c>
      <c r="C189" t="s">
        <v>67</v>
      </c>
      <c r="D189" t="s">
        <v>8</v>
      </c>
      <c r="E189" s="1">
        <v>1</v>
      </c>
      <c r="F189" s="1">
        <f t="shared" si="2"/>
        <v>1</v>
      </c>
      <c r="G189" t="str">
        <f>INDEX(table_results[result],MATCH(table_summary[[#This Row],[state]],table_results[state],0))</f>
        <v>biden</v>
      </c>
      <c r="H189" s="1">
        <f>IF(table_summary[[#This Row],[winner]]="biden",1,0)</f>
        <v>1</v>
      </c>
      <c r="I189" s="2">
        <f>INDEX(table_results[evs],MATCH(table_summary[[#This Row],[state]],table_results[state],0))</f>
        <v>1</v>
      </c>
      <c r="J189" s="1">
        <f>(table_summary[[#This Row],[w_prob]]-table_summary[[#This Row],[b_prob]])^2</f>
        <v>0</v>
      </c>
      <c r="K189" s="1">
        <f>table_summary[[#This Row],[brier_unwt]]*table_summary[[#This Row],[e_votes]]</f>
        <v>0</v>
      </c>
      <c r="L189" s="3">
        <f>(table_summary[[#This Row],[conf]]-0.5)*2*100</f>
        <v>100</v>
      </c>
      <c r="M189" s="3">
        <f>IF(table_summary[[#This Row],[winner]]=table_summary[[#This Row],[win_proj]],table_summary[[#This Row],[bet]],-table_summary[[#This Row],[bet]])</f>
        <v>100</v>
      </c>
    </row>
    <row r="190" spans="1:13" x14ac:dyDescent="0.35">
      <c r="A190" t="s">
        <v>30</v>
      </c>
      <c r="B190" t="s">
        <v>2</v>
      </c>
      <c r="C190" t="s">
        <v>67</v>
      </c>
      <c r="D190" t="s">
        <v>65</v>
      </c>
      <c r="E190" s="1">
        <v>0.64</v>
      </c>
      <c r="F190" s="1">
        <f t="shared" si="2"/>
        <v>0.36</v>
      </c>
      <c r="G190" t="str">
        <f>INDEX(table_results[result],MATCH(table_summary[[#This Row],[state]],table_results[state],0))</f>
        <v>trump</v>
      </c>
      <c r="H190" s="1">
        <f>IF(table_summary[[#This Row],[winner]]="biden",1,0)</f>
        <v>0</v>
      </c>
      <c r="I190" s="2">
        <f>INDEX(table_results[evs],MATCH(table_summary[[#This Row],[state]],table_results[state],0))</f>
        <v>1</v>
      </c>
      <c r="J190" s="1">
        <f>(table_summary[[#This Row],[w_prob]]-table_summary[[#This Row],[b_prob]])^2</f>
        <v>0.12959999999999999</v>
      </c>
      <c r="K190" s="1">
        <f>table_summary[[#This Row],[brier_unwt]]*table_summary[[#This Row],[e_votes]]</f>
        <v>0.12959999999999999</v>
      </c>
      <c r="L190" s="3">
        <f>(table_summary[[#This Row],[conf]]-0.5)*2*100</f>
        <v>28.000000000000004</v>
      </c>
      <c r="M190" s="3">
        <f>IF(table_summary[[#This Row],[winner]]=table_summary[[#This Row],[win_proj]],table_summary[[#This Row],[bet]],-table_summary[[#This Row],[bet]])</f>
        <v>28.000000000000004</v>
      </c>
    </row>
    <row r="191" spans="1:13" x14ac:dyDescent="0.35">
      <c r="A191" t="s">
        <v>31</v>
      </c>
      <c r="B191" t="s">
        <v>2</v>
      </c>
      <c r="C191" t="s">
        <v>67</v>
      </c>
      <c r="D191" t="s">
        <v>8</v>
      </c>
      <c r="E191" s="1">
        <v>1</v>
      </c>
      <c r="F191" s="1">
        <f t="shared" si="2"/>
        <v>1</v>
      </c>
      <c r="G191" t="str">
        <f>INDEX(table_results[result],MATCH(table_summary[[#This Row],[state]],table_results[state],0))</f>
        <v>biden</v>
      </c>
      <c r="H191" s="1">
        <f>IF(table_summary[[#This Row],[winner]]="biden",1,0)</f>
        <v>1</v>
      </c>
      <c r="I191" s="2">
        <f>INDEX(table_results[evs],MATCH(table_summary[[#This Row],[state]],table_results[state],0))</f>
        <v>10</v>
      </c>
      <c r="J191" s="1">
        <f>(table_summary[[#This Row],[w_prob]]-table_summary[[#This Row],[b_prob]])^2</f>
        <v>0</v>
      </c>
      <c r="K191" s="1">
        <f>table_summary[[#This Row],[brier_unwt]]*table_summary[[#This Row],[e_votes]]</f>
        <v>0</v>
      </c>
      <c r="L191" s="3">
        <f>(table_summary[[#This Row],[conf]]-0.5)*2*100</f>
        <v>100</v>
      </c>
      <c r="M191" s="3">
        <f>IF(table_summary[[#This Row],[winner]]=table_summary[[#This Row],[win_proj]],table_summary[[#This Row],[bet]],-table_summary[[#This Row],[bet]])</f>
        <v>100</v>
      </c>
    </row>
    <row r="192" spans="1:13" x14ac:dyDescent="0.35">
      <c r="A192" t="s">
        <v>32</v>
      </c>
      <c r="B192" t="s">
        <v>2</v>
      </c>
      <c r="C192" t="s">
        <v>67</v>
      </c>
      <c r="D192" t="s">
        <v>8</v>
      </c>
      <c r="E192" s="1">
        <v>1</v>
      </c>
      <c r="F192" s="1">
        <f t="shared" si="2"/>
        <v>1</v>
      </c>
      <c r="G192" t="str">
        <f>INDEX(table_results[result],MATCH(table_summary[[#This Row],[state]],table_results[state],0))</f>
        <v>biden</v>
      </c>
      <c r="H192" s="1">
        <f>IF(table_summary[[#This Row],[winner]]="biden",1,0)</f>
        <v>1</v>
      </c>
      <c r="I192" s="2">
        <f>INDEX(table_results[evs],MATCH(table_summary[[#This Row],[state]],table_results[state],0))</f>
        <v>11</v>
      </c>
      <c r="J192" s="1">
        <f>(table_summary[[#This Row],[w_prob]]-table_summary[[#This Row],[b_prob]])^2</f>
        <v>0</v>
      </c>
      <c r="K192" s="1">
        <f>table_summary[[#This Row],[brier_unwt]]*table_summary[[#This Row],[e_votes]]</f>
        <v>0</v>
      </c>
      <c r="L192" s="3">
        <f>(table_summary[[#This Row],[conf]]-0.5)*2*100</f>
        <v>100</v>
      </c>
      <c r="M192" s="3">
        <f>IF(table_summary[[#This Row],[winner]]=table_summary[[#This Row],[win_proj]],table_summary[[#This Row],[bet]],-table_summary[[#This Row],[bet]])</f>
        <v>100</v>
      </c>
    </row>
    <row r="193" spans="1:13" x14ac:dyDescent="0.35">
      <c r="A193" t="s">
        <v>33</v>
      </c>
      <c r="B193" t="s">
        <v>2</v>
      </c>
      <c r="C193" t="s">
        <v>67</v>
      </c>
      <c r="D193" t="s">
        <v>8</v>
      </c>
      <c r="E193" s="1">
        <v>0.88</v>
      </c>
      <c r="F193" s="1">
        <f t="shared" si="2"/>
        <v>0.88</v>
      </c>
      <c r="G193" t="str">
        <f>INDEX(table_results[result],MATCH(table_summary[[#This Row],[state]],table_results[state],0))</f>
        <v>biden</v>
      </c>
      <c r="H193" s="1">
        <f>IF(table_summary[[#This Row],[winner]]="biden",1,0)</f>
        <v>1</v>
      </c>
      <c r="I193" s="2">
        <f>INDEX(table_results[evs],MATCH(table_summary[[#This Row],[state]],table_results[state],0))</f>
        <v>16</v>
      </c>
      <c r="J193" s="1">
        <f>(table_summary[[#This Row],[w_prob]]-table_summary[[#This Row],[b_prob]])^2</f>
        <v>1.44E-2</v>
      </c>
      <c r="K193" s="1">
        <f>table_summary[[#This Row],[brier_unwt]]*table_summary[[#This Row],[e_votes]]</f>
        <v>0.23039999999999999</v>
      </c>
      <c r="L193" s="3">
        <f>(table_summary[[#This Row],[conf]]-0.5)*2*100</f>
        <v>76</v>
      </c>
      <c r="M193" s="3">
        <f>IF(table_summary[[#This Row],[winner]]=table_summary[[#This Row],[win_proj]],table_summary[[#This Row],[bet]],-table_summary[[#This Row],[bet]])</f>
        <v>76</v>
      </c>
    </row>
    <row r="194" spans="1:13" x14ac:dyDescent="0.35">
      <c r="A194" t="s">
        <v>34</v>
      </c>
      <c r="B194" t="s">
        <v>2</v>
      </c>
      <c r="C194" t="s">
        <v>67</v>
      </c>
      <c r="D194" t="s">
        <v>8</v>
      </c>
      <c r="E194" s="1">
        <v>0.95</v>
      </c>
      <c r="F194" s="1">
        <f t="shared" si="2"/>
        <v>0.95</v>
      </c>
      <c r="G194" t="str">
        <f>INDEX(table_results[result],MATCH(table_summary[[#This Row],[state]],table_results[state],0))</f>
        <v>biden</v>
      </c>
      <c r="H194" s="1">
        <f>IF(table_summary[[#This Row],[winner]]="biden",1,0)</f>
        <v>1</v>
      </c>
      <c r="I194" s="2">
        <f>INDEX(table_results[evs],MATCH(table_summary[[#This Row],[state]],table_results[state],0))</f>
        <v>10</v>
      </c>
      <c r="J194" s="1">
        <f>(table_summary[[#This Row],[w_prob]]-table_summary[[#This Row],[b_prob]])^2</f>
        <v>2.5000000000000044E-3</v>
      </c>
      <c r="K194" s="1">
        <f>table_summary[[#This Row],[brier_unwt]]*table_summary[[#This Row],[e_votes]]</f>
        <v>2.5000000000000043E-2</v>
      </c>
      <c r="L194" s="3">
        <f>(table_summary[[#This Row],[conf]]-0.5)*2*100</f>
        <v>89.999999999999986</v>
      </c>
      <c r="M194" s="3">
        <f>IF(table_summary[[#This Row],[winner]]=table_summary[[#This Row],[win_proj]],table_summary[[#This Row],[bet]],-table_summary[[#This Row],[bet]])</f>
        <v>89.999999999999986</v>
      </c>
    </row>
    <row r="195" spans="1:13" x14ac:dyDescent="0.35">
      <c r="A195" t="s">
        <v>35</v>
      </c>
      <c r="B195" t="s">
        <v>2</v>
      </c>
      <c r="C195" t="s">
        <v>67</v>
      </c>
      <c r="D195" t="s">
        <v>65</v>
      </c>
      <c r="E195" s="1">
        <v>0.95</v>
      </c>
      <c r="F195" s="1">
        <f t="shared" ref="F195:F224" si="3">IF(D195="biden",E195,1-E195)</f>
        <v>5.0000000000000044E-2</v>
      </c>
      <c r="G195" t="str">
        <f>INDEX(table_results[result],MATCH(table_summary[[#This Row],[state]],table_results[state],0))</f>
        <v>trump</v>
      </c>
      <c r="H195" s="1">
        <f>IF(table_summary[[#This Row],[winner]]="biden",1,0)</f>
        <v>0</v>
      </c>
      <c r="I195" s="2">
        <f>INDEX(table_results[evs],MATCH(table_summary[[#This Row],[state]],table_results[state],0))</f>
        <v>6</v>
      </c>
      <c r="J195" s="1">
        <f>(table_summary[[#This Row],[w_prob]]-table_summary[[#This Row],[b_prob]])^2</f>
        <v>2.5000000000000044E-3</v>
      </c>
      <c r="K195" s="1">
        <f>table_summary[[#This Row],[brier_unwt]]*table_summary[[#This Row],[e_votes]]</f>
        <v>1.5000000000000027E-2</v>
      </c>
      <c r="L195" s="3">
        <f>(table_summary[[#This Row],[conf]]-0.5)*2*100</f>
        <v>89.999999999999986</v>
      </c>
      <c r="M195" s="3">
        <f>IF(table_summary[[#This Row],[winner]]=table_summary[[#This Row],[win_proj]],table_summary[[#This Row],[bet]],-table_summary[[#This Row],[bet]])</f>
        <v>89.999999999999986</v>
      </c>
    </row>
    <row r="196" spans="1:13" x14ac:dyDescent="0.35">
      <c r="A196" t="s">
        <v>36</v>
      </c>
      <c r="B196" t="s">
        <v>2</v>
      </c>
      <c r="C196" t="s">
        <v>67</v>
      </c>
      <c r="D196" t="s">
        <v>65</v>
      </c>
      <c r="E196" s="1">
        <v>0.99</v>
      </c>
      <c r="F196" s="1">
        <f t="shared" si="3"/>
        <v>1.0000000000000009E-2</v>
      </c>
      <c r="G196" t="str">
        <f>INDEX(table_results[result],MATCH(table_summary[[#This Row],[state]],table_results[state],0))</f>
        <v>trump</v>
      </c>
      <c r="H196" s="1">
        <f>IF(table_summary[[#This Row],[winner]]="biden",1,0)</f>
        <v>0</v>
      </c>
      <c r="I196" s="2">
        <f>INDEX(table_results[evs],MATCH(table_summary[[#This Row],[state]],table_results[state],0))</f>
        <v>10</v>
      </c>
      <c r="J196" s="1">
        <f>(table_summary[[#This Row],[w_prob]]-table_summary[[#This Row],[b_prob]])^2</f>
        <v>1.0000000000000018E-4</v>
      </c>
      <c r="K196" s="1">
        <f>table_summary[[#This Row],[brier_unwt]]*table_summary[[#This Row],[e_votes]]</f>
        <v>1.0000000000000018E-3</v>
      </c>
      <c r="L196" s="3">
        <f>(table_summary[[#This Row],[conf]]-0.5)*2*100</f>
        <v>98</v>
      </c>
      <c r="M196" s="3">
        <f>IF(table_summary[[#This Row],[winner]]=table_summary[[#This Row],[win_proj]],table_summary[[#This Row],[bet]],-table_summary[[#This Row],[bet]])</f>
        <v>98</v>
      </c>
    </row>
    <row r="197" spans="1:13" x14ac:dyDescent="0.35">
      <c r="A197" t="s">
        <v>37</v>
      </c>
      <c r="B197" t="s">
        <v>2</v>
      </c>
      <c r="C197" t="s">
        <v>67</v>
      </c>
      <c r="D197" t="s">
        <v>65</v>
      </c>
      <c r="E197" s="1">
        <v>0.93</v>
      </c>
      <c r="F197" s="1">
        <f t="shared" si="3"/>
        <v>6.9999999999999951E-2</v>
      </c>
      <c r="G197" t="str">
        <f>INDEX(table_results[result],MATCH(table_summary[[#This Row],[state]],table_results[state],0))</f>
        <v>trump</v>
      </c>
      <c r="H197" s="1">
        <f>IF(table_summary[[#This Row],[winner]]="biden",1,0)</f>
        <v>0</v>
      </c>
      <c r="I197" s="2">
        <f>INDEX(table_results[evs],MATCH(table_summary[[#This Row],[state]],table_results[state],0))</f>
        <v>3</v>
      </c>
      <c r="J197" s="1">
        <f>(table_summary[[#This Row],[w_prob]]-table_summary[[#This Row],[b_prob]])^2</f>
        <v>4.8999999999999929E-3</v>
      </c>
      <c r="K197" s="1">
        <f>table_summary[[#This Row],[brier_unwt]]*table_summary[[#This Row],[e_votes]]</f>
        <v>1.4699999999999979E-2</v>
      </c>
      <c r="L197" s="3">
        <f>(table_summary[[#This Row],[conf]]-0.5)*2*100</f>
        <v>86.000000000000014</v>
      </c>
      <c r="M197" s="3">
        <f>IF(table_summary[[#This Row],[winner]]=table_summary[[#This Row],[win_proj]],table_summary[[#This Row],[bet]],-table_summary[[#This Row],[bet]])</f>
        <v>86.000000000000014</v>
      </c>
    </row>
    <row r="198" spans="1:13" x14ac:dyDescent="0.35">
      <c r="A198" t="s">
        <v>38</v>
      </c>
      <c r="B198" t="s">
        <v>2</v>
      </c>
      <c r="C198" t="s">
        <v>67</v>
      </c>
      <c r="D198" t="s">
        <v>65</v>
      </c>
      <c r="E198" s="1">
        <v>1</v>
      </c>
      <c r="F198" s="1">
        <f t="shared" si="3"/>
        <v>0</v>
      </c>
      <c r="G198" t="str">
        <f>INDEX(table_results[result],MATCH(table_summary[[#This Row],[state]],table_results[state],0))</f>
        <v>trump</v>
      </c>
      <c r="H198" s="1">
        <f>IF(table_summary[[#This Row],[winner]]="biden",1,0)</f>
        <v>0</v>
      </c>
      <c r="I198" s="2">
        <f>INDEX(table_results[evs],MATCH(table_summary[[#This Row],[state]],table_results[state],0))</f>
        <v>2</v>
      </c>
      <c r="J198" s="1">
        <f>(table_summary[[#This Row],[w_prob]]-table_summary[[#This Row],[b_prob]])^2</f>
        <v>0</v>
      </c>
      <c r="K198" s="1">
        <f>table_summary[[#This Row],[brier_unwt]]*table_summary[[#This Row],[e_votes]]</f>
        <v>0</v>
      </c>
      <c r="L198" s="3">
        <f>(table_summary[[#This Row],[conf]]-0.5)*2*100</f>
        <v>100</v>
      </c>
      <c r="M198" s="3">
        <f>IF(table_summary[[#This Row],[winner]]=table_summary[[#This Row],[win_proj]],table_summary[[#This Row],[bet]],-table_summary[[#This Row],[bet]])</f>
        <v>100</v>
      </c>
    </row>
    <row r="199" spans="1:13" x14ac:dyDescent="0.35">
      <c r="A199" t="s">
        <v>44</v>
      </c>
      <c r="B199" t="s">
        <v>2</v>
      </c>
      <c r="C199" t="s">
        <v>67</v>
      </c>
      <c r="D199" t="s">
        <v>65</v>
      </c>
      <c r="E199" s="1">
        <v>0.98</v>
      </c>
      <c r="F199" s="1">
        <f t="shared" si="3"/>
        <v>2.0000000000000018E-2</v>
      </c>
      <c r="G199" t="str">
        <f>INDEX(table_results[result],MATCH(table_summary[[#This Row],[state]],table_results[state],0))</f>
        <v>trump</v>
      </c>
      <c r="H199" s="1">
        <f>IF(table_summary[[#This Row],[winner]]="biden",1,0)</f>
        <v>0</v>
      </c>
      <c r="I199" s="2">
        <f>INDEX(table_results[evs],MATCH(table_summary[[#This Row],[state]],table_results[state],0))</f>
        <v>1</v>
      </c>
      <c r="J199" s="1">
        <f>(table_summary[[#This Row],[w_prob]]-table_summary[[#This Row],[b_prob]])^2</f>
        <v>4.0000000000000072E-4</v>
      </c>
      <c r="K199" s="1">
        <f>table_summary[[#This Row],[brier_unwt]]*table_summary[[#This Row],[e_votes]]</f>
        <v>4.0000000000000072E-4</v>
      </c>
      <c r="L199" s="3">
        <f>(table_summary[[#This Row],[conf]]-0.5)*2*100</f>
        <v>96</v>
      </c>
      <c r="M199" s="3">
        <f>IF(table_summary[[#This Row],[winner]]=table_summary[[#This Row],[win_proj]],table_summary[[#This Row],[bet]],-table_summary[[#This Row],[bet]])</f>
        <v>96</v>
      </c>
    </row>
    <row r="200" spans="1:13" x14ac:dyDescent="0.35">
      <c r="A200" t="s">
        <v>45</v>
      </c>
      <c r="B200" t="s">
        <v>2</v>
      </c>
      <c r="C200" t="s">
        <v>67</v>
      </c>
      <c r="D200" t="s">
        <v>8</v>
      </c>
      <c r="E200" s="1">
        <v>0.85</v>
      </c>
      <c r="F200" s="1">
        <f t="shared" si="3"/>
        <v>0.85</v>
      </c>
      <c r="G200" t="str">
        <f>INDEX(table_results[result],MATCH(table_summary[[#This Row],[state]],table_results[state],0))</f>
        <v>biden</v>
      </c>
      <c r="H200" s="1">
        <f>IF(table_summary[[#This Row],[winner]]="biden",1,0)</f>
        <v>1</v>
      </c>
      <c r="I200" s="2">
        <f>INDEX(table_results[evs],MATCH(table_summary[[#This Row],[state]],table_results[state],0))</f>
        <v>1</v>
      </c>
      <c r="J200" s="1">
        <f>(table_summary[[#This Row],[w_prob]]-table_summary[[#This Row],[b_prob]])^2</f>
        <v>2.2500000000000006E-2</v>
      </c>
      <c r="K200" s="1">
        <f>table_summary[[#This Row],[brier_unwt]]*table_summary[[#This Row],[e_votes]]</f>
        <v>2.2500000000000006E-2</v>
      </c>
      <c r="L200" s="3">
        <f>(table_summary[[#This Row],[conf]]-0.5)*2*100</f>
        <v>70</v>
      </c>
      <c r="M200" s="3">
        <f>IF(table_summary[[#This Row],[winner]]=table_summary[[#This Row],[win_proj]],table_summary[[#This Row],[bet]],-table_summary[[#This Row],[bet]])</f>
        <v>70</v>
      </c>
    </row>
    <row r="201" spans="1:13" x14ac:dyDescent="0.35">
      <c r="A201" t="s">
        <v>46</v>
      </c>
      <c r="B201" t="s">
        <v>2</v>
      </c>
      <c r="C201" t="s">
        <v>67</v>
      </c>
      <c r="D201" t="s">
        <v>65</v>
      </c>
      <c r="E201" s="1">
        <v>1</v>
      </c>
      <c r="F201" s="1">
        <f t="shared" si="3"/>
        <v>0</v>
      </c>
      <c r="G201" t="str">
        <f>INDEX(table_results[result],MATCH(table_summary[[#This Row],[state]],table_results[state],0))</f>
        <v>trump</v>
      </c>
      <c r="H201" s="1">
        <f>IF(table_summary[[#This Row],[winner]]="biden",1,0)</f>
        <v>0</v>
      </c>
      <c r="I201" s="2">
        <f>INDEX(table_results[evs],MATCH(table_summary[[#This Row],[state]],table_results[state],0))</f>
        <v>1</v>
      </c>
      <c r="J201" s="1">
        <f>(table_summary[[#This Row],[w_prob]]-table_summary[[#This Row],[b_prob]])^2</f>
        <v>0</v>
      </c>
      <c r="K201" s="1">
        <f>table_summary[[#This Row],[brier_unwt]]*table_summary[[#This Row],[e_votes]]</f>
        <v>0</v>
      </c>
      <c r="L201" s="3">
        <f>(table_summary[[#This Row],[conf]]-0.5)*2*100</f>
        <v>100</v>
      </c>
      <c r="M201" s="3">
        <f>IF(table_summary[[#This Row],[winner]]=table_summary[[#This Row],[win_proj]],table_summary[[#This Row],[bet]],-table_summary[[#This Row],[bet]])</f>
        <v>100</v>
      </c>
    </row>
    <row r="202" spans="1:13" x14ac:dyDescent="0.35">
      <c r="A202" t="s">
        <v>39</v>
      </c>
      <c r="B202" t="s">
        <v>2</v>
      </c>
      <c r="C202" t="s">
        <v>67</v>
      </c>
      <c r="D202" t="s">
        <v>8</v>
      </c>
      <c r="E202" s="1">
        <v>0.95</v>
      </c>
      <c r="F202" s="1">
        <f t="shared" si="3"/>
        <v>0.95</v>
      </c>
      <c r="G202" t="str">
        <f>INDEX(table_results[result],MATCH(table_summary[[#This Row],[state]],table_results[state],0))</f>
        <v>biden</v>
      </c>
      <c r="H202" s="1">
        <f>IF(table_summary[[#This Row],[winner]]="biden",1,0)</f>
        <v>1</v>
      </c>
      <c r="I202" s="2">
        <f>INDEX(table_results[evs],MATCH(table_summary[[#This Row],[state]],table_results[state],0))</f>
        <v>6</v>
      </c>
      <c r="J202" s="1">
        <f>(table_summary[[#This Row],[w_prob]]-table_summary[[#This Row],[b_prob]])^2</f>
        <v>2.5000000000000044E-3</v>
      </c>
      <c r="K202" s="1">
        <f>table_summary[[#This Row],[brier_unwt]]*table_summary[[#This Row],[e_votes]]</f>
        <v>1.5000000000000027E-2</v>
      </c>
      <c r="L202" s="3">
        <f>(table_summary[[#This Row],[conf]]-0.5)*2*100</f>
        <v>89.999999999999986</v>
      </c>
      <c r="M202" s="3">
        <f>IF(table_summary[[#This Row],[winner]]=table_summary[[#This Row],[win_proj]],table_summary[[#This Row],[bet]],-table_summary[[#This Row],[bet]])</f>
        <v>89.999999999999986</v>
      </c>
    </row>
    <row r="203" spans="1:13" x14ac:dyDescent="0.35">
      <c r="A203" t="s">
        <v>40</v>
      </c>
      <c r="B203" t="s">
        <v>2</v>
      </c>
      <c r="C203" t="s">
        <v>67</v>
      </c>
      <c r="D203" t="s">
        <v>8</v>
      </c>
      <c r="E203" s="1">
        <v>0.94</v>
      </c>
      <c r="F203" s="1">
        <f t="shared" si="3"/>
        <v>0.94</v>
      </c>
      <c r="G203" t="str">
        <f>INDEX(table_results[result],MATCH(table_summary[[#This Row],[state]],table_results[state],0))</f>
        <v>biden</v>
      </c>
      <c r="H203" s="1">
        <f>IF(table_summary[[#This Row],[winner]]="biden",1,0)</f>
        <v>1</v>
      </c>
      <c r="I203" s="2">
        <f>INDEX(table_results[evs],MATCH(table_summary[[#This Row],[state]],table_results[state],0))</f>
        <v>4</v>
      </c>
      <c r="J203" s="1">
        <f>(table_summary[[#This Row],[w_prob]]-table_summary[[#This Row],[b_prob]])^2</f>
        <v>3.6000000000000064E-3</v>
      </c>
      <c r="K203" s="1">
        <f>table_summary[[#This Row],[brier_unwt]]*table_summary[[#This Row],[e_votes]]</f>
        <v>1.4400000000000026E-2</v>
      </c>
      <c r="L203" s="3">
        <f>(table_summary[[#This Row],[conf]]-0.5)*2*100</f>
        <v>87.999999999999986</v>
      </c>
      <c r="M203" s="3">
        <f>IF(table_summary[[#This Row],[winner]]=table_summary[[#This Row],[win_proj]],table_summary[[#This Row],[bet]],-table_summary[[#This Row],[bet]])</f>
        <v>87.999999999999986</v>
      </c>
    </row>
    <row r="204" spans="1:13" x14ac:dyDescent="0.35">
      <c r="A204" t="s">
        <v>41</v>
      </c>
      <c r="B204" t="s">
        <v>2</v>
      </c>
      <c r="C204" t="s">
        <v>67</v>
      </c>
      <c r="D204" t="s">
        <v>8</v>
      </c>
      <c r="E204" s="1">
        <v>1</v>
      </c>
      <c r="F204" s="1">
        <f t="shared" si="3"/>
        <v>1</v>
      </c>
      <c r="G204" t="str">
        <f>INDEX(table_results[result],MATCH(table_summary[[#This Row],[state]],table_results[state],0))</f>
        <v>biden</v>
      </c>
      <c r="H204" s="1">
        <f>IF(table_summary[[#This Row],[winner]]="biden",1,0)</f>
        <v>1</v>
      </c>
      <c r="I204" s="2">
        <f>INDEX(table_results[evs],MATCH(table_summary[[#This Row],[state]],table_results[state],0))</f>
        <v>14</v>
      </c>
      <c r="J204" s="1">
        <f>(table_summary[[#This Row],[w_prob]]-table_summary[[#This Row],[b_prob]])^2</f>
        <v>0</v>
      </c>
      <c r="K204" s="1">
        <f>table_summary[[#This Row],[brier_unwt]]*table_summary[[#This Row],[e_votes]]</f>
        <v>0</v>
      </c>
      <c r="L204" s="3">
        <f>(table_summary[[#This Row],[conf]]-0.5)*2*100</f>
        <v>100</v>
      </c>
      <c r="M204" s="3">
        <f>IF(table_summary[[#This Row],[winner]]=table_summary[[#This Row],[win_proj]],table_summary[[#This Row],[bet]],-table_summary[[#This Row],[bet]])</f>
        <v>100</v>
      </c>
    </row>
    <row r="205" spans="1:13" x14ac:dyDescent="0.35">
      <c r="A205" t="s">
        <v>42</v>
      </c>
      <c r="B205" t="s">
        <v>2</v>
      </c>
      <c r="C205" t="s">
        <v>67</v>
      </c>
      <c r="D205" t="s">
        <v>8</v>
      </c>
      <c r="E205" s="1">
        <v>0.99</v>
      </c>
      <c r="F205" s="1">
        <f t="shared" si="3"/>
        <v>0.99</v>
      </c>
      <c r="G205" t="str">
        <f>INDEX(table_results[result],MATCH(table_summary[[#This Row],[state]],table_results[state],0))</f>
        <v>biden</v>
      </c>
      <c r="H205" s="1">
        <f>IF(table_summary[[#This Row],[winner]]="biden",1,0)</f>
        <v>1</v>
      </c>
      <c r="I205" s="2">
        <f>INDEX(table_results[evs],MATCH(table_summary[[#This Row],[state]],table_results[state],0))</f>
        <v>5</v>
      </c>
      <c r="J205" s="1">
        <f>(table_summary[[#This Row],[w_prob]]-table_summary[[#This Row],[b_prob]])^2</f>
        <v>1.0000000000000018E-4</v>
      </c>
      <c r="K205" s="1">
        <f>table_summary[[#This Row],[brier_unwt]]*table_summary[[#This Row],[e_votes]]</f>
        <v>5.0000000000000088E-4</v>
      </c>
      <c r="L205" s="3">
        <f>(table_summary[[#This Row],[conf]]-0.5)*2*100</f>
        <v>98</v>
      </c>
      <c r="M205" s="3">
        <f>IF(table_summary[[#This Row],[winner]]=table_summary[[#This Row],[win_proj]],table_summary[[#This Row],[bet]],-table_summary[[#This Row],[bet]])</f>
        <v>98</v>
      </c>
    </row>
    <row r="206" spans="1:13" x14ac:dyDescent="0.35">
      <c r="A206" t="s">
        <v>43</v>
      </c>
      <c r="B206" t="s">
        <v>2</v>
      </c>
      <c r="C206" t="s">
        <v>67</v>
      </c>
      <c r="D206" t="s">
        <v>8</v>
      </c>
      <c r="E206" s="1">
        <v>1</v>
      </c>
      <c r="F206" s="1">
        <f t="shared" si="3"/>
        <v>1</v>
      </c>
      <c r="G206" t="str">
        <f>INDEX(table_results[result],MATCH(table_summary[[#This Row],[state]],table_results[state],0))</f>
        <v>biden</v>
      </c>
      <c r="H206" s="1">
        <f>IF(table_summary[[#This Row],[winner]]="biden",1,0)</f>
        <v>1</v>
      </c>
      <c r="I206" s="2">
        <f>INDEX(table_results[evs],MATCH(table_summary[[#This Row],[state]],table_results[state],0))</f>
        <v>29</v>
      </c>
      <c r="J206" s="1">
        <f>(table_summary[[#This Row],[w_prob]]-table_summary[[#This Row],[b_prob]])^2</f>
        <v>0</v>
      </c>
      <c r="K206" s="1">
        <f>table_summary[[#This Row],[brier_unwt]]*table_summary[[#This Row],[e_votes]]</f>
        <v>0</v>
      </c>
      <c r="L206" s="3">
        <f>(table_summary[[#This Row],[conf]]-0.5)*2*100</f>
        <v>100</v>
      </c>
      <c r="M206" s="3">
        <f>IF(table_summary[[#This Row],[winner]]=table_summary[[#This Row],[win_proj]],table_summary[[#This Row],[bet]],-table_summary[[#This Row],[bet]])</f>
        <v>100</v>
      </c>
    </row>
    <row r="207" spans="1:13" x14ac:dyDescent="0.35">
      <c r="A207" t="s">
        <v>47</v>
      </c>
      <c r="B207" t="s">
        <v>2</v>
      </c>
      <c r="C207" t="s">
        <v>67</v>
      </c>
      <c r="D207" t="s">
        <v>8</v>
      </c>
      <c r="E207" s="1">
        <v>0.79</v>
      </c>
      <c r="F207" s="1">
        <f t="shared" si="3"/>
        <v>0.79</v>
      </c>
      <c r="G207" t="str">
        <f>INDEX(table_results[result],MATCH(table_summary[[#This Row],[state]],table_results[state],0))</f>
        <v>trump</v>
      </c>
      <c r="H207" s="1">
        <f>IF(table_summary[[#This Row],[winner]]="biden",1,0)</f>
        <v>0</v>
      </c>
      <c r="I207" s="2">
        <f>INDEX(table_results[evs],MATCH(table_summary[[#This Row],[state]],table_results[state],0))</f>
        <v>15</v>
      </c>
      <c r="J207" s="1">
        <f>(table_summary[[#This Row],[w_prob]]-table_summary[[#This Row],[b_prob]])^2</f>
        <v>0.6241000000000001</v>
      </c>
      <c r="K207" s="1">
        <f>table_summary[[#This Row],[brier_unwt]]*table_summary[[#This Row],[e_votes]]</f>
        <v>9.3615000000000013</v>
      </c>
      <c r="L207" s="3">
        <f>(table_summary[[#This Row],[conf]]-0.5)*2*100</f>
        <v>58.000000000000007</v>
      </c>
      <c r="M207" s="3">
        <f>IF(table_summary[[#This Row],[winner]]=table_summary[[#This Row],[win_proj]],table_summary[[#This Row],[bet]],-table_summary[[#This Row],[bet]])</f>
        <v>-58.000000000000007</v>
      </c>
    </row>
    <row r="208" spans="1:13" x14ac:dyDescent="0.35">
      <c r="A208" t="s">
        <v>48</v>
      </c>
      <c r="B208" t="s">
        <v>2</v>
      </c>
      <c r="C208" t="s">
        <v>67</v>
      </c>
      <c r="D208" t="s">
        <v>65</v>
      </c>
      <c r="E208" s="1">
        <v>1</v>
      </c>
      <c r="F208" s="1">
        <f t="shared" si="3"/>
        <v>0</v>
      </c>
      <c r="G208" t="str">
        <f>INDEX(table_results[result],MATCH(table_summary[[#This Row],[state]],table_results[state],0))</f>
        <v>trump</v>
      </c>
      <c r="H208" s="1">
        <f>IF(table_summary[[#This Row],[winner]]="biden",1,0)</f>
        <v>0</v>
      </c>
      <c r="I208" s="2">
        <f>INDEX(table_results[evs],MATCH(table_summary[[#This Row],[state]],table_results[state],0))</f>
        <v>3</v>
      </c>
      <c r="J208" s="1">
        <f>(table_summary[[#This Row],[w_prob]]-table_summary[[#This Row],[b_prob]])^2</f>
        <v>0</v>
      </c>
      <c r="K208" s="1">
        <f>table_summary[[#This Row],[brier_unwt]]*table_summary[[#This Row],[e_votes]]</f>
        <v>0</v>
      </c>
      <c r="L208" s="3">
        <f>(table_summary[[#This Row],[conf]]-0.5)*2*100</f>
        <v>100</v>
      </c>
      <c r="M208" s="3">
        <f>IF(table_summary[[#This Row],[winner]]=table_summary[[#This Row],[win_proj]],table_summary[[#This Row],[bet]],-table_summary[[#This Row],[bet]])</f>
        <v>100</v>
      </c>
    </row>
    <row r="209" spans="1:13" x14ac:dyDescent="0.35">
      <c r="A209" t="s">
        <v>49</v>
      </c>
      <c r="B209" t="s">
        <v>2</v>
      </c>
      <c r="C209" t="s">
        <v>67</v>
      </c>
      <c r="D209" t="s">
        <v>65</v>
      </c>
      <c r="E209" s="1">
        <v>0.66</v>
      </c>
      <c r="F209" s="1">
        <f t="shared" si="3"/>
        <v>0.33999999999999997</v>
      </c>
      <c r="G209" t="str">
        <f>INDEX(table_results[result],MATCH(table_summary[[#This Row],[state]],table_results[state],0))</f>
        <v>trump</v>
      </c>
      <c r="H209" s="1">
        <f>IF(table_summary[[#This Row],[winner]]="biden",1,0)</f>
        <v>0</v>
      </c>
      <c r="I209" s="2">
        <f>INDEX(table_results[evs],MATCH(table_summary[[#This Row],[state]],table_results[state],0))</f>
        <v>18</v>
      </c>
      <c r="J209" s="1">
        <f>(table_summary[[#This Row],[w_prob]]-table_summary[[#This Row],[b_prob]])^2</f>
        <v>0.11559999999999998</v>
      </c>
      <c r="K209" s="1">
        <f>table_summary[[#This Row],[brier_unwt]]*table_summary[[#This Row],[e_votes]]</f>
        <v>2.0807999999999995</v>
      </c>
      <c r="L209" s="3">
        <f>(table_summary[[#This Row],[conf]]-0.5)*2*100</f>
        <v>32.000000000000007</v>
      </c>
      <c r="M209" s="3">
        <f>IF(table_summary[[#This Row],[winner]]=table_summary[[#This Row],[win_proj]],table_summary[[#This Row],[bet]],-table_summary[[#This Row],[bet]])</f>
        <v>32.000000000000007</v>
      </c>
    </row>
    <row r="210" spans="1:13" x14ac:dyDescent="0.35">
      <c r="A210" t="s">
        <v>50</v>
      </c>
      <c r="B210" t="s">
        <v>2</v>
      </c>
      <c r="C210" t="s">
        <v>67</v>
      </c>
      <c r="D210" t="s">
        <v>65</v>
      </c>
      <c r="E210" s="1">
        <v>1</v>
      </c>
      <c r="F210" s="1">
        <f t="shared" si="3"/>
        <v>0</v>
      </c>
      <c r="G210" t="str">
        <f>INDEX(table_results[result],MATCH(table_summary[[#This Row],[state]],table_results[state],0))</f>
        <v>trump</v>
      </c>
      <c r="H210" s="1">
        <f>IF(table_summary[[#This Row],[winner]]="biden",1,0)</f>
        <v>0</v>
      </c>
      <c r="I210" s="2">
        <f>INDEX(table_results[evs],MATCH(table_summary[[#This Row],[state]],table_results[state],0))</f>
        <v>7</v>
      </c>
      <c r="J210" s="1">
        <f>(table_summary[[#This Row],[w_prob]]-table_summary[[#This Row],[b_prob]])^2</f>
        <v>0</v>
      </c>
      <c r="K210" s="1">
        <f>table_summary[[#This Row],[brier_unwt]]*table_summary[[#This Row],[e_votes]]</f>
        <v>0</v>
      </c>
      <c r="L210" s="3">
        <f>(table_summary[[#This Row],[conf]]-0.5)*2*100</f>
        <v>100</v>
      </c>
      <c r="M210" s="3">
        <f>IF(table_summary[[#This Row],[winner]]=table_summary[[#This Row],[win_proj]],table_summary[[#This Row],[bet]],-table_summary[[#This Row],[bet]])</f>
        <v>100</v>
      </c>
    </row>
    <row r="211" spans="1:13" x14ac:dyDescent="0.35">
      <c r="A211" t="s">
        <v>51</v>
      </c>
      <c r="B211" t="s">
        <v>2</v>
      </c>
      <c r="C211" t="s">
        <v>67</v>
      </c>
      <c r="D211" t="s">
        <v>8</v>
      </c>
      <c r="E211" s="1">
        <v>1</v>
      </c>
      <c r="F211" s="1">
        <f t="shared" si="3"/>
        <v>1</v>
      </c>
      <c r="G211" t="str">
        <f>INDEX(table_results[result],MATCH(table_summary[[#This Row],[state]],table_results[state],0))</f>
        <v>biden</v>
      </c>
      <c r="H211" s="1">
        <f>IF(table_summary[[#This Row],[winner]]="biden",1,0)</f>
        <v>1</v>
      </c>
      <c r="I211" s="2">
        <f>INDEX(table_results[evs],MATCH(table_summary[[#This Row],[state]],table_results[state],0))</f>
        <v>7</v>
      </c>
      <c r="J211" s="1">
        <f>(table_summary[[#This Row],[w_prob]]-table_summary[[#This Row],[b_prob]])^2</f>
        <v>0</v>
      </c>
      <c r="K211" s="1">
        <f>table_summary[[#This Row],[brier_unwt]]*table_summary[[#This Row],[e_votes]]</f>
        <v>0</v>
      </c>
      <c r="L211" s="3">
        <f>(table_summary[[#This Row],[conf]]-0.5)*2*100</f>
        <v>100</v>
      </c>
      <c r="M211" s="3">
        <f>IF(table_summary[[#This Row],[winner]]=table_summary[[#This Row],[win_proj]],table_summary[[#This Row],[bet]],-table_summary[[#This Row],[bet]])</f>
        <v>100</v>
      </c>
    </row>
    <row r="212" spans="1:13" x14ac:dyDescent="0.35">
      <c r="A212" t="s">
        <v>52</v>
      </c>
      <c r="B212" t="s">
        <v>2</v>
      </c>
      <c r="C212" t="s">
        <v>67</v>
      </c>
      <c r="D212" t="s">
        <v>8</v>
      </c>
      <c r="E212" s="1">
        <v>0.89</v>
      </c>
      <c r="F212" s="1">
        <f t="shared" si="3"/>
        <v>0.89</v>
      </c>
      <c r="G212" t="str">
        <f>INDEX(table_results[result],MATCH(table_summary[[#This Row],[state]],table_results[state],0))</f>
        <v>biden</v>
      </c>
      <c r="H212" s="1">
        <f>IF(table_summary[[#This Row],[winner]]="biden",1,0)</f>
        <v>1</v>
      </c>
      <c r="I212" s="2">
        <f>INDEX(table_results[evs],MATCH(table_summary[[#This Row],[state]],table_results[state],0))</f>
        <v>20</v>
      </c>
      <c r="J212" s="1">
        <f>(table_summary[[#This Row],[w_prob]]-table_summary[[#This Row],[b_prob]])^2</f>
        <v>1.2099999999999998E-2</v>
      </c>
      <c r="K212" s="1">
        <f>table_summary[[#This Row],[brier_unwt]]*table_summary[[#This Row],[e_votes]]</f>
        <v>0.24199999999999997</v>
      </c>
      <c r="L212" s="3">
        <f>(table_summary[[#This Row],[conf]]-0.5)*2*100</f>
        <v>78</v>
      </c>
      <c r="M212" s="3">
        <f>IF(table_summary[[#This Row],[winner]]=table_summary[[#This Row],[win_proj]],table_summary[[#This Row],[bet]],-table_summary[[#This Row],[bet]])</f>
        <v>78</v>
      </c>
    </row>
    <row r="213" spans="1:13" x14ac:dyDescent="0.35">
      <c r="A213" t="s">
        <v>53</v>
      </c>
      <c r="B213" t="s">
        <v>2</v>
      </c>
      <c r="C213" t="s">
        <v>67</v>
      </c>
      <c r="D213" t="s">
        <v>8</v>
      </c>
      <c r="E213" s="1">
        <v>1</v>
      </c>
      <c r="F213" s="1">
        <f t="shared" si="3"/>
        <v>1</v>
      </c>
      <c r="G213" t="str">
        <f>INDEX(table_results[result],MATCH(table_summary[[#This Row],[state]],table_results[state],0))</f>
        <v>biden</v>
      </c>
      <c r="H213" s="1">
        <f>IF(table_summary[[#This Row],[winner]]="biden",1,0)</f>
        <v>1</v>
      </c>
      <c r="I213" s="2">
        <f>INDEX(table_results[evs],MATCH(table_summary[[#This Row],[state]],table_results[state],0))</f>
        <v>4</v>
      </c>
      <c r="J213" s="1">
        <f>(table_summary[[#This Row],[w_prob]]-table_summary[[#This Row],[b_prob]])^2</f>
        <v>0</v>
      </c>
      <c r="K213" s="1">
        <f>table_summary[[#This Row],[brier_unwt]]*table_summary[[#This Row],[e_votes]]</f>
        <v>0</v>
      </c>
      <c r="L213" s="3">
        <f>(table_summary[[#This Row],[conf]]-0.5)*2*100</f>
        <v>100</v>
      </c>
      <c r="M213" s="3">
        <f>IF(table_summary[[#This Row],[winner]]=table_summary[[#This Row],[win_proj]],table_summary[[#This Row],[bet]],-table_summary[[#This Row],[bet]])</f>
        <v>100</v>
      </c>
    </row>
    <row r="214" spans="1:13" x14ac:dyDescent="0.35">
      <c r="A214" t="s">
        <v>54</v>
      </c>
      <c r="B214" t="s">
        <v>2</v>
      </c>
      <c r="C214" t="s">
        <v>67</v>
      </c>
      <c r="D214" t="s">
        <v>65</v>
      </c>
      <c r="E214" s="1">
        <v>0.88</v>
      </c>
      <c r="F214" s="1">
        <f t="shared" si="3"/>
        <v>0.12</v>
      </c>
      <c r="G214" t="str">
        <f>INDEX(table_results[result],MATCH(table_summary[[#This Row],[state]],table_results[state],0))</f>
        <v>trump</v>
      </c>
      <c r="H214" s="1">
        <f>IF(table_summary[[#This Row],[winner]]="biden",1,0)</f>
        <v>0</v>
      </c>
      <c r="I214" s="2">
        <f>INDEX(table_results[evs],MATCH(table_summary[[#This Row],[state]],table_results[state],0))</f>
        <v>9</v>
      </c>
      <c r="J214" s="1">
        <f>(table_summary[[#This Row],[w_prob]]-table_summary[[#This Row],[b_prob]])^2</f>
        <v>1.44E-2</v>
      </c>
      <c r="K214" s="1">
        <f>table_summary[[#This Row],[brier_unwt]]*table_summary[[#This Row],[e_votes]]</f>
        <v>0.12959999999999999</v>
      </c>
      <c r="L214" s="3">
        <f>(table_summary[[#This Row],[conf]]-0.5)*2*100</f>
        <v>76</v>
      </c>
      <c r="M214" s="3">
        <f>IF(table_summary[[#This Row],[winner]]=table_summary[[#This Row],[win_proj]],table_summary[[#This Row],[bet]],-table_summary[[#This Row],[bet]])</f>
        <v>76</v>
      </c>
    </row>
    <row r="215" spans="1:13" x14ac:dyDescent="0.35">
      <c r="A215" t="s">
        <v>55</v>
      </c>
      <c r="B215" t="s">
        <v>2</v>
      </c>
      <c r="C215" t="s">
        <v>67</v>
      </c>
      <c r="D215" t="s">
        <v>65</v>
      </c>
      <c r="E215" s="1">
        <v>1</v>
      </c>
      <c r="F215" s="1">
        <f t="shared" si="3"/>
        <v>0</v>
      </c>
      <c r="G215" t="str">
        <f>INDEX(table_results[result],MATCH(table_summary[[#This Row],[state]],table_results[state],0))</f>
        <v>trump</v>
      </c>
      <c r="H215" s="1">
        <f>IF(table_summary[[#This Row],[winner]]="biden",1,0)</f>
        <v>0</v>
      </c>
      <c r="I215" s="2">
        <f>INDEX(table_results[evs],MATCH(table_summary[[#This Row],[state]],table_results[state],0))</f>
        <v>3</v>
      </c>
      <c r="J215" s="1">
        <f>(table_summary[[#This Row],[w_prob]]-table_summary[[#This Row],[b_prob]])^2</f>
        <v>0</v>
      </c>
      <c r="K215" s="1">
        <f>table_summary[[#This Row],[brier_unwt]]*table_summary[[#This Row],[e_votes]]</f>
        <v>0</v>
      </c>
      <c r="L215" s="3">
        <f>(table_summary[[#This Row],[conf]]-0.5)*2*100</f>
        <v>100</v>
      </c>
      <c r="M215" s="3">
        <f>IF(table_summary[[#This Row],[winner]]=table_summary[[#This Row],[win_proj]],table_summary[[#This Row],[bet]],-table_summary[[#This Row],[bet]])</f>
        <v>100</v>
      </c>
    </row>
    <row r="216" spans="1:13" x14ac:dyDescent="0.35">
      <c r="A216" t="s">
        <v>56</v>
      </c>
      <c r="B216" t="s">
        <v>2</v>
      </c>
      <c r="C216" t="s">
        <v>67</v>
      </c>
      <c r="D216" t="s">
        <v>65</v>
      </c>
      <c r="E216" s="1">
        <v>1</v>
      </c>
      <c r="F216" s="1">
        <f t="shared" si="3"/>
        <v>0</v>
      </c>
      <c r="G216" t="str">
        <f>INDEX(table_results[result],MATCH(table_summary[[#This Row],[state]],table_results[state],0))</f>
        <v>trump</v>
      </c>
      <c r="H216" s="1">
        <f>IF(table_summary[[#This Row],[winner]]="biden",1,0)</f>
        <v>0</v>
      </c>
      <c r="I216" s="2">
        <f>INDEX(table_results[evs],MATCH(table_summary[[#This Row],[state]],table_results[state],0))</f>
        <v>11</v>
      </c>
      <c r="J216" s="1">
        <f>(table_summary[[#This Row],[w_prob]]-table_summary[[#This Row],[b_prob]])^2</f>
        <v>0</v>
      </c>
      <c r="K216" s="1">
        <f>table_summary[[#This Row],[brier_unwt]]*table_summary[[#This Row],[e_votes]]</f>
        <v>0</v>
      </c>
      <c r="L216" s="3">
        <f>(table_summary[[#This Row],[conf]]-0.5)*2*100</f>
        <v>100</v>
      </c>
      <c r="M216" s="3">
        <f>IF(table_summary[[#This Row],[winner]]=table_summary[[#This Row],[win_proj]],table_summary[[#This Row],[bet]],-table_summary[[#This Row],[bet]])</f>
        <v>100</v>
      </c>
    </row>
    <row r="217" spans="1:13" x14ac:dyDescent="0.35">
      <c r="A217" t="s">
        <v>57</v>
      </c>
      <c r="B217" t="s">
        <v>2</v>
      </c>
      <c r="C217" t="s">
        <v>67</v>
      </c>
      <c r="D217" t="s">
        <v>8</v>
      </c>
      <c r="E217" s="1">
        <v>0.51</v>
      </c>
      <c r="F217" s="1">
        <f t="shared" si="3"/>
        <v>0.51</v>
      </c>
      <c r="G217" t="str">
        <f>INDEX(table_results[result],MATCH(table_summary[[#This Row],[state]],table_results[state],0))</f>
        <v>trump</v>
      </c>
      <c r="H217" s="1">
        <f>IF(table_summary[[#This Row],[winner]]="biden",1,0)</f>
        <v>0</v>
      </c>
      <c r="I217" s="2">
        <f>INDEX(table_results[evs],MATCH(table_summary[[#This Row],[state]],table_results[state],0))</f>
        <v>38</v>
      </c>
      <c r="J217" s="1">
        <f>(table_summary[[#This Row],[w_prob]]-table_summary[[#This Row],[b_prob]])^2</f>
        <v>0.2601</v>
      </c>
      <c r="K217" s="1">
        <f>table_summary[[#This Row],[brier_unwt]]*table_summary[[#This Row],[e_votes]]</f>
        <v>9.8838000000000008</v>
      </c>
      <c r="L217" s="3">
        <f>(table_summary[[#This Row],[conf]]-0.5)*2*100</f>
        <v>2.0000000000000018</v>
      </c>
      <c r="M217" s="3">
        <f>IF(table_summary[[#This Row],[winner]]=table_summary[[#This Row],[win_proj]],table_summary[[#This Row],[bet]],-table_summary[[#This Row],[bet]])</f>
        <v>-2.0000000000000018</v>
      </c>
    </row>
    <row r="218" spans="1:13" x14ac:dyDescent="0.35">
      <c r="A218" t="s">
        <v>58</v>
      </c>
      <c r="B218" t="s">
        <v>2</v>
      </c>
      <c r="C218" t="s">
        <v>67</v>
      </c>
      <c r="D218" t="s">
        <v>65</v>
      </c>
      <c r="E218" s="1">
        <v>0.95</v>
      </c>
      <c r="F218" s="1">
        <f t="shared" si="3"/>
        <v>5.0000000000000044E-2</v>
      </c>
      <c r="G218" t="str">
        <f>INDEX(table_results[result],MATCH(table_summary[[#This Row],[state]],table_results[state],0))</f>
        <v>trump</v>
      </c>
      <c r="H218" s="1">
        <f>IF(table_summary[[#This Row],[winner]]="biden",1,0)</f>
        <v>0</v>
      </c>
      <c r="I218" s="2">
        <f>INDEX(table_results[evs],MATCH(table_summary[[#This Row],[state]],table_results[state],0))</f>
        <v>6</v>
      </c>
      <c r="J218" s="1">
        <f>(table_summary[[#This Row],[w_prob]]-table_summary[[#This Row],[b_prob]])^2</f>
        <v>2.5000000000000044E-3</v>
      </c>
      <c r="K218" s="1">
        <f>table_summary[[#This Row],[brier_unwt]]*table_summary[[#This Row],[e_votes]]</f>
        <v>1.5000000000000027E-2</v>
      </c>
      <c r="L218" s="3">
        <f>(table_summary[[#This Row],[conf]]-0.5)*2*100</f>
        <v>89.999999999999986</v>
      </c>
      <c r="M218" s="3">
        <f>IF(table_summary[[#This Row],[winner]]=table_summary[[#This Row],[win_proj]],table_summary[[#This Row],[bet]],-table_summary[[#This Row],[bet]])</f>
        <v>89.999999999999986</v>
      </c>
    </row>
    <row r="219" spans="1:13" x14ac:dyDescent="0.35">
      <c r="A219" t="s">
        <v>59</v>
      </c>
      <c r="B219" t="s">
        <v>2</v>
      </c>
      <c r="C219" t="s">
        <v>67</v>
      </c>
      <c r="D219" t="s">
        <v>8</v>
      </c>
      <c r="E219" s="1">
        <v>1</v>
      </c>
      <c r="F219" s="1">
        <f t="shared" si="3"/>
        <v>1</v>
      </c>
      <c r="G219" t="str">
        <f>INDEX(table_results[result],MATCH(table_summary[[#This Row],[state]],table_results[state],0))</f>
        <v>biden</v>
      </c>
      <c r="H219" s="1">
        <f>IF(table_summary[[#This Row],[winner]]="biden",1,0)</f>
        <v>1</v>
      </c>
      <c r="I219" s="2">
        <f>INDEX(table_results[evs],MATCH(table_summary[[#This Row],[state]],table_results[state],0))</f>
        <v>3</v>
      </c>
      <c r="J219" s="1">
        <f>(table_summary[[#This Row],[w_prob]]-table_summary[[#This Row],[b_prob]])^2</f>
        <v>0</v>
      </c>
      <c r="K219" s="1">
        <f>table_summary[[#This Row],[brier_unwt]]*table_summary[[#This Row],[e_votes]]</f>
        <v>0</v>
      </c>
      <c r="L219" s="3">
        <f>(table_summary[[#This Row],[conf]]-0.5)*2*100</f>
        <v>100</v>
      </c>
      <c r="M219" s="3">
        <f>IF(table_summary[[#This Row],[winner]]=table_summary[[#This Row],[win_proj]],table_summary[[#This Row],[bet]],-table_summary[[#This Row],[bet]])</f>
        <v>100</v>
      </c>
    </row>
    <row r="220" spans="1:13" x14ac:dyDescent="0.35">
      <c r="A220" t="s">
        <v>60</v>
      </c>
      <c r="B220" t="s">
        <v>2</v>
      </c>
      <c r="C220" t="s">
        <v>67</v>
      </c>
      <c r="D220" t="s">
        <v>8</v>
      </c>
      <c r="E220" s="1">
        <v>0.99</v>
      </c>
      <c r="F220" s="1">
        <f t="shared" si="3"/>
        <v>0.99</v>
      </c>
      <c r="G220" t="str">
        <f>INDEX(table_results[result],MATCH(table_summary[[#This Row],[state]],table_results[state],0))</f>
        <v>biden</v>
      </c>
      <c r="H220" s="1">
        <f>IF(table_summary[[#This Row],[winner]]="biden",1,0)</f>
        <v>1</v>
      </c>
      <c r="I220" s="2">
        <f>INDEX(table_results[evs],MATCH(table_summary[[#This Row],[state]],table_results[state],0))</f>
        <v>13</v>
      </c>
      <c r="J220" s="1">
        <f>(table_summary[[#This Row],[w_prob]]-table_summary[[#This Row],[b_prob]])^2</f>
        <v>1.0000000000000018E-4</v>
      </c>
      <c r="K220" s="1">
        <f>table_summary[[#This Row],[brier_unwt]]*table_summary[[#This Row],[e_votes]]</f>
        <v>1.3000000000000023E-3</v>
      </c>
      <c r="L220" s="3">
        <f>(table_summary[[#This Row],[conf]]-0.5)*2*100</f>
        <v>98</v>
      </c>
      <c r="M220" s="3">
        <f>IF(table_summary[[#This Row],[winner]]=table_summary[[#This Row],[win_proj]],table_summary[[#This Row],[bet]],-table_summary[[#This Row],[bet]])</f>
        <v>98</v>
      </c>
    </row>
    <row r="221" spans="1:13" x14ac:dyDescent="0.35">
      <c r="A221" t="s">
        <v>61</v>
      </c>
      <c r="B221" t="s">
        <v>2</v>
      </c>
      <c r="C221" t="s">
        <v>67</v>
      </c>
      <c r="D221" t="s">
        <v>8</v>
      </c>
      <c r="E221" s="1">
        <v>1</v>
      </c>
      <c r="F221" s="1">
        <f t="shared" si="3"/>
        <v>1</v>
      </c>
      <c r="G221" t="str">
        <f>INDEX(table_results[result],MATCH(table_summary[[#This Row],[state]],table_results[state],0))</f>
        <v>biden</v>
      </c>
      <c r="H221" s="1">
        <f>IF(table_summary[[#This Row],[winner]]="biden",1,0)</f>
        <v>1</v>
      </c>
      <c r="I221" s="2">
        <f>INDEX(table_results[evs],MATCH(table_summary[[#This Row],[state]],table_results[state],0))</f>
        <v>12</v>
      </c>
      <c r="J221" s="1">
        <f>(table_summary[[#This Row],[w_prob]]-table_summary[[#This Row],[b_prob]])^2</f>
        <v>0</v>
      </c>
      <c r="K221" s="1">
        <f>table_summary[[#This Row],[brier_unwt]]*table_summary[[#This Row],[e_votes]]</f>
        <v>0</v>
      </c>
      <c r="L221" s="3">
        <f>(table_summary[[#This Row],[conf]]-0.5)*2*100</f>
        <v>100</v>
      </c>
      <c r="M221" s="3">
        <f>IF(table_summary[[#This Row],[winner]]=table_summary[[#This Row],[win_proj]],table_summary[[#This Row],[bet]],-table_summary[[#This Row],[bet]])</f>
        <v>100</v>
      </c>
    </row>
    <row r="222" spans="1:13" x14ac:dyDescent="0.35">
      <c r="A222" t="s">
        <v>62</v>
      </c>
      <c r="B222" t="s">
        <v>2</v>
      </c>
      <c r="C222" t="s">
        <v>67</v>
      </c>
      <c r="D222" t="s">
        <v>65</v>
      </c>
      <c r="E222" s="1">
        <v>1</v>
      </c>
      <c r="F222" s="1">
        <f t="shared" si="3"/>
        <v>0</v>
      </c>
      <c r="G222" t="str">
        <f>INDEX(table_results[result],MATCH(table_summary[[#This Row],[state]],table_results[state],0))</f>
        <v>trump</v>
      </c>
      <c r="H222" s="1">
        <f>IF(table_summary[[#This Row],[winner]]="biden",1,0)</f>
        <v>0</v>
      </c>
      <c r="I222" s="2">
        <f>INDEX(table_results[evs],MATCH(table_summary[[#This Row],[state]],table_results[state],0))</f>
        <v>5</v>
      </c>
      <c r="J222" s="1">
        <f>(table_summary[[#This Row],[w_prob]]-table_summary[[#This Row],[b_prob]])^2</f>
        <v>0</v>
      </c>
      <c r="K222" s="1">
        <f>table_summary[[#This Row],[brier_unwt]]*table_summary[[#This Row],[e_votes]]</f>
        <v>0</v>
      </c>
      <c r="L222" s="3">
        <f>(table_summary[[#This Row],[conf]]-0.5)*2*100</f>
        <v>100</v>
      </c>
      <c r="M222" s="3">
        <f>IF(table_summary[[#This Row],[winner]]=table_summary[[#This Row],[win_proj]],table_summary[[#This Row],[bet]],-table_summary[[#This Row],[bet]])</f>
        <v>100</v>
      </c>
    </row>
    <row r="223" spans="1:13" x14ac:dyDescent="0.35">
      <c r="A223" t="s">
        <v>63</v>
      </c>
      <c r="B223" t="s">
        <v>2</v>
      </c>
      <c r="C223" t="s">
        <v>67</v>
      </c>
      <c r="D223" t="s">
        <v>8</v>
      </c>
      <c r="E223" s="1">
        <v>0.8</v>
      </c>
      <c r="F223" s="1">
        <f t="shared" si="3"/>
        <v>0.8</v>
      </c>
      <c r="G223" t="str">
        <f>INDEX(table_results[result],MATCH(table_summary[[#This Row],[state]],table_results[state],0))</f>
        <v>biden</v>
      </c>
      <c r="H223" s="1">
        <f>IF(table_summary[[#This Row],[winner]]="biden",1,0)</f>
        <v>1</v>
      </c>
      <c r="I223" s="2">
        <f>INDEX(table_results[evs],MATCH(table_summary[[#This Row],[state]],table_results[state],0))</f>
        <v>10</v>
      </c>
      <c r="J223" s="1">
        <f>(table_summary[[#This Row],[w_prob]]-table_summary[[#This Row],[b_prob]])^2</f>
        <v>3.999999999999998E-2</v>
      </c>
      <c r="K223" s="1">
        <f>table_summary[[#This Row],[brier_unwt]]*table_summary[[#This Row],[e_votes]]</f>
        <v>0.3999999999999998</v>
      </c>
      <c r="L223" s="3">
        <f>(table_summary[[#This Row],[conf]]-0.5)*2*100</f>
        <v>60.000000000000007</v>
      </c>
      <c r="M223" s="3">
        <f>IF(table_summary[[#This Row],[winner]]=table_summary[[#This Row],[win_proj]],table_summary[[#This Row],[bet]],-table_summary[[#This Row],[bet]])</f>
        <v>60.000000000000007</v>
      </c>
    </row>
    <row r="224" spans="1:13" x14ac:dyDescent="0.35">
      <c r="A224" t="s">
        <v>64</v>
      </c>
      <c r="B224" t="s">
        <v>2</v>
      </c>
      <c r="C224" t="s">
        <v>67</v>
      </c>
      <c r="D224" t="s">
        <v>65</v>
      </c>
      <c r="E224" s="1">
        <v>1</v>
      </c>
      <c r="F224" s="1">
        <f t="shared" si="3"/>
        <v>0</v>
      </c>
      <c r="G224" t="str">
        <f>INDEX(table_results[result],MATCH(table_summary[[#This Row],[state]],table_results[state],0))</f>
        <v>trump</v>
      </c>
      <c r="H224" s="1">
        <f>IF(table_summary[[#This Row],[winner]]="biden",1,0)</f>
        <v>0</v>
      </c>
      <c r="I224" s="2">
        <f>INDEX(table_results[evs],MATCH(table_summary[[#This Row],[state]],table_results[state],0))</f>
        <v>3</v>
      </c>
      <c r="J224" s="1">
        <f>(table_summary[[#This Row],[w_prob]]-table_summary[[#This Row],[b_prob]])^2</f>
        <v>0</v>
      </c>
      <c r="K224" s="1">
        <f>table_summary[[#This Row],[brier_unwt]]*table_summary[[#This Row],[e_votes]]</f>
        <v>0</v>
      </c>
      <c r="L224" s="3">
        <f>(table_summary[[#This Row],[conf]]-0.5)*2*100</f>
        <v>100</v>
      </c>
      <c r="M224" s="3">
        <f>IF(table_summary[[#This Row],[winner]]=table_summary[[#This Row],[win_proj]],table_summary[[#This Row],[bet]],-table_summary[[#This Row],[bet]])</f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BD09-5215-4A4B-B929-C45E46930A97}">
  <dimension ref="A1:C58"/>
  <sheetViews>
    <sheetView workbookViewId="0">
      <selection activeCell="E7" sqref="E7"/>
    </sheetView>
  </sheetViews>
  <sheetFormatPr defaultRowHeight="14.5" x14ac:dyDescent="0.35"/>
  <sheetData>
    <row r="1" spans="1:3" x14ac:dyDescent="0.35">
      <c r="A1" t="s">
        <v>3</v>
      </c>
      <c r="B1" t="s">
        <v>69</v>
      </c>
      <c r="C1" t="s">
        <v>70</v>
      </c>
    </row>
    <row r="2" spans="1:3" x14ac:dyDescent="0.35">
      <c r="A2" t="s">
        <v>1</v>
      </c>
      <c r="B2" t="s">
        <v>8</v>
      </c>
      <c r="C2">
        <v>538</v>
      </c>
    </row>
    <row r="3" spans="1:3" x14ac:dyDescent="0.35">
      <c r="A3" t="s">
        <v>9</v>
      </c>
      <c r="B3" t="s">
        <v>65</v>
      </c>
      <c r="C3">
        <v>9</v>
      </c>
    </row>
    <row r="4" spans="1:3" x14ac:dyDescent="0.35">
      <c r="A4" t="s">
        <v>10</v>
      </c>
      <c r="B4" t="s">
        <v>65</v>
      </c>
      <c r="C4">
        <v>3</v>
      </c>
    </row>
    <row r="5" spans="1:3" x14ac:dyDescent="0.35">
      <c r="A5" t="s">
        <v>11</v>
      </c>
      <c r="B5" t="s">
        <v>8</v>
      </c>
      <c r="C5">
        <v>11</v>
      </c>
    </row>
    <row r="6" spans="1:3" x14ac:dyDescent="0.35">
      <c r="A6" t="s">
        <v>12</v>
      </c>
      <c r="B6" t="s">
        <v>65</v>
      </c>
      <c r="C6">
        <v>6</v>
      </c>
    </row>
    <row r="7" spans="1:3" x14ac:dyDescent="0.35">
      <c r="A7" t="s">
        <v>13</v>
      </c>
      <c r="B7" t="s">
        <v>8</v>
      </c>
      <c r="C7">
        <v>55</v>
      </c>
    </row>
    <row r="8" spans="1:3" x14ac:dyDescent="0.35">
      <c r="A8" t="s">
        <v>14</v>
      </c>
      <c r="B8" t="s">
        <v>8</v>
      </c>
      <c r="C8">
        <v>9</v>
      </c>
    </row>
    <row r="9" spans="1:3" x14ac:dyDescent="0.35">
      <c r="A9" t="s">
        <v>15</v>
      </c>
      <c r="B9" t="s">
        <v>8</v>
      </c>
      <c r="C9">
        <v>7</v>
      </c>
    </row>
    <row r="10" spans="1:3" x14ac:dyDescent="0.35">
      <c r="A10" t="s">
        <v>16</v>
      </c>
      <c r="B10" t="s">
        <v>8</v>
      </c>
      <c r="C10">
        <v>3</v>
      </c>
    </row>
    <row r="11" spans="1:3" x14ac:dyDescent="0.35">
      <c r="A11" t="s">
        <v>17</v>
      </c>
      <c r="B11" t="s">
        <v>8</v>
      </c>
      <c r="C11">
        <v>3</v>
      </c>
    </row>
    <row r="12" spans="1:3" x14ac:dyDescent="0.35">
      <c r="A12" t="s">
        <v>18</v>
      </c>
      <c r="B12" t="s">
        <v>65</v>
      </c>
      <c r="C12">
        <v>29</v>
      </c>
    </row>
    <row r="13" spans="1:3" x14ac:dyDescent="0.35">
      <c r="A13" t="s">
        <v>19</v>
      </c>
      <c r="B13" t="s">
        <v>8</v>
      </c>
      <c r="C13">
        <v>16</v>
      </c>
    </row>
    <row r="14" spans="1:3" x14ac:dyDescent="0.35">
      <c r="A14" t="s">
        <v>20</v>
      </c>
      <c r="B14" t="s">
        <v>8</v>
      </c>
      <c r="C14">
        <v>4</v>
      </c>
    </row>
    <row r="15" spans="1:3" x14ac:dyDescent="0.35">
      <c r="A15" t="s">
        <v>21</v>
      </c>
      <c r="B15" t="s">
        <v>65</v>
      </c>
      <c r="C15">
        <v>4</v>
      </c>
    </row>
    <row r="16" spans="1:3" x14ac:dyDescent="0.35">
      <c r="A16" t="s">
        <v>22</v>
      </c>
      <c r="B16" t="s">
        <v>8</v>
      </c>
      <c r="C16">
        <v>20</v>
      </c>
    </row>
    <row r="17" spans="1:3" x14ac:dyDescent="0.35">
      <c r="A17" t="s">
        <v>23</v>
      </c>
      <c r="B17" t="s">
        <v>65</v>
      </c>
      <c r="C17">
        <v>11</v>
      </c>
    </row>
    <row r="18" spans="1:3" x14ac:dyDescent="0.35">
      <c r="A18" t="s">
        <v>24</v>
      </c>
      <c r="B18" t="s">
        <v>65</v>
      </c>
      <c r="C18">
        <v>6</v>
      </c>
    </row>
    <row r="19" spans="1:3" x14ac:dyDescent="0.35">
      <c r="A19" t="s">
        <v>25</v>
      </c>
      <c r="B19" t="s">
        <v>65</v>
      </c>
      <c r="C19">
        <v>6</v>
      </c>
    </row>
    <row r="20" spans="1:3" x14ac:dyDescent="0.35">
      <c r="A20" t="s">
        <v>26</v>
      </c>
      <c r="B20" t="s">
        <v>65</v>
      </c>
      <c r="C20">
        <v>8</v>
      </c>
    </row>
    <row r="21" spans="1:3" x14ac:dyDescent="0.35">
      <c r="A21" t="s">
        <v>27</v>
      </c>
      <c r="B21" t="s">
        <v>65</v>
      </c>
      <c r="C21">
        <v>8</v>
      </c>
    </row>
    <row r="22" spans="1:3" x14ac:dyDescent="0.35">
      <c r="A22" t="s">
        <v>28</v>
      </c>
      <c r="B22" t="s">
        <v>8</v>
      </c>
      <c r="C22">
        <v>2</v>
      </c>
    </row>
    <row r="23" spans="1:3" x14ac:dyDescent="0.35">
      <c r="A23" t="s">
        <v>29</v>
      </c>
      <c r="B23" t="s">
        <v>8</v>
      </c>
      <c r="C23">
        <v>1</v>
      </c>
    </row>
    <row r="24" spans="1:3" x14ac:dyDescent="0.35">
      <c r="A24" t="s">
        <v>30</v>
      </c>
      <c r="B24" t="s">
        <v>65</v>
      </c>
      <c r="C24">
        <v>1</v>
      </c>
    </row>
    <row r="25" spans="1:3" x14ac:dyDescent="0.35">
      <c r="A25" t="s">
        <v>31</v>
      </c>
      <c r="B25" t="s">
        <v>8</v>
      </c>
      <c r="C25">
        <v>10</v>
      </c>
    </row>
    <row r="26" spans="1:3" x14ac:dyDescent="0.35">
      <c r="A26" t="s">
        <v>32</v>
      </c>
      <c r="B26" t="s">
        <v>8</v>
      </c>
      <c r="C26">
        <v>11</v>
      </c>
    </row>
    <row r="27" spans="1:3" x14ac:dyDescent="0.35">
      <c r="A27" t="s">
        <v>33</v>
      </c>
      <c r="B27" t="s">
        <v>8</v>
      </c>
      <c r="C27">
        <v>16</v>
      </c>
    </row>
    <row r="28" spans="1:3" x14ac:dyDescent="0.35">
      <c r="A28" t="s">
        <v>34</v>
      </c>
      <c r="B28" t="s">
        <v>8</v>
      </c>
      <c r="C28">
        <v>10</v>
      </c>
    </row>
    <row r="29" spans="1:3" x14ac:dyDescent="0.35">
      <c r="A29" t="s">
        <v>35</v>
      </c>
      <c r="B29" t="s">
        <v>65</v>
      </c>
      <c r="C29">
        <v>6</v>
      </c>
    </row>
    <row r="30" spans="1:3" x14ac:dyDescent="0.35">
      <c r="A30" t="s">
        <v>36</v>
      </c>
      <c r="B30" t="s">
        <v>65</v>
      </c>
      <c r="C30">
        <v>10</v>
      </c>
    </row>
    <row r="31" spans="1:3" x14ac:dyDescent="0.35">
      <c r="A31" t="s">
        <v>37</v>
      </c>
      <c r="B31" t="s">
        <v>65</v>
      </c>
      <c r="C31">
        <v>3</v>
      </c>
    </row>
    <row r="32" spans="1:3" x14ac:dyDescent="0.35">
      <c r="A32" t="s">
        <v>38</v>
      </c>
      <c r="B32" t="s">
        <v>65</v>
      </c>
      <c r="C32">
        <v>2</v>
      </c>
    </row>
    <row r="33" spans="1:3" x14ac:dyDescent="0.35">
      <c r="A33" t="s">
        <v>44</v>
      </c>
      <c r="B33" t="s">
        <v>65</v>
      </c>
      <c r="C33">
        <v>1</v>
      </c>
    </row>
    <row r="34" spans="1:3" x14ac:dyDescent="0.35">
      <c r="A34" t="s">
        <v>45</v>
      </c>
      <c r="B34" t="s">
        <v>8</v>
      </c>
      <c r="C34">
        <v>1</v>
      </c>
    </row>
    <row r="35" spans="1:3" x14ac:dyDescent="0.35">
      <c r="A35" t="s">
        <v>46</v>
      </c>
      <c r="B35" t="s">
        <v>65</v>
      </c>
      <c r="C35">
        <v>1</v>
      </c>
    </row>
    <row r="36" spans="1:3" x14ac:dyDescent="0.35">
      <c r="A36" t="s">
        <v>39</v>
      </c>
      <c r="B36" t="s">
        <v>8</v>
      </c>
      <c r="C36">
        <v>6</v>
      </c>
    </row>
    <row r="37" spans="1:3" x14ac:dyDescent="0.35">
      <c r="A37" t="s">
        <v>40</v>
      </c>
      <c r="B37" t="s">
        <v>8</v>
      </c>
      <c r="C37">
        <v>4</v>
      </c>
    </row>
    <row r="38" spans="1:3" x14ac:dyDescent="0.35">
      <c r="A38" t="s">
        <v>41</v>
      </c>
      <c r="B38" t="s">
        <v>8</v>
      </c>
      <c r="C38">
        <v>14</v>
      </c>
    </row>
    <row r="39" spans="1:3" x14ac:dyDescent="0.35">
      <c r="A39" t="s">
        <v>42</v>
      </c>
      <c r="B39" t="s">
        <v>8</v>
      </c>
      <c r="C39">
        <v>5</v>
      </c>
    </row>
    <row r="40" spans="1:3" x14ac:dyDescent="0.35">
      <c r="A40" t="s">
        <v>43</v>
      </c>
      <c r="B40" t="s">
        <v>8</v>
      </c>
      <c r="C40">
        <v>29</v>
      </c>
    </row>
    <row r="41" spans="1:3" x14ac:dyDescent="0.35">
      <c r="A41" t="s">
        <v>47</v>
      </c>
      <c r="B41" t="s">
        <v>65</v>
      </c>
      <c r="C41">
        <v>15</v>
      </c>
    </row>
    <row r="42" spans="1:3" x14ac:dyDescent="0.35">
      <c r="A42" t="s">
        <v>48</v>
      </c>
      <c r="B42" t="s">
        <v>65</v>
      </c>
      <c r="C42">
        <v>3</v>
      </c>
    </row>
    <row r="43" spans="1:3" x14ac:dyDescent="0.35">
      <c r="A43" t="s">
        <v>49</v>
      </c>
      <c r="B43" t="s">
        <v>65</v>
      </c>
      <c r="C43">
        <v>18</v>
      </c>
    </row>
    <row r="44" spans="1:3" x14ac:dyDescent="0.35">
      <c r="A44" t="s">
        <v>50</v>
      </c>
      <c r="B44" t="s">
        <v>65</v>
      </c>
      <c r="C44">
        <v>7</v>
      </c>
    </row>
    <row r="45" spans="1:3" x14ac:dyDescent="0.35">
      <c r="A45" t="s">
        <v>51</v>
      </c>
      <c r="B45" t="s">
        <v>8</v>
      </c>
      <c r="C45">
        <v>7</v>
      </c>
    </row>
    <row r="46" spans="1:3" x14ac:dyDescent="0.35">
      <c r="A46" t="s">
        <v>52</v>
      </c>
      <c r="B46" t="s">
        <v>8</v>
      </c>
      <c r="C46">
        <v>20</v>
      </c>
    </row>
    <row r="47" spans="1:3" x14ac:dyDescent="0.35">
      <c r="A47" t="s">
        <v>53</v>
      </c>
      <c r="B47" t="s">
        <v>8</v>
      </c>
      <c r="C47">
        <v>4</v>
      </c>
    </row>
    <row r="48" spans="1:3" x14ac:dyDescent="0.35">
      <c r="A48" t="s">
        <v>54</v>
      </c>
      <c r="B48" t="s">
        <v>65</v>
      </c>
      <c r="C48">
        <v>9</v>
      </c>
    </row>
    <row r="49" spans="1:3" x14ac:dyDescent="0.35">
      <c r="A49" t="s">
        <v>55</v>
      </c>
      <c r="B49" t="s">
        <v>65</v>
      </c>
      <c r="C49">
        <v>3</v>
      </c>
    </row>
    <row r="50" spans="1:3" x14ac:dyDescent="0.35">
      <c r="A50" t="s">
        <v>56</v>
      </c>
      <c r="B50" t="s">
        <v>65</v>
      </c>
      <c r="C50">
        <v>11</v>
      </c>
    </row>
    <row r="51" spans="1:3" x14ac:dyDescent="0.35">
      <c r="A51" t="s">
        <v>57</v>
      </c>
      <c r="B51" t="s">
        <v>65</v>
      </c>
      <c r="C51">
        <v>38</v>
      </c>
    </row>
    <row r="52" spans="1:3" x14ac:dyDescent="0.35">
      <c r="A52" t="s">
        <v>58</v>
      </c>
      <c r="B52" t="s">
        <v>65</v>
      </c>
      <c r="C52">
        <v>6</v>
      </c>
    </row>
    <row r="53" spans="1:3" x14ac:dyDescent="0.35">
      <c r="A53" t="s">
        <v>59</v>
      </c>
      <c r="B53" t="s">
        <v>8</v>
      </c>
      <c r="C53">
        <v>3</v>
      </c>
    </row>
    <row r="54" spans="1:3" x14ac:dyDescent="0.35">
      <c r="A54" t="s">
        <v>60</v>
      </c>
      <c r="B54" t="s">
        <v>8</v>
      </c>
      <c r="C54">
        <v>13</v>
      </c>
    </row>
    <row r="55" spans="1:3" x14ac:dyDescent="0.35">
      <c r="A55" t="s">
        <v>61</v>
      </c>
      <c r="B55" t="s">
        <v>8</v>
      </c>
      <c r="C55">
        <v>12</v>
      </c>
    </row>
    <row r="56" spans="1:3" x14ac:dyDescent="0.35">
      <c r="A56" t="s">
        <v>62</v>
      </c>
      <c r="B56" t="s">
        <v>65</v>
      </c>
      <c r="C56">
        <v>5</v>
      </c>
    </row>
    <row r="57" spans="1:3" x14ac:dyDescent="0.35">
      <c r="A57" t="s">
        <v>63</v>
      </c>
      <c r="B57" t="s">
        <v>8</v>
      </c>
      <c r="C57">
        <v>10</v>
      </c>
    </row>
    <row r="58" spans="1:3" x14ac:dyDescent="0.35">
      <c r="A58" t="s">
        <v>64</v>
      </c>
      <c r="B58" t="s">
        <v>65</v>
      </c>
      <c r="C58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Rieke, Mark (PG DR GS UOG)</dc:creator>
  <cp:lastModifiedBy>Rieke, Mark (PG DR GS UOG)</cp:lastModifiedBy>
  <dcterms:created xsi:type="dcterms:W3CDTF">2021-02-09T21:02:00Z</dcterms:created>
  <dcterms:modified xsi:type="dcterms:W3CDTF">2021-02-11T22:39:34Z</dcterms:modified>
</cp:coreProperties>
</file>