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filterPrivacy="1" codeName="ThisWorkbook"/>
  <xr:revisionPtr revIDLastSave="0" documentId="13_ncr:1_{393D34DD-6F6E-4895-81D8-B52E1E0130E1}" xr6:coauthVersionLast="45" xr6:coauthVersionMax="45" xr10:uidLastSave="{00000000-0000-0000-0000-000000000000}"/>
  <bookViews>
    <workbookView xWindow="1560" yWindow="0" windowWidth="19200" windowHeight="16200" activeTab="1" xr2:uid="{00000000-000D-0000-FFFF-FFFF00000000}"/>
  </bookViews>
  <sheets>
    <sheet name="Balance Sheet" sheetId="5" r:id="rId1"/>
    <sheet name="Cash Flow" sheetId="1" r:id="rId2"/>
    <sheet name="Savings Goal" sheetId="9" r:id="rId3"/>
    <sheet name="Comprehensive Budget" sheetId="2" r:id="rId4"/>
  </sheets>
  <definedNames>
    <definedName name="AnnualCashFlowToDate" localSheetId="2">tblIncome[[#Totals],[Annual  ]]-tblExpenses[[#Totals],[Annual  ]]-tblDiscretionary[[#Totals],[Annual  ]]-tblSavings[[#Totals],[Annual  ]]</definedName>
    <definedName name="AnnualCashFlowToDate">tblIncome[[#Totals],[Annual  ]]-tblExpenses[[#Totals],[Annual  ]]-tblDiscretionary[[#Totals],[Annual  ]]-tblSavings[[#Totals],[Annual  ]]</definedName>
    <definedName name="DailyCashFlow" localSheetId="2">SUM(#REF!)</definedName>
    <definedName name="DailyCashFlow">SUM(#REF!)</definedName>
    <definedName name="MonthlyCashFlowToDate" localSheetId="2">#REF!</definedName>
    <definedName name="MonthlyCashFlowToDate">#REF!</definedName>
    <definedName name="_xlnm.Print_Area" localSheetId="3">'Comprehensive Budget'!#REF!</definedName>
  </definedName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R36" i="1" l="1"/>
  <c r="N31" i="1"/>
  <c r="N32" i="1"/>
  <c r="N33" i="1"/>
  <c r="N34" i="1"/>
  <c r="N35" i="1"/>
  <c r="N36" i="1"/>
  <c r="N37" i="1"/>
  <c r="N38" i="1"/>
  <c r="N39" i="1"/>
  <c r="N40" i="1"/>
  <c r="N41" i="1"/>
  <c r="N42" i="1"/>
  <c r="N43" i="1"/>
  <c r="N44" i="1"/>
  <c r="N45" i="1"/>
  <c r="N50" i="1"/>
  <c r="I31" i="1"/>
  <c r="I32" i="1"/>
  <c r="I33" i="1"/>
  <c r="I34" i="1"/>
  <c r="I35" i="1"/>
  <c r="I36" i="1"/>
  <c r="I37" i="1"/>
  <c r="I38" i="1"/>
  <c r="I39" i="1"/>
  <c r="I40" i="1"/>
  <c r="I41" i="1"/>
  <c r="I42" i="1"/>
  <c r="I43" i="1"/>
  <c r="I44" i="1"/>
  <c r="I45" i="1"/>
  <c r="I46" i="1"/>
  <c r="I47" i="1"/>
  <c r="I48" i="1"/>
  <c r="I49" i="1"/>
  <c r="I50" i="1"/>
  <c r="I51" i="1"/>
  <c r="N49" i="1"/>
  <c r="D33" i="1"/>
  <c r="D31" i="1"/>
  <c r="D32" i="1"/>
  <c r="D34" i="1"/>
  <c r="D35" i="1"/>
  <c r="D36" i="1"/>
  <c r="D37" i="1"/>
  <c r="D49" i="1"/>
  <c r="C46" i="1"/>
  <c r="C50" i="1"/>
  <c r="D50" i="1"/>
  <c r="D51" i="1"/>
  <c r="N48" i="1"/>
  <c r="M45" i="1"/>
  <c r="M50" i="1"/>
  <c r="H51" i="1"/>
  <c r="M49" i="1"/>
  <c r="C37" i="1"/>
  <c r="C49" i="1"/>
  <c r="C51" i="1"/>
  <c r="M48" i="1"/>
  <c r="C25" i="5"/>
  <c r="F19" i="5"/>
  <c r="C5" i="5"/>
  <c r="F30" i="5"/>
  <c r="G7" i="2"/>
  <c r="H7" i="2"/>
  <c r="G8" i="2"/>
  <c r="H8" i="2"/>
  <c r="G9" i="2"/>
  <c r="H9" i="2"/>
  <c r="G10" i="2"/>
  <c r="H10" i="2"/>
  <c r="G11" i="2"/>
  <c r="H11" i="2"/>
  <c r="F12" i="2"/>
  <c r="E12" i="2"/>
  <c r="G12" i="2"/>
  <c r="H12" i="2"/>
  <c r="G13" i="2"/>
  <c r="H13" i="2"/>
  <c r="G14" i="2"/>
  <c r="H14" i="2"/>
  <c r="G15" i="2"/>
  <c r="H15" i="2"/>
  <c r="G16" i="2"/>
  <c r="H16" i="2"/>
  <c r="G17" i="2"/>
  <c r="H17" i="2"/>
  <c r="G18" i="2"/>
  <c r="H18" i="2"/>
  <c r="F19" i="2"/>
  <c r="E19" i="2"/>
  <c r="G19" i="2"/>
  <c r="H19" i="2"/>
  <c r="G20" i="2"/>
  <c r="H20" i="2"/>
  <c r="G21" i="2"/>
  <c r="H21" i="2"/>
  <c r="G22" i="2"/>
  <c r="H22" i="2"/>
  <c r="G23" i="2"/>
  <c r="H23" i="2"/>
  <c r="G24" i="2"/>
  <c r="H24" i="2"/>
  <c r="G25" i="2"/>
  <c r="H25" i="2"/>
  <c r="G26" i="2"/>
  <c r="H26" i="2"/>
  <c r="G27" i="2"/>
  <c r="H27" i="2"/>
  <c r="G28" i="2"/>
  <c r="H28" i="2"/>
  <c r="G29" i="2"/>
  <c r="H29" i="2"/>
  <c r="G30" i="2"/>
  <c r="H30" i="2"/>
  <c r="G31" i="2"/>
  <c r="H31" i="2"/>
  <c r="G32" i="2"/>
  <c r="H32" i="2"/>
  <c r="G33" i="2"/>
  <c r="H33" i="2"/>
  <c r="G34" i="2"/>
  <c r="H34" i="2"/>
  <c r="G35" i="2"/>
  <c r="H35" i="2"/>
  <c r="G36" i="2"/>
  <c r="H36" i="2"/>
  <c r="G37" i="2"/>
  <c r="H37" i="2"/>
  <c r="G38" i="2"/>
  <c r="H38" i="2"/>
  <c r="G39" i="2"/>
  <c r="H39" i="2"/>
  <c r="F40" i="2"/>
  <c r="G40" i="2"/>
  <c r="H40" i="2"/>
  <c r="G41" i="2"/>
  <c r="H41" i="2"/>
  <c r="G42" i="2"/>
  <c r="H42" i="2"/>
  <c r="G43" i="2"/>
  <c r="H43" i="2"/>
  <c r="G44" i="2"/>
  <c r="H44" i="2"/>
  <c r="G45" i="2"/>
  <c r="H45" i="2"/>
  <c r="G46" i="2"/>
  <c r="H46" i="2"/>
  <c r="G47" i="2"/>
  <c r="H47" i="2"/>
  <c r="G48" i="2"/>
  <c r="H48" i="2"/>
  <c r="G49" i="2"/>
  <c r="H49" i="2"/>
  <c r="G50" i="2"/>
  <c r="H50" i="2"/>
  <c r="G51" i="2"/>
  <c r="H51" i="2"/>
  <c r="G52" i="2"/>
  <c r="H52" i="2"/>
  <c r="G53" i="2"/>
  <c r="H53" i="2"/>
  <c r="G54" i="2"/>
  <c r="H54" i="2"/>
  <c r="F55" i="2"/>
  <c r="G55" i="2"/>
  <c r="H55" i="2"/>
  <c r="G56" i="2"/>
  <c r="H56" i="2"/>
  <c r="G57" i="2"/>
  <c r="H57" i="2"/>
  <c r="G58" i="2"/>
  <c r="H58" i="2"/>
  <c r="G59" i="2"/>
  <c r="H59" i="2"/>
  <c r="G60" i="2"/>
  <c r="H60" i="2"/>
  <c r="F61" i="2"/>
  <c r="G61" i="2"/>
  <c r="H61" i="2"/>
  <c r="F62" i="2"/>
  <c r="E61" i="2"/>
  <c r="E55" i="2"/>
  <c r="E40" i="2"/>
  <c r="E62" i="2"/>
  <c r="G62" i="2"/>
  <c r="H62" i="2"/>
  <c r="H6" i="2"/>
  <c r="G6" i="2"/>
  <c r="C10" i="9"/>
  <c r="F32" i="5"/>
  <c r="R40" i="1"/>
  <c r="S40" i="1" s="1"/>
  <c r="M51" i="1"/>
  <c r="R39" i="1"/>
  <c r="S39" i="1"/>
  <c r="S32" i="1"/>
  <c r="T32" i="1"/>
  <c r="S33" i="1"/>
  <c r="T33" i="1"/>
  <c r="S34" i="1"/>
  <c r="T34" i="1"/>
  <c r="S35" i="1"/>
  <c r="T35" i="1" s="1"/>
  <c r="S31" i="1"/>
  <c r="S36" i="1"/>
  <c r="T36" i="1" s="1"/>
  <c r="O49" i="1"/>
  <c r="O50" i="1"/>
  <c r="N51" i="1"/>
  <c r="O51" i="1"/>
  <c r="O32" i="1"/>
  <c r="O33" i="1"/>
  <c r="O34" i="1"/>
  <c r="O35" i="1"/>
  <c r="O36" i="1"/>
  <c r="O37" i="1"/>
  <c r="O38" i="1"/>
  <c r="O39" i="1"/>
  <c r="O40" i="1"/>
  <c r="O41" i="1"/>
  <c r="O42" i="1"/>
  <c r="O43" i="1"/>
  <c r="O44" i="1"/>
  <c r="O45" i="1"/>
  <c r="J51" i="1"/>
  <c r="J32" i="1"/>
  <c r="J33" i="1"/>
  <c r="J34" i="1"/>
  <c r="J35" i="1"/>
  <c r="J36" i="1"/>
  <c r="J37" i="1"/>
  <c r="J38" i="1"/>
  <c r="J39" i="1"/>
  <c r="J40" i="1"/>
  <c r="J41" i="1"/>
  <c r="J42" i="1"/>
  <c r="J43" i="1"/>
  <c r="J44" i="1"/>
  <c r="J45" i="1"/>
  <c r="J46" i="1"/>
  <c r="J47" i="1"/>
  <c r="J48" i="1"/>
  <c r="J49" i="1"/>
  <c r="J50" i="1"/>
  <c r="E50" i="1"/>
  <c r="E51" i="1"/>
  <c r="T39" i="1"/>
  <c r="T31" i="1"/>
  <c r="O48" i="1"/>
  <c r="O31" i="1"/>
  <c r="J31" i="1"/>
  <c r="E49" i="1"/>
  <c r="D41" i="1"/>
  <c r="E41" i="1"/>
  <c r="D42" i="1"/>
  <c r="E42" i="1"/>
  <c r="D43" i="1"/>
  <c r="E43" i="1"/>
  <c r="D44" i="1"/>
  <c r="E44" i="1"/>
  <c r="D45" i="1"/>
  <c r="E45" i="1"/>
  <c r="D40" i="1"/>
  <c r="D46" i="1"/>
  <c r="E46" i="1"/>
  <c r="E40" i="1"/>
  <c r="E31" i="1"/>
  <c r="E32" i="1"/>
  <c r="E33" i="1"/>
  <c r="E34" i="1"/>
  <c r="E35" i="1"/>
  <c r="E36" i="1"/>
  <c r="E37" i="1"/>
  <c r="D13" i="2"/>
  <c r="D14" i="2"/>
  <c r="D15" i="2"/>
  <c r="D16" i="2"/>
  <c r="D17" i="2"/>
  <c r="D18" i="2"/>
  <c r="D6" i="2"/>
  <c r="D7" i="2"/>
  <c r="D8" i="2"/>
  <c r="D9" i="2"/>
  <c r="D10" i="2"/>
  <c r="D11" i="2"/>
  <c r="D12"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s="1"/>
  <c r="D62" i="2" s="1"/>
  <c r="R41" i="1"/>
  <c r="C57" i="2"/>
  <c r="C58" i="2"/>
  <c r="C59" i="2"/>
  <c r="C60" i="2"/>
  <c r="C56" i="2"/>
  <c r="C42" i="2"/>
  <c r="C43" i="2"/>
  <c r="C44" i="2"/>
  <c r="C45" i="2"/>
  <c r="C46" i="2"/>
  <c r="C47" i="2"/>
  <c r="C48" i="2"/>
  <c r="C49" i="2"/>
  <c r="C50" i="2"/>
  <c r="C51" i="2"/>
  <c r="C52" i="2"/>
  <c r="C53" i="2"/>
  <c r="C54" i="2"/>
  <c r="C41" i="2"/>
  <c r="C39" i="2"/>
  <c r="C21" i="2"/>
  <c r="C22" i="2"/>
  <c r="C23" i="2"/>
  <c r="C24" i="2"/>
  <c r="C25" i="2"/>
  <c r="C26" i="2"/>
  <c r="C27" i="2"/>
  <c r="C28" i="2"/>
  <c r="C29" i="2"/>
  <c r="C30" i="2"/>
  <c r="C31" i="2"/>
  <c r="C32" i="2"/>
  <c r="C33" i="2"/>
  <c r="C34" i="2"/>
  <c r="C35" i="2"/>
  <c r="C36" i="2"/>
  <c r="C37" i="2"/>
  <c r="C38" i="2"/>
  <c r="C20" i="2"/>
  <c r="C14" i="2"/>
  <c r="C15" i="2"/>
  <c r="C16" i="2"/>
  <c r="C17" i="2"/>
  <c r="C18" i="2"/>
  <c r="C13" i="2"/>
  <c r="C7" i="2"/>
  <c r="C8" i="2"/>
  <c r="C9" i="2"/>
  <c r="C10" i="2"/>
  <c r="C11" i="2"/>
  <c r="C6" i="2"/>
  <c r="C40" i="5"/>
  <c r="C42" i="5"/>
  <c r="F5" i="5"/>
  <c r="R7" i="1"/>
  <c r="M7" i="1"/>
  <c r="H7" i="1"/>
  <c r="C7" i="1"/>
  <c r="R27" i="1"/>
  <c r="H27" i="1"/>
  <c r="M27" i="1"/>
  <c r="C27" i="1"/>
  <c r="T40" i="1" l="1"/>
  <c r="S41" i="1"/>
  <c r="T41" i="1" s="1"/>
</calcChain>
</file>

<file path=xl/sharedStrings.xml><?xml version="1.0" encoding="utf-8"?>
<sst xmlns="http://schemas.openxmlformats.org/spreadsheetml/2006/main" count="254" uniqueCount="133">
  <si>
    <t>Annual</t>
  </si>
  <si>
    <t>Monthly</t>
  </si>
  <si>
    <t>Mortgage/Rent</t>
  </si>
  <si>
    <t>Insurance</t>
  </si>
  <si>
    <t>Phone</t>
  </si>
  <si>
    <t>Food</t>
  </si>
  <si>
    <t>Clothing</t>
  </si>
  <si>
    <t>Medical/Dental/Rx</t>
  </si>
  <si>
    <t>Total</t>
  </si>
  <si>
    <t>Discretionary Expenses</t>
  </si>
  <si>
    <t>Dining</t>
  </si>
  <si>
    <t>Gifts</t>
  </si>
  <si>
    <t>Travel</t>
  </si>
  <si>
    <t>Entertainment</t>
  </si>
  <si>
    <t>Personal Care</t>
  </si>
  <si>
    <t>Shopping</t>
  </si>
  <si>
    <t>Charity</t>
  </si>
  <si>
    <t>Club/Memberships</t>
  </si>
  <si>
    <t>Cash Reserves</t>
  </si>
  <si>
    <t>Type</t>
  </si>
  <si>
    <t>Description</t>
  </si>
  <si>
    <t xml:space="preserve"> </t>
  </si>
  <si>
    <t>INCOME SUMMARY</t>
  </si>
  <si>
    <t>Total Annual:</t>
  </si>
  <si>
    <t>Savings/Investment</t>
  </si>
  <si>
    <t>Total Monthly:</t>
  </si>
  <si>
    <t xml:space="preserve">Monthly </t>
  </si>
  <si>
    <t xml:space="preserve">Annual  </t>
  </si>
  <si>
    <t>Tips</t>
  </si>
  <si>
    <t>Living Expenses</t>
  </si>
  <si>
    <t>LIVING EXPENSES SUMMARY</t>
  </si>
  <si>
    <t>ASSETS</t>
  </si>
  <si>
    <t>LIABILITIES</t>
  </si>
  <si>
    <t>TOTAL LIABILITIES</t>
  </si>
  <si>
    <t>TOTAL ASSETS</t>
  </si>
  <si>
    <t>BALANCE SHEET</t>
  </si>
  <si>
    <t>[Enter your name here]</t>
  </si>
  <si>
    <t>Budgeted</t>
  </si>
  <si>
    <t>Actual</t>
  </si>
  <si>
    <t>Variance</t>
  </si>
  <si>
    <t>COMPREHENSIVE MONTHLY BUDGET</t>
  </si>
  <si>
    <t>Interest and dividends</t>
  </si>
  <si>
    <t>Wages (gross)</t>
  </si>
  <si>
    <t>Transportation</t>
  </si>
  <si>
    <t>Utilities</t>
  </si>
  <si>
    <t>Internet/TV</t>
  </si>
  <si>
    <t>Student loan</t>
  </si>
  <si>
    <t>[Enter other as needed]</t>
  </si>
  <si>
    <t>Total Living Expenses</t>
  </si>
  <si>
    <t>Total Discretionary Expenses</t>
  </si>
  <si>
    <t xml:space="preserve"> Total</t>
  </si>
  <si>
    <t xml:space="preserve">  Total</t>
  </si>
  <si>
    <t>Less Discretionary Exps.</t>
  </si>
  <si>
    <t>Less Living Exps.</t>
  </si>
  <si>
    <t>DISCRETIONARY EXPENSES SUMMARY</t>
  </si>
  <si>
    <t xml:space="preserve">Retirement </t>
  </si>
  <si>
    <t>SHORT-TERM LIABILITIES</t>
  </si>
  <si>
    <t>LONG-TERM LIABILITIES</t>
  </si>
  <si>
    <t>FINANCIAL ASSETS</t>
  </si>
  <si>
    <t>TANGIBLE ASSETS</t>
  </si>
  <si>
    <t>Cash</t>
  </si>
  <si>
    <t>Checking account</t>
  </si>
  <si>
    <t>Savings account</t>
  </si>
  <si>
    <t>TOTAL FINANCIAL ASSETS</t>
  </si>
  <si>
    <t>TOTAL TANGIBLE ASSETS</t>
  </si>
  <si>
    <t>Stocks</t>
  </si>
  <si>
    <t>Bonds</t>
  </si>
  <si>
    <t>IRA</t>
  </si>
  <si>
    <t>Vehicle</t>
  </si>
  <si>
    <t>Home</t>
  </si>
  <si>
    <t>Furniture</t>
  </si>
  <si>
    <t>Jewelry</t>
  </si>
  <si>
    <t>FINANCIAL NET WORTH</t>
  </si>
  <si>
    <t>TOTAL NET WORTH</t>
  </si>
  <si>
    <t>Federal income tax</t>
  </si>
  <si>
    <t>State income tax</t>
  </si>
  <si>
    <t>Social Security tax</t>
  </si>
  <si>
    <t>Medicare tax</t>
  </si>
  <si>
    <t xml:space="preserve"> Total </t>
  </si>
  <si>
    <t>Income Summary</t>
  </si>
  <si>
    <t>Gross Income</t>
  </si>
  <si>
    <t>Less Withholdings</t>
  </si>
  <si>
    <t>Net Income</t>
  </si>
  <si>
    <t>Income Withholdings</t>
  </si>
  <si>
    <t>Cash Surplus (Deficit)</t>
  </si>
  <si>
    <t>Historical</t>
  </si>
  <si>
    <t>[Enter the month here]</t>
  </si>
  <si>
    <t>Variance %</t>
  </si>
  <si>
    <t>Expense Summary</t>
  </si>
  <si>
    <t>Total Savings/Investments</t>
  </si>
  <si>
    <t>Brief Explanation of Variance (+/- 5%)</t>
  </si>
  <si>
    <t>Total Budget Surplus (Deficit)</t>
  </si>
  <si>
    <t>Total Surplus (Deficit)</t>
  </si>
  <si>
    <t>Cash Flow Summary</t>
  </si>
  <si>
    <t>Credit card balance</t>
  </si>
  <si>
    <t>Medical debts</t>
  </si>
  <si>
    <t>Past due rent</t>
  </si>
  <si>
    <t>Past due utilities</t>
  </si>
  <si>
    <t>Personal loans</t>
  </si>
  <si>
    <t>TOTAL SHORT-TERM LIABILITIES</t>
  </si>
  <si>
    <t>TOTAL LONG-TERM LIABILITIES</t>
  </si>
  <si>
    <t>Home mortgage</t>
  </si>
  <si>
    <t>Work or school expenses</t>
  </si>
  <si>
    <t>SAVINGS/INVESTMENT SUMMARY</t>
  </si>
  <si>
    <t>Total Income</t>
  </si>
  <si>
    <t>% Income</t>
  </si>
  <si>
    <t>SAVINGS GOAL</t>
  </si>
  <si>
    <t>Dollar Amount of the Goal</t>
  </si>
  <si>
    <t>Annual Interest Rate (APY) or Rate of Return on Investment</t>
  </si>
  <si>
    <t>Number of Months to Reach the Goal</t>
  </si>
  <si>
    <t>Monthly Savings Needed to Reach Goal</t>
  </si>
  <si>
    <t>VALUE</t>
  </si>
  <si>
    <t>AMOUNT</t>
  </si>
  <si>
    <t>Visa card balance</t>
  </si>
  <si>
    <t>CASH FLOW STATEMENT</t>
  </si>
  <si>
    <t>Savings/Investments</t>
  </si>
  <si>
    <t>Less Savings/Investments</t>
  </si>
  <si>
    <t>Electronics and appliances</t>
  </si>
  <si>
    <t>Rental property</t>
  </si>
  <si>
    <t>Mutual fund</t>
  </si>
  <si>
    <t>Money market account</t>
  </si>
  <si>
    <t>Employer retirement account (401K, etc.)</t>
  </si>
  <si>
    <t>Whole life insurace cash value*</t>
  </si>
  <si>
    <t>*While life insurace cash value is the amount of money you can withdraw from your whole life insurance policy and use while still alive. It does not apply to term life insurance policies.</t>
  </si>
  <si>
    <t>Purpose of the Savings Goal</t>
  </si>
  <si>
    <t>Mark Lucernas</t>
  </si>
  <si>
    <t>PlayStation 4 Set</t>
  </si>
  <si>
    <t>Stash</t>
  </si>
  <si>
    <t>Acorns</t>
  </si>
  <si>
    <t>Car Insurance</t>
  </si>
  <si>
    <t>Vehicle loan (lease)</t>
  </si>
  <si>
    <t>Start investing in Real Estate</t>
  </si>
  <si>
    <t>Real Estate Jump-start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</si>
</sst>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5" formatCode="&quot;$&quot;#,##0_);\(&quot;$&quot;#,##0\)"/>
    <numFmt numFmtId="6" formatCode="&quot;$&quot;#,##0_);[Red]\(&quot;$&quot;#,##0\)"/>
    <numFmt numFmtId="7" formatCode="&quot;$&quot;#,##0.00_);\(&quot;$&quot;#,##0.00\)"/>
    <numFmt numFmtId="8" formatCode="&quot;$&quot;#,##0.00_);[Red]\(&quot;$&quot;#,##0.00\)"/>
    <numFmt numFmtId="44" formatCode="_(&quot;$&quot;* #,##0.00_);_(&quot;$&quot;* \(#,##0.00\);_(&quot;$&quot;* &quot;-&quot;??_);_(@_)"/>
    <numFmt numFmtId="164" formatCode="&quot;$&quot;#,##0.00"/>
    <numFmt numFmtId="165" formatCode="_)@"/>
    <numFmt numFmtId="166" formatCode="&quot;$&quot;#,##0"/>
  </numFmts>
  <fonts count="25" x14ac:knownFonts="1">
    <font>
      <sz val="10"/>
      <name val="Calibri"/>
      <family val="2"/>
      <scheme val="minor"/>
    </font>
    <font>
      <b/>
      <sz val="16"/>
      <color theme="3" tint="0.749961851863155"/>
      <name val="Calibri"/>
      <family val="2"/>
      <scheme val="minor"/>
    </font>
    <font>
      <b/>
      <sz val="24"/>
      <color theme="5" tint="-0.24994659260841701"/>
      <name val="Calibri"/>
      <family val="2"/>
      <scheme val="major"/>
    </font>
    <font>
      <b/>
      <sz val="14"/>
      <color theme="3" tint="0.24994659260841701"/>
      <name val="Calibri"/>
      <family val="2"/>
      <scheme val="major"/>
    </font>
    <font>
      <b/>
      <sz val="11"/>
      <color theme="3" tint="0.24994659260841701"/>
      <name val="Calibri"/>
      <family val="2"/>
      <scheme val="major"/>
    </font>
    <font>
      <b/>
      <sz val="12"/>
      <color theme="3" tint="0.24994659260841701"/>
      <name val="Calibri"/>
      <family val="2"/>
      <scheme val="major"/>
    </font>
    <font>
      <sz val="36"/>
      <color theme="3" tint="0.24994659260841701"/>
      <name val="Calibri"/>
      <family val="2"/>
      <scheme val="major"/>
    </font>
    <font>
      <sz val="10"/>
      <name val="Calibri"/>
      <family val="2"/>
      <scheme val="minor"/>
    </font>
    <font>
      <b/>
      <sz val="11"/>
      <color theme="1"/>
      <name val="Calibri"/>
      <family val="2"/>
      <scheme val="minor"/>
    </font>
    <font>
      <b/>
      <sz val="10"/>
      <color theme="3" tint="0.24994659260841701"/>
      <name val="Calibri"/>
      <family val="2"/>
      <scheme val="minor"/>
    </font>
    <font>
      <sz val="10"/>
      <color theme="3" tint="0.24994659260841701"/>
      <name val="Calibri"/>
      <family val="2"/>
      <scheme val="minor"/>
    </font>
    <font>
      <b/>
      <i/>
      <sz val="10"/>
      <color theme="3" tint="0.24994659260841701"/>
      <name val="Calibri"/>
      <family val="2"/>
      <scheme val="minor"/>
    </font>
    <font>
      <b/>
      <sz val="8"/>
      <name val="Calibri"/>
      <family val="2"/>
      <scheme val="minor"/>
    </font>
    <font>
      <sz val="8"/>
      <name val="Calibri"/>
      <family val="2"/>
      <scheme val="minor"/>
    </font>
    <font>
      <sz val="9"/>
      <name val="Calibri"/>
      <family val="2"/>
      <scheme val="minor"/>
    </font>
    <font>
      <sz val="12"/>
      <name val="Calibri"/>
      <family val="2"/>
      <scheme val="minor"/>
    </font>
    <font>
      <b/>
      <sz val="12"/>
      <name val="Calibri"/>
      <family val="2"/>
      <scheme val="minor"/>
    </font>
    <font>
      <b/>
      <sz val="22"/>
      <color theme="3" tint="0.749961851863155"/>
      <name val="Calibri"/>
      <family val="2"/>
      <scheme val="minor"/>
    </font>
    <font>
      <b/>
      <sz val="10"/>
      <name val="Calibri"/>
      <family val="2"/>
      <scheme val="minor"/>
    </font>
    <font>
      <b/>
      <sz val="14"/>
      <color rgb="FFFF0000"/>
      <name val="Calibri"/>
      <family val="2"/>
      <scheme val="minor"/>
    </font>
    <font>
      <b/>
      <i/>
      <sz val="10"/>
      <name val="Calibri"/>
      <family val="2"/>
      <scheme val="minor"/>
    </font>
    <font>
      <sz val="16"/>
      <name val="Calibri"/>
      <family val="2"/>
      <scheme val="minor"/>
    </font>
    <font>
      <b/>
      <sz val="16"/>
      <color theme="3" tint="0.24994659260841701"/>
      <name val="Calibri"/>
      <family val="2"/>
      <scheme val="major"/>
    </font>
    <font>
      <b/>
      <i/>
      <sz val="10"/>
      <name val="Calibri"/>
      <scheme val="minor"/>
    </font>
    <font>
      <b/>
      <sz val="10"/>
      <name val="Calibri"/>
      <scheme val="minor"/>
    </font>
  </fonts>
  <fills count="20">
    <fill>
      <patternFill patternType="none"/>
    </fill>
    <fill>
      <patternFill patternType="gray125"/>
    </fill>
    <fill>
      <patternFill patternType="solid">
        <fgColor theme="3" tint="0.24994659260841701"/>
        <bgColor indexed="64"/>
      </patternFill>
    </fill>
    <fill>
      <patternFill patternType="solid">
        <fgColor theme="4" tint="0.59996337778862885"/>
        <bgColor indexed="64"/>
      </patternFill>
    </fill>
    <fill>
      <patternFill patternType="solid">
        <fgColor theme="8" tint="0.79998168889431442"/>
        <bgColor indexed="64"/>
      </patternFill>
    </fill>
    <fill>
      <patternFill patternType="solid">
        <fgColor theme="2"/>
        <bgColor indexed="64"/>
      </patternFill>
    </fill>
    <fill>
      <patternFill patternType="solid">
        <fgColor theme="5" tint="0.59999389629810485"/>
        <bgColor indexed="64"/>
      </patternFill>
    </fill>
    <fill>
      <patternFill patternType="solid">
        <fgColor theme="3" tint="0.89996032593768116"/>
        <bgColor theme="7"/>
      </patternFill>
    </fill>
    <fill>
      <patternFill patternType="solid">
        <fgColor theme="5" tint="0.79998168889431442"/>
        <bgColor theme="7"/>
      </patternFill>
    </fill>
    <fill>
      <patternFill patternType="solid">
        <fgColor theme="3" tint="0.89996032593768116"/>
        <bgColor theme="2"/>
      </patternFill>
    </fill>
    <fill>
      <patternFill patternType="solid">
        <fgColor theme="5" tint="0.79998168889431442"/>
        <bgColor theme="2"/>
      </patternFill>
    </fill>
    <fill>
      <patternFill patternType="solid">
        <fgColor theme="0"/>
        <bgColor indexed="64"/>
      </patternFill>
    </fill>
    <fill>
      <patternFill patternType="solid">
        <fgColor theme="3" tint="0.89999084444715716"/>
        <bgColor indexed="64"/>
      </patternFill>
    </fill>
    <fill>
      <patternFill patternType="solid">
        <fgColor theme="3" tint="0.89999084444715716"/>
        <bgColor theme="2"/>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rgb="FFFFC000"/>
        <bgColor indexed="64"/>
      </patternFill>
    </fill>
    <fill>
      <patternFill patternType="solid">
        <fgColor theme="3" tint="0.749992370372631"/>
        <bgColor indexed="64"/>
      </patternFill>
    </fill>
  </fills>
  <borders count="12">
    <border>
      <left/>
      <right/>
      <top/>
      <bottom/>
      <diagonal/>
    </border>
    <border>
      <left/>
      <right/>
      <top/>
      <bottom style="medium">
        <color theme="3" tint="0.749961851863155"/>
      </bottom>
      <diagonal/>
    </border>
    <border>
      <left/>
      <right/>
      <top/>
      <bottom style="dashed">
        <color theme="3" tint="0.499984740745262"/>
      </bottom>
      <diagonal/>
    </border>
    <border>
      <left/>
      <right/>
      <top/>
      <bottom style="thin">
        <color theme="3" tint="0.24994659260841701"/>
      </bottom>
      <diagonal/>
    </border>
    <border>
      <left/>
      <right/>
      <top/>
      <bottom style="medium">
        <color theme="3" tint="0.24994659260841701"/>
      </bottom>
      <diagonal/>
    </border>
    <border>
      <left/>
      <right/>
      <top style="thin">
        <color theme="4"/>
      </top>
      <bottom style="double">
        <color theme="4"/>
      </bottom>
      <diagonal/>
    </border>
    <border>
      <left/>
      <right/>
      <top style="medium">
        <color theme="3" tint="0.749961851863155"/>
      </top>
      <bottom/>
      <diagonal/>
    </border>
    <border>
      <left/>
      <right/>
      <top/>
      <bottom style="thick">
        <color theme="4"/>
      </bottom>
      <diagonal/>
    </border>
    <border>
      <left/>
      <right/>
      <top/>
      <bottom style="thick">
        <color theme="5"/>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10">
    <xf numFmtId="0" fontId="0" fillId="5" borderId="0">
      <alignment vertical="center"/>
    </xf>
    <xf numFmtId="0" fontId="1" fillId="2" borderId="0" applyNumberFormat="0" applyProtection="0">
      <alignment vertical="center"/>
    </xf>
    <xf numFmtId="0" fontId="2" fillId="2" borderId="0" applyNumberFormat="0" applyFill="0" applyProtection="0">
      <alignment horizontal="left" vertical="center"/>
    </xf>
    <xf numFmtId="0" fontId="3" fillId="0" borderId="3" applyNumberFormat="0" applyFill="0" applyProtection="0">
      <alignment vertical="center"/>
    </xf>
    <xf numFmtId="0" fontId="4" fillId="0" borderId="2" applyNumberFormat="0" applyFill="0" applyProtection="0">
      <alignment vertical="center"/>
    </xf>
    <xf numFmtId="0" fontId="5" fillId="3" borderId="4" applyNumberFormat="0" applyProtection="0">
      <alignment horizontal="left" vertical="center" indent="1"/>
    </xf>
    <xf numFmtId="0" fontId="6" fillId="5" borderId="0" applyNumberFormat="0" applyBorder="0" applyAlignment="0" applyProtection="0"/>
    <xf numFmtId="44" fontId="7" fillId="0" borderId="0" applyFont="0" applyFill="0" applyBorder="0" applyAlignment="0" applyProtection="0"/>
    <xf numFmtId="9" fontId="7" fillId="0" borderId="0" applyFont="0" applyFill="0" applyBorder="0" applyAlignment="0" applyProtection="0"/>
    <xf numFmtId="0" fontId="8" fillId="0" borderId="5" applyNumberFormat="0" applyFill="0" applyAlignment="0" applyProtection="0"/>
  </cellStyleXfs>
  <cellXfs count="156">
    <xf numFmtId="0" fontId="0" fillId="5" borderId="0" xfId="0">
      <alignment vertical="center"/>
    </xf>
    <xf numFmtId="0" fontId="0" fillId="2" borderId="0" xfId="0" applyFill="1">
      <alignment vertical="center"/>
    </xf>
    <xf numFmtId="0" fontId="3" fillId="4" borderId="3" xfId="3" applyFill="1">
      <alignment vertical="center"/>
    </xf>
    <xf numFmtId="0" fontId="4" fillId="4" borderId="2" xfId="4" applyFill="1">
      <alignment vertical="center"/>
    </xf>
    <xf numFmtId="0" fontId="0" fillId="4" borderId="0" xfId="0" applyFill="1">
      <alignment vertical="center"/>
    </xf>
    <xf numFmtId="0" fontId="3" fillId="4" borderId="3" xfId="3" applyFill="1" applyAlignment="1">
      <alignment horizontal="left" vertical="center" indent="1"/>
    </xf>
    <xf numFmtId="0" fontId="4" fillId="4" borderId="2" xfId="4" applyFill="1" applyAlignment="1">
      <alignment horizontal="left" vertical="center" indent="1"/>
    </xf>
    <xf numFmtId="0" fontId="0" fillId="5" borderId="0" xfId="0" applyFont="1" applyFill="1" applyBorder="1" applyAlignment="1">
      <alignment horizontal="right"/>
    </xf>
    <xf numFmtId="0" fontId="4" fillId="4" borderId="0" xfId="4" applyFill="1" applyBorder="1">
      <alignment vertical="center"/>
    </xf>
    <xf numFmtId="164" fontId="4" fillId="4" borderId="0" xfId="4" applyNumberFormat="1" applyFill="1" applyBorder="1" applyAlignment="1">
      <alignment horizontal="right" vertical="center"/>
    </xf>
    <xf numFmtId="0" fontId="0" fillId="5" borderId="0" xfId="0" applyBorder="1">
      <alignment vertical="center"/>
    </xf>
    <xf numFmtId="0" fontId="4" fillId="4" borderId="2" xfId="4" applyNumberFormat="1" applyFill="1" applyAlignment="1">
      <alignment horizontal="left" vertical="center" indent="1"/>
    </xf>
    <xf numFmtId="7" fontId="4" fillId="4" borderId="2" xfId="4" applyNumberFormat="1" applyFill="1" applyAlignment="1">
      <alignment horizontal="right" vertical="center"/>
    </xf>
    <xf numFmtId="164" fontId="4" fillId="4" borderId="2" xfId="4" applyNumberFormat="1" applyFill="1" applyAlignment="1">
      <alignment horizontal="right" vertical="center"/>
    </xf>
    <xf numFmtId="0" fontId="0" fillId="4" borderId="0" xfId="0" applyFill="1" applyAlignment="1">
      <alignment horizontal="center"/>
    </xf>
    <xf numFmtId="0" fontId="7" fillId="5" borderId="0" xfId="0" applyFont="1" applyAlignment="1">
      <alignment vertical="center"/>
    </xf>
    <xf numFmtId="0" fontId="7" fillId="5" borderId="0" xfId="0" applyFont="1">
      <alignment vertical="center"/>
    </xf>
    <xf numFmtId="0" fontId="12" fillId="5" borderId="0" xfId="0" applyFont="1" applyBorder="1" applyAlignment="1">
      <alignment horizontal="center"/>
    </xf>
    <xf numFmtId="0" fontId="13" fillId="5" borderId="0" xfId="0" applyFont="1" applyBorder="1" applyAlignment="1">
      <alignment horizontal="center"/>
    </xf>
    <xf numFmtId="0" fontId="13" fillId="5" borderId="0" xfId="0" applyFont="1" applyBorder="1">
      <alignment vertical="center"/>
    </xf>
    <xf numFmtId="0" fontId="7" fillId="5" borderId="0" xfId="0" applyFont="1" applyAlignment="1"/>
    <xf numFmtId="0" fontId="14" fillId="5" borderId="0" xfId="0" applyFont="1" applyBorder="1" applyAlignment="1"/>
    <xf numFmtId="0" fontId="2" fillId="2" borderId="0" xfId="2" applyAlignment="1">
      <alignment wrapText="1"/>
    </xf>
    <xf numFmtId="0" fontId="2" fillId="2" borderId="0" xfId="2" applyAlignment="1"/>
    <xf numFmtId="0" fontId="13" fillId="5" borderId="0" xfId="0" applyFont="1" applyBorder="1" applyAlignment="1">
      <alignment vertical="center"/>
    </xf>
    <xf numFmtId="0" fontId="7" fillId="5" borderId="0" xfId="0" applyFont="1" applyBorder="1" applyAlignment="1">
      <alignment vertical="center"/>
    </xf>
    <xf numFmtId="0" fontId="1" fillId="2" borderId="0" xfId="1" applyAlignment="1"/>
    <xf numFmtId="0" fontId="2" fillId="2" borderId="0" xfId="2" applyAlignment="1">
      <alignment vertical="center"/>
    </xf>
    <xf numFmtId="0" fontId="2" fillId="2" borderId="0" xfId="2" applyAlignment="1">
      <alignment horizontal="right" vertical="center"/>
    </xf>
    <xf numFmtId="0" fontId="16" fillId="5" borderId="0" xfId="0" applyFont="1" applyBorder="1" applyAlignment="1">
      <alignment horizontal="center"/>
    </xf>
    <xf numFmtId="0" fontId="15" fillId="5" borderId="0" xfId="0" applyFont="1" applyBorder="1" applyAlignment="1">
      <alignment horizontal="center"/>
    </xf>
    <xf numFmtId="0" fontId="7" fillId="5" borderId="0" xfId="0" applyFont="1" applyBorder="1">
      <alignment vertical="center"/>
    </xf>
    <xf numFmtId="0" fontId="15" fillId="5" borderId="0" xfId="0" applyFont="1" applyBorder="1" applyAlignment="1"/>
    <xf numFmtId="0" fontId="17" fillId="2" borderId="0" xfId="1" applyFont="1" applyAlignment="1"/>
    <xf numFmtId="0" fontId="18" fillId="5" borderId="0" xfId="0" applyFont="1">
      <alignment vertical="center"/>
    </xf>
    <xf numFmtId="5" fontId="0" fillId="5" borderId="0" xfId="0" applyNumberFormat="1" applyFont="1" applyFill="1" applyBorder="1" applyAlignment="1">
      <alignment horizontal="right" vertical="center"/>
    </xf>
    <xf numFmtId="5" fontId="0" fillId="5" borderId="0" xfId="0" applyNumberFormat="1">
      <alignment vertical="center"/>
    </xf>
    <xf numFmtId="5" fontId="19" fillId="5" borderId="0" xfId="0" applyNumberFormat="1" applyFont="1">
      <alignment vertical="center"/>
    </xf>
    <xf numFmtId="5" fontId="0" fillId="5" borderId="0" xfId="0" applyNumberFormat="1" applyFont="1" applyFill="1" applyBorder="1" applyAlignment="1">
      <alignment horizontal="right"/>
    </xf>
    <xf numFmtId="5" fontId="9" fillId="7" borderId="1" xfId="0" applyNumberFormat="1" applyFont="1" applyFill="1" applyBorder="1" applyAlignment="1">
      <alignment horizontal="right"/>
    </xf>
    <xf numFmtId="5" fontId="9" fillId="8" borderId="1" xfId="0" applyNumberFormat="1" applyFont="1" applyFill="1" applyBorder="1" applyAlignment="1">
      <alignment horizontal="right"/>
    </xf>
    <xf numFmtId="5" fontId="10" fillId="9" borderId="0" xfId="0" applyNumberFormat="1" applyFont="1" applyFill="1" applyBorder="1" applyAlignment="1">
      <alignment horizontal="right" vertical="center"/>
    </xf>
    <xf numFmtId="5" fontId="11" fillId="9" borderId="6" xfId="0" applyNumberFormat="1" applyFont="1" applyFill="1" applyBorder="1" applyAlignment="1">
      <alignment horizontal="right" vertical="center"/>
    </xf>
    <xf numFmtId="5" fontId="10" fillId="10" borderId="0" xfId="0" applyNumberFormat="1" applyFont="1" applyFill="1" applyBorder="1" applyAlignment="1">
      <alignment horizontal="right" vertical="center"/>
    </xf>
    <xf numFmtId="5" fontId="11" fillId="10" borderId="6" xfId="0" applyNumberFormat="1" applyFont="1" applyFill="1" applyBorder="1" applyAlignment="1">
      <alignment horizontal="right" vertical="center"/>
    </xf>
    <xf numFmtId="0" fontId="2" fillId="5" borderId="0" xfId="2" applyFill="1">
      <alignment horizontal="left" vertical="center"/>
    </xf>
    <xf numFmtId="0" fontId="20" fillId="5" borderId="0" xfId="0" applyFont="1" applyFill="1" applyBorder="1" applyAlignment="1">
      <alignment horizontal="left" vertical="center" wrapText="1" indent="2"/>
    </xf>
    <xf numFmtId="6" fontId="18" fillId="5" borderId="0" xfId="0" applyNumberFormat="1" applyFont="1" applyFill="1" applyBorder="1" applyAlignment="1">
      <alignment horizontal="left" vertical="center" wrapText="1"/>
    </xf>
    <xf numFmtId="0" fontId="16" fillId="5" borderId="0" xfId="0" applyFont="1" applyFill="1" applyBorder="1" applyAlignment="1">
      <alignment horizontal="left" vertical="center" wrapText="1" indent="2"/>
    </xf>
    <xf numFmtId="8" fontId="16" fillId="5" borderId="0" xfId="0" applyNumberFormat="1" applyFont="1" applyFill="1" applyBorder="1" applyAlignment="1">
      <alignment horizontal="left" vertical="center" wrapText="1"/>
    </xf>
    <xf numFmtId="164" fontId="16" fillId="5" borderId="0" xfId="0" applyNumberFormat="1" applyFont="1" applyFill="1" applyBorder="1" applyAlignment="1">
      <alignment horizontal="left" vertical="center" wrapText="1"/>
    </xf>
    <xf numFmtId="166" fontId="3" fillId="5" borderId="8" xfId="4" applyNumberFormat="1" applyFont="1" applyFill="1" applyBorder="1">
      <alignment vertical="center"/>
    </xf>
    <xf numFmtId="166" fontId="3" fillId="5" borderId="7" xfId="4" applyNumberFormat="1" applyFont="1" applyFill="1" applyBorder="1" applyAlignment="1">
      <alignment vertical="center"/>
    </xf>
    <xf numFmtId="0" fontId="21" fillId="5" borderId="0" xfId="0" applyFont="1" applyAlignment="1"/>
    <xf numFmtId="0" fontId="22" fillId="5" borderId="3" xfId="3" applyFont="1" applyFill="1">
      <alignment vertical="center"/>
    </xf>
    <xf numFmtId="0" fontId="21" fillId="5" borderId="0" xfId="0" applyFont="1" applyBorder="1" applyAlignment="1"/>
    <xf numFmtId="165" fontId="0" fillId="11" borderId="0" xfId="0" applyNumberFormat="1" applyFont="1" applyFill="1" applyBorder="1" applyAlignment="1" applyProtection="1">
      <alignment vertical="center"/>
      <protection locked="0"/>
    </xf>
    <xf numFmtId="5" fontId="0" fillId="11" borderId="0" xfId="0" applyNumberFormat="1" applyFont="1" applyFill="1" applyBorder="1" applyAlignment="1" applyProtection="1">
      <alignment horizontal="right" vertical="center"/>
      <protection locked="0"/>
    </xf>
    <xf numFmtId="165" fontId="0" fillId="12" borderId="0" xfId="0" applyNumberFormat="1" applyFont="1" applyFill="1" applyBorder="1" applyAlignment="1"/>
    <xf numFmtId="165" fontId="9" fillId="12" borderId="1" xfId="0" applyNumberFormat="1" applyFont="1" applyFill="1" applyBorder="1" applyAlignment="1"/>
    <xf numFmtId="165" fontId="11" fillId="12" borderId="6" xfId="0" applyNumberFormat="1" applyFont="1" applyFill="1" applyBorder="1" applyAlignment="1"/>
    <xf numFmtId="165" fontId="10" fillId="13" borderId="0" xfId="0" applyNumberFormat="1" applyFont="1" applyFill="1" applyBorder="1" applyAlignment="1">
      <alignment vertical="center"/>
    </xf>
    <xf numFmtId="5" fontId="10" fillId="13" borderId="0" xfId="0" applyNumberFormat="1" applyFont="1" applyFill="1" applyBorder="1" applyAlignment="1">
      <alignment vertical="center"/>
    </xf>
    <xf numFmtId="165" fontId="10" fillId="12" borderId="0" xfId="0" applyNumberFormat="1" applyFont="1" applyFill="1" applyBorder="1" applyAlignment="1">
      <alignment vertical="center"/>
    </xf>
    <xf numFmtId="5" fontId="10" fillId="12" borderId="0" xfId="0" applyNumberFormat="1" applyFont="1" applyFill="1" applyBorder="1" applyAlignment="1">
      <alignment horizontal="right" vertical="center"/>
    </xf>
    <xf numFmtId="166" fontId="20" fillId="5" borderId="0" xfId="7" applyNumberFormat="1" applyFont="1" applyFill="1" applyBorder="1" applyAlignment="1">
      <alignment horizontal="left" vertical="center" wrapText="1" indent="2"/>
    </xf>
    <xf numFmtId="166" fontId="2" fillId="5" borderId="0" xfId="2" applyNumberFormat="1" applyFill="1">
      <alignment horizontal="left" vertical="center"/>
    </xf>
    <xf numFmtId="0" fontId="4" fillId="5" borderId="2" xfId="4" applyFill="1" applyAlignment="1">
      <alignment horizontal="center" vertical="center"/>
    </xf>
    <xf numFmtId="0" fontId="9" fillId="8" borderId="1" xfId="0" applyFont="1" applyFill="1" applyBorder="1" applyAlignment="1">
      <alignment horizontal="right"/>
    </xf>
    <xf numFmtId="9" fontId="10" fillId="10" borderId="0" xfId="8" applyFont="1" applyFill="1" applyBorder="1" applyAlignment="1">
      <alignment horizontal="right" vertical="center"/>
    </xf>
    <xf numFmtId="9" fontId="11" fillId="10" borderId="6" xfId="8" applyFont="1" applyFill="1" applyBorder="1" applyAlignment="1">
      <alignment horizontal="right" vertical="center"/>
    </xf>
    <xf numFmtId="9" fontId="10" fillId="10" borderId="0" xfId="8" applyNumberFormat="1" applyFont="1" applyFill="1" applyBorder="1" applyAlignment="1">
      <alignment horizontal="right" vertical="center"/>
    </xf>
    <xf numFmtId="9" fontId="0" fillId="5" borderId="0" xfId="0" applyNumberFormat="1" applyFont="1" applyFill="1" applyBorder="1" applyAlignment="1">
      <alignment horizontal="right" vertical="center"/>
    </xf>
    <xf numFmtId="0" fontId="0" fillId="17" borderId="0" xfId="0" applyFont="1" applyFill="1" applyBorder="1" applyAlignment="1">
      <alignment horizontal="right"/>
    </xf>
    <xf numFmtId="5" fontId="0" fillId="17" borderId="0" xfId="0" applyNumberFormat="1" applyFont="1" applyFill="1" applyBorder="1" applyAlignment="1">
      <alignment horizontal="right" vertical="center"/>
    </xf>
    <xf numFmtId="0" fontId="0" fillId="16" borderId="9" xfId="0" applyFill="1" applyBorder="1">
      <alignment vertical="center"/>
    </xf>
    <xf numFmtId="5" fontId="0" fillId="16" borderId="9" xfId="0" applyNumberFormat="1" applyFill="1" applyBorder="1">
      <alignment vertical="center"/>
    </xf>
    <xf numFmtId="0" fontId="0" fillId="14" borderId="9" xfId="0" applyFill="1" applyBorder="1">
      <alignment vertical="center"/>
    </xf>
    <xf numFmtId="5" fontId="0" fillId="14" borderId="9" xfId="0" applyNumberFormat="1" applyFill="1" applyBorder="1">
      <alignment vertical="center"/>
    </xf>
    <xf numFmtId="0" fontId="8" fillId="14" borderId="10" xfId="9" applyFont="1" applyFill="1" applyBorder="1" applyAlignment="1">
      <alignment horizontal="right" vertical="center"/>
    </xf>
    <xf numFmtId="0" fontId="8" fillId="14" borderId="11" xfId="9" applyFont="1" applyFill="1" applyBorder="1" applyAlignment="1">
      <alignment horizontal="right" vertical="center"/>
    </xf>
    <xf numFmtId="5" fontId="8" fillId="14" borderId="9" xfId="9" applyNumberFormat="1" applyFont="1" applyFill="1" applyBorder="1" applyAlignment="1">
      <alignment horizontal="right" vertical="center"/>
    </xf>
    <xf numFmtId="5" fontId="18" fillId="14" borderId="9" xfId="8" applyNumberFormat="1" applyFont="1" applyFill="1" applyBorder="1" applyAlignment="1">
      <alignment vertical="center"/>
    </xf>
    <xf numFmtId="9" fontId="18" fillId="14" borderId="9" xfId="8" applyFont="1" applyFill="1" applyBorder="1" applyAlignment="1">
      <alignment vertical="center"/>
    </xf>
    <xf numFmtId="5" fontId="0" fillId="14" borderId="9" xfId="8" applyNumberFormat="1" applyFont="1" applyFill="1" applyBorder="1" applyAlignment="1">
      <alignment vertical="center"/>
    </xf>
    <xf numFmtId="9" fontId="0" fillId="14" borderId="9" xfId="8" applyFont="1" applyFill="1" applyBorder="1" applyAlignment="1">
      <alignment vertical="center"/>
    </xf>
    <xf numFmtId="0" fontId="0" fillId="19" borderId="9" xfId="0" applyFill="1" applyBorder="1">
      <alignment vertical="center"/>
    </xf>
    <xf numFmtId="5" fontId="0" fillId="19" borderId="9" xfId="0" applyNumberFormat="1" applyFill="1" applyBorder="1">
      <alignment vertical="center"/>
    </xf>
    <xf numFmtId="5" fontId="0" fillId="19" borderId="9" xfId="8" applyNumberFormat="1" applyFont="1" applyFill="1" applyBorder="1" applyAlignment="1">
      <alignment vertical="center"/>
    </xf>
    <xf numFmtId="9" fontId="0" fillId="19" borderId="9" xfId="8" applyFont="1" applyFill="1" applyBorder="1" applyAlignment="1">
      <alignment vertical="center"/>
    </xf>
    <xf numFmtId="0" fontId="8" fillId="19" borderId="10" xfId="9" applyFont="1" applyFill="1" applyBorder="1" applyAlignment="1">
      <alignment horizontal="right" vertical="center"/>
    </xf>
    <xf numFmtId="0" fontId="8" fillId="19" borderId="11" xfId="9" applyFont="1" applyFill="1" applyBorder="1" applyAlignment="1">
      <alignment horizontal="right" vertical="center"/>
    </xf>
    <xf numFmtId="5" fontId="8" fillId="19" borderId="9" xfId="9" applyNumberFormat="1" applyFont="1" applyFill="1" applyBorder="1" applyAlignment="1">
      <alignment horizontal="right" vertical="center"/>
    </xf>
    <xf numFmtId="5" fontId="18" fillId="19" borderId="9" xfId="8" applyNumberFormat="1" applyFont="1" applyFill="1" applyBorder="1" applyAlignment="1">
      <alignment vertical="center"/>
    </xf>
    <xf numFmtId="9" fontId="18" fillId="19" borderId="9" xfId="8" applyFont="1" applyFill="1" applyBorder="1" applyAlignment="1">
      <alignment vertical="center"/>
    </xf>
    <xf numFmtId="0" fontId="0" fillId="15" borderId="9" xfId="0" applyFill="1" applyBorder="1">
      <alignment vertical="center"/>
    </xf>
    <xf numFmtId="5" fontId="0" fillId="15" borderId="9" xfId="0" applyNumberFormat="1" applyFill="1" applyBorder="1">
      <alignment vertical="center"/>
    </xf>
    <xf numFmtId="5" fontId="0" fillId="15" borderId="9" xfId="8" applyNumberFormat="1" applyFont="1" applyFill="1" applyBorder="1" applyAlignment="1">
      <alignment vertical="center"/>
    </xf>
    <xf numFmtId="9" fontId="0" fillId="15" borderId="9" xfId="8" applyFont="1" applyFill="1" applyBorder="1" applyAlignment="1">
      <alignment vertical="center"/>
    </xf>
    <xf numFmtId="0" fontId="8" fillId="15" borderId="10" xfId="9" applyFont="1" applyFill="1" applyBorder="1" applyAlignment="1">
      <alignment horizontal="right" vertical="center"/>
    </xf>
    <xf numFmtId="0" fontId="8" fillId="15" borderId="11" xfId="9" applyFont="1" applyFill="1" applyBorder="1" applyAlignment="1">
      <alignment horizontal="right" vertical="center"/>
    </xf>
    <xf numFmtId="5" fontId="8" fillId="15" borderId="9" xfId="9" applyNumberFormat="1" applyFont="1" applyFill="1" applyBorder="1" applyAlignment="1">
      <alignment horizontal="right" vertical="center"/>
    </xf>
    <xf numFmtId="5" fontId="18" fillId="15" borderId="9" xfId="8" applyNumberFormat="1" applyFont="1" applyFill="1" applyBorder="1" applyAlignment="1">
      <alignment vertical="center"/>
    </xf>
    <xf numFmtId="9" fontId="18" fillId="15" borderId="9" xfId="8" applyFont="1" applyFill="1" applyBorder="1" applyAlignment="1">
      <alignment vertical="center"/>
    </xf>
    <xf numFmtId="0" fontId="0" fillId="6" borderId="9" xfId="0" applyFill="1" applyBorder="1">
      <alignment vertical="center"/>
    </xf>
    <xf numFmtId="5" fontId="0" fillId="6" borderId="9" xfId="0" applyNumberFormat="1" applyFill="1" applyBorder="1">
      <alignment vertical="center"/>
    </xf>
    <xf numFmtId="5" fontId="0" fillId="6" borderId="9" xfId="8" applyNumberFormat="1" applyFont="1" applyFill="1" applyBorder="1" applyAlignment="1">
      <alignment vertical="center"/>
    </xf>
    <xf numFmtId="9" fontId="0" fillId="6" borderId="9" xfId="8" applyFont="1" applyFill="1" applyBorder="1" applyAlignment="1">
      <alignment vertical="center"/>
    </xf>
    <xf numFmtId="0" fontId="8" fillId="6" borderId="10" xfId="9" applyFont="1" applyFill="1" applyBorder="1" applyAlignment="1">
      <alignment horizontal="right" vertical="center"/>
    </xf>
    <xf numFmtId="0" fontId="8" fillId="6" borderId="11" xfId="9" applyFont="1" applyFill="1" applyBorder="1" applyAlignment="1">
      <alignment horizontal="right" vertical="center"/>
    </xf>
    <xf numFmtId="5" fontId="8" fillId="6" borderId="9" xfId="9" applyNumberFormat="1" applyFont="1" applyFill="1" applyBorder="1" applyAlignment="1">
      <alignment horizontal="right" vertical="center"/>
    </xf>
    <xf numFmtId="5" fontId="18" fillId="6" borderId="9" xfId="8" applyNumberFormat="1" applyFont="1" applyFill="1" applyBorder="1" applyAlignment="1">
      <alignment vertical="center"/>
    </xf>
    <xf numFmtId="9" fontId="18" fillId="6" borderId="9" xfId="8" applyFont="1" applyFill="1" applyBorder="1" applyAlignment="1">
      <alignment vertical="center"/>
    </xf>
    <xf numFmtId="5" fontId="0" fillId="16" borderId="9" xfId="8" applyNumberFormat="1" applyFont="1" applyFill="1" applyBorder="1" applyAlignment="1">
      <alignment vertical="center"/>
    </xf>
    <xf numFmtId="9" fontId="0" fillId="16" borderId="9" xfId="8" applyFont="1" applyFill="1" applyBorder="1" applyAlignment="1">
      <alignment vertical="center"/>
    </xf>
    <xf numFmtId="0" fontId="8" fillId="16" borderId="10" xfId="9" applyFont="1" applyFill="1" applyBorder="1" applyAlignment="1">
      <alignment horizontal="right" vertical="center"/>
    </xf>
    <xf numFmtId="0" fontId="8" fillId="16" borderId="11" xfId="9" applyFont="1" applyFill="1" applyBorder="1" applyAlignment="1">
      <alignment horizontal="right" vertical="center"/>
    </xf>
    <xf numFmtId="5" fontId="8" fillId="16" borderId="9" xfId="9" applyNumberFormat="1" applyFont="1" applyFill="1" applyBorder="1" applyAlignment="1">
      <alignment horizontal="right" vertical="center"/>
    </xf>
    <xf numFmtId="5" fontId="18" fillId="16" borderId="9" xfId="8" applyNumberFormat="1" applyFont="1" applyFill="1" applyBorder="1" applyAlignment="1">
      <alignment vertical="center"/>
    </xf>
    <xf numFmtId="9" fontId="18" fillId="16" borderId="9" xfId="8" applyFont="1" applyFill="1" applyBorder="1" applyAlignment="1">
      <alignment vertical="center"/>
    </xf>
    <xf numFmtId="0" fontId="8" fillId="18" borderId="10" xfId="9" applyFont="1" applyFill="1" applyBorder="1" applyAlignment="1">
      <alignment horizontal="right" vertical="center"/>
    </xf>
    <xf numFmtId="0" fontId="8" fillId="18" borderId="11" xfId="9" applyFont="1" applyFill="1" applyBorder="1" applyAlignment="1">
      <alignment horizontal="right" vertical="center"/>
    </xf>
    <xf numFmtId="5" fontId="8" fillId="18" borderId="9" xfId="9" applyNumberFormat="1" applyFont="1" applyFill="1" applyBorder="1" applyAlignment="1">
      <alignment horizontal="right" vertical="center"/>
    </xf>
    <xf numFmtId="5" fontId="18" fillId="18" borderId="9" xfId="8" applyNumberFormat="1" applyFont="1" applyFill="1" applyBorder="1" applyAlignment="1">
      <alignment vertical="center"/>
    </xf>
    <xf numFmtId="9" fontId="18" fillId="18" borderId="9" xfId="8" applyFont="1" applyFill="1" applyBorder="1" applyAlignment="1">
      <alignment vertical="center"/>
    </xf>
    <xf numFmtId="0" fontId="18" fillId="18" borderId="9" xfId="0" applyFont="1" applyFill="1" applyBorder="1">
      <alignment vertical="center"/>
    </xf>
    <xf numFmtId="0" fontId="15" fillId="15" borderId="9" xfId="0" applyFont="1" applyFill="1" applyBorder="1" applyAlignment="1">
      <alignment horizontal="right"/>
    </xf>
    <xf numFmtId="0" fontId="15" fillId="15" borderId="9" xfId="0" applyFont="1" applyFill="1" applyBorder="1" applyAlignment="1">
      <alignment horizontal="right" wrapText="1"/>
    </xf>
    <xf numFmtId="0" fontId="16" fillId="6" borderId="9" xfId="0" applyFont="1" applyFill="1" applyBorder="1" applyAlignment="1">
      <alignment horizontal="right"/>
    </xf>
    <xf numFmtId="44" fontId="16" fillId="6" borderId="9" xfId="7" applyFont="1" applyFill="1" applyBorder="1" applyAlignment="1">
      <alignment horizontal="right"/>
    </xf>
    <xf numFmtId="7" fontId="10" fillId="10" borderId="0" xfId="0" applyNumberFormat="1" applyFont="1" applyFill="1" applyBorder="1" applyAlignment="1">
      <alignment horizontal="right" vertical="center"/>
    </xf>
    <xf numFmtId="9" fontId="11" fillId="10" borderId="6" xfId="0" applyNumberFormat="1" applyFont="1" applyFill="1" applyBorder="1" applyAlignment="1">
      <alignment horizontal="right" vertical="center"/>
    </xf>
    <xf numFmtId="0" fontId="23" fillId="5" borderId="0" xfId="0" applyFont="1" applyFill="1" applyBorder="1" applyAlignment="1">
      <alignment horizontal="left" vertical="center" wrapText="1" indent="2"/>
    </xf>
    <xf numFmtId="6" fontId="24" fillId="5" borderId="0" xfId="0" applyNumberFormat="1" applyFont="1" applyFill="1" applyBorder="1" applyAlignment="1">
      <alignment horizontal="left" vertical="center" wrapText="1"/>
    </xf>
    <xf numFmtId="0" fontId="0" fillId="0" borderId="0" xfId="0" applyFont="1" applyFill="1" applyBorder="1" applyAlignment="1" applyProtection="1">
      <alignment horizontal="left" vertical="center" wrapText="1" indent="2"/>
      <protection locked="0"/>
    </xf>
    <xf numFmtId="6" fontId="0" fillId="0" borderId="0" xfId="0" applyNumberFormat="1" applyFont="1" applyFill="1" applyBorder="1" applyAlignment="1" applyProtection="1">
      <alignment horizontal="left" vertical="center" wrapText="1"/>
      <protection locked="0"/>
    </xf>
    <xf numFmtId="166" fontId="0" fillId="0" borderId="0" xfId="0" applyNumberFormat="1" applyFont="1" applyFill="1" applyBorder="1" applyAlignment="1" applyProtection="1">
      <alignment horizontal="left" vertical="center" wrapText="1" indent="2"/>
      <protection locked="0"/>
    </xf>
    <xf numFmtId="166" fontId="0" fillId="0" borderId="0" xfId="0" applyNumberFormat="1" applyFont="1" applyFill="1" applyBorder="1" applyAlignment="1" applyProtection="1">
      <alignment horizontal="left" vertical="center" wrapText="1"/>
      <protection locked="0"/>
    </xf>
    <xf numFmtId="0" fontId="1" fillId="2" borderId="0" xfId="1" applyAlignment="1" applyProtection="1">
      <protection locked="0"/>
    </xf>
    <xf numFmtId="164" fontId="15" fillId="11" borderId="9" xfId="0" applyNumberFormat="1" applyFont="1" applyFill="1" applyBorder="1" applyAlignment="1" applyProtection="1">
      <protection locked="0"/>
    </xf>
    <xf numFmtId="10" fontId="15" fillId="11" borderId="9" xfId="0" applyNumberFormat="1" applyFont="1" applyFill="1" applyBorder="1" applyAlignment="1" applyProtection="1">
      <protection locked="0"/>
    </xf>
    <xf numFmtId="0" fontId="15" fillId="11" borderId="9" xfId="0" applyFont="1" applyFill="1" applyBorder="1" applyAlignment="1" applyProtection="1">
      <protection locked="0"/>
    </xf>
    <xf numFmtId="5" fontId="0" fillId="11" borderId="9" xfId="0" applyNumberFormat="1" applyFill="1" applyBorder="1" applyProtection="1">
      <alignment vertical="center"/>
      <protection locked="0"/>
    </xf>
    <xf numFmtId="0" fontId="0" fillId="11" borderId="9" xfId="0" applyFill="1" applyBorder="1" applyProtection="1">
      <alignment vertical="center"/>
      <protection locked="0"/>
    </xf>
    <xf numFmtId="0" fontId="8" fillId="11" borderId="9" xfId="9" applyFont="1" applyFill="1" applyBorder="1" applyAlignment="1" applyProtection="1">
      <alignment horizontal="right" vertical="center"/>
      <protection locked="0"/>
    </xf>
    <xf numFmtId="0" fontId="18" fillId="11" borderId="9" xfId="0" applyFont="1" applyFill="1" applyBorder="1" applyProtection="1">
      <alignment vertical="center"/>
      <protection locked="0"/>
    </xf>
    <xf numFmtId="0" fontId="0" fillId="5" borderId="0" xfId="0" applyFont="1">
      <alignment vertical="center"/>
    </xf>
    <xf numFmtId="14" fontId="1" fillId="2" borderId="0" xfId="1" applyNumberFormat="1" applyAlignment="1" applyProtection="1">
      <protection locked="0"/>
    </xf>
    <xf numFmtId="166" fontId="13" fillId="5" borderId="0" xfId="0" applyNumberFormat="1" applyFont="1" applyBorder="1" applyAlignment="1">
      <alignment horizontal="center" wrapText="1"/>
    </xf>
    <xf numFmtId="166" fontId="13" fillId="5" borderId="0" xfId="0" applyNumberFormat="1" applyFont="1" applyBorder="1" applyAlignment="1">
      <alignment horizontal="center"/>
    </xf>
    <xf numFmtId="0" fontId="13" fillId="5" borderId="0" xfId="0" applyFont="1" applyBorder="1" applyAlignment="1">
      <alignment horizontal="center" wrapText="1"/>
    </xf>
    <xf numFmtId="7" fontId="4" fillId="4" borderId="2" xfId="4" applyNumberFormat="1" applyFill="1" applyAlignment="1">
      <alignment horizontal="right" vertical="center"/>
    </xf>
    <xf numFmtId="164" fontId="4" fillId="4" borderId="2" xfId="4" applyNumberFormat="1" applyFill="1" applyAlignment="1">
      <alignment horizontal="right" vertical="center"/>
    </xf>
    <xf numFmtId="0" fontId="0" fillId="4" borderId="0" xfId="0" applyFill="1" applyAlignment="1">
      <alignment horizontal="center"/>
    </xf>
    <xf numFmtId="0" fontId="0" fillId="11" borderId="9" xfId="0" applyFont="1" applyFill="1" applyBorder="1" applyAlignment="1" applyProtection="1">
      <alignment horizontal="center" vertical="center" wrapText="1"/>
      <protection locked="0"/>
    </xf>
    <xf numFmtId="0" fontId="16" fillId="15" borderId="9" xfId="0" applyFont="1" applyFill="1" applyBorder="1" applyAlignment="1">
      <alignment horizontal="center"/>
    </xf>
  </cellXfs>
  <cellStyles count="10">
    <cellStyle name="Currency" xfId="7" builtinId="4"/>
    <cellStyle name="Heading 1" xfId="1" builtinId="16" customBuiltin="1"/>
    <cellStyle name="Heading 2" xfId="2" builtinId="17" customBuiltin="1"/>
    <cellStyle name="Heading 3" xfId="3" builtinId="18" customBuiltin="1"/>
    <cellStyle name="Heading 4" xfId="4" builtinId="19" customBuiltin="1"/>
    <cellStyle name="Heading 5" xfId="5" xr:uid="{00000000-0005-0000-0000-000005000000}"/>
    <cellStyle name="Normal" xfId="0" builtinId="0" customBuiltin="1"/>
    <cellStyle name="Percent" xfId="8" builtinId="5"/>
    <cellStyle name="Title" xfId="6" builtinId="15" customBuiltin="1"/>
    <cellStyle name="Total" xfId="9" builtinId="25"/>
  </cellStyles>
  <dxfs count="81">
    <dxf>
      <font>
        <b val="0"/>
        <i val="0"/>
        <strike val="0"/>
        <condense val="0"/>
        <extend val="0"/>
        <outline val="0"/>
        <shadow val="0"/>
        <u val="none"/>
        <vertAlign val="baseline"/>
        <sz val="10"/>
        <color auto="1"/>
        <name val="Calibri"/>
        <family val="2"/>
        <scheme val="minor"/>
      </font>
      <numFmt numFmtId="9" formatCode="&quot;$&quot;#,##0_);\(&quot;$&quot;#,##0\)"/>
      <fill>
        <patternFill patternType="solid">
          <fgColor indexed="64"/>
          <bgColor theme="2"/>
        </patternFill>
      </fill>
      <alignment horizontal="right"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auto="1"/>
        <name val="Calibri"/>
        <family val="2"/>
        <scheme val="minor"/>
      </font>
      <numFmt numFmtId="9" formatCode="&quot;$&quot;#,##0_);\(&quot;$&quot;#,##0\)"/>
      <fill>
        <patternFill patternType="solid">
          <fgColor indexed="64"/>
          <bgColor theme="2"/>
        </patternFill>
      </fill>
      <alignment horizontal="right"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auto="1"/>
        <name val="Calibri"/>
        <family val="2"/>
        <scheme val="minor"/>
      </font>
      <numFmt numFmtId="165" formatCode="_)@"/>
      <fill>
        <patternFill patternType="solid">
          <fgColor indexed="64"/>
          <bgColor theme="3" tint="0.89999084444715716"/>
        </patternFill>
      </fill>
      <alignment horizontal="general" vertical="bottom" textRotation="0" wrapText="0" indent="0" justifyLastLine="0" shrinkToFit="0" readingOrder="0"/>
      <border diagonalUp="0" diagonalDown="0" outline="0">
        <left/>
        <right/>
        <top/>
        <bottom/>
      </border>
    </dxf>
    <dxf>
      <font>
        <b/>
        <i val="0"/>
        <color rgb="FFFF0000"/>
      </font>
    </dxf>
    <dxf>
      <font>
        <b val="0"/>
        <i val="0"/>
        <strike val="0"/>
        <condense val="0"/>
        <extend val="0"/>
        <outline val="0"/>
        <shadow val="0"/>
        <u val="none"/>
        <vertAlign val="baseline"/>
        <sz val="10"/>
        <color auto="1"/>
        <name val="Calibri"/>
        <family val="2"/>
        <scheme val="minor"/>
      </font>
      <numFmt numFmtId="9" formatCode="&quot;$&quot;#,##0_);\(&quot;$&quot;#,##0\)"/>
      <fill>
        <patternFill patternType="solid">
          <fgColor indexed="64"/>
          <bgColor theme="2"/>
        </patternFill>
      </fill>
      <alignment horizontal="right" vertical="center" textRotation="0" wrapText="0" indent="0" justifyLastLine="0" shrinkToFit="0" readingOrder="0"/>
      <border diagonalUp="0" diagonalDown="0" outline="0">
        <left/>
        <right/>
        <top/>
        <bottom/>
      </border>
    </dxf>
    <dxf>
      <numFmt numFmtId="9" formatCode="&quot;$&quot;#,##0_);\(&quot;$&quot;#,##0\)"/>
    </dxf>
    <dxf>
      <font>
        <b val="0"/>
        <i val="0"/>
        <strike val="0"/>
        <condense val="0"/>
        <extend val="0"/>
        <outline val="0"/>
        <shadow val="0"/>
        <u val="none"/>
        <vertAlign val="baseline"/>
        <sz val="10"/>
        <color auto="1"/>
        <name val="Calibri"/>
        <family val="2"/>
        <scheme val="minor"/>
      </font>
      <numFmt numFmtId="9" formatCode="&quot;$&quot;#,##0_);\(&quot;$&quot;#,##0\)"/>
      <fill>
        <patternFill patternType="solid">
          <fgColor indexed="64"/>
          <bgColor theme="2"/>
        </patternFill>
      </fill>
      <alignment horizontal="right" vertical="center" textRotation="0" wrapText="0" indent="0" justifyLastLine="0" shrinkToFit="0" readingOrder="0"/>
      <border diagonalUp="0" diagonalDown="0" outline="0">
        <left/>
        <right/>
        <top/>
        <bottom/>
      </border>
    </dxf>
    <dxf>
      <numFmt numFmtId="9" formatCode="&quot;$&quot;#,##0_);\(&quot;$&quot;#,##0\)"/>
      <fill>
        <patternFill patternType="solid">
          <fgColor indexed="64"/>
          <bgColor theme="0"/>
        </patternFill>
      </fill>
      <alignment horizontal="right" vertical="center" textRotation="0" wrapText="0" indent="0" justifyLastLine="0" shrinkToFit="0" readingOrder="0"/>
      <protection locked="0" hidden="0"/>
    </dxf>
    <dxf>
      <font>
        <b val="0"/>
        <i val="0"/>
        <strike val="0"/>
        <condense val="0"/>
        <extend val="0"/>
        <outline val="0"/>
        <shadow val="0"/>
        <u val="none"/>
        <vertAlign val="baseline"/>
        <sz val="10"/>
        <color auto="1"/>
        <name val="Calibri"/>
        <family val="2"/>
        <scheme val="minor"/>
      </font>
      <numFmt numFmtId="165" formatCode="_)@"/>
      <fill>
        <patternFill patternType="solid">
          <fgColor indexed="64"/>
          <bgColor theme="3" tint="0.89999084444715716"/>
        </patternFill>
      </fill>
      <alignment horizontal="general" vertical="bottom" textRotation="0" wrapText="0" indent="0" justifyLastLine="0" shrinkToFit="0" readingOrder="0"/>
      <border diagonalUp="0" diagonalDown="0" outline="0">
        <left/>
        <right/>
        <top/>
        <bottom/>
      </border>
    </dxf>
    <dxf>
      <numFmt numFmtId="165" formatCode="_)@"/>
      <fill>
        <patternFill patternType="solid">
          <fgColor indexed="64"/>
          <bgColor theme="0"/>
        </patternFill>
      </fill>
      <alignment horizontal="general" vertical="center" textRotation="0" wrapText="0" indent="0" justifyLastLine="0" shrinkToFit="0" readingOrder="0"/>
      <protection locked="0" hidden="0"/>
    </dxf>
    <dxf>
      <numFmt numFmtId="9" formatCode="&quot;$&quot;#,##0_);\(&quot;$&quot;#,##0\)"/>
    </dxf>
    <dxf>
      <numFmt numFmtId="9" formatCode="&quot;$&quot;#,##0_);\(&quot;$&quot;#,##0\)"/>
      <fill>
        <patternFill patternType="solid">
          <fgColor indexed="64"/>
          <bgColor theme="0"/>
        </patternFill>
      </fill>
      <alignment horizontal="right" vertical="center" textRotation="0" wrapText="0" indent="0" justifyLastLine="0" shrinkToFit="0" readingOrder="0"/>
      <protection locked="0" hidden="0"/>
    </dxf>
    <dxf>
      <numFmt numFmtId="165" formatCode="_)@"/>
      <fill>
        <patternFill patternType="solid">
          <fgColor indexed="64"/>
          <bgColor theme="0"/>
        </patternFill>
      </fill>
      <alignment horizontal="general" vertical="center" textRotation="0" wrapText="0" indent="0" justifyLastLine="0" shrinkToFit="0" readingOrder="0"/>
      <protection locked="0" hidden="0"/>
    </dxf>
    <dxf>
      <font>
        <b val="0"/>
        <i val="0"/>
        <strike val="0"/>
        <condense val="0"/>
        <extend val="0"/>
        <outline val="0"/>
        <shadow val="0"/>
        <u val="none"/>
        <vertAlign val="baseline"/>
        <sz val="10"/>
        <color auto="1"/>
        <name val="Calibri"/>
        <family val="2"/>
        <scheme val="minor"/>
      </font>
      <numFmt numFmtId="9" formatCode="&quot;$&quot;#,##0_);\(&quot;$&quot;#,##0\)"/>
      <fill>
        <patternFill patternType="solid">
          <fgColor indexed="64"/>
          <bgColor theme="2"/>
        </patternFill>
      </fill>
      <alignment horizontal="right" vertical="center" textRotation="0" wrapText="0" indent="0" justifyLastLine="0" shrinkToFit="0" readingOrder="0"/>
      <border diagonalUp="0" diagonalDown="0" outline="0">
        <left/>
        <right/>
        <top/>
        <bottom/>
      </border>
    </dxf>
    <dxf>
      <numFmt numFmtId="9" formatCode="&quot;$&quot;#,##0_);\(&quot;$&quot;#,##0\)"/>
    </dxf>
    <dxf>
      <font>
        <b val="0"/>
        <i val="0"/>
        <strike val="0"/>
        <condense val="0"/>
        <extend val="0"/>
        <outline val="0"/>
        <shadow val="0"/>
        <u val="none"/>
        <vertAlign val="baseline"/>
        <sz val="10"/>
        <color auto="1"/>
        <name val="Calibri"/>
        <family val="2"/>
        <scheme val="minor"/>
      </font>
      <numFmt numFmtId="9" formatCode="&quot;$&quot;#,##0_);\(&quot;$&quot;#,##0\)"/>
      <fill>
        <patternFill patternType="solid">
          <fgColor indexed="64"/>
          <bgColor theme="2"/>
        </patternFill>
      </fill>
      <alignment horizontal="right" vertical="center" textRotation="0" wrapText="0" indent="0" justifyLastLine="0" shrinkToFit="0" readingOrder="0"/>
      <border diagonalUp="0" diagonalDown="0" outline="0">
        <left/>
        <right/>
        <top/>
        <bottom/>
      </border>
    </dxf>
    <dxf>
      <numFmt numFmtId="9" formatCode="&quot;$&quot;#,##0_);\(&quot;$&quot;#,##0\)"/>
      <fill>
        <patternFill patternType="solid">
          <fgColor indexed="64"/>
          <bgColor theme="0"/>
        </patternFill>
      </fill>
      <alignment horizontal="right" vertical="center" textRotation="0" wrapText="0" indent="0" justifyLastLine="0" shrinkToFit="0" readingOrder="0"/>
      <protection locked="0" hidden="0"/>
    </dxf>
    <dxf>
      <font>
        <b val="0"/>
        <i val="0"/>
        <strike val="0"/>
        <condense val="0"/>
        <extend val="0"/>
        <outline val="0"/>
        <shadow val="0"/>
        <u val="none"/>
        <vertAlign val="baseline"/>
        <sz val="10"/>
        <color auto="1"/>
        <name val="Calibri"/>
        <family val="2"/>
        <scheme val="minor"/>
      </font>
      <numFmt numFmtId="165" formatCode="_)@"/>
      <fill>
        <patternFill patternType="solid">
          <fgColor indexed="64"/>
          <bgColor theme="3" tint="0.89999084444715716"/>
        </patternFill>
      </fill>
      <alignment horizontal="general" vertical="bottom" textRotation="0" wrapText="0" indent="0" justifyLastLine="0" shrinkToFit="0" readingOrder="0"/>
      <border diagonalUp="0" diagonalDown="0" outline="0">
        <left/>
        <right/>
        <top/>
        <bottom/>
      </border>
    </dxf>
    <dxf>
      <numFmt numFmtId="165" formatCode="_)@"/>
      <fill>
        <patternFill patternType="solid">
          <fgColor indexed="64"/>
          <bgColor theme="0"/>
        </patternFill>
      </fill>
      <alignment horizontal="general" vertical="center" textRotation="0" wrapText="0" indent="0" justifyLastLine="0" shrinkToFit="0" readingOrder="0"/>
      <protection locked="0" hidden="0"/>
    </dxf>
    <dxf>
      <font>
        <b/>
        <i/>
        <strike val="0"/>
        <condense val="0"/>
        <extend val="0"/>
        <outline val="0"/>
        <shadow val="0"/>
        <u val="none"/>
        <vertAlign val="baseline"/>
        <sz val="10"/>
        <color theme="3" tint="0.24994659260841701"/>
        <name val="Calibri"/>
        <family val="2"/>
        <scheme val="minor"/>
      </font>
      <numFmt numFmtId="13" formatCode="0%"/>
      <fill>
        <patternFill patternType="solid">
          <fgColor theme="2"/>
          <bgColor theme="5" tint="0.79998168889431442"/>
        </patternFill>
      </fill>
      <alignment horizontal="right" vertical="center" textRotation="0" wrapText="0" indent="0" justifyLastLine="0" shrinkToFit="0" readingOrder="0"/>
      <border diagonalUp="0" diagonalDown="0" outline="0">
        <left/>
        <right/>
        <top style="medium">
          <color theme="3" tint="0.749961851863155"/>
        </top>
        <bottom/>
      </border>
    </dxf>
    <dxf>
      <font>
        <b val="0"/>
        <i val="0"/>
        <strike val="0"/>
        <condense val="0"/>
        <extend val="0"/>
        <outline val="0"/>
        <shadow val="0"/>
        <u val="none"/>
        <vertAlign val="baseline"/>
        <sz val="10"/>
        <color auto="1"/>
        <name val="Calibri"/>
        <scheme val="minor"/>
      </font>
      <numFmt numFmtId="13" formatCode="0%"/>
      <fill>
        <patternFill patternType="solid">
          <fgColor indexed="64"/>
          <bgColor theme="2"/>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9" formatCode="&quot;$&quot;#,##0_);\(&quot;$&quot;#,##0\)"/>
      <fill>
        <patternFill patternType="solid">
          <fgColor indexed="64"/>
          <bgColor theme="5" tint="0.79998168889431442"/>
        </patternFill>
      </fill>
      <alignment horizontal="right" vertical="center" textRotation="0" wrapText="0" indent="0" justifyLastLine="0" shrinkToFit="0" readingOrder="0"/>
      <border diagonalUp="0" diagonalDown="0" outline="0">
        <left/>
        <right/>
        <top/>
        <bottom/>
      </border>
    </dxf>
    <dxf>
      <numFmt numFmtId="9" formatCode="&quot;$&quot;#,##0_);\(&quot;$&quot;#,##0\)"/>
      <fill>
        <patternFill patternType="solid">
          <fgColor indexed="64"/>
          <bgColor theme="5" tint="0.79998168889431442"/>
        </patternFill>
      </fill>
    </dxf>
    <dxf>
      <font>
        <b val="0"/>
        <i val="0"/>
        <strike val="0"/>
        <condense val="0"/>
        <extend val="0"/>
        <outline val="0"/>
        <shadow val="0"/>
        <u val="none"/>
        <vertAlign val="baseline"/>
        <sz val="10"/>
        <color auto="1"/>
        <name val="Calibri"/>
        <family val="2"/>
        <scheme val="minor"/>
      </font>
      <numFmt numFmtId="9" formatCode="&quot;$&quot;#,##0_);\(&quot;$&quot;#,##0\)"/>
      <fill>
        <patternFill patternType="solid">
          <fgColor indexed="64"/>
          <bgColor theme="2"/>
        </patternFill>
      </fill>
      <alignment horizontal="right" vertical="center" textRotation="0" wrapText="0" indent="0" justifyLastLine="0" shrinkToFit="0" readingOrder="0"/>
      <border diagonalUp="0" diagonalDown="0" outline="0">
        <left/>
        <right/>
        <top/>
        <bottom/>
      </border>
    </dxf>
    <dxf>
      <numFmt numFmtId="9" formatCode="&quot;$&quot;#,##0_);\(&quot;$&quot;#,##0\)"/>
      <fill>
        <patternFill patternType="solid">
          <fgColor indexed="64"/>
          <bgColor theme="0"/>
        </patternFill>
      </fill>
      <alignment horizontal="right" vertical="center" textRotation="0" wrapText="0" indent="0" justifyLastLine="0" shrinkToFit="0" readingOrder="0"/>
      <protection locked="0" hidden="0"/>
    </dxf>
    <dxf>
      <font>
        <b val="0"/>
        <i val="0"/>
        <strike val="0"/>
        <condense val="0"/>
        <extend val="0"/>
        <outline val="0"/>
        <shadow val="0"/>
        <u val="none"/>
        <vertAlign val="baseline"/>
        <sz val="10"/>
        <color auto="1"/>
        <name val="Calibri"/>
        <family val="2"/>
        <scheme val="minor"/>
      </font>
      <numFmt numFmtId="165" formatCode="_)@"/>
      <fill>
        <patternFill patternType="solid">
          <fgColor indexed="64"/>
          <bgColor theme="3" tint="0.89999084444715716"/>
        </patternFill>
      </fill>
      <alignment horizontal="general" vertical="bottom" textRotation="0" wrapText="0" indent="0" justifyLastLine="0" shrinkToFit="0" readingOrder="0"/>
      <border diagonalUp="0" diagonalDown="0" outline="0">
        <left/>
        <right/>
        <top/>
        <bottom/>
      </border>
    </dxf>
    <dxf>
      <numFmt numFmtId="165" formatCode="_)@"/>
      <fill>
        <patternFill patternType="solid">
          <fgColor indexed="64"/>
          <bgColor theme="0"/>
        </patternFill>
      </fill>
      <alignment horizontal="general" vertical="center" textRotation="0" wrapText="0" indent="0" justifyLastLine="0" shrinkToFit="0" readingOrder="0"/>
      <protection locked="0" hidden="0"/>
    </dxf>
    <dxf>
      <font>
        <b val="0"/>
        <i val="0"/>
        <strike val="0"/>
        <condense val="0"/>
        <extend val="0"/>
        <outline val="0"/>
        <shadow val="0"/>
        <u val="none"/>
        <vertAlign val="baseline"/>
        <sz val="10"/>
        <color auto="1"/>
        <name val="Calibri"/>
        <family val="2"/>
        <scheme val="minor"/>
      </font>
      <numFmt numFmtId="9" formatCode="&quot;$&quot;#,##0_);\(&quot;$&quot;#,##0\)"/>
      <fill>
        <patternFill patternType="solid">
          <fgColor indexed="64"/>
          <bgColor theme="2"/>
        </patternFill>
      </fill>
      <alignment horizontal="right" vertical="center" textRotation="0" wrapText="0" indent="0" justifyLastLine="0" shrinkToFit="0" readingOrder="0"/>
      <border diagonalUp="0" diagonalDown="0" outline="0">
        <left/>
        <right/>
        <top/>
        <bottom/>
      </border>
    </dxf>
    <dxf>
      <numFmt numFmtId="9" formatCode="&quot;$&quot;#,##0_);\(&quot;$&quot;#,##0\)"/>
    </dxf>
    <dxf>
      <font>
        <b val="0"/>
        <i val="0"/>
        <strike val="0"/>
        <condense val="0"/>
        <extend val="0"/>
        <outline val="0"/>
        <shadow val="0"/>
        <u val="none"/>
        <vertAlign val="baseline"/>
        <sz val="10"/>
        <color auto="1"/>
        <name val="Calibri"/>
        <family val="2"/>
        <scheme val="minor"/>
      </font>
      <numFmt numFmtId="9" formatCode="&quot;$&quot;#,##0_);\(&quot;$&quot;#,##0\)"/>
      <fill>
        <patternFill patternType="solid">
          <fgColor indexed="64"/>
          <bgColor theme="2"/>
        </patternFill>
      </fill>
      <alignment horizontal="right" vertical="center" textRotation="0" wrapText="0" indent="0" justifyLastLine="0" shrinkToFit="0" readingOrder="0"/>
      <border diagonalUp="0" diagonalDown="0" outline="0">
        <left/>
        <right/>
        <top/>
        <bottom/>
      </border>
    </dxf>
    <dxf>
      <numFmt numFmtId="9" formatCode="&quot;$&quot;#,##0_);\(&quot;$&quot;#,##0\)"/>
      <fill>
        <patternFill patternType="solid">
          <fgColor indexed="64"/>
          <bgColor theme="0"/>
        </patternFill>
      </fill>
      <protection locked="0" hidden="0"/>
    </dxf>
    <dxf>
      <font>
        <b val="0"/>
        <i val="0"/>
        <strike val="0"/>
        <condense val="0"/>
        <extend val="0"/>
        <outline val="0"/>
        <shadow val="0"/>
        <u val="none"/>
        <vertAlign val="baseline"/>
        <sz val="10"/>
        <color auto="1"/>
        <name val="Calibri"/>
        <family val="2"/>
        <scheme val="minor"/>
      </font>
      <numFmt numFmtId="165" formatCode="_)@"/>
      <fill>
        <patternFill patternType="solid">
          <fgColor indexed="64"/>
          <bgColor theme="3" tint="0.89999084444715716"/>
        </patternFill>
      </fill>
      <alignment horizontal="general" vertical="bottom" textRotation="0" wrapText="0" indent="0" justifyLastLine="0" shrinkToFit="0" readingOrder="0"/>
      <border diagonalUp="0" diagonalDown="0" outline="0">
        <left/>
        <right/>
        <top/>
        <bottom/>
      </border>
    </dxf>
    <dxf>
      <numFmt numFmtId="165" formatCode="_)@"/>
      <fill>
        <patternFill patternType="solid">
          <fgColor indexed="64"/>
          <bgColor theme="0"/>
        </patternFill>
      </fill>
      <alignment horizontal="general" vertical="center" textRotation="0" wrapText="0" indent="0" justifyLastLine="0" shrinkToFit="0" readingOrder="0"/>
      <protection locked="0" hidden="0"/>
    </dxf>
    <dxf>
      <font>
        <b/>
        <i val="0"/>
        <strike val="0"/>
        <condense val="0"/>
        <extend val="0"/>
        <outline val="0"/>
        <shadow val="0"/>
        <u val="none"/>
        <vertAlign val="baseline"/>
        <sz val="10"/>
        <color auto="1"/>
        <name val="Calibri"/>
        <family val="2"/>
        <scheme val="minor"/>
      </font>
      <numFmt numFmtId="10" formatCode="&quot;$&quot;#,##0_);[Red]\(&quot;$&quot;#,##0\)"/>
      <fill>
        <patternFill patternType="solid">
          <fgColor indexed="64"/>
          <bgColor theme="2"/>
        </patternFill>
      </fill>
      <alignment horizontal="left" vertical="center" textRotation="0" wrapText="1" indent="0" justifyLastLine="0" shrinkToFit="0" readingOrder="0"/>
      <border diagonalUp="0" diagonalDown="0" outline="0">
        <left/>
        <right/>
        <top/>
        <bottom/>
      </border>
    </dxf>
    <dxf>
      <numFmt numFmtId="166" formatCode="&quot;$&quot;#,##0"/>
      <alignment horizontal="left" vertical="center" textRotation="0" justifyLastLine="0" shrinkToFit="0" readingOrder="0"/>
      <protection locked="0" hidden="0"/>
    </dxf>
    <dxf>
      <font>
        <b/>
        <i/>
        <strike val="0"/>
        <condense val="0"/>
        <extend val="0"/>
        <outline val="0"/>
        <shadow val="0"/>
        <u val="none"/>
        <vertAlign val="baseline"/>
        <sz val="10"/>
        <color auto="1"/>
        <name val="Calibri"/>
        <family val="2"/>
        <scheme val="minor"/>
      </font>
      <fill>
        <patternFill patternType="solid">
          <fgColor indexed="64"/>
          <bgColor theme="2"/>
        </patternFill>
      </fill>
      <alignment horizontal="left" vertical="center" textRotation="0" wrapText="1" indent="2" justifyLastLine="0" shrinkToFit="0" readingOrder="0"/>
      <border diagonalUp="0" diagonalDown="0" outline="0">
        <left/>
        <right/>
        <top/>
        <bottom/>
      </border>
    </dxf>
    <dxf>
      <numFmt numFmtId="166" formatCode="&quot;$&quot;#,##0"/>
      <alignment horizontal="left" vertical="center" textRotation="0" indent="2" justifyLastLine="0" shrinkToFit="0" readingOrder="0"/>
      <protection locked="0" hidden="0"/>
    </dxf>
    <dxf>
      <numFmt numFmtId="166" formatCode="&quot;$&quot;#,##0"/>
      <alignment horizontal="left" vertical="center" textRotation="0" justifyLastLine="0" shrinkToFit="0" readingOrder="0"/>
      <protection locked="0" hidden="0"/>
    </dxf>
    <dxf>
      <font>
        <b/>
        <i val="0"/>
        <strike val="0"/>
        <condense val="0"/>
        <extend val="0"/>
        <outline val="0"/>
        <shadow val="0"/>
        <u val="none"/>
        <vertAlign val="baseline"/>
        <sz val="10"/>
        <color auto="1"/>
        <name val="Calibri"/>
        <family val="2"/>
        <scheme val="minor"/>
      </font>
      <numFmt numFmtId="10" formatCode="&quot;$&quot;#,##0_);[Red]\(&quot;$&quot;#,##0\)"/>
      <fill>
        <patternFill patternType="solid">
          <fgColor indexed="64"/>
          <bgColor theme="2"/>
        </patternFill>
      </fill>
      <alignment horizontal="left" vertical="center" textRotation="0" wrapText="1" indent="0" justifyLastLine="0" shrinkToFit="0" readingOrder="0"/>
      <border diagonalUp="0" diagonalDown="0" outline="0">
        <left/>
        <right/>
        <top/>
        <bottom/>
      </border>
    </dxf>
    <dxf>
      <numFmt numFmtId="166" formatCode="&quot;$&quot;#,##0"/>
      <alignment horizontal="left" vertical="center" textRotation="0" wrapText="1" justifyLastLine="0" shrinkToFit="0" readingOrder="0"/>
      <protection locked="0" hidden="0"/>
    </dxf>
    <dxf>
      <font>
        <b/>
        <i/>
        <strike val="0"/>
        <condense val="0"/>
        <extend val="0"/>
        <outline val="0"/>
        <shadow val="0"/>
        <u val="none"/>
        <vertAlign val="baseline"/>
        <sz val="10"/>
        <color auto="1"/>
        <name val="Calibri"/>
        <family val="2"/>
        <scheme val="minor"/>
      </font>
      <fill>
        <patternFill patternType="solid">
          <fgColor indexed="64"/>
          <bgColor theme="2"/>
        </patternFill>
      </fill>
      <alignment horizontal="left" vertical="center" textRotation="0" wrapText="1" indent="2" justifyLastLine="0" shrinkToFit="0" readingOrder="0"/>
      <border diagonalUp="0" diagonalDown="0" outline="0">
        <left/>
        <right/>
        <top/>
        <bottom/>
      </border>
    </dxf>
    <dxf>
      <numFmt numFmtId="166" formatCode="&quot;$&quot;#,##0"/>
      <alignment horizontal="left" vertical="center" textRotation="0" wrapText="1" indent="2" justifyLastLine="0" shrinkToFit="0" readingOrder="0"/>
      <protection locked="0" hidden="0"/>
    </dxf>
    <dxf>
      <alignment horizontal="left" vertical="center" textRotation="0" wrapText="1" justifyLastLine="0" shrinkToFit="0" readingOrder="0"/>
      <protection locked="0" hidden="0"/>
    </dxf>
    <dxf>
      <font>
        <b/>
        <i val="0"/>
        <strike val="0"/>
        <outline val="0"/>
        <shadow val="0"/>
        <u val="none"/>
        <vertAlign val="baseline"/>
        <sz val="12"/>
        <color auto="1"/>
        <name val="Calibri"/>
        <scheme val="minor"/>
      </font>
      <fill>
        <patternFill patternType="solid">
          <fgColor indexed="64"/>
          <bgColor theme="2"/>
        </patternFill>
      </fill>
      <alignment horizontal="left" vertical="center" textRotation="0" wrapText="1" justifyLastLine="0" shrinkToFit="0" readingOrder="0"/>
    </dxf>
    <dxf>
      <font>
        <b/>
        <i/>
        <strike val="0"/>
        <condense val="0"/>
        <extend val="0"/>
        <outline val="0"/>
        <shadow val="0"/>
        <u val="none"/>
        <vertAlign val="baseline"/>
        <sz val="10"/>
        <color auto="1"/>
        <name val="Calibri"/>
        <family val="2"/>
        <scheme val="minor"/>
      </font>
      <numFmt numFmtId="166" formatCode="&quot;$&quot;#,##0"/>
      <fill>
        <patternFill patternType="solid">
          <fgColor indexed="64"/>
          <bgColor theme="2"/>
        </patternFill>
      </fill>
      <alignment horizontal="left" vertical="center" textRotation="0" wrapText="1" indent="2" justifyLastLine="0" shrinkToFit="0" readingOrder="0"/>
      <border diagonalUp="0" diagonalDown="0" outline="0">
        <left/>
        <right/>
        <top/>
        <bottom/>
      </border>
    </dxf>
    <dxf>
      <numFmt numFmtId="166" formatCode="&quot;$&quot;#,##0"/>
      <alignment horizontal="left" vertical="center" textRotation="0" indent="0" justifyLastLine="0" shrinkToFit="0" readingOrder="0"/>
      <protection locked="0" hidden="0"/>
    </dxf>
    <dxf>
      <font>
        <b/>
        <i/>
        <strike val="0"/>
        <condense val="0"/>
        <extend val="0"/>
        <outline val="0"/>
        <shadow val="0"/>
        <u val="none"/>
        <vertAlign val="baseline"/>
        <sz val="10"/>
        <color auto="1"/>
        <name val="Calibri"/>
        <family val="2"/>
        <scheme val="minor"/>
      </font>
      <fill>
        <patternFill patternType="solid">
          <fgColor indexed="64"/>
          <bgColor theme="2"/>
        </patternFill>
      </fill>
      <alignment horizontal="left" vertical="center" textRotation="0" wrapText="1" indent="2" justifyLastLine="0" shrinkToFit="0" readingOrder="0"/>
      <border diagonalUp="0" diagonalDown="0" outline="0">
        <left/>
        <right/>
        <top/>
        <bottom/>
      </border>
    </dxf>
    <dxf>
      <numFmt numFmtId="166" formatCode="&quot;$&quot;#,##0"/>
      <alignment horizontal="left" vertical="center" textRotation="0" wrapText="1" indent="2" justifyLastLine="0" shrinkToFit="0" readingOrder="0"/>
      <protection locked="0" hidden="0"/>
    </dxf>
    <dxf>
      <font>
        <b/>
        <i/>
        <strike val="0"/>
        <condense val="0"/>
        <extend val="0"/>
        <outline val="0"/>
        <shadow val="0"/>
        <u val="none"/>
        <vertAlign val="baseline"/>
        <sz val="10"/>
        <color auto="1"/>
        <name val="Calibri"/>
        <scheme val="minor"/>
      </font>
      <fill>
        <patternFill patternType="solid">
          <fgColor indexed="64"/>
          <bgColor theme="2"/>
        </patternFill>
      </fill>
      <alignment horizontal="left" vertical="center" textRotation="0" wrapText="1" indent="2" justifyLastLine="0" shrinkToFit="0" readingOrder="0"/>
    </dxf>
    <dxf>
      <numFmt numFmtId="166" formatCode="&quot;$&quot;#,##0"/>
      <alignment horizontal="left" vertical="center" textRotation="0" justifyLastLine="0" shrinkToFit="0" readingOrder="0"/>
      <protection locked="0" hidden="0"/>
    </dxf>
    <dxf>
      <font>
        <b/>
        <i val="0"/>
        <strike val="0"/>
        <condense val="0"/>
        <extend val="0"/>
        <outline val="0"/>
        <shadow val="0"/>
        <u val="none"/>
        <vertAlign val="baseline"/>
        <sz val="10"/>
        <color auto="1"/>
        <name val="Calibri"/>
        <scheme val="minor"/>
      </font>
      <numFmt numFmtId="10" formatCode="&quot;$&quot;#,##0_);[Red]\(&quot;$&quot;#,##0\)"/>
      <fill>
        <patternFill patternType="solid">
          <fgColor indexed="64"/>
          <bgColor theme="2"/>
        </patternFill>
      </fill>
      <alignment horizontal="left" vertical="center" textRotation="0" wrapText="1" indent="0" justifyLastLine="0" shrinkToFit="0" readingOrder="0"/>
      <border diagonalUp="0" diagonalDown="0" outline="0">
        <left/>
        <right/>
        <top/>
        <bottom/>
      </border>
    </dxf>
    <dxf>
      <numFmt numFmtId="10" formatCode="&quot;$&quot;#,##0_);[Red]\(&quot;$&quot;#,##0\)"/>
      <fill>
        <patternFill patternType="none">
          <fgColor indexed="64"/>
          <bgColor indexed="65"/>
        </patternFill>
      </fill>
      <alignment horizontal="left" vertical="center" textRotation="0" wrapText="1" indent="0" justifyLastLine="0" shrinkToFit="0" readingOrder="0"/>
      <protection locked="0" hidden="0"/>
    </dxf>
    <dxf>
      <font>
        <b/>
        <i/>
        <strike val="0"/>
        <condense val="0"/>
        <extend val="0"/>
        <outline val="0"/>
        <shadow val="0"/>
        <u val="none"/>
        <vertAlign val="baseline"/>
        <sz val="10"/>
        <color auto="1"/>
        <name val="Calibri"/>
        <scheme val="minor"/>
      </font>
      <fill>
        <patternFill patternType="solid">
          <fgColor indexed="64"/>
          <bgColor theme="2"/>
        </patternFill>
      </fill>
      <alignment horizontal="left" vertical="center" textRotation="0" wrapText="1" indent="2" justifyLastLine="0" shrinkToFit="0" readingOrder="0"/>
      <border diagonalUp="0" diagonalDown="0" outline="0">
        <left/>
        <right/>
        <top/>
        <bottom/>
      </border>
    </dxf>
    <dxf>
      <alignment horizontal="left" vertical="center" textRotation="0" wrapText="1" indent="2" justifyLastLine="0" shrinkToFit="0" readingOrder="0"/>
      <protection locked="0" hidden="0"/>
    </dxf>
    <dxf>
      <font>
        <b/>
        <i/>
      </font>
      <fill>
        <patternFill patternType="solid">
          <fgColor indexed="64"/>
          <bgColor theme="2"/>
        </patternFill>
      </fill>
      <alignment horizontal="left" vertical="center" textRotation="0" wrapText="1" justifyLastLine="0" shrinkToFit="0" readingOrder="0"/>
    </dxf>
    <dxf>
      <alignment horizontal="left" vertical="center" textRotation="0" wrapText="1" justifyLastLine="0" shrinkToFit="0" readingOrder="0"/>
      <protection locked="0" hidden="0"/>
    </dxf>
    <dxf>
      <font>
        <b/>
        <i val="0"/>
        <strike val="0"/>
        <outline val="0"/>
        <shadow val="0"/>
        <u val="none"/>
        <vertAlign val="baseline"/>
        <sz val="12"/>
        <color auto="1"/>
        <name val="Calibri"/>
        <scheme val="minor"/>
      </font>
      <fill>
        <patternFill patternType="solid">
          <fgColor indexed="64"/>
          <bgColor theme="2"/>
        </patternFill>
      </fill>
      <alignment horizontal="left" vertical="center" textRotation="0" wrapText="1" justifyLastLine="0" shrinkToFit="0" readingOrder="0"/>
    </dxf>
    <dxf>
      <fill>
        <patternFill>
          <bgColor theme="2"/>
        </patternFill>
      </fill>
    </dxf>
    <dxf>
      <font>
        <b val="0"/>
        <i val="0"/>
        <color theme="3" tint="0.24994659260841701"/>
      </font>
      <fill>
        <patternFill>
          <bgColor theme="0"/>
        </patternFill>
      </fill>
      <border diagonalUp="0" diagonalDown="0">
        <left/>
        <right/>
        <top/>
        <bottom/>
        <vertical/>
        <horizontal/>
      </border>
    </dxf>
    <dxf>
      <font>
        <b/>
        <i val="0"/>
        <color theme="3" tint="0.24994659260841701"/>
      </font>
      <fill>
        <patternFill>
          <bgColor theme="0"/>
        </patternFill>
      </fill>
      <border diagonalUp="0" diagonalDown="0">
        <left/>
        <right/>
        <top style="medium">
          <color theme="3" tint="0.749961851863155"/>
        </top>
        <bottom/>
        <vertical/>
        <horizontal/>
      </border>
    </dxf>
    <dxf>
      <font>
        <b/>
        <i val="0"/>
        <color theme="3" tint="0.24994659260841701"/>
      </font>
      <fill>
        <patternFill patternType="solid">
          <fgColor indexed="64"/>
          <bgColor theme="2"/>
        </patternFill>
      </fill>
      <border diagonalUp="0" diagonalDown="0">
        <left/>
        <right/>
        <top/>
        <bottom style="medium">
          <color theme="3" tint="0.749961851863155"/>
        </bottom>
        <vertical/>
        <horizontal/>
      </border>
    </dxf>
    <dxf>
      <font>
        <b val="0"/>
        <i val="0"/>
        <color theme="3" tint="0.24994659260841701"/>
      </font>
      <fill>
        <patternFill patternType="solid">
          <bgColor theme="0"/>
        </patternFill>
      </fill>
      <border diagonalUp="0" diagonalDown="0">
        <left/>
        <right/>
        <top/>
        <bottom/>
        <vertical/>
        <horizontal/>
      </border>
    </dxf>
    <dxf>
      <font>
        <b val="0"/>
        <i val="0"/>
        <color theme="3" tint="0.24994659260841701"/>
      </font>
      <fill>
        <patternFill>
          <bgColor theme="4" tint="0.59996337778862885"/>
        </patternFill>
      </fill>
      <border diagonalUp="0" diagonalDown="0">
        <left/>
        <right/>
        <top style="medium">
          <color theme="3" tint="0.499984740745262"/>
        </top>
        <bottom/>
        <vertical/>
        <horizontal/>
      </border>
    </dxf>
    <dxf>
      <font>
        <b val="0"/>
        <i val="0"/>
        <color theme="3" tint="0.24994659260841701"/>
      </font>
      <fill>
        <patternFill patternType="solid">
          <fgColor indexed="64"/>
          <bgColor theme="4" tint="0.59996337778862885"/>
        </patternFill>
      </fill>
      <border diagonalUp="0" diagonalDown="0">
        <left/>
        <right/>
        <top/>
        <bottom style="dashed">
          <color theme="3" tint="0.499984740745262"/>
        </bottom>
        <vertical/>
        <horizontal/>
      </border>
    </dxf>
    <dxf>
      <font>
        <b val="0"/>
        <i val="0"/>
        <color theme="3" tint="0.24994659260841701"/>
      </font>
      <fill>
        <patternFill patternType="solid">
          <bgColor theme="4" tint="0.59996337778862885"/>
        </patternFill>
      </fill>
      <border diagonalUp="0" diagonalDown="0">
        <left/>
        <right/>
        <top/>
        <bottom/>
        <vertical/>
        <horizontal/>
      </border>
    </dxf>
    <dxf>
      <fill>
        <patternFill>
          <bgColor theme="0" tint="-4.9989318521683403E-2"/>
        </patternFill>
      </fill>
    </dxf>
    <dxf>
      <font>
        <b val="0"/>
        <i val="0"/>
        <color theme="3" tint="0.24994659260841701"/>
      </font>
      <fill>
        <patternFill>
          <bgColor theme="0"/>
        </patternFill>
      </fill>
      <border diagonalUp="0" diagonalDown="0">
        <left/>
        <right style="dashed">
          <color theme="3" tint="0.24994659260841701"/>
        </right>
        <top/>
        <bottom/>
        <vertical style="dashed">
          <color theme="3" tint="0.24994659260841701"/>
        </vertical>
        <horizontal/>
      </border>
    </dxf>
    <dxf>
      <font>
        <b/>
        <i val="0"/>
        <color theme="3" tint="0.24994659260841701"/>
      </font>
      <fill>
        <patternFill>
          <bgColor theme="0"/>
        </patternFill>
      </fill>
      <border diagonalUp="0" diagonalDown="0">
        <left/>
        <right/>
        <top style="medium">
          <color theme="3" tint="0.749961851863155"/>
        </top>
        <bottom/>
        <vertical/>
        <horizontal/>
      </border>
    </dxf>
    <dxf>
      <font>
        <b/>
        <i val="0"/>
        <color theme="3" tint="0.24994659260841701"/>
      </font>
      <fill>
        <patternFill patternType="solid">
          <fgColor indexed="64"/>
          <bgColor theme="2"/>
        </patternFill>
      </fill>
      <border diagonalUp="0" diagonalDown="0">
        <left/>
        <right/>
        <top/>
        <bottom style="medium">
          <color theme="3" tint="0.749961851863155"/>
        </bottom>
        <vertical/>
        <horizontal/>
      </border>
    </dxf>
    <dxf>
      <font>
        <b val="0"/>
        <i val="0"/>
        <color theme="3" tint="0.24994659260841701"/>
      </font>
      <border diagonalUp="0" diagonalDown="0">
        <left/>
        <right style="dashed">
          <color theme="3" tint="0.24994659260841701"/>
        </right>
        <top/>
        <bottom/>
        <vertical style="dashed">
          <color theme="3" tint="0.24994659260841701"/>
        </vertical>
        <horizontal/>
      </border>
    </dxf>
    <dxf>
      <fill>
        <patternFill>
          <bgColor theme="5" tint="0.79998168889431442"/>
        </patternFill>
      </fill>
    </dxf>
    <dxf>
      <fill>
        <patternFill>
          <bgColor theme="0"/>
        </patternFill>
      </fill>
    </dxf>
    <dxf>
      <fill>
        <patternFill>
          <bgColor theme="5" tint="0.79998168889431442"/>
        </patternFill>
      </fill>
    </dxf>
    <dxf>
      <fill>
        <patternFill>
          <bgColor theme="0"/>
        </patternFill>
      </fill>
    </dxf>
    <dxf>
      <font>
        <b val="0"/>
        <i val="0"/>
        <color theme="3" tint="0.24994659260841701"/>
      </font>
      <fill>
        <patternFill>
          <bgColor theme="5" tint="0.79998168889431442"/>
        </patternFill>
      </fill>
      <border diagonalUp="0" diagonalDown="0">
        <left/>
        <right/>
        <top/>
        <bottom/>
        <vertical/>
        <horizontal/>
      </border>
    </dxf>
    <dxf>
      <font>
        <b val="0"/>
        <i val="0"/>
        <color theme="3" tint="0.24994659260841701"/>
      </font>
      <fill>
        <patternFill>
          <bgColor theme="0"/>
        </patternFill>
      </fill>
      <border diagonalUp="0" diagonalDown="0">
        <left/>
        <right/>
        <top/>
        <bottom/>
        <vertical/>
        <horizontal/>
      </border>
    </dxf>
    <dxf>
      <font>
        <b/>
        <i/>
        <color theme="3" tint="0.24994659260841701"/>
      </font>
      <fill>
        <patternFill>
          <bgColor theme="3" tint="0.89996032593768116"/>
        </patternFill>
      </fill>
      <border diagonalUp="0" diagonalDown="0">
        <left/>
        <right/>
        <top style="medium">
          <color theme="3" tint="0.749961851863155"/>
        </top>
        <bottom/>
        <vertical/>
        <horizontal/>
      </border>
    </dxf>
    <dxf>
      <font>
        <b/>
        <i val="0"/>
        <color theme="3" tint="0.24994659260841701"/>
      </font>
      <fill>
        <patternFill patternType="solid">
          <fgColor theme="7"/>
          <bgColor theme="3" tint="0.89996032593768116"/>
        </patternFill>
      </fill>
      <border diagonalUp="0" diagonalDown="0">
        <left/>
        <right/>
        <top/>
        <bottom style="medium">
          <color theme="3" tint="0.749961851863155"/>
        </bottom>
        <vertical/>
        <horizontal/>
      </border>
    </dxf>
    <dxf>
      <font>
        <b val="0"/>
        <i val="0"/>
        <color theme="3" tint="0.24994659260841701"/>
      </font>
      <fill>
        <patternFill>
          <bgColor theme="3" tint="0.89996032593768116"/>
        </patternFill>
      </fill>
      <border diagonalUp="0" diagonalDown="0">
        <left/>
        <right/>
        <top/>
        <bottom/>
        <vertical/>
        <horizontal/>
      </border>
    </dxf>
    <dxf>
      <font>
        <b val="0"/>
        <i val="0"/>
        <color theme="1"/>
      </font>
      <border diagonalUp="0" diagonalDown="0">
        <left/>
        <right/>
        <top style="dotted">
          <color theme="1"/>
        </top>
        <bottom/>
        <vertical/>
        <horizontal/>
      </border>
    </dxf>
    <dxf>
      <font>
        <b val="0"/>
        <i val="0"/>
        <color theme="1"/>
      </font>
      <border diagonalUp="0" diagonalDown="0">
        <left/>
        <right/>
        <top/>
        <bottom/>
        <vertical/>
        <horizontal/>
      </border>
    </dxf>
  </dxfs>
  <tableStyles count="5" defaultTableStyle="Personal Cash Flow Statement" defaultPivotStyle="PivotStyleLight15">
    <tableStyle name="Balance sheet table" pivot="0" count="2" xr9:uid="{00000000-0011-0000-FFFF-FFFF00000000}">
      <tableStyleElement type="wholeTable" dxfId="80"/>
      <tableStyleElement type="totalRow" dxfId="79"/>
    </tableStyle>
    <tableStyle name="Personal Cash Flow Statement" pivot="0" count="9" xr9:uid="{00000000-0011-0000-FFFF-FFFF01000000}">
      <tableStyleElement type="wholeTable" dxfId="78"/>
      <tableStyleElement type="headerRow" dxfId="77"/>
      <tableStyleElement type="totalRow" dxfId="76"/>
      <tableStyleElement type="firstColumn" dxfId="75"/>
      <tableStyleElement type="lastColumn" dxfId="74"/>
      <tableStyleElement type="firstHeaderCell" dxfId="73"/>
      <tableStyleElement type="lastHeaderCell" dxfId="72"/>
      <tableStyleElement type="firstTotalCell" dxfId="71"/>
      <tableStyleElement type="lastTotalCell" dxfId="70"/>
    </tableStyle>
    <tableStyle name="Personal Cash Flow Statement 2" pivot="0" count="5" xr9:uid="{00000000-0011-0000-FFFF-FFFF02000000}">
      <tableStyleElement type="wholeTable" dxfId="69"/>
      <tableStyleElement type="headerRow" dxfId="68"/>
      <tableStyleElement type="totalRow" dxfId="67"/>
      <tableStyleElement type="firstRowStripe" dxfId="66"/>
      <tableStyleElement type="secondRowStripe" dxfId="65"/>
    </tableStyle>
    <tableStyle name="Personal Cash Flow Statement 3" pivot="0" count="3" xr9:uid="{00000000-0011-0000-FFFF-FFFF03000000}">
      <tableStyleElement type="wholeTable" dxfId="64"/>
      <tableStyleElement type="headerRow" dxfId="63"/>
      <tableStyleElement type="totalRow" dxfId="62"/>
    </tableStyle>
    <tableStyle name="Personal Cash Flow Statement 4" pivot="0" count="5" xr9:uid="{00000000-0011-0000-FFFF-FFFF04000000}">
      <tableStyleElement type="wholeTable" dxfId="61"/>
      <tableStyleElement type="headerRow" dxfId="60"/>
      <tableStyleElement type="totalRow" dxfId="59"/>
      <tableStyleElement type="firstRowStripe" dxfId="58"/>
      <tableStyleElement type="secondRowStripe" dxfId="5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5321271863918"/>
          <c:y val="0.502334320783001"/>
          <c:w val="0.60887245964483505"/>
          <c:h val="0.46644615329516598"/>
        </c:manualLayout>
      </c:layout>
      <c:pieChart>
        <c:varyColors val="1"/>
        <c:ser>
          <c:idx val="0"/>
          <c:order val="0"/>
          <c:tx>
            <c:strRef>
              <c:f>'Cash Flow'!$H$30</c:f>
              <c:strCache>
                <c:ptCount val="1"/>
                <c:pt idx="0">
                  <c:v>Annual  </c:v>
                </c:pt>
              </c:strCache>
            </c:strRef>
          </c:tx>
          <c:spPr>
            <a:ln w="38100">
              <a:solidFill>
                <a:schemeClr val="accent5">
                  <a:lumMod val="20000"/>
                  <a:lumOff val="80000"/>
                </a:schemeClr>
              </a:solidFill>
            </a:ln>
          </c:spPr>
          <c:dPt>
            <c:idx val="0"/>
            <c:bubble3D val="0"/>
            <c:spPr>
              <a:solidFill>
                <a:schemeClr val="accent1"/>
              </a:solidFill>
              <a:ln w="38100">
                <a:solidFill>
                  <a:schemeClr val="accent5">
                    <a:lumMod val="20000"/>
                    <a:lumOff val="80000"/>
                  </a:schemeClr>
                </a:solidFill>
              </a:ln>
              <a:effectLst/>
            </c:spPr>
            <c:extLst>
              <c:ext xmlns:c16="http://schemas.microsoft.com/office/drawing/2014/chart" uri="{C3380CC4-5D6E-409C-BE32-E72D297353CC}">
                <c16:uniqueId val="{00000001-1271-F149-B8A2-E83ED4A0219D}"/>
              </c:ext>
            </c:extLst>
          </c:dPt>
          <c:dPt>
            <c:idx val="1"/>
            <c:bubble3D val="0"/>
            <c:spPr>
              <a:solidFill>
                <a:schemeClr val="accent2"/>
              </a:solidFill>
              <a:ln w="38100">
                <a:solidFill>
                  <a:schemeClr val="accent5">
                    <a:lumMod val="20000"/>
                    <a:lumOff val="80000"/>
                  </a:schemeClr>
                </a:solidFill>
              </a:ln>
              <a:effectLst/>
            </c:spPr>
            <c:extLst>
              <c:ext xmlns:c16="http://schemas.microsoft.com/office/drawing/2014/chart" uri="{C3380CC4-5D6E-409C-BE32-E72D297353CC}">
                <c16:uniqueId val="{00000003-1271-F149-B8A2-E83ED4A0219D}"/>
              </c:ext>
            </c:extLst>
          </c:dPt>
          <c:dPt>
            <c:idx val="2"/>
            <c:bubble3D val="0"/>
            <c:spPr>
              <a:solidFill>
                <a:schemeClr val="accent3"/>
              </a:solidFill>
              <a:ln w="38100">
                <a:solidFill>
                  <a:schemeClr val="accent5">
                    <a:lumMod val="20000"/>
                    <a:lumOff val="80000"/>
                  </a:schemeClr>
                </a:solidFill>
              </a:ln>
              <a:effectLst/>
            </c:spPr>
            <c:extLst>
              <c:ext xmlns:c16="http://schemas.microsoft.com/office/drawing/2014/chart" uri="{C3380CC4-5D6E-409C-BE32-E72D297353CC}">
                <c16:uniqueId val="{00000005-1271-F149-B8A2-E83ED4A0219D}"/>
              </c:ext>
            </c:extLst>
          </c:dPt>
          <c:dPt>
            <c:idx val="3"/>
            <c:bubble3D val="0"/>
            <c:spPr>
              <a:solidFill>
                <a:schemeClr val="accent4"/>
              </a:solidFill>
              <a:ln w="38100">
                <a:solidFill>
                  <a:schemeClr val="accent5">
                    <a:lumMod val="20000"/>
                    <a:lumOff val="80000"/>
                  </a:schemeClr>
                </a:solidFill>
              </a:ln>
              <a:effectLst/>
            </c:spPr>
            <c:extLst>
              <c:ext xmlns:c16="http://schemas.microsoft.com/office/drawing/2014/chart" uri="{C3380CC4-5D6E-409C-BE32-E72D297353CC}">
                <c16:uniqueId val="{00000007-1271-F149-B8A2-E83ED4A0219D}"/>
              </c:ext>
            </c:extLst>
          </c:dPt>
          <c:dPt>
            <c:idx val="4"/>
            <c:bubble3D val="0"/>
            <c:spPr>
              <a:solidFill>
                <a:schemeClr val="accent5"/>
              </a:solidFill>
              <a:ln w="38100">
                <a:solidFill>
                  <a:schemeClr val="accent5">
                    <a:lumMod val="20000"/>
                    <a:lumOff val="80000"/>
                  </a:schemeClr>
                </a:solidFill>
              </a:ln>
              <a:effectLst/>
            </c:spPr>
            <c:extLst>
              <c:ext xmlns:c16="http://schemas.microsoft.com/office/drawing/2014/chart" uri="{C3380CC4-5D6E-409C-BE32-E72D297353CC}">
                <c16:uniqueId val="{00000009-1271-F149-B8A2-E83ED4A0219D}"/>
              </c:ext>
            </c:extLst>
          </c:dPt>
          <c:dPt>
            <c:idx val="5"/>
            <c:bubble3D val="0"/>
            <c:spPr>
              <a:solidFill>
                <a:schemeClr val="accent6"/>
              </a:solidFill>
              <a:ln w="38100">
                <a:solidFill>
                  <a:schemeClr val="accent5">
                    <a:lumMod val="20000"/>
                    <a:lumOff val="80000"/>
                  </a:schemeClr>
                </a:solidFill>
              </a:ln>
              <a:effectLst/>
            </c:spPr>
            <c:extLst>
              <c:ext xmlns:c16="http://schemas.microsoft.com/office/drawing/2014/chart" uri="{C3380CC4-5D6E-409C-BE32-E72D297353CC}">
                <c16:uniqueId val="{0000000B-1271-F149-B8A2-E83ED4A0219D}"/>
              </c:ext>
            </c:extLst>
          </c:dPt>
          <c:dPt>
            <c:idx val="6"/>
            <c:bubble3D val="0"/>
            <c:spPr>
              <a:solidFill>
                <a:schemeClr val="accent1">
                  <a:lumMod val="60000"/>
                </a:schemeClr>
              </a:solidFill>
              <a:ln w="38100">
                <a:solidFill>
                  <a:schemeClr val="accent5">
                    <a:lumMod val="20000"/>
                    <a:lumOff val="80000"/>
                  </a:schemeClr>
                </a:solidFill>
              </a:ln>
              <a:effectLst/>
            </c:spPr>
            <c:extLst>
              <c:ext xmlns:c16="http://schemas.microsoft.com/office/drawing/2014/chart" uri="{C3380CC4-5D6E-409C-BE32-E72D297353CC}">
                <c16:uniqueId val="{0000000D-1271-F149-B8A2-E83ED4A0219D}"/>
              </c:ext>
            </c:extLst>
          </c:dPt>
          <c:dPt>
            <c:idx val="7"/>
            <c:bubble3D val="0"/>
            <c:spPr>
              <a:solidFill>
                <a:schemeClr val="accent2">
                  <a:lumMod val="60000"/>
                </a:schemeClr>
              </a:solidFill>
              <a:ln w="38100">
                <a:solidFill>
                  <a:schemeClr val="accent5">
                    <a:lumMod val="20000"/>
                    <a:lumOff val="80000"/>
                  </a:schemeClr>
                </a:solidFill>
              </a:ln>
              <a:effectLst/>
            </c:spPr>
            <c:extLst>
              <c:ext xmlns:c16="http://schemas.microsoft.com/office/drawing/2014/chart" uri="{C3380CC4-5D6E-409C-BE32-E72D297353CC}">
                <c16:uniqueId val="{0000000F-1271-F149-B8A2-E83ED4A0219D}"/>
              </c:ext>
            </c:extLst>
          </c:dPt>
          <c:dPt>
            <c:idx val="8"/>
            <c:bubble3D val="0"/>
            <c:spPr>
              <a:solidFill>
                <a:schemeClr val="accent3">
                  <a:lumMod val="60000"/>
                </a:schemeClr>
              </a:solidFill>
              <a:ln w="38100">
                <a:solidFill>
                  <a:schemeClr val="accent5">
                    <a:lumMod val="20000"/>
                    <a:lumOff val="80000"/>
                  </a:schemeClr>
                </a:solidFill>
              </a:ln>
              <a:effectLst/>
            </c:spPr>
            <c:extLst>
              <c:ext xmlns:c16="http://schemas.microsoft.com/office/drawing/2014/chart" uri="{C3380CC4-5D6E-409C-BE32-E72D297353CC}">
                <c16:uniqueId val="{00000011-1271-F149-B8A2-E83ED4A0219D}"/>
              </c:ext>
            </c:extLst>
          </c:dPt>
          <c:dPt>
            <c:idx val="9"/>
            <c:bubble3D val="0"/>
            <c:spPr>
              <a:solidFill>
                <a:schemeClr val="accent4">
                  <a:lumMod val="60000"/>
                </a:schemeClr>
              </a:solidFill>
              <a:ln w="38100">
                <a:solidFill>
                  <a:schemeClr val="accent5">
                    <a:lumMod val="20000"/>
                    <a:lumOff val="80000"/>
                  </a:schemeClr>
                </a:solidFill>
              </a:ln>
              <a:effectLst/>
            </c:spPr>
            <c:extLst>
              <c:ext xmlns:c16="http://schemas.microsoft.com/office/drawing/2014/chart" uri="{C3380CC4-5D6E-409C-BE32-E72D297353CC}">
                <c16:uniqueId val="{00000013-1271-F149-B8A2-E83ED4A0219D}"/>
              </c:ext>
            </c:extLst>
          </c:dPt>
          <c:dPt>
            <c:idx val="10"/>
            <c:bubble3D val="0"/>
            <c:spPr>
              <a:solidFill>
                <a:schemeClr val="accent5">
                  <a:lumMod val="60000"/>
                </a:schemeClr>
              </a:solidFill>
              <a:ln w="38100">
                <a:solidFill>
                  <a:schemeClr val="accent5">
                    <a:lumMod val="20000"/>
                    <a:lumOff val="80000"/>
                  </a:schemeClr>
                </a:solidFill>
              </a:ln>
              <a:effectLst/>
            </c:spPr>
            <c:extLst>
              <c:ext xmlns:c16="http://schemas.microsoft.com/office/drawing/2014/chart" uri="{C3380CC4-5D6E-409C-BE32-E72D297353CC}">
                <c16:uniqueId val="{00000015-1271-F149-B8A2-E83ED4A0219D}"/>
              </c:ext>
            </c:extLst>
          </c:dPt>
          <c:dPt>
            <c:idx val="11"/>
            <c:bubble3D val="0"/>
            <c:spPr>
              <a:solidFill>
                <a:schemeClr val="accent6">
                  <a:lumMod val="60000"/>
                </a:schemeClr>
              </a:solidFill>
              <a:ln w="38100">
                <a:solidFill>
                  <a:schemeClr val="accent5">
                    <a:lumMod val="20000"/>
                    <a:lumOff val="80000"/>
                  </a:schemeClr>
                </a:solidFill>
              </a:ln>
              <a:effectLst/>
            </c:spPr>
            <c:extLst>
              <c:ext xmlns:c16="http://schemas.microsoft.com/office/drawing/2014/chart" uri="{C3380CC4-5D6E-409C-BE32-E72D297353CC}">
                <c16:uniqueId val="{00000017-1271-F149-B8A2-E83ED4A0219D}"/>
              </c:ext>
            </c:extLst>
          </c:dPt>
          <c:dPt>
            <c:idx val="12"/>
            <c:bubble3D val="0"/>
            <c:spPr>
              <a:solidFill>
                <a:schemeClr val="accent1">
                  <a:lumMod val="80000"/>
                  <a:lumOff val="20000"/>
                </a:schemeClr>
              </a:solidFill>
              <a:ln w="38100">
                <a:solidFill>
                  <a:schemeClr val="accent5">
                    <a:lumMod val="20000"/>
                    <a:lumOff val="80000"/>
                  </a:schemeClr>
                </a:solidFill>
              </a:ln>
              <a:effectLst/>
            </c:spPr>
            <c:extLst>
              <c:ext xmlns:c16="http://schemas.microsoft.com/office/drawing/2014/chart" uri="{C3380CC4-5D6E-409C-BE32-E72D297353CC}">
                <c16:uniqueId val="{00000019-1271-F149-B8A2-E83ED4A0219D}"/>
              </c:ext>
            </c:extLst>
          </c:dPt>
          <c:dPt>
            <c:idx val="13"/>
            <c:bubble3D val="0"/>
            <c:spPr>
              <a:solidFill>
                <a:schemeClr val="accent2">
                  <a:lumMod val="80000"/>
                  <a:lumOff val="20000"/>
                </a:schemeClr>
              </a:solidFill>
              <a:ln w="38100">
                <a:solidFill>
                  <a:schemeClr val="accent5">
                    <a:lumMod val="20000"/>
                    <a:lumOff val="80000"/>
                  </a:schemeClr>
                </a:solidFill>
              </a:ln>
              <a:effectLst/>
            </c:spPr>
            <c:extLst>
              <c:ext xmlns:c16="http://schemas.microsoft.com/office/drawing/2014/chart" uri="{C3380CC4-5D6E-409C-BE32-E72D297353CC}">
                <c16:uniqueId val="{0000001B-1271-F149-B8A2-E83ED4A0219D}"/>
              </c:ext>
            </c:extLst>
          </c:dPt>
          <c:dPt>
            <c:idx val="14"/>
            <c:bubble3D val="0"/>
            <c:spPr>
              <a:solidFill>
                <a:schemeClr val="accent3">
                  <a:lumMod val="80000"/>
                  <a:lumOff val="20000"/>
                </a:schemeClr>
              </a:solidFill>
              <a:ln w="38100">
                <a:solidFill>
                  <a:schemeClr val="accent5">
                    <a:lumMod val="20000"/>
                    <a:lumOff val="80000"/>
                  </a:schemeClr>
                </a:solidFill>
              </a:ln>
              <a:effectLst/>
            </c:spPr>
            <c:extLst>
              <c:ext xmlns:c16="http://schemas.microsoft.com/office/drawing/2014/chart" uri="{C3380CC4-5D6E-409C-BE32-E72D297353CC}">
                <c16:uniqueId val="{0000001D-1271-F149-B8A2-E83ED4A0219D}"/>
              </c:ext>
            </c:extLst>
          </c:dPt>
          <c:dPt>
            <c:idx val="15"/>
            <c:bubble3D val="0"/>
            <c:spPr>
              <a:solidFill>
                <a:schemeClr val="accent4">
                  <a:lumMod val="80000"/>
                  <a:lumOff val="20000"/>
                </a:schemeClr>
              </a:solidFill>
              <a:ln w="38100">
                <a:solidFill>
                  <a:schemeClr val="accent5">
                    <a:lumMod val="20000"/>
                    <a:lumOff val="80000"/>
                  </a:schemeClr>
                </a:solidFill>
              </a:ln>
              <a:effectLst/>
            </c:spPr>
            <c:extLst>
              <c:ext xmlns:c16="http://schemas.microsoft.com/office/drawing/2014/chart" uri="{C3380CC4-5D6E-409C-BE32-E72D297353CC}">
                <c16:uniqueId val="{0000001F-1271-F149-B8A2-E83ED4A0219D}"/>
              </c:ext>
            </c:extLst>
          </c:dPt>
          <c:dPt>
            <c:idx val="16"/>
            <c:bubble3D val="0"/>
            <c:spPr>
              <a:solidFill>
                <a:schemeClr val="accent5">
                  <a:lumMod val="80000"/>
                  <a:lumOff val="20000"/>
                </a:schemeClr>
              </a:solidFill>
              <a:ln w="38100">
                <a:solidFill>
                  <a:schemeClr val="accent5">
                    <a:lumMod val="20000"/>
                    <a:lumOff val="80000"/>
                  </a:schemeClr>
                </a:solidFill>
              </a:ln>
              <a:effectLst/>
            </c:spPr>
            <c:extLst>
              <c:ext xmlns:c16="http://schemas.microsoft.com/office/drawing/2014/chart" uri="{C3380CC4-5D6E-409C-BE32-E72D297353CC}">
                <c16:uniqueId val="{00000021-1271-F149-B8A2-E83ED4A0219D}"/>
              </c:ext>
            </c:extLst>
          </c:dPt>
          <c:dPt>
            <c:idx val="17"/>
            <c:bubble3D val="0"/>
            <c:spPr>
              <a:solidFill>
                <a:schemeClr val="accent6">
                  <a:lumMod val="80000"/>
                  <a:lumOff val="20000"/>
                </a:schemeClr>
              </a:solidFill>
              <a:ln w="38100">
                <a:solidFill>
                  <a:schemeClr val="accent5">
                    <a:lumMod val="20000"/>
                    <a:lumOff val="80000"/>
                  </a:schemeClr>
                </a:solidFill>
              </a:ln>
              <a:effectLst/>
            </c:spPr>
            <c:extLst>
              <c:ext xmlns:c16="http://schemas.microsoft.com/office/drawing/2014/chart" uri="{C3380CC4-5D6E-409C-BE32-E72D297353CC}">
                <c16:uniqueId val="{00000023-1271-F149-B8A2-E83ED4A0219D}"/>
              </c:ext>
            </c:extLst>
          </c:dPt>
          <c:dPt>
            <c:idx val="18"/>
            <c:bubble3D val="0"/>
            <c:spPr>
              <a:solidFill>
                <a:schemeClr val="accent1">
                  <a:lumMod val="80000"/>
                </a:schemeClr>
              </a:solidFill>
              <a:ln w="38100">
                <a:solidFill>
                  <a:schemeClr val="accent5">
                    <a:lumMod val="20000"/>
                    <a:lumOff val="80000"/>
                  </a:schemeClr>
                </a:solidFill>
              </a:ln>
              <a:effectLst/>
            </c:spPr>
            <c:extLst>
              <c:ext xmlns:c16="http://schemas.microsoft.com/office/drawing/2014/chart" uri="{C3380CC4-5D6E-409C-BE32-E72D297353CC}">
                <c16:uniqueId val="{00000025-1271-F149-B8A2-E83ED4A0219D}"/>
              </c:ext>
            </c:extLst>
          </c:dPt>
          <c:dPt>
            <c:idx val="19"/>
            <c:bubble3D val="0"/>
            <c:spPr>
              <a:solidFill>
                <a:schemeClr val="accent2">
                  <a:lumMod val="80000"/>
                </a:schemeClr>
              </a:solidFill>
              <a:ln w="38100">
                <a:solidFill>
                  <a:schemeClr val="accent5">
                    <a:lumMod val="20000"/>
                    <a:lumOff val="80000"/>
                  </a:schemeClr>
                </a:solidFill>
              </a:ln>
              <a:effectLst/>
            </c:spPr>
            <c:extLst>
              <c:ext xmlns:c16="http://schemas.microsoft.com/office/drawing/2014/chart" uri="{C3380CC4-5D6E-409C-BE32-E72D297353CC}">
                <c16:uniqueId val="{00000027-1271-F149-B8A2-E83ED4A0219D}"/>
              </c:ext>
            </c:extLst>
          </c:dPt>
          <c:dPt>
            <c:idx val="20"/>
            <c:bubble3D val="0"/>
            <c:spPr>
              <a:solidFill>
                <a:schemeClr val="accent3">
                  <a:lumMod val="80000"/>
                </a:schemeClr>
              </a:solidFill>
              <a:ln w="38100">
                <a:solidFill>
                  <a:schemeClr val="accent5">
                    <a:lumMod val="20000"/>
                    <a:lumOff val="80000"/>
                  </a:schemeClr>
                </a:solidFill>
              </a:ln>
              <a:effectLst/>
            </c:spPr>
            <c:extLst>
              <c:ext xmlns:c16="http://schemas.microsoft.com/office/drawing/2014/chart" uri="{C3380CC4-5D6E-409C-BE32-E72D297353CC}">
                <c16:uniqueId val="{00000029-1271-F149-B8A2-E83ED4A0219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'Cash Flow'!$G$31:$G$50</c:f>
              <c:strCache>
                <c:ptCount val="20"/>
                <c:pt idx="0">
                  <c:v> Mortgage/Rent</c:v>
                </c:pt>
                <c:pt idx="1">
                  <c:v> Transportation</c:v>
                </c:pt>
                <c:pt idx="2">
                  <c:v> Food</c:v>
                </c:pt>
                <c:pt idx="3">
                  <c:v> Insurance</c:v>
                </c:pt>
                <c:pt idx="4">
                  <c:v> Utilities</c:v>
                </c:pt>
                <c:pt idx="5">
                  <c:v> Work or school expenses</c:v>
                </c:pt>
                <c:pt idx="6">
                  <c:v> Phone</c:v>
                </c:pt>
                <c:pt idx="7">
                  <c:v> Student loan</c:v>
                </c:pt>
                <c:pt idx="8">
                  <c:v> Medical/Dental/Rx</c:v>
                </c:pt>
                <c:pt idx="9">
                  <c:v> Clothing</c:v>
                </c:pt>
                <c:pt idx="10">
                  <c:v> Car Insurance</c:v>
                </c:pt>
                <c:pt idx="11">
                  <c:v> [Enter other as needed]</c:v>
                </c:pt>
                <c:pt idx="12">
                  <c:v> [Enter other as needed]</c:v>
                </c:pt>
                <c:pt idx="13">
                  <c:v> [Enter other as needed]</c:v>
                </c:pt>
                <c:pt idx="14">
                  <c:v> [Enter other as needed]</c:v>
                </c:pt>
                <c:pt idx="15">
                  <c:v> [Enter other as needed]</c:v>
                </c:pt>
                <c:pt idx="16">
                  <c:v> [Enter other as needed]</c:v>
                </c:pt>
                <c:pt idx="17">
                  <c:v> [Enter other as needed]</c:v>
                </c:pt>
                <c:pt idx="18">
                  <c:v> [Enter other as needed]</c:v>
                </c:pt>
                <c:pt idx="19">
                  <c:v> [Enter other as needed]</c:v>
                </c:pt>
              </c:strCache>
            </c:strRef>
          </c:cat>
          <c:val>
            <c:numRef>
              <c:f>'Cash Flow'!$H$31:$H$50</c:f>
              <c:numCache>
                <c:formatCode>"$"#,##0_);\("$"#,##0\)</c:formatCode>
                <c:ptCount val="20"/>
                <c:pt idx="0">
                  <c:v>0</c:v>
                </c:pt>
                <c:pt idx="1">
                  <c:v>400</c:v>
                </c:pt>
                <c:pt idx="2">
                  <c:v>200</c:v>
                </c:pt>
                <c:pt idx="3">
                  <c:v>0</c:v>
                </c:pt>
                <c:pt idx="4">
                  <c:v>400</c:v>
                </c:pt>
                <c:pt idx="5">
                  <c:v>0</c:v>
                </c:pt>
                <c:pt idx="6">
                  <c:v>360</c:v>
                </c:pt>
                <c:pt idx="7">
                  <c:v>0</c:v>
                </c:pt>
                <c:pt idx="8">
                  <c:v>0</c:v>
                </c:pt>
                <c:pt idx="9">
                  <c:v>0</c:v>
                </c:pt>
                <c:pt idx="10">
                  <c:v>1440</c:v>
                </c:pt>
              </c:numCache>
            </c:numRef>
          </c:val>
          <c:extLst>
            <c:ext xmlns:c16="http://schemas.microsoft.com/office/drawing/2014/chart" uri="{C3380CC4-5D6E-409C-BE32-E72D297353CC}">
              <c16:uniqueId val="{0000002A-1271-F149-B8A2-E83ED4A0219D}"/>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solidFill>
            <a:schemeClr val="tx2">
              <a:lumMod val="75000"/>
              <a:lumOff val="25000"/>
            </a:schemeClr>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101543039604101"/>
          <c:y val="0.49479951701943697"/>
          <c:w val="0.61673771670261002"/>
          <c:h val="0.47187047525492098"/>
        </c:manualLayout>
      </c:layout>
      <c:pieChart>
        <c:varyColors val="1"/>
        <c:ser>
          <c:idx val="0"/>
          <c:order val="0"/>
          <c:tx>
            <c:strRef>
              <c:f>'Cash Flow'!$C$30</c:f>
              <c:strCache>
                <c:ptCount val="1"/>
                <c:pt idx="0">
                  <c:v>Annual  </c:v>
                </c:pt>
              </c:strCache>
            </c:strRef>
          </c:tx>
          <c:spPr>
            <a:ln w="38100">
              <a:solidFill>
                <a:schemeClr val="accent5">
                  <a:lumMod val="20000"/>
                  <a:lumOff val="80000"/>
                </a:schemeClr>
              </a:solidFill>
            </a:ln>
          </c:spPr>
          <c:dPt>
            <c:idx val="0"/>
            <c:bubble3D val="0"/>
            <c:spPr>
              <a:solidFill>
                <a:schemeClr val="accent1"/>
              </a:solidFill>
              <a:ln w="38100">
                <a:solidFill>
                  <a:schemeClr val="accent5">
                    <a:lumMod val="20000"/>
                    <a:lumOff val="80000"/>
                  </a:schemeClr>
                </a:solidFill>
              </a:ln>
              <a:effectLst/>
            </c:spPr>
            <c:extLst>
              <c:ext xmlns:c16="http://schemas.microsoft.com/office/drawing/2014/chart" uri="{C3380CC4-5D6E-409C-BE32-E72D297353CC}">
                <c16:uniqueId val="{00000001-9437-FE4E-83BB-856145B73307}"/>
              </c:ext>
            </c:extLst>
          </c:dPt>
          <c:dPt>
            <c:idx val="1"/>
            <c:bubble3D val="0"/>
            <c:spPr>
              <a:solidFill>
                <a:schemeClr val="accent2"/>
              </a:solidFill>
              <a:ln w="38100">
                <a:solidFill>
                  <a:schemeClr val="accent5">
                    <a:lumMod val="20000"/>
                    <a:lumOff val="80000"/>
                  </a:schemeClr>
                </a:solidFill>
              </a:ln>
              <a:effectLst/>
            </c:spPr>
            <c:extLst>
              <c:ext xmlns:c16="http://schemas.microsoft.com/office/drawing/2014/chart" uri="{C3380CC4-5D6E-409C-BE32-E72D297353CC}">
                <c16:uniqueId val="{00000003-9437-FE4E-83BB-856145B73307}"/>
              </c:ext>
            </c:extLst>
          </c:dPt>
          <c:dPt>
            <c:idx val="2"/>
            <c:bubble3D val="0"/>
            <c:spPr>
              <a:solidFill>
                <a:schemeClr val="accent3"/>
              </a:solidFill>
              <a:ln w="38100">
                <a:solidFill>
                  <a:schemeClr val="accent5">
                    <a:lumMod val="20000"/>
                    <a:lumOff val="80000"/>
                  </a:schemeClr>
                </a:solidFill>
              </a:ln>
              <a:effectLst/>
            </c:spPr>
            <c:extLst>
              <c:ext xmlns:c16="http://schemas.microsoft.com/office/drawing/2014/chart" uri="{C3380CC4-5D6E-409C-BE32-E72D297353CC}">
                <c16:uniqueId val="{00000005-9437-FE4E-83BB-856145B73307}"/>
              </c:ext>
            </c:extLst>
          </c:dPt>
          <c:dPt>
            <c:idx val="3"/>
            <c:bubble3D val="0"/>
            <c:spPr>
              <a:solidFill>
                <a:schemeClr val="accent4"/>
              </a:solidFill>
              <a:ln w="38100">
                <a:solidFill>
                  <a:schemeClr val="accent5">
                    <a:lumMod val="20000"/>
                    <a:lumOff val="80000"/>
                  </a:schemeClr>
                </a:solidFill>
              </a:ln>
              <a:effectLst/>
            </c:spPr>
            <c:extLst>
              <c:ext xmlns:c16="http://schemas.microsoft.com/office/drawing/2014/chart" uri="{C3380CC4-5D6E-409C-BE32-E72D297353CC}">
                <c16:uniqueId val="{00000007-9437-FE4E-83BB-856145B73307}"/>
              </c:ext>
            </c:extLst>
          </c:dPt>
          <c:dPt>
            <c:idx val="4"/>
            <c:bubble3D val="0"/>
            <c:spPr>
              <a:solidFill>
                <a:schemeClr val="accent5"/>
              </a:solidFill>
              <a:ln w="38100">
                <a:solidFill>
                  <a:schemeClr val="accent5">
                    <a:lumMod val="20000"/>
                    <a:lumOff val="80000"/>
                  </a:schemeClr>
                </a:solidFill>
              </a:ln>
              <a:effectLst/>
            </c:spPr>
            <c:extLst>
              <c:ext xmlns:c16="http://schemas.microsoft.com/office/drawing/2014/chart" uri="{C3380CC4-5D6E-409C-BE32-E72D297353CC}">
                <c16:uniqueId val="{00000009-9437-FE4E-83BB-856145B73307}"/>
              </c:ext>
            </c:extLst>
          </c:dPt>
          <c:dPt>
            <c:idx val="5"/>
            <c:bubble3D val="0"/>
            <c:spPr>
              <a:solidFill>
                <a:schemeClr val="accent6"/>
              </a:solidFill>
              <a:ln w="38100">
                <a:solidFill>
                  <a:schemeClr val="accent5">
                    <a:lumMod val="20000"/>
                    <a:lumOff val="80000"/>
                  </a:schemeClr>
                </a:solidFill>
              </a:ln>
              <a:effectLst/>
            </c:spPr>
            <c:extLst>
              <c:ext xmlns:c16="http://schemas.microsoft.com/office/drawing/2014/chart" uri="{C3380CC4-5D6E-409C-BE32-E72D297353CC}">
                <c16:uniqueId val="{0000000B-9437-FE4E-83BB-856145B7330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'Cash Flow'!$B$31:$B$36</c:f>
              <c:strCache>
                <c:ptCount val="6"/>
                <c:pt idx="0">
                  <c:v> Wages (gross)</c:v>
                </c:pt>
                <c:pt idx="1">
                  <c:v> Tips</c:v>
                </c:pt>
                <c:pt idx="2">
                  <c:v> Interest and dividends</c:v>
                </c:pt>
                <c:pt idx="3">
                  <c:v> [Enter other as needed]</c:v>
                </c:pt>
                <c:pt idx="4">
                  <c:v> [Enter other as needed]</c:v>
                </c:pt>
                <c:pt idx="5">
                  <c:v> [Enter other as needed]</c:v>
                </c:pt>
              </c:strCache>
            </c:strRef>
          </c:cat>
          <c:val>
            <c:numRef>
              <c:f>'Cash Flow'!$C$31:$C$36</c:f>
              <c:numCache>
                <c:formatCode>"$"#,##0_);\("$"#,##0\)</c:formatCode>
                <c:ptCount val="6"/>
                <c:pt idx="0">
                  <c:v>7524</c:v>
                </c:pt>
                <c:pt idx="1">
                  <c:v>0</c:v>
                </c:pt>
              </c:numCache>
            </c:numRef>
          </c:val>
          <c:extLst>
            <c:ext xmlns:c16="http://schemas.microsoft.com/office/drawing/2014/chart" uri="{C3380CC4-5D6E-409C-BE32-E72D297353CC}">
              <c16:uniqueId val="{0000000C-9437-FE4E-83BB-856145B73307}"/>
            </c:ext>
          </c:extLst>
        </c:ser>
        <c:dLbls>
          <c:showLegendKey val="0"/>
          <c:showVal val="1"/>
          <c:showCatName val="0"/>
          <c:showSerName val="0"/>
          <c:showPercent val="0"/>
          <c:showBubbleSize val="0"/>
          <c:showLeaderLines val="1"/>
        </c:dLbls>
        <c:firstSliceAng val="0"/>
      </c:pieChart>
      <c:spPr>
        <a:noFill/>
        <a:ln w="25400">
          <a:noFill/>
        </a:ln>
        <a:effectLst/>
      </c:spPr>
    </c:plotArea>
    <c:plotVisOnly val="1"/>
    <c:dispBlanksAs val="gap"/>
    <c:showDLblsOverMax val="0"/>
  </c:chart>
  <c:spPr>
    <a:noFill/>
    <a:ln w="9525" cap="flat" cmpd="sng" algn="ctr">
      <a:noFill/>
      <a:round/>
    </a:ln>
    <a:effectLst/>
  </c:spPr>
  <c:txPr>
    <a:bodyPr/>
    <a:lstStyle/>
    <a:p>
      <a:pPr>
        <a:defRPr>
          <a:solidFill>
            <a:schemeClr val="tx2">
              <a:lumMod val="75000"/>
              <a:lumOff val="25000"/>
            </a:schemeClr>
          </a:solidFill>
        </a:defRPr>
      </a:pPr>
      <a:endParaRPr lang="en-US"/>
    </a:p>
  </c:txPr>
  <c:printSettings>
    <c:headerFooter/>
    <c:pageMargins b="0.75" l="0.7" r="0.7" t="0.75" header="0.3" footer="0.3"/>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286937415265799"/>
          <c:y val="0.49840703391608199"/>
          <c:w val="0.61626161233662602"/>
          <c:h val="0.47210684921694701"/>
        </c:manualLayout>
      </c:layout>
      <c:pieChart>
        <c:varyColors val="1"/>
        <c:ser>
          <c:idx val="0"/>
          <c:order val="0"/>
          <c:tx>
            <c:strRef>
              <c:f>'Cash Flow'!$M$30</c:f>
              <c:strCache>
                <c:ptCount val="1"/>
                <c:pt idx="0">
                  <c:v>Annual  </c:v>
                </c:pt>
              </c:strCache>
            </c:strRef>
          </c:tx>
          <c:spPr>
            <a:ln w="38100">
              <a:solidFill>
                <a:schemeClr val="accent5">
                  <a:lumMod val="20000"/>
                  <a:lumOff val="80000"/>
                </a:schemeClr>
              </a:solidFill>
            </a:ln>
          </c:spPr>
          <c:dLbls>
            <c:spPr>
              <a:noFill/>
              <a:ln>
                <a:noFill/>
              </a:ln>
              <a:effectLst/>
            </c:spPr>
            <c:dLblPos val="outEnd"/>
            <c:showLegendKey val="0"/>
            <c:showVal val="0"/>
            <c:showCatName val="1"/>
            <c:showSerName val="0"/>
            <c:showPercent val="1"/>
            <c:showBubbleSize val="0"/>
            <c:showLeaderLines val="1"/>
            <c:extLst>
              <c:ext xmlns:c15="http://schemas.microsoft.com/office/drawing/2012/chart" uri="{CE6537A1-D6FC-4f65-9D91-7224C49458BB}"/>
            </c:extLst>
          </c:dLbls>
          <c:cat>
            <c:strRef>
              <c:f>'Cash Flow'!$L$31:$L$44</c:f>
              <c:strCache>
                <c:ptCount val="14"/>
                <c:pt idx="0">
                  <c:v> Dining</c:v>
                </c:pt>
                <c:pt idx="1">
                  <c:v> Gifts</c:v>
                </c:pt>
                <c:pt idx="2">
                  <c:v> Travel</c:v>
                </c:pt>
                <c:pt idx="3">
                  <c:v> Entertainment</c:v>
                </c:pt>
                <c:pt idx="4">
                  <c:v> Personal Care</c:v>
                </c:pt>
                <c:pt idx="5">
                  <c:v> Shopping</c:v>
                </c:pt>
                <c:pt idx="6">
                  <c:v> Charity</c:v>
                </c:pt>
                <c:pt idx="7">
                  <c:v> Club/Memberships</c:v>
                </c:pt>
                <c:pt idx="8">
                  <c:v> Internet/TV</c:v>
                </c:pt>
                <c:pt idx="9">
                  <c:v> [Enter other as needed]</c:v>
                </c:pt>
                <c:pt idx="10">
                  <c:v> [Enter other as needed]</c:v>
                </c:pt>
                <c:pt idx="11">
                  <c:v> [Enter other as needed]</c:v>
                </c:pt>
                <c:pt idx="12">
                  <c:v> [Enter other as needed]</c:v>
                </c:pt>
                <c:pt idx="13">
                  <c:v> [Enter other as needed]</c:v>
                </c:pt>
              </c:strCache>
            </c:strRef>
          </c:cat>
          <c:val>
            <c:numRef>
              <c:f>'Cash Flow'!$M$31:$M$44</c:f>
              <c:numCache>
                <c:formatCode>"$"#,##0_);\("$"#,##0\)</c:formatCode>
                <c:ptCount val="14"/>
                <c:pt idx="0">
                  <c:v>200</c:v>
                </c:pt>
                <c:pt idx="1">
                  <c:v>0</c:v>
                </c:pt>
                <c:pt idx="2">
                  <c:v>0</c:v>
                </c:pt>
                <c:pt idx="3">
                  <c:v>600</c:v>
                </c:pt>
                <c:pt idx="4">
                  <c:v>240</c:v>
                </c:pt>
                <c:pt idx="5">
                  <c:v>0</c:v>
                </c:pt>
                <c:pt idx="6">
                  <c:v>0</c:v>
                </c:pt>
                <c:pt idx="7">
                  <c:v>0</c:v>
                </c:pt>
                <c:pt idx="8">
                  <c:v>150</c:v>
                </c:pt>
              </c:numCache>
            </c:numRef>
          </c:val>
          <c:extLst>
            <c:ext xmlns:c16="http://schemas.microsoft.com/office/drawing/2014/chart" uri="{C3380CC4-5D6E-409C-BE32-E72D297353CC}">
              <c16:uniqueId val="{00000000-F8F5-464C-BD84-D68EB4C62A37}"/>
            </c:ext>
          </c:extLst>
        </c:ser>
        <c:dLbls>
          <c:showLegendKey val="0"/>
          <c:showVal val="0"/>
          <c:showCatName val="0"/>
          <c:showSerName val="0"/>
          <c:showPercent val="0"/>
          <c:showBubbleSize val="0"/>
          <c:showLeaderLines val="1"/>
        </c:dLbls>
        <c:firstSliceAng val="0"/>
      </c:pieChart>
      <c:spPr>
        <a:ln>
          <a:noFill/>
        </a:ln>
      </c:spPr>
    </c:plotArea>
    <c:plotVisOnly val="1"/>
    <c:dispBlanksAs val="gap"/>
    <c:showDLblsOverMax val="0"/>
  </c:chart>
  <c:spPr>
    <a:noFill/>
    <a:ln>
      <a:noFill/>
    </a:ln>
  </c:spPr>
  <c:txPr>
    <a:bodyPr/>
    <a:lstStyle/>
    <a:p>
      <a:pPr>
        <a:defRPr>
          <a:solidFill>
            <a:schemeClr val="tx2">
              <a:lumMod val="75000"/>
              <a:lumOff val="25000"/>
            </a:schemeClr>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046913837757001"/>
          <c:y val="0.51883982338464996"/>
          <c:w val="0.60160857281374902"/>
          <c:h val="0.46029505814697103"/>
        </c:manualLayout>
      </c:layout>
      <c:pieChart>
        <c:varyColors val="1"/>
        <c:ser>
          <c:idx val="0"/>
          <c:order val="0"/>
          <c:tx>
            <c:strRef>
              <c:f>'Cash Flow'!$R$30</c:f>
              <c:strCache>
                <c:ptCount val="1"/>
                <c:pt idx="0">
                  <c:v>Annual  </c:v>
                </c:pt>
              </c:strCache>
            </c:strRef>
          </c:tx>
          <c:spPr>
            <a:ln w="38100">
              <a:solidFill>
                <a:schemeClr val="accent5">
                  <a:lumMod val="20000"/>
                  <a:lumOff val="80000"/>
                </a:schemeClr>
              </a:solidFill>
            </a:ln>
          </c:spPr>
          <c:dLbls>
            <c:spPr>
              <a:noFill/>
              <a:ln>
                <a:noFill/>
              </a:ln>
              <a:effectLst/>
            </c:spPr>
            <c:dLblPos val="outEnd"/>
            <c:showLegendKey val="0"/>
            <c:showVal val="0"/>
            <c:showCatName val="1"/>
            <c:showSerName val="0"/>
            <c:showPercent val="1"/>
            <c:showBubbleSize val="0"/>
            <c:showLeaderLines val="1"/>
            <c:extLst>
              <c:ext xmlns:c15="http://schemas.microsoft.com/office/drawing/2012/chart" uri="{CE6537A1-D6FC-4f65-9D91-7224C49458BB}"/>
            </c:extLst>
          </c:dLbls>
          <c:cat>
            <c:strRef>
              <c:f>'Cash Flow'!$Q$31:$Q$35</c:f>
              <c:strCache>
                <c:ptCount val="5"/>
                <c:pt idx="0">
                  <c:v> Cash Reserves</c:v>
                </c:pt>
                <c:pt idx="1">
                  <c:v> Retirement </c:v>
                </c:pt>
                <c:pt idx="2">
                  <c:v> Stash</c:v>
                </c:pt>
                <c:pt idx="3">
                  <c:v> Acorns</c:v>
                </c:pt>
                <c:pt idx="4">
                  <c:v> Real Estate Jump-start</c:v>
                </c:pt>
              </c:strCache>
            </c:strRef>
          </c:cat>
          <c:val>
            <c:numRef>
              <c:f>'Cash Flow'!$R$31:$R$35</c:f>
              <c:numCache>
                <c:formatCode>"$"#,##0_);\("$"#,##0\)</c:formatCode>
                <c:ptCount val="5"/>
                <c:pt idx="0">
                  <c:v>1200</c:v>
                </c:pt>
                <c:pt idx="1">
                  <c:v>0</c:v>
                </c:pt>
                <c:pt idx="2">
                  <c:v>1440</c:v>
                </c:pt>
                <c:pt idx="3">
                  <c:v>600</c:v>
                </c:pt>
              </c:numCache>
            </c:numRef>
          </c:val>
          <c:extLst>
            <c:ext xmlns:c16="http://schemas.microsoft.com/office/drawing/2014/chart" uri="{C3380CC4-5D6E-409C-BE32-E72D297353CC}">
              <c16:uniqueId val="{00000000-2E4E-4F4A-8779-8ED02262F27F}"/>
            </c:ext>
          </c:extLst>
        </c:ser>
        <c:dLbls>
          <c:showLegendKey val="0"/>
          <c:showVal val="0"/>
          <c:showCatName val="0"/>
          <c:showSerName val="0"/>
          <c:showPercent val="0"/>
          <c:showBubbleSize val="0"/>
          <c:showLeaderLines val="1"/>
        </c:dLbls>
        <c:firstSliceAng val="0"/>
      </c:pieChart>
      <c:spPr>
        <a:ln>
          <a:noFill/>
        </a:ln>
      </c:spPr>
    </c:plotArea>
    <c:plotVisOnly val="1"/>
    <c:dispBlanksAs val="gap"/>
    <c:showDLblsOverMax val="0"/>
  </c:chart>
  <c:spPr>
    <a:noFill/>
    <a:ln>
      <a:noFill/>
    </a:ln>
  </c:spPr>
  <c:txPr>
    <a:bodyPr/>
    <a:lstStyle/>
    <a:p>
      <a:pPr>
        <a:defRPr>
          <a:solidFill>
            <a:schemeClr val="tx2">
              <a:lumMod val="75000"/>
              <a:lumOff val="25000"/>
            </a:schemeClr>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228600</xdr:colOff>
      <xdr:row>3</xdr:row>
      <xdr:rowOff>0</xdr:rowOff>
    </xdr:from>
    <xdr:to>
      <xdr:col>7</xdr:col>
      <xdr:colOff>390524</xdr:colOff>
      <xdr:row>3</xdr:row>
      <xdr:rowOff>9525</xdr:rowOff>
    </xdr:to>
    <xdr:sp macro="" textlink="#REF!">
      <xdr:nvSpPr>
        <xdr:cNvPr id="20" name="Round Same Side Corner Rectangle 19">
          <a:extLst>
            <a:ext uri="{FF2B5EF4-FFF2-40B4-BE49-F238E27FC236}">
              <a16:creationId xmlns:a16="http://schemas.microsoft.com/office/drawing/2014/main" id="{00000000-0008-0000-0100-000014000000}"/>
            </a:ext>
          </a:extLst>
        </xdr:cNvPr>
        <xdr:cNvSpPr/>
      </xdr:nvSpPr>
      <xdr:spPr>
        <a:xfrm>
          <a:off x="2381250" y="514350"/>
          <a:ext cx="2314574" cy="390525"/>
        </a:xfrm>
        <a:prstGeom prst="round2SameRect">
          <a:avLst>
            <a:gd name="adj1" fmla="val 0"/>
            <a:gd name="adj2" fmla="val 0"/>
          </a:avLst>
        </a:prstGeom>
        <a:solidFill>
          <a:schemeClr val="bg1"/>
        </a:solidFill>
        <a:ln w="95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fld id="{9009FB18-8BF5-4C1B-866F-98260C311650}" type="TxLink">
            <a:rPr lang="en-US" sz="2400" b="1" i="0" u="none" strike="noStrike">
              <a:solidFill>
                <a:srgbClr val="83B6A9"/>
              </a:solidFill>
              <a:latin typeface="Calibri"/>
              <a:cs typeface="Calibri"/>
            </a:rPr>
            <a:pPr algn="r"/>
            <a:t>-$261.00</a:t>
          </a:fld>
          <a:endParaRPr lang="en-US" sz="1600">
            <a:solidFill>
              <a:schemeClr val="tx2">
                <a:lumMod val="50000"/>
                <a:lumOff val="50000"/>
              </a:schemeClr>
            </a:solidFill>
          </a:endParaRPr>
        </a:p>
      </xdr:txBody>
    </xdr:sp>
    <xdr:clientData/>
  </xdr:twoCellAnchor>
  <xdr:twoCellAnchor>
    <xdr:from>
      <xdr:col>5</xdr:col>
      <xdr:colOff>180974</xdr:colOff>
      <xdr:row>7</xdr:row>
      <xdr:rowOff>0</xdr:rowOff>
    </xdr:from>
    <xdr:to>
      <xdr:col>9</xdr:col>
      <xdr:colOff>561975</xdr:colOff>
      <xdr:row>25</xdr:row>
      <xdr:rowOff>133350</xdr:rowOff>
    </xdr:to>
    <xdr:graphicFrame macro="">
      <xdr:nvGraphicFramePr>
        <xdr:cNvPr id="21" name="Chart 20">
          <a:extLst>
            <a:ext uri="{FF2B5EF4-FFF2-40B4-BE49-F238E27FC236}">
              <a16:creationId xmlns:a16="http://schemas.microsoft.com/office/drawing/2014/main" id="{00000000-0008-0000-01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4</xdr:col>
      <xdr:colOff>600075</xdr:colOff>
      <xdr:row>25</xdr:row>
      <xdr:rowOff>171450</xdr:rowOff>
    </xdr:to>
    <xdr:graphicFrame macro="">
      <xdr:nvGraphicFramePr>
        <xdr:cNvPr id="22" name="Chart 21">
          <a:extLst>
            <a:ext uri="{FF2B5EF4-FFF2-40B4-BE49-F238E27FC236}">
              <a16:creationId xmlns:a16="http://schemas.microsoft.com/office/drawing/2014/main" id="{00000000-0008-0000-01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7</xdr:row>
      <xdr:rowOff>0</xdr:rowOff>
    </xdr:from>
    <xdr:to>
      <xdr:col>14</xdr:col>
      <xdr:colOff>571500</xdr:colOff>
      <xdr:row>25</xdr:row>
      <xdr:rowOff>152400</xdr:rowOff>
    </xdr:to>
    <xdr:graphicFrame macro="">
      <xdr:nvGraphicFramePr>
        <xdr:cNvPr id="23" name="Chart 22">
          <a:extLst>
            <a:ext uri="{FF2B5EF4-FFF2-40B4-BE49-F238E27FC236}">
              <a16:creationId xmlns:a16="http://schemas.microsoft.com/office/drawing/2014/main" id="{00000000-0008-0000-01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xdr:colOff>
      <xdr:row>7</xdr:row>
      <xdr:rowOff>0</xdr:rowOff>
    </xdr:from>
    <xdr:to>
      <xdr:col>19</xdr:col>
      <xdr:colOff>571500</xdr:colOff>
      <xdr:row>25</xdr:row>
      <xdr:rowOff>133350</xdr:rowOff>
    </xdr:to>
    <xdr:graphicFrame macro="">
      <xdr:nvGraphicFramePr>
        <xdr:cNvPr id="24" name="Chart 23">
          <a:extLst>
            <a:ext uri="{FF2B5EF4-FFF2-40B4-BE49-F238E27FC236}">
              <a16:creationId xmlns:a16="http://schemas.microsoft.com/office/drawing/2014/main" id="{00000000-0008-0000-01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00000000}" name="tblCurrentAssets" displayName="tblCurrentAssets" ref="B9:C25" totalsRowCount="1" headerRowDxfId="56" dataDxfId="55" totalsRowDxfId="54">
  <autoFilter ref="B9:C24" xr:uid="{00000000-0009-0000-0100-00001E000000}"/>
  <tableColumns count="2">
    <tableColumn id="1" xr3:uid="{00000000-0010-0000-0000-000001000000}" name="FINANCIAL ASSETS" totalsRowLabel="TOTAL FINANCIAL ASSETS" dataDxfId="53" totalsRowDxfId="52"/>
    <tableColumn id="2" xr3:uid="{00000000-0010-0000-0000-000002000000}" name="VALUE" totalsRowFunction="sum" dataDxfId="51" totalsRowDxfId="50"/>
  </tableColumns>
  <tableStyleInfo name="Balance sheet table" showFirstColumn="0" showLastColumn="0" showRowStripes="1" showColumnStripes="0"/>
  <extLst>
    <ext xmlns:x14="http://schemas.microsoft.com/office/spreadsheetml/2009/9/main" uri="{504A1905-F514-4f6f-8877-14C23A59335A}">
      <x14:table altText="Current Assetes" altTextSummary="Values of current asset and investment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01000000}" name="tblOtherAssets" displayName="tblOtherAssets" ref="B27:C40" totalsRowCount="1" dataDxfId="49" totalsRowDxfId="48">
  <autoFilter ref="B27:C39" xr:uid="{00000000-0009-0000-0100-00001F000000}"/>
  <tableColumns count="2">
    <tableColumn id="1" xr3:uid="{00000000-0010-0000-0100-000001000000}" name="TANGIBLE ASSETS" totalsRowLabel="TOTAL TANGIBLE ASSETS" dataDxfId="47" totalsRowDxfId="46"/>
    <tableColumn id="2" xr3:uid="{00000000-0010-0000-0100-000002000000}" name="VALUE" totalsRowFunction="sum" dataDxfId="45" totalsRowDxfId="44" dataCellStyle="Currency" totalsRowCellStyle="Currency"/>
  </tableColumns>
  <tableStyleInfo name="Balance sheet table" showFirstColumn="0" showLastColumn="0" showRowStripes="1" showColumnStripes="0"/>
  <extLst>
    <ext xmlns:x14="http://schemas.microsoft.com/office/spreadsheetml/2009/9/main" uri="{504A1905-F514-4f6f-8877-14C23A59335A}">
      <x14:table altText="Other Assets" altTextSummary="Values of other asset and investments."/>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02000000}" name="tblCurrentLiabilities" displayName="tblCurrentLiabilities" ref="E9:F19" totalsRowCount="1" headerRowDxfId="43" dataDxfId="42">
  <autoFilter ref="E9:F18" xr:uid="{00000000-0009-0000-0100-000020000000}"/>
  <tableColumns count="2">
    <tableColumn id="1" xr3:uid="{00000000-0010-0000-0200-000001000000}" name="SHORT-TERM LIABILITIES" totalsRowLabel="TOTAL SHORT-TERM LIABILITIES" dataDxfId="41" totalsRowDxfId="40"/>
    <tableColumn id="2" xr3:uid="{00000000-0010-0000-0200-000002000000}" name="AMOUNT" totalsRowFunction="sum" dataDxfId="39" totalsRowDxfId="38"/>
  </tableColumns>
  <tableStyleInfo name="Balance sheet table" showFirstColumn="0" showLastColumn="0" showRowStripes="1" showColumnStripes="0"/>
  <extLst>
    <ext xmlns:x14="http://schemas.microsoft.com/office/spreadsheetml/2009/9/main" uri="{504A1905-F514-4f6f-8877-14C23A59335A}">
      <x14:table altText="Current Liabilities" altTextSummary="Values of current liabilities and debt."/>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03000000}" name="tblOtherLiabilities" displayName="tblOtherLiabilities" ref="E21:F30" totalsRowCount="1" dataDxfId="37">
  <autoFilter ref="E21:F29" xr:uid="{00000000-0009-0000-0100-000021000000}"/>
  <tableColumns count="2">
    <tableColumn id="1" xr3:uid="{00000000-0010-0000-0300-000001000000}" name="LONG-TERM LIABILITIES" totalsRowLabel="TOTAL LONG-TERM LIABILITIES" dataDxfId="36" totalsRowDxfId="35"/>
    <tableColumn id="2" xr3:uid="{00000000-0010-0000-0300-000002000000}" name="AMOUNT" totalsRowFunction="sum" dataDxfId="34" totalsRowDxfId="33"/>
  </tableColumns>
  <tableStyleInfo name="Balance sheet table" showFirstColumn="0" showLastColumn="0" showRowStripes="1" showColumnStripes="0"/>
  <extLst>
    <ext xmlns:x14="http://schemas.microsoft.com/office/spreadsheetml/2009/9/main" uri="{504A1905-F514-4f6f-8877-14C23A59335A}">
      <x14:table altText="Other Liabilities" altTextSummary="Values of other liabilities and debt."/>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blIncome" displayName="tblIncome" ref="B30:D37" totalsRowCount="1">
  <tableColumns count="3">
    <tableColumn id="1" xr3:uid="{00000000-0010-0000-0400-000001000000}" name="Total Income" totalsRowLabel="  Total" dataDxfId="32" totalsRowDxfId="31"/>
    <tableColumn id="2" xr3:uid="{00000000-0010-0000-0400-000002000000}" name="Annual  " totalsRowFunction="sum" dataDxfId="30" totalsRowDxfId="29"/>
    <tableColumn id="3" xr3:uid="{00000000-0010-0000-0400-000003000000}" name="Monthly " totalsRowFunction="sum" dataDxfId="28" totalsRowDxfId="27">
      <calculatedColumnFormula>tblIncome[[#This Row],[Annual  ]]/12</calculatedColumnFormula>
    </tableColumn>
  </tableColumns>
  <tableStyleInfo name="Personal Cash Flow Statement" showFirstColumn="1" showLastColumn="1"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5000000}" name="tblExpenses" displayName="tblExpenses" ref="G30:J51" totalsRowCount="1">
  <tableColumns count="4">
    <tableColumn id="1" xr3:uid="{00000000-0010-0000-0500-000001000000}" name="Living Expenses" totalsRowLabel=" Total" dataDxfId="26" totalsRowDxfId="25"/>
    <tableColumn id="2" xr3:uid="{00000000-0010-0000-0500-000002000000}" name="Annual  " totalsRowFunction="custom" dataDxfId="24" totalsRowDxfId="23">
      <totalsRowFormula>SUM(tblExpenses[[Annual  ]])</totalsRowFormula>
    </tableColumn>
    <tableColumn id="3" xr3:uid="{00000000-0010-0000-0500-000003000000}" name="Monthly " totalsRowFunction="custom" dataDxfId="22" totalsRowDxfId="21">
      <calculatedColumnFormula>tblExpenses[[#This Row],[Annual  ]]/12</calculatedColumnFormula>
      <totalsRowFormula>SUM(tblExpenses[[Monthly ]])</totalsRowFormula>
    </tableColumn>
    <tableColumn id="4" xr3:uid="{00000000-0010-0000-0500-000004000000}" name="% Income" totalsRowFunction="custom" dataDxfId="20" totalsRowDxfId="19">
      <calculatedColumnFormula>IF($D$37=0,"",I31/$D$37)</calculatedColumnFormula>
      <totalsRowFormula>IF($D$37=0,"",I51/$D$37)</totalsRowFormula>
    </tableColumn>
  </tableColumns>
  <tableStyleInfo name="Personal Cash Flow Statement" showFirstColumn="1" showLastColumn="1"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6000000}" name="tblDiscretionary" displayName="tblDiscretionary" ref="L30:N45" totalsRowCount="1">
  <tableColumns count="3">
    <tableColumn id="1" xr3:uid="{00000000-0010-0000-0600-000001000000}" name="Discretionary Expenses" totalsRowLabel="  Total" dataDxfId="18" totalsRowDxfId="17"/>
    <tableColumn id="2" xr3:uid="{00000000-0010-0000-0600-000002000000}" name="Annual  " totalsRowFunction="sum" dataDxfId="16" totalsRowDxfId="15"/>
    <tableColumn id="3" xr3:uid="{00000000-0010-0000-0600-000003000000}" name="Monthly " totalsRowFunction="sum" dataDxfId="14" totalsRowDxfId="13">
      <calculatedColumnFormula>tblDiscretionary[[#This Row],[Annual  ]]/12</calculatedColumnFormula>
    </tableColumn>
  </tableColumns>
  <tableStyleInfo name="Personal Cash Flow Statement" showFirstColumn="1" showLastColumn="1"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7000000}" name="tblSavings" displayName="tblSavings" ref="Q30:S36" totalsRowCount="1">
  <tableColumns count="3">
    <tableColumn id="1" xr3:uid="{00000000-0010-0000-0700-000001000000}" name="Savings/Investments" totalsRowLabel="Total" dataDxfId="12" totalsRowDxfId="2"/>
    <tableColumn id="2" xr3:uid="{00000000-0010-0000-0700-000002000000}" name="Annual  " totalsRowFunction="sum" dataDxfId="11" totalsRowDxfId="1"/>
    <tableColumn id="3" xr3:uid="{00000000-0010-0000-0700-000003000000}" name="Monthly " totalsRowFunction="sum" dataDxfId="10" totalsRowDxfId="0">
      <calculatedColumnFormula>tblSavings[[#This Row],[Annual  ]]/12</calculatedColumnFormula>
    </tableColumn>
  </tableColumns>
  <tableStyleInfo name="Personal Cash Flow Statement" showFirstColumn="1" showLastColumn="1"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00000000-000C-0000-FFFF-FFFF08000000}" name="tblIncome40" displayName="tblIncome40" ref="B39:D46" totalsRowCount="1">
  <tableColumns count="3">
    <tableColumn id="1" xr3:uid="{00000000-0010-0000-0800-000001000000}" name="Income Withholdings" totalsRowLabel=" Total " dataDxfId="9" totalsRowDxfId="8"/>
    <tableColumn id="2" xr3:uid="{00000000-0010-0000-0800-000002000000}" name="Annual  " totalsRowFunction="sum" dataDxfId="7" totalsRowDxfId="6"/>
    <tableColumn id="3" xr3:uid="{00000000-0010-0000-0800-000003000000}" name="Monthly " totalsRowFunction="sum" dataDxfId="5" totalsRowDxfId="4">
      <calculatedColumnFormula>tblIncome40[[#This Row],[Annual  ]]/12</calculatedColumnFormula>
    </tableColumn>
  </tableColumns>
  <tableStyleInfo name="Personal Cash Flow Statement" showFirstColumn="1" showLastColumn="1" showRowStripes="0" showColumnStripes="0"/>
</table>
</file>

<file path=xl/theme/theme1.xml><?xml version="1.0" encoding="utf-8"?>
<a:theme xmlns:a="http://schemas.openxmlformats.org/drawingml/2006/main" name="Office Theme">
  <a:themeElements>
    <a:clrScheme name="Personal Cash Flow Statement">
      <a:dk1>
        <a:srgbClr val="000000"/>
      </a:dk1>
      <a:lt1>
        <a:srgbClr val="FFFFFF"/>
      </a:lt1>
      <a:dk2>
        <a:srgbClr val="1A1A17"/>
      </a:dk2>
      <a:lt2>
        <a:srgbClr val="FAF7F0"/>
      </a:lt2>
      <a:accent1>
        <a:srgbClr val="E58555"/>
      </a:accent1>
      <a:accent2>
        <a:srgbClr val="62A293"/>
      </a:accent2>
      <a:accent3>
        <a:srgbClr val="F7AF4F"/>
      </a:accent3>
      <a:accent4>
        <a:srgbClr val="A7BD6F"/>
      </a:accent4>
      <a:accent5>
        <a:srgbClr val="D5BD85"/>
      </a:accent5>
      <a:accent6>
        <a:srgbClr val="996B7B"/>
      </a:accent6>
      <a:hlink>
        <a:srgbClr val="A7BD6F"/>
      </a:hlink>
      <a:folHlink>
        <a:srgbClr val="996B7B"/>
      </a:folHlink>
    </a:clrScheme>
    <a:fontScheme name="Personal Cash Flow Statement">
      <a:majorFont>
        <a:latin typeface="Calibri"/>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5" Type="http://schemas.openxmlformats.org/officeDocument/2006/relationships/table" Target="../tables/table4.xml"/><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3" Type="http://schemas.openxmlformats.org/officeDocument/2006/relationships/table" Target="../tables/table5.xml"/><Relationship Id="rId7" Type="http://schemas.openxmlformats.org/officeDocument/2006/relationships/table" Target="../tables/table9.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table" Target="../tables/table8.xml"/><Relationship Id="rId5" Type="http://schemas.openxmlformats.org/officeDocument/2006/relationships/table" Target="../tables/table7.xml"/><Relationship Id="rId4" Type="http://schemas.openxmlformats.org/officeDocument/2006/relationships/table" Target="../tables/table6.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F44"/>
  <sheetViews>
    <sheetView topLeftCell="A2" workbookViewId="0">
      <selection activeCell="E23" sqref="E23"/>
    </sheetView>
  </sheetViews>
  <sheetFormatPr defaultColWidth="9" defaultRowHeight="21" customHeight="1" x14ac:dyDescent="0.2"/>
  <cols>
    <col min="1" max="1" width="1.85546875" style="16" customWidth="1"/>
    <col min="2" max="2" width="49.85546875" style="16" customWidth="1"/>
    <col min="3" max="3" width="25" style="16" customWidth="1"/>
    <col min="4" max="4" width="3.85546875" style="31" customWidth="1"/>
    <col min="5" max="5" width="47.42578125" style="16" customWidth="1"/>
    <col min="6" max="6" width="24.85546875" style="16" customWidth="1"/>
    <col min="7" max="16384" width="9" style="16"/>
  </cols>
  <sheetData>
    <row r="1" spans="1:6" ht="39" customHeight="1" x14ac:dyDescent="0.45">
      <c r="A1"/>
      <c r="B1" s="33" t="s">
        <v>35</v>
      </c>
      <c r="C1" s="26"/>
      <c r="D1" s="26"/>
      <c r="E1" s="26"/>
      <c r="F1" s="26"/>
    </row>
    <row r="2" spans="1:6" ht="31.5" customHeight="1" x14ac:dyDescent="0.35">
      <c r="A2"/>
      <c r="B2" s="138" t="s">
        <v>125</v>
      </c>
      <c r="C2" s="26"/>
      <c r="D2" s="26"/>
      <c r="E2" s="26"/>
      <c r="F2" s="26"/>
    </row>
    <row r="3" spans="1:6" ht="31.5" x14ac:dyDescent="0.35">
      <c r="A3"/>
      <c r="B3" s="147">
        <v>44079</v>
      </c>
      <c r="C3" s="27"/>
      <c r="D3" s="27"/>
      <c r="E3" s="27"/>
      <c r="F3" s="28"/>
    </row>
    <row r="4" spans="1:6" ht="15.75" x14ac:dyDescent="0.25">
      <c r="B4" s="29"/>
      <c r="C4" s="30"/>
      <c r="E4" s="29"/>
      <c r="F4" s="32"/>
    </row>
    <row r="5" spans="1:6" s="15" customFormat="1" ht="31.5" x14ac:dyDescent="0.2">
      <c r="B5" s="45" t="s">
        <v>72</v>
      </c>
      <c r="C5" s="66">
        <f>tblCurrentAssets[[#Totals],[VALUE]]-tblCurrentLiabilities[[#Totals],[AMOUNT]]</f>
        <v>25682.98</v>
      </c>
      <c r="D5" s="45"/>
      <c r="E5" s="45" t="s">
        <v>73</v>
      </c>
      <c r="F5" s="66">
        <f>C42-F32</f>
        <v>22543.98</v>
      </c>
    </row>
    <row r="6" spans="1:6" ht="12.75" x14ac:dyDescent="0.2">
      <c r="B6" s="17"/>
      <c r="C6" s="18"/>
      <c r="D6" s="19"/>
      <c r="E6" s="17"/>
      <c r="F6" s="19"/>
    </row>
    <row r="7" spans="1:6" s="53" customFormat="1" x14ac:dyDescent="0.35">
      <c r="B7" s="54" t="s">
        <v>31</v>
      </c>
      <c r="C7" s="54"/>
      <c r="D7" s="55"/>
      <c r="E7" s="54" t="s">
        <v>32</v>
      </c>
      <c r="F7" s="54"/>
    </row>
    <row r="8" spans="1:6" s="20" customFormat="1" ht="31.5" x14ac:dyDescent="0.5">
      <c r="B8" s="22"/>
      <c r="C8" s="22"/>
      <c r="D8" s="21"/>
      <c r="E8" s="23"/>
      <c r="F8" s="23"/>
    </row>
    <row r="9" spans="1:6" ht="15.75" x14ac:dyDescent="0.2">
      <c r="B9" s="48" t="s">
        <v>58</v>
      </c>
      <c r="C9" s="49" t="s">
        <v>111</v>
      </c>
      <c r="D9" s="24"/>
      <c r="E9" s="48" t="s">
        <v>56</v>
      </c>
      <c r="F9" s="50" t="s">
        <v>112</v>
      </c>
    </row>
    <row r="10" spans="1:6" ht="12.75" x14ac:dyDescent="0.2">
      <c r="B10" s="134" t="s">
        <v>60</v>
      </c>
      <c r="C10" s="135">
        <v>92</v>
      </c>
      <c r="D10" s="19"/>
      <c r="E10" s="136" t="s">
        <v>113</v>
      </c>
      <c r="F10" s="137">
        <v>0</v>
      </c>
    </row>
    <row r="11" spans="1:6" ht="12.75" x14ac:dyDescent="0.2">
      <c r="B11" s="134" t="s">
        <v>62</v>
      </c>
      <c r="C11" s="135">
        <v>12287.74</v>
      </c>
      <c r="D11" s="19"/>
      <c r="E11" s="136" t="s">
        <v>94</v>
      </c>
      <c r="F11" s="137">
        <v>0</v>
      </c>
    </row>
    <row r="12" spans="1:6" ht="12.75" x14ac:dyDescent="0.2">
      <c r="B12" s="134" t="s">
        <v>61</v>
      </c>
      <c r="C12" s="135">
        <v>896</v>
      </c>
      <c r="D12" s="19"/>
      <c r="E12" s="136" t="s">
        <v>95</v>
      </c>
      <c r="F12" s="137">
        <v>0</v>
      </c>
    </row>
    <row r="13" spans="1:6" ht="12.75" x14ac:dyDescent="0.2">
      <c r="B13" s="134" t="s">
        <v>118</v>
      </c>
      <c r="C13" s="135">
        <v>0</v>
      </c>
      <c r="D13" s="19"/>
      <c r="E13" s="136" t="s">
        <v>96</v>
      </c>
      <c r="F13" s="137">
        <v>0</v>
      </c>
    </row>
    <row r="14" spans="1:6" ht="12.75" x14ac:dyDescent="0.2">
      <c r="B14" s="134" t="s">
        <v>120</v>
      </c>
      <c r="C14" s="135">
        <v>0</v>
      </c>
      <c r="D14" s="19"/>
      <c r="E14" s="136" t="s">
        <v>97</v>
      </c>
      <c r="F14" s="137">
        <v>0</v>
      </c>
    </row>
    <row r="15" spans="1:6" s="15" customFormat="1" ht="12.75" x14ac:dyDescent="0.2">
      <c r="B15" s="134" t="s">
        <v>65</v>
      </c>
      <c r="C15" s="135">
        <v>8336.58</v>
      </c>
      <c r="D15" s="24"/>
      <c r="E15" s="136" t="s">
        <v>98</v>
      </c>
      <c r="F15" s="137">
        <v>0</v>
      </c>
    </row>
    <row r="16" spans="1:6" s="15" customFormat="1" ht="12.75" x14ac:dyDescent="0.2">
      <c r="B16" s="134" t="s">
        <v>66</v>
      </c>
      <c r="C16" s="135">
        <v>4070.66</v>
      </c>
      <c r="D16" s="24"/>
      <c r="E16" s="136" t="s">
        <v>47</v>
      </c>
      <c r="F16" s="137"/>
    </row>
    <row r="17" spans="2:6" ht="12.75" x14ac:dyDescent="0.2">
      <c r="B17" s="134" t="s">
        <v>119</v>
      </c>
      <c r="C17" s="135">
        <v>0</v>
      </c>
      <c r="D17" s="19"/>
      <c r="E17" s="136" t="s">
        <v>47</v>
      </c>
      <c r="F17" s="137"/>
    </row>
    <row r="18" spans="2:6" ht="12.75" x14ac:dyDescent="0.2">
      <c r="B18" s="134" t="s">
        <v>67</v>
      </c>
      <c r="C18" s="135">
        <v>0</v>
      </c>
      <c r="D18" s="24"/>
      <c r="E18" s="136" t="s">
        <v>47</v>
      </c>
      <c r="F18" s="137"/>
    </row>
    <row r="19" spans="2:6" ht="12.75" x14ac:dyDescent="0.2">
      <c r="B19" s="134" t="s">
        <v>121</v>
      </c>
      <c r="C19" s="135">
        <v>0</v>
      </c>
      <c r="D19" s="19"/>
      <c r="E19" s="46" t="s">
        <v>99</v>
      </c>
      <c r="F19" s="47">
        <f>SUBTOTAL(109,tblCurrentLiabilities[AMOUNT])</f>
        <v>0</v>
      </c>
    </row>
    <row r="20" spans="2:6" ht="12.75" x14ac:dyDescent="0.2">
      <c r="B20" s="134" t="s">
        <v>122</v>
      </c>
      <c r="C20" s="135">
        <v>0</v>
      </c>
      <c r="D20" s="19"/>
      <c r="E20" s="149"/>
      <c r="F20" s="149"/>
    </row>
    <row r="21" spans="2:6" ht="15.75" x14ac:dyDescent="0.2">
      <c r="B21" s="134" t="s">
        <v>47</v>
      </c>
      <c r="C21" s="135"/>
      <c r="D21" s="19"/>
      <c r="E21" s="48" t="s">
        <v>57</v>
      </c>
      <c r="F21" s="50" t="s">
        <v>112</v>
      </c>
    </row>
    <row r="22" spans="2:6" ht="12.75" x14ac:dyDescent="0.2">
      <c r="B22" s="134" t="s">
        <v>47</v>
      </c>
      <c r="C22" s="135"/>
      <c r="D22" s="19"/>
      <c r="E22" s="136" t="s">
        <v>130</v>
      </c>
      <c r="F22" s="137">
        <v>5739</v>
      </c>
    </row>
    <row r="23" spans="2:6" ht="12.75" x14ac:dyDescent="0.2">
      <c r="B23" s="134" t="s">
        <v>47</v>
      </c>
      <c r="C23" s="135"/>
      <c r="D23" s="19"/>
      <c r="E23" s="136" t="s">
        <v>101</v>
      </c>
      <c r="F23" s="137">
        <v>0</v>
      </c>
    </row>
    <row r="24" spans="2:6" ht="12.75" x14ac:dyDescent="0.2">
      <c r="B24" s="134" t="s">
        <v>47</v>
      </c>
      <c r="C24" s="135"/>
      <c r="D24" s="16"/>
      <c r="E24" s="136" t="s">
        <v>46</v>
      </c>
      <c r="F24" s="137">
        <v>0</v>
      </c>
    </row>
    <row r="25" spans="2:6" s="15" customFormat="1" ht="12.75" x14ac:dyDescent="0.2">
      <c r="B25" s="132" t="s">
        <v>63</v>
      </c>
      <c r="C25" s="133">
        <f>SUBTOTAL(109,tblCurrentAssets[VALUE])</f>
        <v>25682.98</v>
      </c>
      <c r="E25" s="136" t="s">
        <v>47</v>
      </c>
      <c r="F25" s="137"/>
    </row>
    <row r="26" spans="2:6" s="15" customFormat="1" ht="12.75" x14ac:dyDescent="0.2">
      <c r="B26" s="150"/>
      <c r="C26" s="150"/>
      <c r="E26" s="136" t="s">
        <v>47</v>
      </c>
      <c r="F26" s="137"/>
    </row>
    <row r="27" spans="2:6" s="25" customFormat="1" ht="15.75" x14ac:dyDescent="0.2">
      <c r="B27" s="48" t="s">
        <v>59</v>
      </c>
      <c r="C27" s="50" t="s">
        <v>111</v>
      </c>
      <c r="E27" s="136" t="s">
        <v>47</v>
      </c>
      <c r="F27" s="137"/>
    </row>
    <row r="28" spans="2:6" ht="12.75" x14ac:dyDescent="0.2">
      <c r="B28" s="136" t="s">
        <v>68</v>
      </c>
      <c r="C28" s="137">
        <v>0</v>
      </c>
      <c r="D28" s="16"/>
      <c r="E28" s="136" t="s">
        <v>47</v>
      </c>
      <c r="F28" s="137"/>
    </row>
    <row r="29" spans="2:6" ht="12.75" customHeight="1" x14ac:dyDescent="0.2">
      <c r="B29" s="136" t="s">
        <v>69</v>
      </c>
      <c r="C29" s="137">
        <v>0</v>
      </c>
      <c r="E29" s="136" t="s">
        <v>47</v>
      </c>
      <c r="F29" s="137"/>
    </row>
    <row r="30" spans="2:6" ht="12.75" customHeight="1" x14ac:dyDescent="0.2">
      <c r="B30" s="136" t="s">
        <v>70</v>
      </c>
      <c r="C30" s="137">
        <v>0</v>
      </c>
      <c r="E30" s="46" t="s">
        <v>100</v>
      </c>
      <c r="F30" s="47">
        <f>SUBTOTAL(109,tblOtherLiabilities[AMOUNT])</f>
        <v>5739</v>
      </c>
    </row>
    <row r="31" spans="2:6" ht="12.75" customHeight="1" x14ac:dyDescent="0.2">
      <c r="B31" s="136" t="s">
        <v>6</v>
      </c>
      <c r="C31" s="137">
        <v>0</v>
      </c>
      <c r="E31" s="148"/>
      <c r="F31" s="148"/>
    </row>
    <row r="32" spans="2:6" ht="12.75" customHeight="1" thickBot="1" x14ac:dyDescent="0.25">
      <c r="B32" s="136" t="s">
        <v>117</v>
      </c>
      <c r="C32" s="137">
        <v>2000</v>
      </c>
      <c r="E32" s="51" t="s">
        <v>33</v>
      </c>
      <c r="F32" s="51">
        <f>tblCurrentLiabilities[#Totals]+tblOtherLiabilities[#Totals]</f>
        <v>5739</v>
      </c>
    </row>
    <row r="33" spans="2:6" ht="12.75" customHeight="1" thickTop="1" x14ac:dyDescent="0.2">
      <c r="B33" s="136" t="s">
        <v>71</v>
      </c>
      <c r="C33" s="137">
        <v>0</v>
      </c>
    </row>
    <row r="34" spans="2:6" ht="12.75" customHeight="1" x14ac:dyDescent="0.2">
      <c r="B34" s="136" t="s">
        <v>126</v>
      </c>
      <c r="C34" s="137">
        <v>600</v>
      </c>
      <c r="E34" s="15"/>
      <c r="F34" s="15"/>
    </row>
    <row r="35" spans="2:6" ht="12.75" customHeight="1" x14ac:dyDescent="0.2">
      <c r="B35" s="136" t="s">
        <v>47</v>
      </c>
      <c r="C35" s="137"/>
      <c r="E35" s="15"/>
      <c r="F35" s="15"/>
    </row>
    <row r="36" spans="2:6" ht="12.75" customHeight="1" x14ac:dyDescent="0.2">
      <c r="B36" s="136" t="s">
        <v>47</v>
      </c>
      <c r="C36" s="137"/>
      <c r="E36" s="25"/>
      <c r="F36" s="25"/>
    </row>
    <row r="37" spans="2:6" ht="12.75" customHeight="1" x14ac:dyDescent="0.2">
      <c r="B37" s="136" t="s">
        <v>47</v>
      </c>
      <c r="C37" s="137"/>
    </row>
    <row r="38" spans="2:6" ht="12.75" customHeight="1" x14ac:dyDescent="0.2">
      <c r="B38" s="136" t="s">
        <v>47</v>
      </c>
      <c r="C38" s="137"/>
    </row>
    <row r="39" spans="2:6" ht="12.75" customHeight="1" x14ac:dyDescent="0.2">
      <c r="B39" s="136" t="s">
        <v>47</v>
      </c>
      <c r="C39" s="137"/>
    </row>
    <row r="40" spans="2:6" ht="12.75" customHeight="1" x14ac:dyDescent="0.2">
      <c r="B40" s="46" t="s">
        <v>64</v>
      </c>
      <c r="C40" s="65">
        <f>SUBTOTAL(109,tblOtherAssets[VALUE])</f>
        <v>2600</v>
      </c>
    </row>
    <row r="41" spans="2:6" ht="12.75" customHeight="1" x14ac:dyDescent="0.2">
      <c r="B41" s="148"/>
      <c r="C41" s="148"/>
    </row>
    <row r="42" spans="2:6" ht="12.75" customHeight="1" thickBot="1" x14ac:dyDescent="0.25">
      <c r="B42" s="52" t="s">
        <v>34</v>
      </c>
      <c r="C42" s="52">
        <f>tblCurrentAssets[#Totals]+tblOtherAssets[#Totals]</f>
        <v>28282.98</v>
      </c>
    </row>
    <row r="43" spans="2:6" ht="21" customHeight="1" thickTop="1" x14ac:dyDescent="0.2"/>
    <row r="44" spans="2:6" ht="21" customHeight="1" x14ac:dyDescent="0.2">
      <c r="B44" s="146" t="s">
        <v>123</v>
      </c>
    </row>
  </sheetData>
  <sheetProtection sheet="1" objects="1" scenarios="1" selectLockedCells="1"/>
  <mergeCells count="4">
    <mergeCell ref="B41:C41"/>
    <mergeCell ref="E20:F20"/>
    <mergeCell ref="B26:C26"/>
    <mergeCell ref="E31:F31"/>
  </mergeCells>
  <pageMargins left="0.7" right="0.7" top="0.75" bottom="0.75" header="0.3" footer="0.3"/>
  <pageSetup orientation="portrait" r:id="rId1"/>
  <tableParts count="4">
    <tablePart r:id="rId2"/>
    <tablePart r:id="rId3"/>
    <tablePart r:id="rId4"/>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tint="-0.249977111117893"/>
    <pageSetUpPr autoPageBreaks="0" fitToPage="1"/>
  </sheetPr>
  <dimension ref="A1:AJ61"/>
  <sheetViews>
    <sheetView showGridLines="0" tabSelected="1" topLeftCell="A22" workbookViewId="0">
      <selection activeCell="R35" sqref="R35"/>
    </sheetView>
  </sheetViews>
  <sheetFormatPr defaultColWidth="9" defaultRowHeight="16.5" customHeight="1" x14ac:dyDescent="0.2"/>
  <cols>
    <col min="1" max="1" width="2.85546875" customWidth="1"/>
    <col min="2" max="2" width="20.85546875" customWidth="1"/>
    <col min="3" max="5" width="9.85546875" customWidth="1"/>
    <col min="6" max="6" width="2.85546875" customWidth="1"/>
    <col min="7" max="7" width="20.85546875" customWidth="1"/>
    <col min="8" max="10" width="9.85546875" customWidth="1"/>
    <col min="11" max="11" width="2.85546875" customWidth="1"/>
    <col min="12" max="12" width="20.85546875" customWidth="1"/>
    <col min="13" max="15" width="9.85546875" customWidth="1"/>
    <col min="16" max="16" width="2.85546875" customWidth="1"/>
    <col min="17" max="17" width="20.85546875" customWidth="1"/>
    <col min="18" max="20" width="9.85546875" customWidth="1"/>
    <col min="21" max="21" width="2.85546875" customWidth="1"/>
  </cols>
  <sheetData>
    <row r="1" spans="1:36" s="1" customFormat="1" ht="39" customHeight="1" x14ac:dyDescent="0.45">
      <c r="A1"/>
      <c r="B1" s="33" t="s">
        <v>114</v>
      </c>
      <c r="H1" s="28"/>
      <c r="I1" s="28"/>
      <c r="J1" s="28"/>
      <c r="K1" s="28"/>
      <c r="L1" s="28"/>
      <c r="M1" s="28"/>
      <c r="N1" s="28"/>
      <c r="O1" s="28"/>
      <c r="P1" s="28"/>
      <c r="Q1" s="28"/>
      <c r="R1" s="28"/>
      <c r="S1" s="28"/>
      <c r="T1" s="28"/>
      <c r="U1"/>
      <c r="V1"/>
      <c r="W1"/>
      <c r="X1"/>
      <c r="Y1"/>
      <c r="Z1"/>
      <c r="AA1"/>
      <c r="AB1"/>
      <c r="AC1"/>
      <c r="AD1"/>
      <c r="AE1"/>
      <c r="AF1"/>
      <c r="AG1"/>
      <c r="AH1"/>
      <c r="AI1"/>
      <c r="AJ1"/>
    </row>
    <row r="2" spans="1:36" s="16" customFormat="1" ht="31.5" x14ac:dyDescent="0.35">
      <c r="A2"/>
      <c r="B2" s="138" t="s">
        <v>125</v>
      </c>
      <c r="C2" s="27"/>
      <c r="D2" s="27"/>
      <c r="E2" s="27"/>
      <c r="F2" s="27"/>
      <c r="G2" s="28"/>
      <c r="H2" s="28"/>
      <c r="I2" s="28"/>
      <c r="J2" s="28"/>
      <c r="K2" s="28"/>
      <c r="L2" s="28"/>
      <c r="M2" s="28"/>
      <c r="N2" s="28"/>
      <c r="O2" s="28"/>
      <c r="P2" s="28"/>
      <c r="Q2" s="28"/>
      <c r="R2" s="28"/>
      <c r="S2" s="28"/>
      <c r="T2" s="28"/>
      <c r="U2"/>
      <c r="V2"/>
      <c r="W2"/>
      <c r="X2"/>
      <c r="Y2"/>
      <c r="Z2"/>
      <c r="AA2"/>
      <c r="AB2"/>
      <c r="AC2"/>
      <c r="AD2"/>
      <c r="AE2"/>
      <c r="AF2"/>
      <c r="AG2"/>
      <c r="AH2"/>
      <c r="AI2"/>
      <c r="AJ2"/>
    </row>
    <row r="3" spans="1:36" s="16" customFormat="1" ht="31.5" x14ac:dyDescent="0.35">
      <c r="A3"/>
      <c r="B3" s="138">
        <v>2020</v>
      </c>
      <c r="C3" s="27"/>
      <c r="D3" s="27"/>
      <c r="E3" s="27"/>
      <c r="F3" s="27"/>
      <c r="G3" s="28"/>
      <c r="H3" s="28"/>
      <c r="I3" s="28"/>
      <c r="J3" s="28"/>
      <c r="K3" s="28"/>
      <c r="L3" s="28"/>
      <c r="M3" s="28"/>
      <c r="N3" s="28"/>
      <c r="O3" s="28"/>
      <c r="P3" s="28"/>
      <c r="Q3" s="28"/>
      <c r="R3" s="28"/>
      <c r="S3" s="28"/>
      <c r="T3" s="28"/>
      <c r="U3"/>
      <c r="V3"/>
      <c r="W3"/>
      <c r="X3"/>
      <c r="Y3"/>
      <c r="Z3"/>
      <c r="AA3"/>
      <c r="AB3"/>
      <c r="AC3"/>
      <c r="AD3"/>
      <c r="AE3"/>
      <c r="AF3"/>
      <c r="AG3"/>
      <c r="AH3"/>
      <c r="AI3"/>
      <c r="AJ3"/>
    </row>
    <row r="6" spans="1:36" ht="25.5" customHeight="1" x14ac:dyDescent="0.2">
      <c r="B6" s="5" t="s">
        <v>22</v>
      </c>
      <c r="C6" s="2"/>
      <c r="D6" s="2"/>
      <c r="E6" s="2"/>
      <c r="G6" s="5" t="s">
        <v>30</v>
      </c>
      <c r="H6" s="2"/>
      <c r="I6" s="2"/>
      <c r="J6" s="2"/>
      <c r="L6" s="5" t="s">
        <v>54</v>
      </c>
      <c r="M6" s="2"/>
      <c r="N6" s="2"/>
      <c r="O6" s="2"/>
      <c r="Q6" s="5" t="s">
        <v>103</v>
      </c>
      <c r="R6" s="2"/>
      <c r="S6" s="2"/>
      <c r="T6" s="2"/>
    </row>
    <row r="7" spans="1:36" ht="16.5" customHeight="1" x14ac:dyDescent="0.2">
      <c r="B7" s="11" t="s">
        <v>23</v>
      </c>
      <c r="C7" s="151">
        <f>tblIncome[[#Totals],[Annual  ]]</f>
        <v>7524</v>
      </c>
      <c r="D7" s="151"/>
      <c r="E7" s="12"/>
      <c r="G7" s="11" t="s">
        <v>23</v>
      </c>
      <c r="H7" s="151">
        <f>tblExpenses[[#Totals],[Annual  ]]</f>
        <v>2800</v>
      </c>
      <c r="I7" s="151"/>
      <c r="J7" s="12"/>
      <c r="L7" s="11" t="s">
        <v>23</v>
      </c>
      <c r="M7" s="151">
        <f>tblDiscretionary[[#Totals],[Annual  ]]</f>
        <v>1190</v>
      </c>
      <c r="N7" s="151"/>
      <c r="O7" s="12"/>
      <c r="Q7" s="6" t="s">
        <v>23</v>
      </c>
      <c r="R7" s="152">
        <f>tblSavings[[#Totals],[Annual  ]]</f>
        <v>3240</v>
      </c>
      <c r="S7" s="152"/>
      <c r="T7" s="13"/>
    </row>
    <row r="8" spans="1:36" ht="16.5" customHeight="1" x14ac:dyDescent="0.2">
      <c r="B8" s="4"/>
      <c r="C8" s="4"/>
      <c r="D8" s="4"/>
      <c r="E8" s="4"/>
      <c r="G8" s="4"/>
      <c r="H8" s="4"/>
      <c r="I8" s="4"/>
      <c r="J8" s="4"/>
      <c r="L8" s="4"/>
      <c r="M8" s="4"/>
      <c r="N8" s="4"/>
      <c r="O8" s="4"/>
      <c r="Q8" s="4"/>
      <c r="R8" s="4"/>
      <c r="S8" s="4"/>
      <c r="T8" s="4"/>
    </row>
    <row r="9" spans="1:36" ht="16.5" customHeight="1" x14ac:dyDescent="0.2">
      <c r="B9" s="4"/>
      <c r="C9" s="4"/>
      <c r="D9" s="4"/>
      <c r="E9" s="4"/>
      <c r="G9" s="4"/>
      <c r="H9" s="4"/>
      <c r="I9" s="4"/>
      <c r="J9" s="4"/>
      <c r="L9" s="4"/>
      <c r="M9" s="4"/>
      <c r="N9" s="4"/>
      <c r="O9" s="4"/>
      <c r="Q9" s="4"/>
      <c r="R9" s="4"/>
      <c r="S9" s="4"/>
      <c r="T9" s="4"/>
    </row>
    <row r="10" spans="1:36" ht="16.5" customHeight="1" x14ac:dyDescent="0.2">
      <c r="B10" s="4"/>
      <c r="C10" s="4"/>
      <c r="D10" s="4"/>
      <c r="E10" s="4"/>
      <c r="G10" s="4"/>
      <c r="H10" s="4"/>
      <c r="I10" s="4"/>
      <c r="J10" s="4"/>
      <c r="L10" s="4"/>
      <c r="M10" s="4"/>
      <c r="N10" s="4"/>
      <c r="O10" s="4"/>
      <c r="Q10" s="4"/>
      <c r="R10" s="4"/>
      <c r="S10" s="4"/>
      <c r="T10" s="4"/>
    </row>
    <row r="11" spans="1:36" ht="16.5" customHeight="1" x14ac:dyDescent="0.2">
      <c r="B11" s="4"/>
      <c r="C11" s="4"/>
      <c r="D11" s="4"/>
      <c r="E11" s="4"/>
      <c r="G11" s="4"/>
      <c r="H11" s="4"/>
      <c r="I11" s="4"/>
      <c r="J11" s="4"/>
      <c r="L11" s="4"/>
      <c r="M11" s="4"/>
      <c r="N11" s="4"/>
      <c r="O11" s="4"/>
      <c r="Q11" s="4"/>
      <c r="R11" s="4"/>
      <c r="S11" s="4"/>
      <c r="T11" s="4"/>
    </row>
    <row r="12" spans="1:36" ht="16.5" customHeight="1" x14ac:dyDescent="0.2">
      <c r="B12" s="4"/>
      <c r="C12" s="4"/>
      <c r="D12" s="4"/>
      <c r="E12" s="4"/>
      <c r="G12" s="4"/>
      <c r="H12" s="4"/>
      <c r="I12" s="4"/>
      <c r="J12" s="4"/>
      <c r="L12" s="4"/>
      <c r="M12" s="4"/>
      <c r="N12" s="4"/>
      <c r="O12" s="4"/>
      <c r="Q12" s="4"/>
      <c r="R12" s="4"/>
      <c r="S12" s="4"/>
      <c r="T12" s="4"/>
    </row>
    <row r="13" spans="1:36" ht="16.5" customHeight="1" x14ac:dyDescent="0.2">
      <c r="B13" s="4"/>
      <c r="C13" s="4"/>
      <c r="D13" s="4"/>
      <c r="E13" s="4"/>
      <c r="G13" s="4"/>
      <c r="H13" s="4"/>
      <c r="I13" s="4"/>
      <c r="J13" s="4"/>
      <c r="L13" s="4"/>
      <c r="M13" s="4"/>
      <c r="N13" s="4"/>
      <c r="O13" s="4"/>
      <c r="Q13" s="4"/>
      <c r="R13" s="4"/>
      <c r="S13" s="4"/>
      <c r="T13" s="4"/>
    </row>
    <row r="14" spans="1:36" ht="16.5" customHeight="1" x14ac:dyDescent="0.2">
      <c r="B14" s="4"/>
      <c r="C14" s="4"/>
      <c r="D14" s="4"/>
      <c r="E14" s="4"/>
      <c r="G14" s="4"/>
      <c r="H14" s="4"/>
      <c r="I14" s="4"/>
      <c r="J14" s="4"/>
      <c r="L14" s="4"/>
      <c r="M14" s="4"/>
      <c r="N14" s="4"/>
      <c r="O14" s="4"/>
      <c r="Q14" s="4"/>
      <c r="R14" s="4"/>
      <c r="S14" s="4"/>
      <c r="T14" s="4"/>
    </row>
    <row r="15" spans="1:36" ht="16.5" customHeight="1" x14ac:dyDescent="0.2">
      <c r="B15" s="4"/>
      <c r="C15" s="4"/>
      <c r="D15" s="4"/>
      <c r="E15" s="4"/>
      <c r="G15" s="4"/>
      <c r="H15" s="4"/>
      <c r="I15" s="4"/>
      <c r="J15" s="4"/>
      <c r="L15" s="4"/>
      <c r="M15" s="4"/>
      <c r="N15" s="4"/>
      <c r="O15" s="4"/>
      <c r="Q15" s="4"/>
      <c r="R15" s="4"/>
      <c r="S15" s="4"/>
      <c r="T15" s="4"/>
    </row>
    <row r="16" spans="1:36" ht="16.5" customHeight="1" x14ac:dyDescent="0.2">
      <c r="B16" s="4"/>
      <c r="C16" s="4"/>
      <c r="D16" s="4"/>
      <c r="E16" s="4"/>
      <c r="G16" s="4"/>
      <c r="H16" s="4"/>
      <c r="I16" s="4"/>
      <c r="J16" s="4"/>
      <c r="L16" s="4"/>
      <c r="M16" s="4"/>
      <c r="N16" s="4"/>
      <c r="O16" s="4"/>
      <c r="Q16" s="4"/>
      <c r="R16" s="4"/>
      <c r="S16" s="4"/>
      <c r="T16" s="4"/>
    </row>
    <row r="17" spans="2:20" ht="16.5" customHeight="1" x14ac:dyDescent="0.2">
      <c r="B17" s="4"/>
      <c r="C17" s="4"/>
      <c r="D17" s="4"/>
      <c r="E17" s="4"/>
      <c r="G17" s="4"/>
      <c r="H17" s="4"/>
      <c r="I17" s="4"/>
      <c r="J17" s="4"/>
      <c r="L17" s="4"/>
      <c r="M17" s="4"/>
      <c r="N17" s="4"/>
      <c r="O17" s="4"/>
      <c r="Q17" s="4"/>
      <c r="R17" s="4"/>
      <c r="S17" s="4"/>
      <c r="T17" s="4"/>
    </row>
    <row r="18" spans="2:20" ht="16.5" customHeight="1" x14ac:dyDescent="0.2">
      <c r="B18" s="153"/>
      <c r="C18" s="153"/>
      <c r="D18" s="153"/>
      <c r="E18" s="14"/>
      <c r="G18" s="4"/>
      <c r="H18" s="4"/>
      <c r="I18" s="4"/>
      <c r="J18" s="4"/>
      <c r="L18" s="4"/>
      <c r="M18" s="4"/>
      <c r="N18" s="4"/>
      <c r="O18" s="4"/>
      <c r="Q18" s="4"/>
      <c r="R18" s="4"/>
      <c r="S18" s="4"/>
      <c r="T18" s="4"/>
    </row>
    <row r="19" spans="2:20" ht="16.5" customHeight="1" x14ac:dyDescent="0.2">
      <c r="B19" s="4"/>
      <c r="C19" s="4"/>
      <c r="D19" s="4"/>
      <c r="E19" s="4"/>
      <c r="G19" s="4"/>
      <c r="H19" s="4"/>
      <c r="I19" s="4"/>
      <c r="J19" s="4"/>
      <c r="L19" s="4"/>
      <c r="M19" s="4"/>
      <c r="N19" s="4"/>
      <c r="O19" s="4"/>
      <c r="Q19" s="4"/>
      <c r="R19" s="4"/>
      <c r="S19" s="4"/>
      <c r="T19" s="4"/>
    </row>
    <row r="20" spans="2:20" ht="16.5" customHeight="1" x14ac:dyDescent="0.2">
      <c r="B20" s="4"/>
      <c r="C20" s="4"/>
      <c r="D20" s="4"/>
      <c r="E20" s="4"/>
      <c r="G20" s="4"/>
      <c r="H20" s="4"/>
      <c r="I20" s="4"/>
      <c r="J20" s="4"/>
      <c r="L20" s="4"/>
      <c r="M20" s="4"/>
      <c r="N20" s="4"/>
      <c r="O20" s="4"/>
      <c r="Q20" s="4"/>
      <c r="R20" s="4"/>
      <c r="S20" s="4"/>
      <c r="T20" s="4"/>
    </row>
    <row r="21" spans="2:20" ht="16.5" customHeight="1" x14ac:dyDescent="0.2">
      <c r="B21" s="4"/>
      <c r="C21" s="4"/>
      <c r="D21" s="4"/>
      <c r="E21" s="4"/>
      <c r="G21" s="4"/>
      <c r="H21" s="4"/>
      <c r="I21" s="4"/>
      <c r="J21" s="4"/>
      <c r="L21" s="4"/>
      <c r="M21" s="4"/>
      <c r="N21" s="4"/>
      <c r="O21" s="4"/>
      <c r="Q21" s="4"/>
      <c r="R21" s="4"/>
      <c r="S21" s="4"/>
      <c r="T21" s="4"/>
    </row>
    <row r="22" spans="2:20" ht="16.5" customHeight="1" x14ac:dyDescent="0.2">
      <c r="B22" s="4"/>
      <c r="C22" s="4"/>
      <c r="D22" s="4"/>
      <c r="E22" s="4"/>
      <c r="G22" s="4"/>
      <c r="H22" s="4"/>
      <c r="I22" s="4"/>
      <c r="J22" s="4"/>
      <c r="L22" s="4"/>
      <c r="M22" s="4"/>
      <c r="N22" s="4"/>
      <c r="O22" s="4"/>
      <c r="Q22" s="4"/>
      <c r="R22" s="4"/>
      <c r="S22" s="4"/>
      <c r="T22" s="4"/>
    </row>
    <row r="23" spans="2:20" ht="16.5" customHeight="1" x14ac:dyDescent="0.2">
      <c r="B23" s="4"/>
      <c r="C23" s="4"/>
      <c r="D23" s="4"/>
      <c r="E23" s="4"/>
      <c r="G23" s="4"/>
      <c r="H23" s="4"/>
      <c r="I23" s="4"/>
      <c r="J23" s="4"/>
      <c r="L23" s="4"/>
      <c r="M23" s="4"/>
      <c r="N23" s="4"/>
      <c r="O23" s="4"/>
      <c r="Q23" s="4"/>
      <c r="R23" s="4"/>
      <c r="S23" s="4"/>
      <c r="T23" s="4"/>
    </row>
    <row r="24" spans="2:20" ht="16.5" customHeight="1" x14ac:dyDescent="0.2">
      <c r="B24" s="4"/>
      <c r="C24" s="4"/>
      <c r="D24" s="4"/>
      <c r="E24" s="4"/>
      <c r="G24" s="4"/>
      <c r="H24" s="4"/>
      <c r="I24" s="4"/>
      <c r="J24" s="4"/>
      <c r="L24" s="4"/>
      <c r="M24" s="4"/>
      <c r="N24" s="4"/>
      <c r="O24" s="4"/>
      <c r="Q24" s="4"/>
      <c r="R24" s="4"/>
      <c r="S24" s="4"/>
      <c r="T24" s="4"/>
    </row>
    <row r="25" spans="2:20" ht="16.5" customHeight="1" x14ac:dyDescent="0.2">
      <c r="B25" s="4"/>
      <c r="C25" s="4"/>
      <c r="D25" s="4"/>
      <c r="E25" s="4"/>
      <c r="G25" s="4"/>
      <c r="H25" s="4"/>
      <c r="I25" s="4"/>
      <c r="J25" s="4"/>
      <c r="L25" s="4"/>
      <c r="M25" s="4"/>
      <c r="N25" s="4"/>
      <c r="O25" s="4"/>
      <c r="Q25" s="4"/>
      <c r="R25" s="4"/>
      <c r="S25" s="4"/>
      <c r="T25" s="4"/>
    </row>
    <row r="26" spans="2:20" ht="16.5" customHeight="1" x14ac:dyDescent="0.2">
      <c r="B26" s="4"/>
      <c r="C26" s="4"/>
      <c r="D26" s="4"/>
      <c r="E26" s="4"/>
      <c r="G26" s="4"/>
      <c r="H26" s="4"/>
      <c r="I26" s="4"/>
      <c r="J26" s="4"/>
      <c r="L26" s="4"/>
      <c r="M26" s="4"/>
      <c r="N26" s="4"/>
      <c r="O26" s="4"/>
      <c r="Q26" s="4"/>
      <c r="R26" s="4"/>
      <c r="S26" s="4"/>
      <c r="T26" s="4"/>
    </row>
    <row r="27" spans="2:20" ht="16.5" customHeight="1" x14ac:dyDescent="0.2">
      <c r="B27" s="11" t="s">
        <v>25</v>
      </c>
      <c r="C27" s="151">
        <f>tblIncome[[#Totals],[Monthly ]]</f>
        <v>627</v>
      </c>
      <c r="D27" s="151"/>
      <c r="E27" s="12"/>
      <c r="G27" s="11" t="s">
        <v>25</v>
      </c>
      <c r="H27" s="151">
        <f>tblExpenses[[#Totals],[Monthly ]]</f>
        <v>233.33333333333334</v>
      </c>
      <c r="I27" s="151"/>
      <c r="J27" s="12"/>
      <c r="L27" s="11" t="s">
        <v>25</v>
      </c>
      <c r="M27" s="151">
        <f>tblDiscretionary[[#Totals],[Monthly ]]</f>
        <v>99.166666666666671</v>
      </c>
      <c r="N27" s="151"/>
      <c r="O27" s="12"/>
      <c r="Q27" s="3" t="s">
        <v>25</v>
      </c>
      <c r="R27" s="152">
        <f>tblSavings[[#Totals],[Monthly ]]</f>
        <v>270</v>
      </c>
      <c r="S27" s="152"/>
      <c r="T27" s="13"/>
    </row>
    <row r="28" spans="2:20" ht="16.5" customHeight="1" x14ac:dyDescent="0.2">
      <c r="B28" s="8"/>
      <c r="C28" s="9"/>
      <c r="D28" s="9"/>
      <c r="E28" s="9"/>
      <c r="F28" s="10"/>
      <c r="G28" s="8"/>
      <c r="H28" s="9"/>
      <c r="I28" s="9"/>
      <c r="J28" s="9"/>
      <c r="K28" s="10"/>
      <c r="L28" s="8"/>
      <c r="M28" s="9"/>
      <c r="N28" s="9"/>
      <c r="O28" s="9"/>
      <c r="Q28" s="8"/>
      <c r="R28" s="9"/>
      <c r="S28" s="9"/>
      <c r="T28" s="9"/>
    </row>
    <row r="29" spans="2:20" ht="16.5" customHeight="1" x14ac:dyDescent="0.2">
      <c r="Q29" s="10"/>
      <c r="R29" s="10"/>
      <c r="S29" s="10"/>
      <c r="T29" s="10"/>
    </row>
    <row r="30" spans="2:20" ht="16.5" customHeight="1" thickBot="1" x14ac:dyDescent="0.25">
      <c r="B30" s="58" t="s">
        <v>104</v>
      </c>
      <c r="C30" s="7" t="s">
        <v>27</v>
      </c>
      <c r="D30" s="7" t="s">
        <v>26</v>
      </c>
      <c r="E30" s="68" t="s">
        <v>105</v>
      </c>
      <c r="G30" s="58" t="s">
        <v>29</v>
      </c>
      <c r="H30" s="7" t="s">
        <v>27</v>
      </c>
      <c r="I30" s="73" t="s">
        <v>26</v>
      </c>
      <c r="J30" s="68" t="s">
        <v>105</v>
      </c>
      <c r="L30" s="58" t="s">
        <v>9</v>
      </c>
      <c r="M30" s="7" t="s">
        <v>27</v>
      </c>
      <c r="N30" s="7" t="s">
        <v>26</v>
      </c>
      <c r="O30" s="68" t="s">
        <v>105</v>
      </c>
      <c r="Q30" s="58" t="s">
        <v>115</v>
      </c>
      <c r="R30" s="7" t="s">
        <v>27</v>
      </c>
      <c r="S30" s="7" t="s">
        <v>26</v>
      </c>
      <c r="T30" s="68" t="s">
        <v>105</v>
      </c>
    </row>
    <row r="31" spans="2:20" ht="16.5" customHeight="1" x14ac:dyDescent="0.2">
      <c r="B31" s="56" t="s">
        <v>42</v>
      </c>
      <c r="C31" s="57">
        <v>7524</v>
      </c>
      <c r="D31" s="35">
        <f>tblIncome[[#This Row],[Annual  ]]/12</f>
        <v>627</v>
      </c>
      <c r="E31" s="69">
        <f>IF($D$37=0,"",D31/$D$37)</f>
        <v>1</v>
      </c>
      <c r="F31" s="36"/>
      <c r="G31" s="56" t="s">
        <v>2</v>
      </c>
      <c r="H31" s="57">
        <v>0</v>
      </c>
      <c r="I31" s="74">
        <f>tblExpenses[[#This Row],[Annual  ]]/12</f>
        <v>0</v>
      </c>
      <c r="J31" s="69">
        <f t="shared" ref="J31:J51" si="0">IF($D$37=0,"",I31/$D$37)</f>
        <v>0</v>
      </c>
      <c r="K31" s="36"/>
      <c r="L31" s="56" t="s">
        <v>10</v>
      </c>
      <c r="M31" s="57">
        <v>200</v>
      </c>
      <c r="N31" s="35">
        <f>tblDiscretionary[[#This Row],[Annual  ]]/12</f>
        <v>16.666666666666668</v>
      </c>
      <c r="O31" s="69">
        <f t="shared" ref="O31:O45" si="1">IF($D$37=0,"",N31/$D$37)</f>
        <v>2.6581605528973953E-2</v>
      </c>
      <c r="P31" s="36"/>
      <c r="Q31" s="56" t="s">
        <v>18</v>
      </c>
      <c r="R31" s="57">
        <v>1200</v>
      </c>
      <c r="S31" s="35">
        <f>tblSavings[[#This Row],[Annual  ]]/12</f>
        <v>100</v>
      </c>
      <c r="T31" s="69">
        <f t="shared" ref="T31:T36" si="2">IF($D$37=0,"",S31/$D$37)</f>
        <v>0.15948963317384371</v>
      </c>
    </row>
    <row r="32" spans="2:20" ht="16.5" customHeight="1" x14ac:dyDescent="0.2">
      <c r="B32" s="56" t="s">
        <v>28</v>
      </c>
      <c r="C32" s="57">
        <v>0</v>
      </c>
      <c r="D32" s="35">
        <f>tblIncome[[#This Row],[Annual  ]]/12</f>
        <v>0</v>
      </c>
      <c r="E32" s="69">
        <f t="shared" ref="E32:E37" si="3">IF($D$37=0,"",D32/$D$37)</f>
        <v>0</v>
      </c>
      <c r="F32" s="36"/>
      <c r="G32" s="56" t="s">
        <v>43</v>
      </c>
      <c r="H32" s="57">
        <v>400</v>
      </c>
      <c r="I32" s="74">
        <f>tblExpenses[[#This Row],[Annual  ]]/12</f>
        <v>33.333333333333336</v>
      </c>
      <c r="J32" s="72">
        <f t="shared" si="0"/>
        <v>5.3163211057947905E-2</v>
      </c>
      <c r="K32" s="36"/>
      <c r="L32" s="56" t="s">
        <v>11</v>
      </c>
      <c r="M32" s="57">
        <v>0</v>
      </c>
      <c r="N32" s="35">
        <f>tblDiscretionary[[#This Row],[Annual  ]]/12</f>
        <v>0</v>
      </c>
      <c r="O32" s="71">
        <f t="shared" si="1"/>
        <v>0</v>
      </c>
      <c r="P32" s="36"/>
      <c r="Q32" s="56" t="s">
        <v>55</v>
      </c>
      <c r="R32" s="57">
        <v>0</v>
      </c>
      <c r="S32" s="35">
        <f>tblSavings[[#This Row],[Annual  ]]/12</f>
        <v>0</v>
      </c>
      <c r="T32" s="71">
        <f t="shared" si="2"/>
        <v>0</v>
      </c>
    </row>
    <row r="33" spans="2:20" ht="16.5" customHeight="1" x14ac:dyDescent="0.2">
      <c r="B33" s="56" t="s">
        <v>41</v>
      </c>
      <c r="C33" s="57"/>
      <c r="D33" s="35">
        <f>tblIncome[[#This Row],[Annual  ]]/12</f>
        <v>0</v>
      </c>
      <c r="E33" s="69">
        <f t="shared" si="3"/>
        <v>0</v>
      </c>
      <c r="F33" s="36"/>
      <c r="G33" s="56" t="s">
        <v>5</v>
      </c>
      <c r="H33" s="57">
        <v>200</v>
      </c>
      <c r="I33" s="74">
        <f>tblExpenses[[#This Row],[Annual  ]]/12</f>
        <v>16.666666666666668</v>
      </c>
      <c r="J33" s="72">
        <f t="shared" si="0"/>
        <v>2.6581605528973953E-2</v>
      </c>
      <c r="K33" s="36"/>
      <c r="L33" s="56" t="s">
        <v>12</v>
      </c>
      <c r="M33" s="57">
        <v>0</v>
      </c>
      <c r="N33" s="35">
        <f>tblDiscretionary[[#This Row],[Annual  ]]/12</f>
        <v>0</v>
      </c>
      <c r="O33" s="71">
        <f t="shared" si="1"/>
        <v>0</v>
      </c>
      <c r="P33" s="36"/>
      <c r="Q33" s="56" t="s">
        <v>127</v>
      </c>
      <c r="R33" s="57">
        <v>1440</v>
      </c>
      <c r="S33" s="35">
        <f>tblSavings[[#This Row],[Annual  ]]/12</f>
        <v>120</v>
      </c>
      <c r="T33" s="71">
        <f t="shared" si="2"/>
        <v>0.19138755980861244</v>
      </c>
    </row>
    <row r="34" spans="2:20" ht="16.5" customHeight="1" x14ac:dyDescent="0.2">
      <c r="B34" s="56" t="s">
        <v>47</v>
      </c>
      <c r="C34" s="57"/>
      <c r="D34" s="35">
        <f>tblIncome[[#This Row],[Annual  ]]/12</f>
        <v>0</v>
      </c>
      <c r="E34" s="69">
        <f t="shared" si="3"/>
        <v>0</v>
      </c>
      <c r="F34" s="36"/>
      <c r="G34" s="56" t="s">
        <v>3</v>
      </c>
      <c r="H34" s="57">
        <v>0</v>
      </c>
      <c r="I34" s="74">
        <f>tblExpenses[[#This Row],[Annual  ]]/12</f>
        <v>0</v>
      </c>
      <c r="J34" s="72">
        <f t="shared" si="0"/>
        <v>0</v>
      </c>
      <c r="K34" s="36"/>
      <c r="L34" s="56" t="s">
        <v>13</v>
      </c>
      <c r="M34" s="57">
        <v>600</v>
      </c>
      <c r="N34" s="35">
        <f>tblDiscretionary[[#This Row],[Annual  ]]/12</f>
        <v>50</v>
      </c>
      <c r="O34" s="71">
        <f t="shared" si="1"/>
        <v>7.9744816586921854E-2</v>
      </c>
      <c r="P34" s="36"/>
      <c r="Q34" s="56" t="s">
        <v>128</v>
      </c>
      <c r="R34" s="57">
        <v>600</v>
      </c>
      <c r="S34" s="35">
        <f>tblSavings[[#This Row],[Annual  ]]/12</f>
        <v>50</v>
      </c>
      <c r="T34" s="71">
        <f t="shared" si="2"/>
        <v>7.9744816586921854E-2</v>
      </c>
    </row>
    <row r="35" spans="2:20" ht="16.5" customHeight="1" thickBot="1" x14ac:dyDescent="0.25">
      <c r="B35" s="56" t="s">
        <v>47</v>
      </c>
      <c r="C35" s="57"/>
      <c r="D35" s="35">
        <f>tblIncome[[#This Row],[Annual  ]]/12</f>
        <v>0</v>
      </c>
      <c r="E35" s="69">
        <f t="shared" si="3"/>
        <v>0</v>
      </c>
      <c r="F35" s="36"/>
      <c r="G35" s="56" t="s">
        <v>44</v>
      </c>
      <c r="H35" s="57">
        <v>400</v>
      </c>
      <c r="I35" s="74">
        <f>tblExpenses[[#This Row],[Annual  ]]/12</f>
        <v>33.333333333333336</v>
      </c>
      <c r="J35" s="72">
        <f t="shared" si="0"/>
        <v>5.3163211057947905E-2</v>
      </c>
      <c r="K35" s="36"/>
      <c r="L35" s="56" t="s">
        <v>14</v>
      </c>
      <c r="M35" s="57">
        <v>240</v>
      </c>
      <c r="N35" s="35">
        <f>tblDiscretionary[[#This Row],[Annual  ]]/12</f>
        <v>20</v>
      </c>
      <c r="O35" s="71">
        <f t="shared" si="1"/>
        <v>3.1897926634768738E-2</v>
      </c>
      <c r="P35" s="36"/>
      <c r="Q35" s="56" t="s">
        <v>132</v>
      </c>
      <c r="R35" s="57"/>
      <c r="S35" s="35">
        <f>tblSavings[[#This Row],[Annual  ]]/12</f>
        <v>0</v>
      </c>
      <c r="T35" s="71">
        <f t="shared" si="2"/>
        <v>0</v>
      </c>
    </row>
    <row r="36" spans="2:20" ht="16.5" customHeight="1" thickBot="1" x14ac:dyDescent="0.25">
      <c r="B36" s="56" t="s">
        <v>47</v>
      </c>
      <c r="C36" s="57"/>
      <c r="D36" s="35">
        <f>tblIncome[[#This Row],[Annual  ]]/12</f>
        <v>0</v>
      </c>
      <c r="E36" s="69">
        <f t="shared" si="3"/>
        <v>0</v>
      </c>
      <c r="F36" s="36"/>
      <c r="G36" s="56" t="s">
        <v>102</v>
      </c>
      <c r="H36" s="57">
        <v>0</v>
      </c>
      <c r="I36" s="74">
        <f>tblExpenses[[#This Row],[Annual  ]]/12</f>
        <v>0</v>
      </c>
      <c r="J36" s="72">
        <f t="shared" si="0"/>
        <v>0</v>
      </c>
      <c r="K36" s="36"/>
      <c r="L36" s="56" t="s">
        <v>15</v>
      </c>
      <c r="M36" s="57">
        <v>0</v>
      </c>
      <c r="N36" s="35">
        <f>tblDiscretionary[[#This Row],[Annual  ]]/12</f>
        <v>0</v>
      </c>
      <c r="O36" s="71">
        <f t="shared" si="1"/>
        <v>0</v>
      </c>
      <c r="P36" s="36"/>
      <c r="Q36" s="58" t="s">
        <v>8</v>
      </c>
      <c r="R36" s="35">
        <f>SUBTOTAL(109,tblSavings[[Annual  ]])</f>
        <v>3240</v>
      </c>
      <c r="S36" s="35">
        <f>SUBTOTAL(109,tblSavings[[Monthly ]])</f>
        <v>270</v>
      </c>
      <c r="T36" s="70">
        <f t="shared" si="2"/>
        <v>0.43062200956937802</v>
      </c>
    </row>
    <row r="37" spans="2:20" ht="16.5" customHeight="1" x14ac:dyDescent="0.2">
      <c r="B37" s="58" t="s">
        <v>51</v>
      </c>
      <c r="C37" s="35">
        <f>SUBTOTAL(109,tblIncome[[Annual  ]])</f>
        <v>7524</v>
      </c>
      <c r="D37" s="35">
        <f>SUBTOTAL(109,tblIncome[[Monthly ]])</f>
        <v>627</v>
      </c>
      <c r="E37" s="70">
        <f t="shared" si="3"/>
        <v>1</v>
      </c>
      <c r="F37" s="36"/>
      <c r="G37" s="56" t="s">
        <v>4</v>
      </c>
      <c r="H37" s="57">
        <v>360</v>
      </c>
      <c r="I37" s="74">
        <f>tblExpenses[[#This Row],[Annual  ]]/12</f>
        <v>30</v>
      </c>
      <c r="J37" s="72">
        <f t="shared" si="0"/>
        <v>4.784688995215311E-2</v>
      </c>
      <c r="K37" s="36"/>
      <c r="L37" s="56" t="s">
        <v>16</v>
      </c>
      <c r="M37" s="57">
        <v>0</v>
      </c>
      <c r="N37" s="35">
        <f>tblDiscretionary[[#This Row],[Annual  ]]/12</f>
        <v>0</v>
      </c>
      <c r="O37" s="71">
        <f t="shared" si="1"/>
        <v>0</v>
      </c>
      <c r="P37" s="36"/>
      <c r="Q37" s="36"/>
      <c r="R37" s="36"/>
      <c r="S37" s="36"/>
      <c r="T37" s="36"/>
    </row>
    <row r="38" spans="2:20" ht="16.5" customHeight="1" thickBot="1" x14ac:dyDescent="0.25">
      <c r="C38" s="36"/>
      <c r="D38" s="36"/>
      <c r="E38" s="36"/>
      <c r="F38" s="36"/>
      <c r="G38" s="56" t="s">
        <v>46</v>
      </c>
      <c r="H38" s="57">
        <v>0</v>
      </c>
      <c r="I38" s="74">
        <f>tblExpenses[[#This Row],[Annual  ]]/12</f>
        <v>0</v>
      </c>
      <c r="J38" s="72">
        <f t="shared" si="0"/>
        <v>0</v>
      </c>
      <c r="K38" s="36"/>
      <c r="L38" s="56" t="s">
        <v>17</v>
      </c>
      <c r="M38" s="57">
        <v>0</v>
      </c>
      <c r="N38" s="35">
        <f>tblDiscretionary[[#This Row],[Annual  ]]/12</f>
        <v>0</v>
      </c>
      <c r="O38" s="71">
        <f t="shared" si="1"/>
        <v>0</v>
      </c>
      <c r="P38" s="36"/>
      <c r="Q38" s="59" t="s">
        <v>93</v>
      </c>
      <c r="R38" s="39" t="s">
        <v>0</v>
      </c>
      <c r="S38" s="40" t="s">
        <v>1</v>
      </c>
      <c r="T38" s="68" t="s">
        <v>105</v>
      </c>
    </row>
    <row r="39" spans="2:20" ht="16.5" customHeight="1" thickBot="1" x14ac:dyDescent="0.25">
      <c r="B39" s="58" t="s">
        <v>83</v>
      </c>
      <c r="C39" s="38" t="s">
        <v>27</v>
      </c>
      <c r="D39" s="38" t="s">
        <v>26</v>
      </c>
      <c r="E39" s="68" t="s">
        <v>105</v>
      </c>
      <c r="F39" s="36"/>
      <c r="G39" s="56" t="s">
        <v>7</v>
      </c>
      <c r="H39" s="57">
        <v>0</v>
      </c>
      <c r="I39" s="74">
        <f>tblExpenses[[#This Row],[Annual  ]]/12</f>
        <v>0</v>
      </c>
      <c r="J39" s="72">
        <f t="shared" si="0"/>
        <v>0</v>
      </c>
      <c r="K39" s="36"/>
      <c r="L39" s="56" t="s">
        <v>45</v>
      </c>
      <c r="M39" s="57">
        <v>150</v>
      </c>
      <c r="N39" s="35">
        <f>tblDiscretionary[[#This Row],[Annual  ]]/12</f>
        <v>12.5</v>
      </c>
      <c r="O39" s="71">
        <f t="shared" si="1"/>
        <v>1.9936204146730464E-2</v>
      </c>
      <c r="P39" s="36"/>
      <c r="Q39" s="61" t="s">
        <v>84</v>
      </c>
      <c r="R39" s="41">
        <f>M51</f>
        <v>3534</v>
      </c>
      <c r="S39" s="130">
        <f>R39/12</f>
        <v>294.5</v>
      </c>
      <c r="T39" s="69">
        <f t="shared" ref="T39:T41" si="4">IF($D$37=0,"",S39/$D$37)</f>
        <v>0.46969696969696972</v>
      </c>
    </row>
    <row r="40" spans="2:20" ht="16.5" customHeight="1" thickBot="1" x14ac:dyDescent="0.25">
      <c r="B40" s="56" t="s">
        <v>74</v>
      </c>
      <c r="C40" s="57">
        <v>0</v>
      </c>
      <c r="D40" s="35">
        <f>tblIncome40[[#This Row],[Annual  ]]/12</f>
        <v>0</v>
      </c>
      <c r="E40" s="69">
        <f>IF($D$37=0,"",D40/$D$37)</f>
        <v>0</v>
      </c>
      <c r="F40" s="36"/>
      <c r="G40" s="56" t="s">
        <v>6</v>
      </c>
      <c r="H40" s="57">
        <v>0</v>
      </c>
      <c r="I40" s="74">
        <f>tblExpenses[[#This Row],[Annual  ]]/12</f>
        <v>0</v>
      </c>
      <c r="J40" s="72">
        <f t="shared" si="0"/>
        <v>0</v>
      </c>
      <c r="K40" s="36"/>
      <c r="L40" s="56" t="s">
        <v>47</v>
      </c>
      <c r="M40" s="57"/>
      <c r="N40" s="35">
        <f>tblDiscretionary[[#This Row],[Annual  ]]/12</f>
        <v>0</v>
      </c>
      <c r="O40" s="71">
        <f t="shared" si="1"/>
        <v>0</v>
      </c>
      <c r="P40" s="36"/>
      <c r="Q40" s="61" t="s">
        <v>116</v>
      </c>
      <c r="R40" s="41">
        <f>R36</f>
        <v>3240</v>
      </c>
      <c r="S40" s="130">
        <f>R40/12</f>
        <v>270</v>
      </c>
      <c r="T40" s="71">
        <f t="shared" si="4"/>
        <v>0.43062200956937802</v>
      </c>
    </row>
    <row r="41" spans="2:20" ht="16.5" customHeight="1" x14ac:dyDescent="0.2">
      <c r="B41" s="56" t="s">
        <v>75</v>
      </c>
      <c r="C41" s="57">
        <v>0</v>
      </c>
      <c r="D41" s="35">
        <f>tblIncome40[[#This Row],[Annual  ]]/12</f>
        <v>0</v>
      </c>
      <c r="E41" s="69">
        <f t="shared" ref="E41:E46" si="5">IF($D$37=0,"",D41/$D$37)</f>
        <v>0</v>
      </c>
      <c r="F41" s="36"/>
      <c r="G41" s="56" t="s">
        <v>129</v>
      </c>
      <c r="H41" s="57">
        <v>1440</v>
      </c>
      <c r="I41" s="74">
        <f>tblExpenses[[#This Row],[Annual  ]]/12</f>
        <v>120</v>
      </c>
      <c r="J41" s="72">
        <f t="shared" si="0"/>
        <v>0.19138755980861244</v>
      </c>
      <c r="K41" s="36"/>
      <c r="L41" s="56" t="s">
        <v>47</v>
      </c>
      <c r="M41" s="57"/>
      <c r="N41" s="35">
        <f>tblDiscretionary[[#This Row],[Annual  ]]/12</f>
        <v>0</v>
      </c>
      <c r="O41" s="71">
        <f t="shared" si="1"/>
        <v>0</v>
      </c>
      <c r="P41" s="36"/>
      <c r="Q41" s="60" t="s">
        <v>92</v>
      </c>
      <c r="R41" s="42">
        <f>R39-R40</f>
        <v>294</v>
      </c>
      <c r="S41" s="44">
        <f>S39-S40</f>
        <v>24.5</v>
      </c>
      <c r="T41" s="70">
        <f t="shared" si="4"/>
        <v>3.9074960127591707E-2</v>
      </c>
    </row>
    <row r="42" spans="2:20" ht="16.5" customHeight="1" x14ac:dyDescent="0.2">
      <c r="B42" s="56" t="s">
        <v>76</v>
      </c>
      <c r="C42" s="57">
        <v>0</v>
      </c>
      <c r="D42" s="35">
        <f>tblIncome40[[#This Row],[Annual  ]]/12</f>
        <v>0</v>
      </c>
      <c r="E42" s="69">
        <f t="shared" si="5"/>
        <v>0</v>
      </c>
      <c r="F42" s="36"/>
      <c r="G42" s="56" t="s">
        <v>47</v>
      </c>
      <c r="H42" s="57"/>
      <c r="I42" s="74">
        <f>tblExpenses[[#This Row],[Annual  ]]/12</f>
        <v>0</v>
      </c>
      <c r="J42" s="72">
        <f t="shared" si="0"/>
        <v>0</v>
      </c>
      <c r="K42" s="36"/>
      <c r="L42" s="56" t="s">
        <v>47</v>
      </c>
      <c r="M42" s="57"/>
      <c r="N42" s="35">
        <f>tblDiscretionary[[#This Row],[Annual  ]]/12</f>
        <v>0</v>
      </c>
      <c r="O42" s="71">
        <f t="shared" si="1"/>
        <v>0</v>
      </c>
      <c r="P42" s="36"/>
      <c r="Q42" s="36"/>
      <c r="R42" s="36"/>
      <c r="S42" s="36"/>
      <c r="T42" s="36"/>
    </row>
    <row r="43" spans="2:20" ht="16.5" customHeight="1" x14ac:dyDescent="0.2">
      <c r="B43" s="56" t="s">
        <v>77</v>
      </c>
      <c r="C43" s="57">
        <v>0</v>
      </c>
      <c r="D43" s="35">
        <f>tblIncome40[[#This Row],[Annual  ]]/12</f>
        <v>0</v>
      </c>
      <c r="E43" s="69">
        <f t="shared" si="5"/>
        <v>0</v>
      </c>
      <c r="F43" s="36"/>
      <c r="G43" s="56" t="s">
        <v>47</v>
      </c>
      <c r="H43" s="57"/>
      <c r="I43" s="74">
        <f>tblExpenses[[#This Row],[Annual  ]]/12</f>
        <v>0</v>
      </c>
      <c r="J43" s="72">
        <f t="shared" si="0"/>
        <v>0</v>
      </c>
      <c r="K43" s="36"/>
      <c r="L43" s="56" t="s">
        <v>47</v>
      </c>
      <c r="M43" s="57"/>
      <c r="N43" s="35">
        <f>tblDiscretionary[[#This Row],[Annual  ]]/12</f>
        <v>0</v>
      </c>
      <c r="O43" s="71">
        <f t="shared" si="1"/>
        <v>0</v>
      </c>
      <c r="P43" s="36"/>
      <c r="Q43" s="36"/>
      <c r="R43" s="36"/>
      <c r="S43" s="36"/>
      <c r="T43" s="36"/>
    </row>
    <row r="44" spans="2:20" ht="16.5" customHeight="1" thickBot="1" x14ac:dyDescent="0.25">
      <c r="B44" s="56" t="s">
        <v>47</v>
      </c>
      <c r="C44" s="57"/>
      <c r="D44" s="35">
        <f>tblIncome40[[#This Row],[Annual  ]]/12</f>
        <v>0</v>
      </c>
      <c r="E44" s="69">
        <f t="shared" si="5"/>
        <v>0</v>
      </c>
      <c r="F44" s="36"/>
      <c r="G44" s="56" t="s">
        <v>47</v>
      </c>
      <c r="H44" s="57"/>
      <c r="I44" s="74">
        <f>tblExpenses[[#This Row],[Annual  ]]/12</f>
        <v>0</v>
      </c>
      <c r="J44" s="72">
        <f t="shared" si="0"/>
        <v>0</v>
      </c>
      <c r="K44" s="36"/>
      <c r="L44" s="56" t="s">
        <v>47</v>
      </c>
      <c r="M44" s="57"/>
      <c r="N44" s="35">
        <f>tblDiscretionary[[#This Row],[Annual  ]]/12</f>
        <v>0</v>
      </c>
      <c r="O44" s="71">
        <f t="shared" si="1"/>
        <v>0</v>
      </c>
      <c r="P44" s="36"/>
      <c r="Q44" s="36"/>
      <c r="R44" s="36"/>
      <c r="S44" s="36"/>
      <c r="T44" s="36"/>
    </row>
    <row r="45" spans="2:20" ht="16.5" customHeight="1" thickBot="1" x14ac:dyDescent="0.25">
      <c r="B45" s="56" t="s">
        <v>47</v>
      </c>
      <c r="C45" s="57"/>
      <c r="D45" s="35">
        <f>tblIncome40[[#This Row],[Annual  ]]/12</f>
        <v>0</v>
      </c>
      <c r="E45" s="69">
        <f t="shared" si="5"/>
        <v>0</v>
      </c>
      <c r="F45" s="36"/>
      <c r="G45" s="56" t="s">
        <v>47</v>
      </c>
      <c r="H45" s="57"/>
      <c r="I45" s="74">
        <f>tblExpenses[[#This Row],[Annual  ]]/12</f>
        <v>0</v>
      </c>
      <c r="J45" s="72">
        <f t="shared" si="0"/>
        <v>0</v>
      </c>
      <c r="K45" s="36"/>
      <c r="L45" s="58" t="s">
        <v>51</v>
      </c>
      <c r="M45" s="35">
        <f>SUBTOTAL(109,tblDiscretionary[[Annual  ]])</f>
        <v>1190</v>
      </c>
      <c r="N45" s="35">
        <f>SUBTOTAL(109,tblDiscretionary[[Monthly ]])</f>
        <v>99.166666666666671</v>
      </c>
      <c r="O45" s="70">
        <f t="shared" si="1"/>
        <v>0.158160552897395</v>
      </c>
      <c r="P45" s="36"/>
      <c r="Q45" s="37"/>
      <c r="R45" s="36"/>
      <c r="S45" s="36"/>
      <c r="T45" s="36"/>
    </row>
    <row r="46" spans="2:20" ht="16.5" customHeight="1" x14ac:dyDescent="0.2">
      <c r="B46" s="58" t="s">
        <v>78</v>
      </c>
      <c r="C46" s="35">
        <f>SUBTOTAL(109,tblIncome40[[Annual  ]])</f>
        <v>0</v>
      </c>
      <c r="D46" s="35">
        <f>SUBTOTAL(109,tblIncome40[[Monthly ]])</f>
        <v>0</v>
      </c>
      <c r="E46" s="70">
        <f t="shared" si="5"/>
        <v>0</v>
      </c>
      <c r="F46" s="36"/>
      <c r="G46" s="56" t="s">
        <v>47</v>
      </c>
      <c r="H46" s="57"/>
      <c r="I46" s="74">
        <f>tblExpenses[[#This Row],[Annual  ]]/12</f>
        <v>0</v>
      </c>
      <c r="J46" s="72">
        <f t="shared" si="0"/>
        <v>0</v>
      </c>
      <c r="K46" s="36"/>
      <c r="L46" s="36"/>
      <c r="M46" s="36"/>
      <c r="N46" s="36"/>
      <c r="O46" s="36"/>
      <c r="P46" s="36"/>
      <c r="Q46" s="36"/>
      <c r="R46" s="36"/>
      <c r="S46" s="36"/>
      <c r="T46" s="36"/>
    </row>
    <row r="47" spans="2:20" ht="16.5" customHeight="1" thickBot="1" x14ac:dyDescent="0.25">
      <c r="C47" s="36"/>
      <c r="D47" s="36"/>
      <c r="E47" s="36"/>
      <c r="F47" s="36"/>
      <c r="G47" s="56" t="s">
        <v>47</v>
      </c>
      <c r="H47" s="57"/>
      <c r="I47" s="74">
        <f>tblExpenses[[#This Row],[Annual  ]]/12</f>
        <v>0</v>
      </c>
      <c r="J47" s="72">
        <f t="shared" si="0"/>
        <v>0</v>
      </c>
      <c r="K47" s="36"/>
      <c r="L47" s="59" t="s">
        <v>88</v>
      </c>
      <c r="M47" s="39" t="s">
        <v>0</v>
      </c>
      <c r="N47" s="40" t="s">
        <v>1</v>
      </c>
      <c r="O47" s="68" t="s">
        <v>105</v>
      </c>
      <c r="P47" s="36"/>
      <c r="Q47" s="36"/>
      <c r="R47" s="36"/>
      <c r="S47" s="36"/>
      <c r="T47" s="36"/>
    </row>
    <row r="48" spans="2:20" ht="16.5" customHeight="1" thickBot="1" x14ac:dyDescent="0.25">
      <c r="B48" s="59" t="s">
        <v>79</v>
      </c>
      <c r="C48" s="39" t="s">
        <v>0</v>
      </c>
      <c r="D48" s="40" t="s">
        <v>1</v>
      </c>
      <c r="E48" s="68" t="s">
        <v>105</v>
      </c>
      <c r="F48" s="36"/>
      <c r="G48" s="56" t="s">
        <v>47</v>
      </c>
      <c r="H48" s="57"/>
      <c r="I48" s="74">
        <f>tblExpenses[[#This Row],[Annual  ]]/12</f>
        <v>0</v>
      </c>
      <c r="J48" s="72">
        <f t="shared" si="0"/>
        <v>0</v>
      </c>
      <c r="K48" s="36"/>
      <c r="L48" s="62" t="s">
        <v>82</v>
      </c>
      <c r="M48" s="41">
        <f>C51</f>
        <v>7524</v>
      </c>
      <c r="N48" s="43">
        <f>D51</f>
        <v>627</v>
      </c>
      <c r="O48" s="69">
        <f t="shared" ref="O48:O51" si="6">IF($D$37=0,"",N48/$D$37)</f>
        <v>1</v>
      </c>
      <c r="P48" s="36"/>
      <c r="Q48" s="36"/>
      <c r="R48" s="36"/>
      <c r="S48" s="36"/>
      <c r="T48" s="36"/>
    </row>
    <row r="49" spans="2:20" ht="16.5" customHeight="1" x14ac:dyDescent="0.2">
      <c r="B49" s="63" t="s">
        <v>104</v>
      </c>
      <c r="C49" s="64">
        <f>tblIncome[[#Totals],[Annual  ]]</f>
        <v>7524</v>
      </c>
      <c r="D49" s="43">
        <f>tblIncome[[#Totals],[Monthly ]]</f>
        <v>627</v>
      </c>
      <c r="E49" s="69">
        <f t="shared" ref="E49:E51" si="7">IF($D$37=0,"",D49/$D$37)</f>
        <v>1</v>
      </c>
      <c r="F49" s="36"/>
      <c r="G49" s="56" t="s">
        <v>47</v>
      </c>
      <c r="H49" s="57"/>
      <c r="I49" s="74">
        <f>tblExpenses[[#This Row],[Annual  ]]/12</f>
        <v>0</v>
      </c>
      <c r="J49" s="72">
        <f t="shared" si="0"/>
        <v>0</v>
      </c>
      <c r="K49" s="36"/>
      <c r="L49" s="62" t="s">
        <v>53</v>
      </c>
      <c r="M49" s="41">
        <f>tblExpenses[[#Totals],[Annual  ]]</f>
        <v>2800</v>
      </c>
      <c r="N49" s="43">
        <f>tblExpenses[[#Totals],[Monthly ]]</f>
        <v>233.33333333333334</v>
      </c>
      <c r="O49" s="71">
        <f t="shared" si="6"/>
        <v>0.37214247740563533</v>
      </c>
      <c r="P49" s="36"/>
      <c r="Q49" s="36"/>
      <c r="R49" s="36"/>
      <c r="S49" s="36"/>
      <c r="T49" s="36"/>
    </row>
    <row r="50" spans="2:20" ht="16.5" customHeight="1" thickBot="1" x14ac:dyDescent="0.25">
      <c r="B50" s="63" t="s">
        <v>81</v>
      </c>
      <c r="C50" s="64">
        <f>tblIncome40[[#Totals],[Annual  ]]</f>
        <v>0</v>
      </c>
      <c r="D50" s="43">
        <f>C50/12</f>
        <v>0</v>
      </c>
      <c r="E50" s="69">
        <f t="shared" si="7"/>
        <v>0</v>
      </c>
      <c r="F50" s="36"/>
      <c r="G50" s="56" t="s">
        <v>47</v>
      </c>
      <c r="H50" s="57"/>
      <c r="I50" s="74">
        <f>tblExpenses[[#This Row],[Annual  ]]/12</f>
        <v>0</v>
      </c>
      <c r="J50" s="72">
        <f t="shared" si="0"/>
        <v>0</v>
      </c>
      <c r="K50" s="36"/>
      <c r="L50" s="62" t="s">
        <v>52</v>
      </c>
      <c r="M50" s="41">
        <f>tblDiscretionary[[#Totals],[Annual  ]]</f>
        <v>1190</v>
      </c>
      <c r="N50" s="43">
        <f>tblDiscretionary[[#Totals],[Monthly ]]</f>
        <v>99.166666666666671</v>
      </c>
      <c r="O50" s="71">
        <f t="shared" si="6"/>
        <v>0.158160552897395</v>
      </c>
      <c r="P50" s="36"/>
      <c r="Q50" s="36"/>
      <c r="R50" s="36"/>
      <c r="S50" s="36"/>
      <c r="T50" s="36"/>
    </row>
    <row r="51" spans="2:20" ht="16.5" customHeight="1" x14ac:dyDescent="0.2">
      <c r="B51" s="60" t="s">
        <v>82</v>
      </c>
      <c r="C51" s="42">
        <f>C49-C50</f>
        <v>7524</v>
      </c>
      <c r="D51" s="44">
        <f>D49-D50</f>
        <v>627</v>
      </c>
      <c r="E51" s="70">
        <f t="shared" si="7"/>
        <v>1</v>
      </c>
      <c r="F51" s="36"/>
      <c r="G51" s="58" t="s">
        <v>50</v>
      </c>
      <c r="H51" s="35">
        <f>SUM(tblExpenses[[Annual  ]])</f>
        <v>2800</v>
      </c>
      <c r="I51" s="74">
        <f>SUM(tblExpenses[[Monthly ]])</f>
        <v>233.33333333333334</v>
      </c>
      <c r="J51" s="131">
        <f t="shared" si="0"/>
        <v>0.37214247740563533</v>
      </c>
      <c r="K51" s="36"/>
      <c r="L51" s="60" t="s">
        <v>84</v>
      </c>
      <c r="M51" s="42">
        <f>M48-M49-M50</f>
        <v>3534</v>
      </c>
      <c r="N51" s="44">
        <f>N48-N49-N50</f>
        <v>294.49999999999994</v>
      </c>
      <c r="O51" s="70">
        <f t="shared" si="6"/>
        <v>0.46969696969696961</v>
      </c>
      <c r="P51" s="36"/>
      <c r="Q51" s="36"/>
      <c r="R51" s="36"/>
      <c r="S51" s="36"/>
      <c r="T51" s="36"/>
    </row>
    <row r="61" spans="2:20" ht="16.5" customHeight="1" x14ac:dyDescent="0.2">
      <c r="G61" t="s">
        <v>21</v>
      </c>
    </row>
  </sheetData>
  <sheetProtection sheet="1" objects="1" scenarios="1" selectLockedCells="1"/>
  <mergeCells count="9">
    <mergeCell ref="C27:D27"/>
    <mergeCell ref="H27:I27"/>
    <mergeCell ref="M27:N27"/>
    <mergeCell ref="R27:S27"/>
    <mergeCell ref="C7:D7"/>
    <mergeCell ref="H7:I7"/>
    <mergeCell ref="M7:N7"/>
    <mergeCell ref="R7:S7"/>
    <mergeCell ref="B18:D18"/>
  </mergeCells>
  <pageMargins left="0.25" right="0.25" top="0.75" bottom="0.75" header="0.3" footer="0.3"/>
  <pageSetup scale="58" fitToHeight="0" orientation="landscape" r:id="rId1"/>
  <drawing r:id="rId2"/>
  <tableParts count="5">
    <tablePart r:id="rId3"/>
    <tablePart r:id="rId4"/>
    <tablePart r:id="rId5"/>
    <tablePart r:id="rId6"/>
    <tablePart r:id="rId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C10"/>
  <sheetViews>
    <sheetView workbookViewId="0">
      <selection activeCell="B3" sqref="B3"/>
    </sheetView>
  </sheetViews>
  <sheetFormatPr defaultColWidth="9" defaultRowHeight="21" customHeight="1" x14ac:dyDescent="0.2"/>
  <cols>
    <col min="1" max="1" width="1.85546875" style="16" customWidth="1"/>
    <col min="2" max="2" width="60.140625" style="16" customWidth="1"/>
    <col min="3" max="3" width="17.5703125" style="16" customWidth="1"/>
    <col min="4" max="16384" width="9" style="16"/>
  </cols>
  <sheetData>
    <row r="1" spans="1:3" ht="39" customHeight="1" x14ac:dyDescent="0.45">
      <c r="A1"/>
      <c r="B1" s="33" t="s">
        <v>106</v>
      </c>
      <c r="C1" s="26"/>
    </row>
    <row r="2" spans="1:3" ht="31.5" customHeight="1" x14ac:dyDescent="0.35">
      <c r="A2"/>
      <c r="B2" s="138" t="s">
        <v>125</v>
      </c>
      <c r="C2" s="26"/>
    </row>
    <row r="3" spans="1:3" ht="31.5" x14ac:dyDescent="0.35">
      <c r="A3"/>
      <c r="B3" s="147">
        <v>44086</v>
      </c>
      <c r="C3" s="27"/>
    </row>
    <row r="4" spans="1:3" ht="15.75" x14ac:dyDescent="0.25">
      <c r="B4" s="29"/>
      <c r="C4" s="30"/>
    </row>
    <row r="5" spans="1:3" ht="15.75" x14ac:dyDescent="0.25">
      <c r="B5" s="155" t="s">
        <v>124</v>
      </c>
      <c r="C5" s="155"/>
    </row>
    <row r="6" spans="1:3" ht="48" customHeight="1" x14ac:dyDescent="0.2">
      <c r="B6" s="154" t="s">
        <v>131</v>
      </c>
      <c r="C6" s="154"/>
    </row>
    <row r="7" spans="1:3" ht="21" customHeight="1" x14ac:dyDescent="0.25">
      <c r="B7" s="126" t="s">
        <v>107</v>
      </c>
      <c r="C7" s="139">
        <v>20000</v>
      </c>
    </row>
    <row r="8" spans="1:3" ht="21" customHeight="1" x14ac:dyDescent="0.25">
      <c r="B8" s="127" t="s">
        <v>108</v>
      </c>
      <c r="C8" s="140">
        <v>0.05</v>
      </c>
    </row>
    <row r="9" spans="1:3" ht="21" customHeight="1" x14ac:dyDescent="0.25">
      <c r="B9" s="126" t="s">
        <v>109</v>
      </c>
      <c r="C9" s="141">
        <v>60</v>
      </c>
    </row>
    <row r="10" spans="1:3" ht="21" customHeight="1" x14ac:dyDescent="0.25">
      <c r="B10" s="128" t="s">
        <v>110</v>
      </c>
      <c r="C10" s="129">
        <f>IF(C9=0,"",(C7*(C8/12)/(((1+(C8/12))^C9)-1)))</f>
        <v>294.09133954688417</v>
      </c>
    </row>
  </sheetData>
  <sheetProtection sheet="1" objects="1" scenarios="1" selectLockedCells="1"/>
  <mergeCells count="2">
    <mergeCell ref="B6:C6"/>
    <mergeCell ref="B5:C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theme="5" tint="-0.499984740745262"/>
    <pageSetUpPr autoPageBreaks="0" fitToPage="1"/>
  </sheetPr>
  <dimension ref="A1:I74"/>
  <sheetViews>
    <sheetView showGridLines="0" workbookViewId="0">
      <pane ySplit="5" topLeftCell="A6" activePane="bottomLeft" state="frozen"/>
      <selection pane="bottomLeft" activeCell="B2" sqref="B2"/>
    </sheetView>
  </sheetViews>
  <sheetFormatPr defaultColWidth="9" defaultRowHeight="16.5" customHeight="1" x14ac:dyDescent="0.2"/>
  <cols>
    <col min="1" max="1" width="2.85546875" customWidth="1"/>
    <col min="2" max="2" width="21.5703125" customWidth="1"/>
    <col min="3" max="3" width="24.140625" customWidth="1"/>
    <col min="4" max="8" width="10.85546875" customWidth="1"/>
    <col min="9" max="9" width="76.42578125" customWidth="1"/>
    <col min="10" max="12" width="9.85546875" customWidth="1"/>
    <col min="13" max="13" width="11.5703125" customWidth="1"/>
    <col min="14" max="14" width="11" customWidth="1"/>
  </cols>
  <sheetData>
    <row r="1" spans="1:9" s="16" customFormat="1" ht="39" customHeight="1" x14ac:dyDescent="0.45">
      <c r="A1"/>
      <c r="B1" s="33" t="s">
        <v>40</v>
      </c>
      <c r="C1" s="26"/>
      <c r="D1" s="26"/>
      <c r="E1" s="26"/>
      <c r="F1" s="26"/>
    </row>
    <row r="2" spans="1:9" s="16" customFormat="1" ht="31.5" customHeight="1" x14ac:dyDescent="0.35">
      <c r="A2"/>
      <c r="B2" s="138" t="s">
        <v>36</v>
      </c>
      <c r="C2" s="26"/>
      <c r="D2" s="26"/>
      <c r="E2" s="26"/>
      <c r="F2" s="26"/>
    </row>
    <row r="3" spans="1:9" s="16" customFormat="1" ht="31.5" x14ac:dyDescent="0.35">
      <c r="A3"/>
      <c r="B3" s="138" t="s">
        <v>86</v>
      </c>
      <c r="C3" s="27"/>
      <c r="D3" s="27"/>
      <c r="E3" s="27"/>
      <c r="F3" s="28"/>
    </row>
    <row r="5" spans="1:9" ht="16.5" customHeight="1" x14ac:dyDescent="0.2">
      <c r="B5" s="67" t="s">
        <v>19</v>
      </c>
      <c r="C5" s="67" t="s">
        <v>20</v>
      </c>
      <c r="D5" s="67" t="s">
        <v>85</v>
      </c>
      <c r="E5" s="67" t="s">
        <v>37</v>
      </c>
      <c r="F5" s="67" t="s">
        <v>38</v>
      </c>
      <c r="G5" s="67" t="s">
        <v>39</v>
      </c>
      <c r="H5" s="67" t="s">
        <v>87</v>
      </c>
      <c r="I5" s="67" t="s">
        <v>90</v>
      </c>
    </row>
    <row r="6" spans="1:9" ht="16.5" customHeight="1" x14ac:dyDescent="0.2">
      <c r="B6" s="77" t="s">
        <v>80</v>
      </c>
      <c r="C6" s="77" t="str">
        <f>'Cash Flow'!B31</f>
        <v>Wages (gross)</v>
      </c>
      <c r="D6" s="78">
        <f>'Cash Flow'!D31</f>
        <v>627</v>
      </c>
      <c r="E6" s="142"/>
      <c r="F6" s="142"/>
      <c r="G6" s="84" t="str">
        <f>IF(F6=0,"",F6-E6)</f>
        <v/>
      </c>
      <c r="H6" s="85" t="str">
        <f>IF(F6=0,"",(F6-E6)/E6)</f>
        <v/>
      </c>
      <c r="I6" s="143"/>
    </row>
    <row r="7" spans="1:9" ht="16.5" customHeight="1" x14ac:dyDescent="0.2">
      <c r="B7" s="77" t="s">
        <v>80</v>
      </c>
      <c r="C7" s="77" t="str">
        <f>'Cash Flow'!B32</f>
        <v>Tips</v>
      </c>
      <c r="D7" s="78">
        <f>'Cash Flow'!D32</f>
        <v>0</v>
      </c>
      <c r="E7" s="142"/>
      <c r="F7" s="142"/>
      <c r="G7" s="84" t="str">
        <f t="shared" ref="G7:G62" si="0">IF(F7=0,"",F7-E7)</f>
        <v/>
      </c>
      <c r="H7" s="85" t="str">
        <f t="shared" ref="H7:H62" si="1">IF(F7=0,"",(F7-E7)/E7)</f>
        <v/>
      </c>
      <c r="I7" s="143"/>
    </row>
    <row r="8" spans="1:9" ht="16.5" customHeight="1" x14ac:dyDescent="0.2">
      <c r="B8" s="77" t="s">
        <v>80</v>
      </c>
      <c r="C8" s="77" t="str">
        <f>'Cash Flow'!B33</f>
        <v>Interest and dividends</v>
      </c>
      <c r="D8" s="78">
        <f>'Cash Flow'!D33</f>
        <v>0</v>
      </c>
      <c r="E8" s="142"/>
      <c r="F8" s="142"/>
      <c r="G8" s="84" t="str">
        <f t="shared" si="0"/>
        <v/>
      </c>
      <c r="H8" s="85" t="str">
        <f t="shared" si="1"/>
        <v/>
      </c>
      <c r="I8" s="143"/>
    </row>
    <row r="9" spans="1:9" ht="16.5" customHeight="1" x14ac:dyDescent="0.2">
      <c r="B9" s="77" t="s">
        <v>80</v>
      </c>
      <c r="C9" s="77" t="str">
        <f>'Cash Flow'!B34</f>
        <v>[Enter other as needed]</v>
      </c>
      <c r="D9" s="78">
        <f>'Cash Flow'!D34</f>
        <v>0</v>
      </c>
      <c r="E9" s="142"/>
      <c r="F9" s="142"/>
      <c r="G9" s="84" t="str">
        <f t="shared" si="0"/>
        <v/>
      </c>
      <c r="H9" s="85" t="str">
        <f t="shared" si="1"/>
        <v/>
      </c>
      <c r="I9" s="143"/>
    </row>
    <row r="10" spans="1:9" ht="16.5" customHeight="1" x14ac:dyDescent="0.2">
      <c r="B10" s="77" t="s">
        <v>80</v>
      </c>
      <c r="C10" s="77" t="str">
        <f>'Cash Flow'!B35</f>
        <v>[Enter other as needed]</v>
      </c>
      <c r="D10" s="78">
        <f>'Cash Flow'!D35</f>
        <v>0</v>
      </c>
      <c r="E10" s="142"/>
      <c r="F10" s="142"/>
      <c r="G10" s="84" t="str">
        <f t="shared" si="0"/>
        <v/>
      </c>
      <c r="H10" s="85" t="str">
        <f t="shared" si="1"/>
        <v/>
      </c>
      <c r="I10" s="143"/>
    </row>
    <row r="11" spans="1:9" ht="16.5" customHeight="1" x14ac:dyDescent="0.2">
      <c r="B11" s="77" t="s">
        <v>80</v>
      </c>
      <c r="C11" s="77" t="str">
        <f>'Cash Flow'!B36</f>
        <v>[Enter other as needed]</v>
      </c>
      <c r="D11" s="78">
        <f>'Cash Flow'!D36</f>
        <v>0</v>
      </c>
      <c r="E11" s="142"/>
      <c r="F11" s="142"/>
      <c r="G11" s="84" t="str">
        <f t="shared" si="0"/>
        <v/>
      </c>
      <c r="H11" s="85" t="str">
        <f t="shared" si="1"/>
        <v/>
      </c>
      <c r="I11" s="143"/>
    </row>
    <row r="12" spans="1:9" s="34" customFormat="1" ht="16.5" customHeight="1" x14ac:dyDescent="0.2">
      <c r="B12" s="79"/>
      <c r="C12" s="80" t="s">
        <v>80</v>
      </c>
      <c r="D12" s="81">
        <f>SUM(D6:D11)</f>
        <v>627</v>
      </c>
      <c r="E12" s="81">
        <f t="shared" ref="E12:F12" si="2">SUM(E6:E11)</f>
        <v>0</v>
      </c>
      <c r="F12" s="81">
        <f t="shared" si="2"/>
        <v>0</v>
      </c>
      <c r="G12" s="82" t="str">
        <f t="shared" si="0"/>
        <v/>
      </c>
      <c r="H12" s="83" t="str">
        <f t="shared" si="1"/>
        <v/>
      </c>
      <c r="I12" s="144"/>
    </row>
    <row r="13" spans="1:9" ht="16.5" customHeight="1" x14ac:dyDescent="0.2">
      <c r="B13" s="86" t="s">
        <v>83</v>
      </c>
      <c r="C13" s="86" t="str">
        <f>'Cash Flow'!B40</f>
        <v>Federal income tax</v>
      </c>
      <c r="D13" s="87">
        <f>'Cash Flow'!D40</f>
        <v>0</v>
      </c>
      <c r="E13" s="142"/>
      <c r="F13" s="142"/>
      <c r="G13" s="88" t="str">
        <f t="shared" si="0"/>
        <v/>
      </c>
      <c r="H13" s="89" t="str">
        <f t="shared" si="1"/>
        <v/>
      </c>
      <c r="I13" s="143"/>
    </row>
    <row r="14" spans="1:9" ht="16.5" customHeight="1" x14ac:dyDescent="0.2">
      <c r="B14" s="86" t="s">
        <v>83</v>
      </c>
      <c r="C14" s="86" t="str">
        <f>'Cash Flow'!B41</f>
        <v>State income tax</v>
      </c>
      <c r="D14" s="87">
        <f>'Cash Flow'!D41</f>
        <v>0</v>
      </c>
      <c r="E14" s="142"/>
      <c r="F14" s="142"/>
      <c r="G14" s="88" t="str">
        <f t="shared" si="0"/>
        <v/>
      </c>
      <c r="H14" s="89" t="str">
        <f t="shared" si="1"/>
        <v/>
      </c>
      <c r="I14" s="143"/>
    </row>
    <row r="15" spans="1:9" ht="16.5" customHeight="1" x14ac:dyDescent="0.2">
      <c r="B15" s="86" t="s">
        <v>83</v>
      </c>
      <c r="C15" s="86" t="str">
        <f>'Cash Flow'!B42</f>
        <v>Social Security tax</v>
      </c>
      <c r="D15" s="87">
        <f>'Cash Flow'!D42</f>
        <v>0</v>
      </c>
      <c r="E15" s="142"/>
      <c r="F15" s="142"/>
      <c r="G15" s="88" t="str">
        <f t="shared" si="0"/>
        <v/>
      </c>
      <c r="H15" s="89" t="str">
        <f t="shared" si="1"/>
        <v/>
      </c>
      <c r="I15" s="143"/>
    </row>
    <row r="16" spans="1:9" ht="16.5" customHeight="1" x14ac:dyDescent="0.2">
      <c r="B16" s="86" t="s">
        <v>83</v>
      </c>
      <c r="C16" s="86" t="str">
        <f>'Cash Flow'!B43</f>
        <v>Medicare tax</v>
      </c>
      <c r="D16" s="87">
        <f>'Cash Flow'!D43</f>
        <v>0</v>
      </c>
      <c r="E16" s="142"/>
      <c r="F16" s="142"/>
      <c r="G16" s="88" t="str">
        <f t="shared" si="0"/>
        <v/>
      </c>
      <c r="H16" s="89" t="str">
        <f t="shared" si="1"/>
        <v/>
      </c>
      <c r="I16" s="143"/>
    </row>
    <row r="17" spans="2:9" ht="16.5" customHeight="1" x14ac:dyDescent="0.2">
      <c r="B17" s="86" t="s">
        <v>83</v>
      </c>
      <c r="C17" s="86" t="str">
        <f>'Cash Flow'!B44</f>
        <v>[Enter other as needed]</v>
      </c>
      <c r="D17" s="87">
        <f>'Cash Flow'!D44</f>
        <v>0</v>
      </c>
      <c r="E17" s="142"/>
      <c r="F17" s="142"/>
      <c r="G17" s="88" t="str">
        <f t="shared" si="0"/>
        <v/>
      </c>
      <c r="H17" s="89" t="str">
        <f t="shared" si="1"/>
        <v/>
      </c>
      <c r="I17" s="143"/>
    </row>
    <row r="18" spans="2:9" ht="16.5" customHeight="1" x14ac:dyDescent="0.2">
      <c r="B18" s="86" t="s">
        <v>83</v>
      </c>
      <c r="C18" s="86" t="str">
        <f>'Cash Flow'!B45</f>
        <v>[Enter other as needed]</v>
      </c>
      <c r="D18" s="87">
        <f>'Cash Flow'!D45</f>
        <v>0</v>
      </c>
      <c r="E18" s="142"/>
      <c r="F18" s="142"/>
      <c r="G18" s="88" t="str">
        <f t="shared" si="0"/>
        <v/>
      </c>
      <c r="H18" s="89" t="str">
        <f t="shared" si="1"/>
        <v/>
      </c>
      <c r="I18" s="143"/>
    </row>
    <row r="19" spans="2:9" s="34" customFormat="1" ht="16.5" customHeight="1" x14ac:dyDescent="0.2">
      <c r="B19" s="90"/>
      <c r="C19" s="91" t="s">
        <v>82</v>
      </c>
      <c r="D19" s="92">
        <f>D12-SUM(D13:D18)</f>
        <v>627</v>
      </c>
      <c r="E19" s="92">
        <f t="shared" ref="E19:F19" si="3">E12-SUM(E13:E18)</f>
        <v>0</v>
      </c>
      <c r="F19" s="92">
        <f t="shared" si="3"/>
        <v>0</v>
      </c>
      <c r="G19" s="93" t="str">
        <f t="shared" si="0"/>
        <v/>
      </c>
      <c r="H19" s="94" t="str">
        <f t="shared" si="1"/>
        <v/>
      </c>
      <c r="I19" s="145"/>
    </row>
    <row r="20" spans="2:9" ht="16.5" customHeight="1" x14ac:dyDescent="0.2">
      <c r="B20" s="95" t="s">
        <v>29</v>
      </c>
      <c r="C20" s="96" t="str">
        <f>'Cash Flow'!G31</f>
        <v>Mortgage/Rent</v>
      </c>
      <c r="D20" s="96">
        <f>'Cash Flow'!I31</f>
        <v>0</v>
      </c>
      <c r="E20" s="142"/>
      <c r="F20" s="142"/>
      <c r="G20" s="97" t="str">
        <f t="shared" si="0"/>
        <v/>
      </c>
      <c r="H20" s="98" t="str">
        <f t="shared" si="1"/>
        <v/>
      </c>
      <c r="I20" s="143"/>
    </row>
    <row r="21" spans="2:9" ht="16.5" customHeight="1" x14ac:dyDescent="0.2">
      <c r="B21" s="95" t="s">
        <v>29</v>
      </c>
      <c r="C21" s="96" t="str">
        <f>'Cash Flow'!G32</f>
        <v>Transportation</v>
      </c>
      <c r="D21" s="96">
        <f>'Cash Flow'!I32</f>
        <v>33.333333333333336</v>
      </c>
      <c r="E21" s="142"/>
      <c r="F21" s="142"/>
      <c r="G21" s="97" t="str">
        <f t="shared" si="0"/>
        <v/>
      </c>
      <c r="H21" s="98" t="str">
        <f t="shared" si="1"/>
        <v/>
      </c>
      <c r="I21" s="143"/>
    </row>
    <row r="22" spans="2:9" ht="16.5" customHeight="1" x14ac:dyDescent="0.2">
      <c r="B22" s="95" t="s">
        <v>29</v>
      </c>
      <c r="C22" s="96" t="str">
        <f>'Cash Flow'!G33</f>
        <v>Food</v>
      </c>
      <c r="D22" s="96">
        <f>'Cash Flow'!I33</f>
        <v>16.666666666666668</v>
      </c>
      <c r="E22" s="142"/>
      <c r="F22" s="142"/>
      <c r="G22" s="97" t="str">
        <f t="shared" si="0"/>
        <v/>
      </c>
      <c r="H22" s="98" t="str">
        <f t="shared" si="1"/>
        <v/>
      </c>
      <c r="I22" s="143"/>
    </row>
    <row r="23" spans="2:9" ht="16.5" customHeight="1" x14ac:dyDescent="0.2">
      <c r="B23" s="95" t="s">
        <v>29</v>
      </c>
      <c r="C23" s="96" t="str">
        <f>'Cash Flow'!G34</f>
        <v>Insurance</v>
      </c>
      <c r="D23" s="96">
        <f>'Cash Flow'!I34</f>
        <v>0</v>
      </c>
      <c r="E23" s="142"/>
      <c r="F23" s="142"/>
      <c r="G23" s="97" t="str">
        <f t="shared" si="0"/>
        <v/>
      </c>
      <c r="H23" s="98" t="str">
        <f t="shared" si="1"/>
        <v/>
      </c>
      <c r="I23" s="143"/>
    </row>
    <row r="24" spans="2:9" ht="16.5" customHeight="1" x14ac:dyDescent="0.2">
      <c r="B24" s="95" t="s">
        <v>29</v>
      </c>
      <c r="C24" s="96" t="str">
        <f>'Cash Flow'!G35</f>
        <v>Utilities</v>
      </c>
      <c r="D24" s="96">
        <f>'Cash Flow'!I35</f>
        <v>33.333333333333336</v>
      </c>
      <c r="E24" s="142"/>
      <c r="F24" s="142"/>
      <c r="G24" s="97" t="str">
        <f t="shared" si="0"/>
        <v/>
      </c>
      <c r="H24" s="98" t="str">
        <f t="shared" si="1"/>
        <v/>
      </c>
      <c r="I24" s="143"/>
    </row>
    <row r="25" spans="2:9" ht="16.5" customHeight="1" x14ac:dyDescent="0.2">
      <c r="B25" s="95" t="s">
        <v>29</v>
      </c>
      <c r="C25" s="96" t="str">
        <f>'Cash Flow'!G36</f>
        <v>Work or school expenses</v>
      </c>
      <c r="D25" s="96">
        <f>'Cash Flow'!I36</f>
        <v>0</v>
      </c>
      <c r="E25" s="142"/>
      <c r="F25" s="142"/>
      <c r="G25" s="97" t="str">
        <f t="shared" si="0"/>
        <v/>
      </c>
      <c r="H25" s="98" t="str">
        <f t="shared" si="1"/>
        <v/>
      </c>
      <c r="I25" s="143"/>
    </row>
    <row r="26" spans="2:9" ht="16.5" customHeight="1" x14ac:dyDescent="0.2">
      <c r="B26" s="95" t="s">
        <v>29</v>
      </c>
      <c r="C26" s="96" t="str">
        <f>'Cash Flow'!G37</f>
        <v>Phone</v>
      </c>
      <c r="D26" s="96">
        <f>'Cash Flow'!I37</f>
        <v>30</v>
      </c>
      <c r="E26" s="142"/>
      <c r="F26" s="142"/>
      <c r="G26" s="97" t="str">
        <f t="shared" si="0"/>
        <v/>
      </c>
      <c r="H26" s="98" t="str">
        <f t="shared" si="1"/>
        <v/>
      </c>
      <c r="I26" s="143"/>
    </row>
    <row r="27" spans="2:9" ht="16.5" customHeight="1" x14ac:dyDescent="0.2">
      <c r="B27" s="95" t="s">
        <v>29</v>
      </c>
      <c r="C27" s="96" t="str">
        <f>'Cash Flow'!G38</f>
        <v>Student loan</v>
      </c>
      <c r="D27" s="96">
        <f>'Cash Flow'!I38</f>
        <v>0</v>
      </c>
      <c r="E27" s="142"/>
      <c r="F27" s="142"/>
      <c r="G27" s="97" t="str">
        <f t="shared" si="0"/>
        <v/>
      </c>
      <c r="H27" s="98" t="str">
        <f t="shared" si="1"/>
        <v/>
      </c>
      <c r="I27" s="143"/>
    </row>
    <row r="28" spans="2:9" ht="16.5" customHeight="1" x14ac:dyDescent="0.2">
      <c r="B28" s="95" t="s">
        <v>29</v>
      </c>
      <c r="C28" s="96" t="str">
        <f>'Cash Flow'!G39</f>
        <v>Medical/Dental/Rx</v>
      </c>
      <c r="D28" s="96">
        <f>'Cash Flow'!I39</f>
        <v>0</v>
      </c>
      <c r="E28" s="142"/>
      <c r="F28" s="142"/>
      <c r="G28" s="97" t="str">
        <f t="shared" si="0"/>
        <v/>
      </c>
      <c r="H28" s="98" t="str">
        <f t="shared" si="1"/>
        <v/>
      </c>
      <c r="I28" s="143"/>
    </row>
    <row r="29" spans="2:9" ht="16.5" customHeight="1" x14ac:dyDescent="0.2">
      <c r="B29" s="95" t="s">
        <v>29</v>
      </c>
      <c r="C29" s="96" t="str">
        <f>'Cash Flow'!G40</f>
        <v>Clothing</v>
      </c>
      <c r="D29" s="96">
        <f>'Cash Flow'!I40</f>
        <v>0</v>
      </c>
      <c r="E29" s="142"/>
      <c r="F29" s="142"/>
      <c r="G29" s="97" t="str">
        <f t="shared" si="0"/>
        <v/>
      </c>
      <c r="H29" s="98" t="str">
        <f t="shared" si="1"/>
        <v/>
      </c>
      <c r="I29" s="143"/>
    </row>
    <row r="30" spans="2:9" ht="16.5" customHeight="1" x14ac:dyDescent="0.2">
      <c r="B30" s="95" t="s">
        <v>29</v>
      </c>
      <c r="C30" s="96" t="str">
        <f>'Cash Flow'!G41</f>
        <v>Car Insurance</v>
      </c>
      <c r="D30" s="96">
        <f>'Cash Flow'!I41</f>
        <v>120</v>
      </c>
      <c r="E30" s="142"/>
      <c r="F30" s="142"/>
      <c r="G30" s="97" t="str">
        <f t="shared" si="0"/>
        <v/>
      </c>
      <c r="H30" s="98" t="str">
        <f t="shared" si="1"/>
        <v/>
      </c>
      <c r="I30" s="143"/>
    </row>
    <row r="31" spans="2:9" ht="16.5" customHeight="1" x14ac:dyDescent="0.2">
      <c r="B31" s="95" t="s">
        <v>29</v>
      </c>
      <c r="C31" s="96" t="str">
        <f>'Cash Flow'!G42</f>
        <v>[Enter other as needed]</v>
      </c>
      <c r="D31" s="96">
        <f>'Cash Flow'!I42</f>
        <v>0</v>
      </c>
      <c r="E31" s="142"/>
      <c r="F31" s="142"/>
      <c r="G31" s="97" t="str">
        <f t="shared" si="0"/>
        <v/>
      </c>
      <c r="H31" s="98" t="str">
        <f t="shared" si="1"/>
        <v/>
      </c>
      <c r="I31" s="143"/>
    </row>
    <row r="32" spans="2:9" ht="16.5" customHeight="1" x14ac:dyDescent="0.2">
      <c r="B32" s="95" t="s">
        <v>29</v>
      </c>
      <c r="C32" s="96" t="str">
        <f>'Cash Flow'!G43</f>
        <v>[Enter other as needed]</v>
      </c>
      <c r="D32" s="96">
        <f>'Cash Flow'!I43</f>
        <v>0</v>
      </c>
      <c r="E32" s="142"/>
      <c r="F32" s="142"/>
      <c r="G32" s="97" t="str">
        <f t="shared" si="0"/>
        <v/>
      </c>
      <c r="H32" s="98" t="str">
        <f t="shared" si="1"/>
        <v/>
      </c>
      <c r="I32" s="143"/>
    </row>
    <row r="33" spans="2:9" ht="16.5" customHeight="1" x14ac:dyDescent="0.2">
      <c r="B33" s="95" t="s">
        <v>29</v>
      </c>
      <c r="C33" s="96" t="str">
        <f>'Cash Flow'!G44</f>
        <v>[Enter other as needed]</v>
      </c>
      <c r="D33" s="96">
        <f>'Cash Flow'!I44</f>
        <v>0</v>
      </c>
      <c r="E33" s="142"/>
      <c r="F33" s="142"/>
      <c r="G33" s="97" t="str">
        <f t="shared" si="0"/>
        <v/>
      </c>
      <c r="H33" s="98" t="str">
        <f t="shared" si="1"/>
        <v/>
      </c>
      <c r="I33" s="143"/>
    </row>
    <row r="34" spans="2:9" ht="16.5" customHeight="1" x14ac:dyDescent="0.2">
      <c r="B34" s="95" t="s">
        <v>29</v>
      </c>
      <c r="C34" s="96" t="str">
        <f>'Cash Flow'!G45</f>
        <v>[Enter other as needed]</v>
      </c>
      <c r="D34" s="96">
        <f>'Cash Flow'!I45</f>
        <v>0</v>
      </c>
      <c r="E34" s="142"/>
      <c r="F34" s="142"/>
      <c r="G34" s="97" t="str">
        <f t="shared" si="0"/>
        <v/>
      </c>
      <c r="H34" s="98" t="str">
        <f t="shared" si="1"/>
        <v/>
      </c>
      <c r="I34" s="143"/>
    </row>
    <row r="35" spans="2:9" ht="16.5" customHeight="1" x14ac:dyDescent="0.2">
      <c r="B35" s="95" t="s">
        <v>29</v>
      </c>
      <c r="C35" s="96" t="str">
        <f>'Cash Flow'!G46</f>
        <v>[Enter other as needed]</v>
      </c>
      <c r="D35" s="96">
        <f>'Cash Flow'!I46</f>
        <v>0</v>
      </c>
      <c r="E35" s="142"/>
      <c r="F35" s="142"/>
      <c r="G35" s="97" t="str">
        <f t="shared" si="0"/>
        <v/>
      </c>
      <c r="H35" s="98" t="str">
        <f t="shared" si="1"/>
        <v/>
      </c>
      <c r="I35" s="143"/>
    </row>
    <row r="36" spans="2:9" ht="16.5" customHeight="1" x14ac:dyDescent="0.2">
      <c r="B36" s="95" t="s">
        <v>29</v>
      </c>
      <c r="C36" s="96" t="str">
        <f>'Cash Flow'!G47</f>
        <v>[Enter other as needed]</v>
      </c>
      <c r="D36" s="96">
        <f>'Cash Flow'!I47</f>
        <v>0</v>
      </c>
      <c r="E36" s="142"/>
      <c r="F36" s="142"/>
      <c r="G36" s="97" t="str">
        <f t="shared" si="0"/>
        <v/>
      </c>
      <c r="H36" s="98" t="str">
        <f t="shared" si="1"/>
        <v/>
      </c>
      <c r="I36" s="143"/>
    </row>
    <row r="37" spans="2:9" ht="16.5" customHeight="1" x14ac:dyDescent="0.2">
      <c r="B37" s="95" t="s">
        <v>29</v>
      </c>
      <c r="C37" s="96" t="str">
        <f>'Cash Flow'!G48</f>
        <v>[Enter other as needed]</v>
      </c>
      <c r="D37" s="96">
        <f>'Cash Flow'!I48</f>
        <v>0</v>
      </c>
      <c r="E37" s="142"/>
      <c r="F37" s="142"/>
      <c r="G37" s="97" t="str">
        <f t="shared" si="0"/>
        <v/>
      </c>
      <c r="H37" s="98" t="str">
        <f t="shared" si="1"/>
        <v/>
      </c>
      <c r="I37" s="143"/>
    </row>
    <row r="38" spans="2:9" ht="16.5" customHeight="1" x14ac:dyDescent="0.2">
      <c r="B38" s="95" t="s">
        <v>29</v>
      </c>
      <c r="C38" s="96" t="str">
        <f>'Cash Flow'!G49</f>
        <v>[Enter other as needed]</v>
      </c>
      <c r="D38" s="96">
        <f>'Cash Flow'!I49</f>
        <v>0</v>
      </c>
      <c r="E38" s="142"/>
      <c r="F38" s="142"/>
      <c r="G38" s="97" t="str">
        <f t="shared" si="0"/>
        <v/>
      </c>
      <c r="H38" s="98" t="str">
        <f t="shared" si="1"/>
        <v/>
      </c>
      <c r="I38" s="143"/>
    </row>
    <row r="39" spans="2:9" ht="16.5" customHeight="1" x14ac:dyDescent="0.2">
      <c r="B39" s="95" t="s">
        <v>29</v>
      </c>
      <c r="C39" s="96" t="str">
        <f>'Cash Flow'!G50</f>
        <v>[Enter other as needed]</v>
      </c>
      <c r="D39" s="96">
        <f>'Cash Flow'!I50</f>
        <v>0</v>
      </c>
      <c r="E39" s="142"/>
      <c r="F39" s="142"/>
      <c r="G39" s="97" t="str">
        <f t="shared" si="0"/>
        <v/>
      </c>
      <c r="H39" s="98" t="str">
        <f t="shared" si="1"/>
        <v/>
      </c>
      <c r="I39" s="143"/>
    </row>
    <row r="40" spans="2:9" s="34" customFormat="1" ht="16.5" customHeight="1" x14ac:dyDescent="0.2">
      <c r="B40" s="99"/>
      <c r="C40" s="100" t="s">
        <v>48</v>
      </c>
      <c r="D40" s="101">
        <f>SUM(D20:D39)</f>
        <v>233.33333333333334</v>
      </c>
      <c r="E40" s="101">
        <f t="shared" ref="E40:F40" si="4">SUM(E20:E39)</f>
        <v>0</v>
      </c>
      <c r="F40" s="101">
        <f t="shared" si="4"/>
        <v>0</v>
      </c>
      <c r="G40" s="102" t="str">
        <f t="shared" si="0"/>
        <v/>
      </c>
      <c r="H40" s="103" t="str">
        <f t="shared" si="1"/>
        <v/>
      </c>
      <c r="I40" s="144"/>
    </row>
    <row r="41" spans="2:9" ht="16.5" customHeight="1" x14ac:dyDescent="0.2">
      <c r="B41" s="104" t="s">
        <v>9</v>
      </c>
      <c r="C41" s="105" t="str">
        <f>'Cash Flow'!L31</f>
        <v>Dining</v>
      </c>
      <c r="D41" s="105">
        <f>'Cash Flow'!N31</f>
        <v>16.666666666666668</v>
      </c>
      <c r="E41" s="142"/>
      <c r="F41" s="142"/>
      <c r="G41" s="106" t="str">
        <f t="shared" si="0"/>
        <v/>
      </c>
      <c r="H41" s="107" t="str">
        <f t="shared" si="1"/>
        <v/>
      </c>
      <c r="I41" s="143"/>
    </row>
    <row r="42" spans="2:9" ht="16.5" customHeight="1" x14ac:dyDescent="0.2">
      <c r="B42" s="104" t="s">
        <v>9</v>
      </c>
      <c r="C42" s="105" t="str">
        <f>'Cash Flow'!L32</f>
        <v>Gifts</v>
      </c>
      <c r="D42" s="105">
        <f>'Cash Flow'!N32</f>
        <v>0</v>
      </c>
      <c r="E42" s="142"/>
      <c r="F42" s="142"/>
      <c r="G42" s="106" t="str">
        <f t="shared" si="0"/>
        <v/>
      </c>
      <c r="H42" s="107" t="str">
        <f t="shared" si="1"/>
        <v/>
      </c>
      <c r="I42" s="143"/>
    </row>
    <row r="43" spans="2:9" ht="16.5" customHeight="1" x14ac:dyDescent="0.2">
      <c r="B43" s="104" t="s">
        <v>9</v>
      </c>
      <c r="C43" s="105" t="str">
        <f>'Cash Flow'!L33</f>
        <v>Travel</v>
      </c>
      <c r="D43" s="105">
        <f>'Cash Flow'!N33</f>
        <v>0</v>
      </c>
      <c r="E43" s="142"/>
      <c r="F43" s="142"/>
      <c r="G43" s="106" t="str">
        <f t="shared" si="0"/>
        <v/>
      </c>
      <c r="H43" s="107" t="str">
        <f t="shared" si="1"/>
        <v/>
      </c>
      <c r="I43" s="143"/>
    </row>
    <row r="44" spans="2:9" ht="16.5" customHeight="1" x14ac:dyDescent="0.2">
      <c r="B44" s="104" t="s">
        <v>9</v>
      </c>
      <c r="C44" s="105" t="str">
        <f>'Cash Flow'!L34</f>
        <v>Entertainment</v>
      </c>
      <c r="D44" s="105">
        <f>'Cash Flow'!N34</f>
        <v>50</v>
      </c>
      <c r="E44" s="142"/>
      <c r="F44" s="142"/>
      <c r="G44" s="106" t="str">
        <f t="shared" si="0"/>
        <v/>
      </c>
      <c r="H44" s="107" t="str">
        <f t="shared" si="1"/>
        <v/>
      </c>
      <c r="I44" s="143"/>
    </row>
    <row r="45" spans="2:9" ht="16.5" customHeight="1" x14ac:dyDescent="0.2">
      <c r="B45" s="104" t="s">
        <v>9</v>
      </c>
      <c r="C45" s="105" t="str">
        <f>'Cash Flow'!L35</f>
        <v>Personal Care</v>
      </c>
      <c r="D45" s="105">
        <f>'Cash Flow'!N35</f>
        <v>20</v>
      </c>
      <c r="E45" s="142"/>
      <c r="F45" s="142"/>
      <c r="G45" s="106" t="str">
        <f t="shared" si="0"/>
        <v/>
      </c>
      <c r="H45" s="107" t="str">
        <f t="shared" si="1"/>
        <v/>
      </c>
      <c r="I45" s="143"/>
    </row>
    <row r="46" spans="2:9" ht="16.5" customHeight="1" x14ac:dyDescent="0.2">
      <c r="B46" s="104" t="s">
        <v>9</v>
      </c>
      <c r="C46" s="105" t="str">
        <f>'Cash Flow'!L36</f>
        <v>Shopping</v>
      </c>
      <c r="D46" s="105">
        <f>'Cash Flow'!N36</f>
        <v>0</v>
      </c>
      <c r="E46" s="142"/>
      <c r="F46" s="142"/>
      <c r="G46" s="106" t="str">
        <f t="shared" si="0"/>
        <v/>
      </c>
      <c r="H46" s="107" t="str">
        <f t="shared" si="1"/>
        <v/>
      </c>
      <c r="I46" s="143"/>
    </row>
    <row r="47" spans="2:9" ht="16.5" customHeight="1" x14ac:dyDescent="0.2">
      <c r="B47" s="104" t="s">
        <v>9</v>
      </c>
      <c r="C47" s="105" t="str">
        <f>'Cash Flow'!L37</f>
        <v>Charity</v>
      </c>
      <c r="D47" s="105">
        <f>'Cash Flow'!N37</f>
        <v>0</v>
      </c>
      <c r="E47" s="142"/>
      <c r="F47" s="142"/>
      <c r="G47" s="106" t="str">
        <f t="shared" si="0"/>
        <v/>
      </c>
      <c r="H47" s="107" t="str">
        <f t="shared" si="1"/>
        <v/>
      </c>
      <c r="I47" s="143"/>
    </row>
    <row r="48" spans="2:9" ht="16.5" customHeight="1" x14ac:dyDescent="0.2">
      <c r="B48" s="104" t="s">
        <v>9</v>
      </c>
      <c r="C48" s="105" t="str">
        <f>'Cash Flow'!L38</f>
        <v>Club/Memberships</v>
      </c>
      <c r="D48" s="105">
        <f>'Cash Flow'!N38</f>
        <v>0</v>
      </c>
      <c r="E48" s="142"/>
      <c r="F48" s="142"/>
      <c r="G48" s="106" t="str">
        <f t="shared" si="0"/>
        <v/>
      </c>
      <c r="H48" s="107" t="str">
        <f t="shared" si="1"/>
        <v/>
      </c>
      <c r="I48" s="143"/>
    </row>
    <row r="49" spans="2:9" ht="16.5" customHeight="1" x14ac:dyDescent="0.2">
      <c r="B49" s="104" t="s">
        <v>9</v>
      </c>
      <c r="C49" s="105" t="str">
        <f>'Cash Flow'!L39</f>
        <v>Internet/TV</v>
      </c>
      <c r="D49" s="105">
        <f>'Cash Flow'!N39</f>
        <v>12.5</v>
      </c>
      <c r="E49" s="142"/>
      <c r="F49" s="142"/>
      <c r="G49" s="106" t="str">
        <f t="shared" si="0"/>
        <v/>
      </c>
      <c r="H49" s="107" t="str">
        <f t="shared" si="1"/>
        <v/>
      </c>
      <c r="I49" s="143"/>
    </row>
    <row r="50" spans="2:9" ht="16.5" customHeight="1" x14ac:dyDescent="0.2">
      <c r="B50" s="104" t="s">
        <v>9</v>
      </c>
      <c r="C50" s="105" t="str">
        <f>'Cash Flow'!L40</f>
        <v>[Enter other as needed]</v>
      </c>
      <c r="D50" s="105">
        <f>'Cash Flow'!N40</f>
        <v>0</v>
      </c>
      <c r="E50" s="142"/>
      <c r="F50" s="142"/>
      <c r="G50" s="106" t="str">
        <f t="shared" si="0"/>
        <v/>
      </c>
      <c r="H50" s="107" t="str">
        <f t="shared" si="1"/>
        <v/>
      </c>
      <c r="I50" s="143"/>
    </row>
    <row r="51" spans="2:9" ht="16.5" customHeight="1" x14ac:dyDescent="0.2">
      <c r="B51" s="104" t="s">
        <v>9</v>
      </c>
      <c r="C51" s="105" t="str">
        <f>'Cash Flow'!L41</f>
        <v>[Enter other as needed]</v>
      </c>
      <c r="D51" s="105">
        <f>'Cash Flow'!N41</f>
        <v>0</v>
      </c>
      <c r="E51" s="142"/>
      <c r="F51" s="142"/>
      <c r="G51" s="106" t="str">
        <f t="shared" si="0"/>
        <v/>
      </c>
      <c r="H51" s="107" t="str">
        <f t="shared" si="1"/>
        <v/>
      </c>
      <c r="I51" s="143"/>
    </row>
    <row r="52" spans="2:9" ht="16.5" customHeight="1" x14ac:dyDescent="0.2">
      <c r="B52" s="104" t="s">
        <v>9</v>
      </c>
      <c r="C52" s="105" t="str">
        <f>'Cash Flow'!L42</f>
        <v>[Enter other as needed]</v>
      </c>
      <c r="D52" s="105">
        <f>'Cash Flow'!N42</f>
        <v>0</v>
      </c>
      <c r="E52" s="142"/>
      <c r="F52" s="142"/>
      <c r="G52" s="106" t="str">
        <f t="shared" si="0"/>
        <v/>
      </c>
      <c r="H52" s="107" t="str">
        <f t="shared" si="1"/>
        <v/>
      </c>
      <c r="I52" s="143"/>
    </row>
    <row r="53" spans="2:9" ht="16.5" customHeight="1" x14ac:dyDescent="0.2">
      <c r="B53" s="104" t="s">
        <v>9</v>
      </c>
      <c r="C53" s="105" t="str">
        <f>'Cash Flow'!L43</f>
        <v>[Enter other as needed]</v>
      </c>
      <c r="D53" s="105">
        <f>'Cash Flow'!N43</f>
        <v>0</v>
      </c>
      <c r="E53" s="142"/>
      <c r="F53" s="142"/>
      <c r="G53" s="106" t="str">
        <f t="shared" si="0"/>
        <v/>
      </c>
      <c r="H53" s="107" t="str">
        <f t="shared" si="1"/>
        <v/>
      </c>
      <c r="I53" s="143"/>
    </row>
    <row r="54" spans="2:9" ht="16.5" customHeight="1" x14ac:dyDescent="0.2">
      <c r="B54" s="104" t="s">
        <v>9</v>
      </c>
      <c r="C54" s="105" t="str">
        <f>'Cash Flow'!L44</f>
        <v>[Enter other as needed]</v>
      </c>
      <c r="D54" s="105">
        <f>'Cash Flow'!N44</f>
        <v>0</v>
      </c>
      <c r="E54" s="142"/>
      <c r="F54" s="142"/>
      <c r="G54" s="106" t="str">
        <f t="shared" si="0"/>
        <v/>
      </c>
      <c r="H54" s="107" t="str">
        <f t="shared" si="1"/>
        <v/>
      </c>
      <c r="I54" s="143"/>
    </row>
    <row r="55" spans="2:9" s="34" customFormat="1" ht="16.5" customHeight="1" x14ac:dyDescent="0.2">
      <c r="B55" s="108"/>
      <c r="C55" s="109" t="s">
        <v>49</v>
      </c>
      <c r="D55" s="110">
        <f>SUM(D41:D54)</f>
        <v>99.166666666666671</v>
      </c>
      <c r="E55" s="110">
        <f t="shared" ref="E55:F55" si="5">SUM(E41:E54)</f>
        <v>0</v>
      </c>
      <c r="F55" s="110">
        <f t="shared" si="5"/>
        <v>0</v>
      </c>
      <c r="G55" s="111" t="str">
        <f t="shared" si="0"/>
        <v/>
      </c>
      <c r="H55" s="112" t="str">
        <f t="shared" si="1"/>
        <v/>
      </c>
      <c r="I55" s="145"/>
    </row>
    <row r="56" spans="2:9" ht="16.5" customHeight="1" x14ac:dyDescent="0.2">
      <c r="B56" s="75" t="s">
        <v>24</v>
      </c>
      <c r="C56" s="76" t="str">
        <f>'Cash Flow'!Q31</f>
        <v>Cash Reserves</v>
      </c>
      <c r="D56" s="76">
        <f>'Cash Flow'!S31</f>
        <v>100</v>
      </c>
      <c r="E56" s="142"/>
      <c r="F56" s="142"/>
      <c r="G56" s="113" t="str">
        <f t="shared" si="0"/>
        <v/>
      </c>
      <c r="H56" s="114" t="str">
        <f t="shared" si="1"/>
        <v/>
      </c>
      <c r="I56" s="143"/>
    </row>
    <row r="57" spans="2:9" ht="16.5" customHeight="1" x14ac:dyDescent="0.2">
      <c r="B57" s="75" t="s">
        <v>24</v>
      </c>
      <c r="C57" s="76" t="str">
        <f>'Cash Flow'!Q32</f>
        <v xml:space="preserve">Retirement </v>
      </c>
      <c r="D57" s="76">
        <f>'Cash Flow'!S32</f>
        <v>0</v>
      </c>
      <c r="E57" s="142"/>
      <c r="F57" s="142"/>
      <c r="G57" s="113" t="str">
        <f t="shared" si="0"/>
        <v/>
      </c>
      <c r="H57" s="114" t="str">
        <f t="shared" si="1"/>
        <v/>
      </c>
      <c r="I57" s="143"/>
    </row>
    <row r="58" spans="2:9" ht="16.5" customHeight="1" x14ac:dyDescent="0.2">
      <c r="B58" s="75" t="s">
        <v>24</v>
      </c>
      <c r="C58" s="76" t="str">
        <f>'Cash Flow'!Q33</f>
        <v>Stash</v>
      </c>
      <c r="D58" s="76">
        <f>'Cash Flow'!S33</f>
        <v>120</v>
      </c>
      <c r="E58" s="142"/>
      <c r="F58" s="142"/>
      <c r="G58" s="113" t="str">
        <f t="shared" si="0"/>
        <v/>
      </c>
      <c r="H58" s="114" t="str">
        <f t="shared" si="1"/>
        <v/>
      </c>
      <c r="I58" s="143"/>
    </row>
    <row r="59" spans="2:9" ht="16.5" customHeight="1" x14ac:dyDescent="0.2">
      <c r="B59" s="75" t="s">
        <v>24</v>
      </c>
      <c r="C59" s="76" t="str">
        <f>'Cash Flow'!Q34</f>
        <v>Acorns</v>
      </c>
      <c r="D59" s="76">
        <f>'Cash Flow'!S34</f>
        <v>50</v>
      </c>
      <c r="E59" s="142"/>
      <c r="F59" s="142"/>
      <c r="G59" s="113" t="str">
        <f t="shared" si="0"/>
        <v/>
      </c>
      <c r="H59" s="114" t="str">
        <f t="shared" si="1"/>
        <v/>
      </c>
      <c r="I59" s="143"/>
    </row>
    <row r="60" spans="2:9" ht="16.5" customHeight="1" x14ac:dyDescent="0.2">
      <c r="B60" s="75" t="s">
        <v>24</v>
      </c>
      <c r="C60" s="76" t="str">
        <f>'Cash Flow'!Q35</f>
        <v>Real Estate Jump-start</v>
      </c>
      <c r="D60" s="76">
        <f>'Cash Flow'!S35</f>
        <v>0</v>
      </c>
      <c r="E60" s="142"/>
      <c r="F60" s="142"/>
      <c r="G60" s="113" t="str">
        <f t="shared" si="0"/>
        <v/>
      </c>
      <c r="H60" s="114" t="str">
        <f t="shared" si="1"/>
        <v/>
      </c>
      <c r="I60" s="143"/>
    </row>
    <row r="61" spans="2:9" s="34" customFormat="1" ht="16.5" customHeight="1" x14ac:dyDescent="0.2">
      <c r="B61" s="115"/>
      <c r="C61" s="116" t="s">
        <v>89</v>
      </c>
      <c r="D61" s="117">
        <f>SUM(D56:D60)</f>
        <v>270</v>
      </c>
      <c r="E61" s="117">
        <f t="shared" ref="E61:F61" si="6">SUM(E56:E60)</f>
        <v>0</v>
      </c>
      <c r="F61" s="117">
        <f t="shared" si="6"/>
        <v>0</v>
      </c>
      <c r="G61" s="118" t="str">
        <f t="shared" si="0"/>
        <v/>
      </c>
      <c r="H61" s="119" t="str">
        <f t="shared" si="1"/>
        <v/>
      </c>
      <c r="I61" s="145"/>
    </row>
    <row r="62" spans="2:9" s="34" customFormat="1" ht="16.5" customHeight="1" x14ac:dyDescent="0.2">
      <c r="B62" s="120"/>
      <c r="C62" s="121" t="s">
        <v>91</v>
      </c>
      <c r="D62" s="122">
        <f>D19-D40-D55-D61</f>
        <v>24.499999999999943</v>
      </c>
      <c r="E62" s="122">
        <f t="shared" ref="E62:F62" si="7">E19-E40-E55-E61</f>
        <v>0</v>
      </c>
      <c r="F62" s="122">
        <f t="shared" si="7"/>
        <v>0</v>
      </c>
      <c r="G62" s="123" t="str">
        <f t="shared" si="0"/>
        <v/>
      </c>
      <c r="H62" s="124" t="str">
        <f t="shared" si="1"/>
        <v/>
      </c>
      <c r="I62" s="125"/>
    </row>
    <row r="63" spans="2:9" ht="16.5" customHeight="1" x14ac:dyDescent="0.2">
      <c r="D63" s="36"/>
      <c r="E63" s="36"/>
      <c r="F63" s="36"/>
      <c r="G63" s="36"/>
    </row>
    <row r="64" spans="2:9" ht="16.5" customHeight="1" x14ac:dyDescent="0.2">
      <c r="D64" s="36"/>
      <c r="E64" s="36"/>
      <c r="F64" s="36"/>
      <c r="G64" s="36"/>
    </row>
    <row r="65" spans="4:7" ht="16.5" customHeight="1" x14ac:dyDescent="0.2">
      <c r="D65" s="36"/>
      <c r="E65" s="36"/>
      <c r="F65" s="36"/>
      <c r="G65" s="36"/>
    </row>
    <row r="66" spans="4:7" ht="16.5" customHeight="1" x14ac:dyDescent="0.2">
      <c r="D66" s="36"/>
      <c r="E66" s="36"/>
      <c r="F66" s="36"/>
      <c r="G66" s="36"/>
    </row>
    <row r="67" spans="4:7" ht="16.5" customHeight="1" x14ac:dyDescent="0.2">
      <c r="D67" s="36"/>
      <c r="E67" s="36"/>
      <c r="F67" s="36"/>
      <c r="G67" s="36"/>
    </row>
    <row r="68" spans="4:7" ht="16.5" customHeight="1" x14ac:dyDescent="0.2">
      <c r="D68" s="36"/>
      <c r="E68" s="36"/>
      <c r="F68" s="36"/>
      <c r="G68" s="36"/>
    </row>
    <row r="69" spans="4:7" ht="16.5" customHeight="1" x14ac:dyDescent="0.2">
      <c r="D69" s="36"/>
      <c r="E69" s="36"/>
      <c r="F69" s="36"/>
      <c r="G69" s="36"/>
    </row>
    <row r="70" spans="4:7" ht="16.5" customHeight="1" x14ac:dyDescent="0.2">
      <c r="D70" s="36"/>
      <c r="E70" s="36"/>
      <c r="F70" s="36"/>
      <c r="G70" s="36"/>
    </row>
    <row r="71" spans="4:7" ht="16.5" customHeight="1" x14ac:dyDescent="0.2">
      <c r="D71" s="36"/>
      <c r="E71" s="36"/>
      <c r="F71" s="36"/>
      <c r="G71" s="36"/>
    </row>
    <row r="72" spans="4:7" ht="16.5" customHeight="1" x14ac:dyDescent="0.2">
      <c r="D72" s="36"/>
      <c r="E72" s="36"/>
      <c r="F72" s="36"/>
      <c r="G72" s="36"/>
    </row>
    <row r="73" spans="4:7" ht="16.5" customHeight="1" x14ac:dyDescent="0.2">
      <c r="D73" s="36"/>
      <c r="E73" s="36"/>
      <c r="F73" s="36"/>
      <c r="G73" s="36"/>
    </row>
    <row r="74" spans="4:7" ht="16.5" customHeight="1" x14ac:dyDescent="0.2">
      <c r="D74" s="36"/>
      <c r="E74" s="36"/>
      <c r="F74" s="36"/>
      <c r="G74" s="36"/>
    </row>
  </sheetData>
  <sheetProtection sheet="1" objects="1" scenarios="1" selectLockedCells="1"/>
  <conditionalFormatting sqref="H6:H62">
    <cfRule type="cellIs" dxfId="3" priority="1" operator="notBetween">
      <formula>-0.05</formula>
      <formula>0.05</formula>
    </cfRule>
  </conditionalFormatting>
  <pageMargins left="0.25" right="0.25" top="0.75" bottom="0.75" header="0.3" footer="0.3"/>
  <pageSetup scale="63"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D17A89AD-7C17-4D39-9F87-A4BF75A997C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Balance Sheet</vt:lpstr>
      <vt:lpstr>Cash Flow</vt:lpstr>
      <vt:lpstr>Savings Goal</vt:lpstr>
      <vt:lpstr>Comprehensive Budget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dcterms:created xsi:type="dcterms:W3CDTF">2017-01-16T21:21:24Z</dcterms:created>
  <dcterms:modified xsi:type="dcterms:W3CDTF">2020-09-18T04:03:23Z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TC031076549991</vt:lpwstr>
  </property>
</Properties>
</file>