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codeName="ThisWorkbook"/>
  <xr:revisionPtr revIDLastSave="0" documentId="13_ncr:1_{41C16DBA-77DB-42D0-9AE7-C4C577ADE259}" xr6:coauthVersionLast="45" xr6:coauthVersionMax="45" xr10:uidLastSave="{00000000-0000-0000-0000-000000000000}"/>
  <bookViews>
    <workbookView xWindow="16530" yWindow="0" windowWidth="21870" windowHeight="16200" xr2:uid="{00000000-000D-0000-FFFF-FFFF00000000}"/>
  </bookViews>
  <sheets>
    <sheet name="Balance Sheet" sheetId="5" r:id="rId1"/>
    <sheet name="Cash Flow" sheetId="1" r:id="rId2"/>
    <sheet name="Savings Goal" sheetId="9" r:id="rId3"/>
    <sheet name="Comprehensive Budget" sheetId="2" r:id="rId4"/>
  </sheets>
  <definedNames>
    <definedName name="AnnualCashFlowToDate" localSheetId="2">tblIncome[[#Totals],[Annual  ]]-tblExpenses[[#Totals],[Annual  ]]-tblDiscretionary[[#Totals],[Annual  ]]-tblSavings[[#Totals],[Annual  ]]</definedName>
    <definedName name="AnnualCashFlowToDate">tblIncome[[#Totals],[Annual  ]]-tblExpenses[[#Totals],[Annual  ]]-tblDiscretionary[[#Totals],[Annual  ]]-tblSavings[[#Totals],[Annual  ]]</definedName>
    <definedName name="DailyCashFlow" localSheetId="2">SUM(#REF!)</definedName>
    <definedName name="DailyCashFlow">SUM(#REF!)</definedName>
    <definedName name="MonthlyCashFlowToDate" localSheetId="2">#REF!</definedName>
    <definedName name="MonthlyCashFlowToDate">#REF!</definedName>
    <definedName name="_xlnm.Print_Area" localSheetId="3">'Comprehensive Budget'!#REF!</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R36" i="1" l="1"/>
  <c r="N31" i="1"/>
  <c r="N32" i="1"/>
  <c r="N33" i="1"/>
  <c r="N34" i="1"/>
  <c r="N35" i="1"/>
  <c r="N36" i="1"/>
  <c r="N37" i="1"/>
  <c r="N38" i="1"/>
  <c r="N39" i="1"/>
  <c r="N40" i="1"/>
  <c r="N41" i="1"/>
  <c r="N42" i="1"/>
  <c r="N43" i="1"/>
  <c r="N44" i="1"/>
  <c r="N45" i="1"/>
  <c r="N50" i="1"/>
  <c r="I31" i="1"/>
  <c r="I32" i="1"/>
  <c r="I33" i="1"/>
  <c r="I34" i="1"/>
  <c r="I35" i="1"/>
  <c r="I36" i="1"/>
  <c r="I37" i="1"/>
  <c r="I38" i="1"/>
  <c r="I39" i="1"/>
  <c r="I40" i="1"/>
  <c r="I41" i="1"/>
  <c r="I42" i="1"/>
  <c r="I43" i="1"/>
  <c r="I44" i="1"/>
  <c r="I45" i="1"/>
  <c r="I46" i="1"/>
  <c r="I47" i="1"/>
  <c r="I48" i="1"/>
  <c r="I49" i="1"/>
  <c r="I50" i="1"/>
  <c r="I51" i="1"/>
  <c r="N49" i="1"/>
  <c r="D33" i="1"/>
  <c r="D31" i="1"/>
  <c r="D32" i="1"/>
  <c r="D34" i="1"/>
  <c r="D35" i="1"/>
  <c r="D36" i="1"/>
  <c r="D37" i="1"/>
  <c r="D49" i="1"/>
  <c r="C46" i="1"/>
  <c r="C50" i="1"/>
  <c r="D50" i="1"/>
  <c r="D51" i="1"/>
  <c r="N48" i="1"/>
  <c r="M45" i="1"/>
  <c r="M50" i="1"/>
  <c r="H51" i="1"/>
  <c r="M49" i="1"/>
  <c r="C37" i="1"/>
  <c r="C49" i="1"/>
  <c r="C51" i="1"/>
  <c r="M48" i="1"/>
  <c r="C25" i="5"/>
  <c r="F19" i="5"/>
  <c r="C5" i="5"/>
  <c r="F30" i="5"/>
  <c r="G7" i="2"/>
  <c r="H7" i="2"/>
  <c r="G8" i="2"/>
  <c r="H8" i="2"/>
  <c r="G9" i="2"/>
  <c r="H9" i="2"/>
  <c r="G10" i="2"/>
  <c r="H10" i="2"/>
  <c r="G11" i="2"/>
  <c r="H11" i="2"/>
  <c r="F12" i="2"/>
  <c r="E12" i="2"/>
  <c r="G12" i="2"/>
  <c r="H12" i="2"/>
  <c r="G13" i="2"/>
  <c r="H13" i="2"/>
  <c r="G14" i="2"/>
  <c r="H14" i="2"/>
  <c r="G15" i="2"/>
  <c r="H15" i="2"/>
  <c r="G16" i="2"/>
  <c r="H16" i="2"/>
  <c r="G17" i="2"/>
  <c r="H17" i="2"/>
  <c r="G18" i="2"/>
  <c r="H18" i="2"/>
  <c r="F19" i="2"/>
  <c r="E19"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F40"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F55" i="2"/>
  <c r="G55" i="2"/>
  <c r="H55" i="2"/>
  <c r="G56" i="2"/>
  <c r="H56" i="2"/>
  <c r="G57" i="2"/>
  <c r="H57" i="2"/>
  <c r="G58" i="2"/>
  <c r="H58" i="2"/>
  <c r="G59" i="2"/>
  <c r="H59" i="2"/>
  <c r="G60" i="2"/>
  <c r="H60" i="2"/>
  <c r="F61" i="2"/>
  <c r="G61" i="2"/>
  <c r="H61" i="2"/>
  <c r="F62" i="2"/>
  <c r="E61" i="2"/>
  <c r="E55" i="2"/>
  <c r="E40" i="2"/>
  <c r="E62" i="2"/>
  <c r="G62" i="2"/>
  <c r="H62" i="2"/>
  <c r="H6" i="2"/>
  <c r="G6" i="2"/>
  <c r="C10" i="9"/>
  <c r="F32" i="5"/>
  <c r="R40" i="1"/>
  <c r="S40" i="1"/>
  <c r="T40" i="1"/>
  <c r="M51" i="1"/>
  <c r="R39" i="1"/>
  <c r="S39" i="1"/>
  <c r="S41" i="1"/>
  <c r="T41" i="1"/>
  <c r="S32" i="1"/>
  <c r="T32" i="1"/>
  <c r="S33" i="1"/>
  <c r="T33" i="1"/>
  <c r="S34" i="1"/>
  <c r="T34" i="1"/>
  <c r="S35" i="1"/>
  <c r="T35" i="1"/>
  <c r="S31" i="1"/>
  <c r="S36" i="1"/>
  <c r="T36" i="1"/>
  <c r="O49" i="1"/>
  <c r="O50" i="1"/>
  <c r="N51" i="1"/>
  <c r="O51" i="1"/>
  <c r="O32" i="1"/>
  <c r="O33" i="1"/>
  <c r="O34" i="1"/>
  <c r="O35" i="1"/>
  <c r="O36" i="1"/>
  <c r="O37" i="1"/>
  <c r="O38" i="1"/>
  <c r="O39" i="1"/>
  <c r="O40" i="1"/>
  <c r="O41" i="1"/>
  <c r="O42" i="1"/>
  <c r="O43" i="1"/>
  <c r="O44" i="1"/>
  <c r="O45" i="1"/>
  <c r="J51" i="1"/>
  <c r="J32" i="1"/>
  <c r="J33" i="1"/>
  <c r="J34" i="1"/>
  <c r="J35" i="1"/>
  <c r="J36" i="1"/>
  <c r="J37" i="1"/>
  <c r="J38" i="1"/>
  <c r="J39" i="1"/>
  <c r="J40" i="1"/>
  <c r="J41" i="1"/>
  <c r="J42" i="1"/>
  <c r="J43" i="1"/>
  <c r="J44" i="1"/>
  <c r="J45" i="1"/>
  <c r="J46" i="1"/>
  <c r="J47" i="1"/>
  <c r="J48" i="1"/>
  <c r="J49" i="1"/>
  <c r="J50" i="1"/>
  <c r="E50" i="1"/>
  <c r="E51" i="1"/>
  <c r="T39" i="1"/>
  <c r="T31" i="1"/>
  <c r="O48" i="1"/>
  <c r="O31" i="1"/>
  <c r="J31" i="1"/>
  <c r="E49" i="1"/>
  <c r="D41" i="1"/>
  <c r="E41" i="1"/>
  <c r="D42" i="1"/>
  <c r="E42" i="1"/>
  <c r="D43" i="1"/>
  <c r="E43" i="1"/>
  <c r="D44" i="1"/>
  <c r="E44" i="1"/>
  <c r="D45" i="1"/>
  <c r="E45" i="1"/>
  <c r="D40" i="1"/>
  <c r="D46" i="1"/>
  <c r="E46" i="1"/>
  <c r="E40" i="1"/>
  <c r="E31" i="1"/>
  <c r="E32" i="1"/>
  <c r="E33" i="1"/>
  <c r="E34" i="1"/>
  <c r="E35" i="1"/>
  <c r="E36" i="1"/>
  <c r="E37" i="1"/>
  <c r="D13" i="2"/>
  <c r="D14" i="2"/>
  <c r="D15" i="2"/>
  <c r="D16" i="2"/>
  <c r="D17" i="2"/>
  <c r="D18" i="2"/>
  <c r="D6" i="2"/>
  <c r="D7" i="2"/>
  <c r="D8" i="2"/>
  <c r="D9" i="2"/>
  <c r="D10" i="2"/>
  <c r="D11" i="2"/>
  <c r="D12"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R41" i="1"/>
  <c r="C57" i="2"/>
  <c r="C58" i="2"/>
  <c r="C59" i="2"/>
  <c r="C60" i="2"/>
  <c r="C56" i="2"/>
  <c r="C42" i="2"/>
  <c r="C43" i="2"/>
  <c r="C44" i="2"/>
  <c r="C45" i="2"/>
  <c r="C46" i="2"/>
  <c r="C47" i="2"/>
  <c r="C48" i="2"/>
  <c r="C49" i="2"/>
  <c r="C50" i="2"/>
  <c r="C51" i="2"/>
  <c r="C52" i="2"/>
  <c r="C53" i="2"/>
  <c r="C54" i="2"/>
  <c r="C41" i="2"/>
  <c r="C39" i="2"/>
  <c r="C21" i="2"/>
  <c r="C22" i="2"/>
  <c r="C23" i="2"/>
  <c r="C24" i="2"/>
  <c r="C25" i="2"/>
  <c r="C26" i="2"/>
  <c r="C27" i="2"/>
  <c r="C28" i="2"/>
  <c r="C29" i="2"/>
  <c r="C30" i="2"/>
  <c r="C31" i="2"/>
  <c r="C32" i="2"/>
  <c r="C33" i="2"/>
  <c r="C34" i="2"/>
  <c r="C35" i="2"/>
  <c r="C36" i="2"/>
  <c r="C37" i="2"/>
  <c r="C38" i="2"/>
  <c r="C20" i="2"/>
  <c r="C14" i="2"/>
  <c r="C15" i="2"/>
  <c r="C16" i="2"/>
  <c r="C17" i="2"/>
  <c r="C18" i="2"/>
  <c r="C13" i="2"/>
  <c r="C7" i="2"/>
  <c r="C8" i="2"/>
  <c r="C9" i="2"/>
  <c r="C10" i="2"/>
  <c r="C11" i="2"/>
  <c r="C6" i="2"/>
  <c r="C40" i="5"/>
  <c r="C42" i="5"/>
  <c r="F5" i="5"/>
  <c r="R7" i="1"/>
  <c r="M7" i="1"/>
  <c r="H7" i="1"/>
  <c r="C7" i="1"/>
  <c r="R27" i="1"/>
  <c r="H27" i="1"/>
  <c r="M27" i="1"/>
  <c r="C27" i="1"/>
</calcChain>
</file>

<file path=xl/sharedStrings.xml><?xml version="1.0" encoding="utf-8"?>
<sst xmlns="http://schemas.openxmlformats.org/spreadsheetml/2006/main" count="254" uniqueCount="132">
  <si>
    <t>Annual</t>
  </si>
  <si>
    <t>Monthly</t>
  </si>
  <si>
    <t>Mortgage/Rent</t>
  </si>
  <si>
    <t>Insurance</t>
  </si>
  <si>
    <t>Phone</t>
  </si>
  <si>
    <t>Food</t>
  </si>
  <si>
    <t>Clothing</t>
  </si>
  <si>
    <t>Medical/Dental/Rx</t>
  </si>
  <si>
    <t>Total</t>
  </si>
  <si>
    <t>Discretionary Expenses</t>
  </si>
  <si>
    <t>Dining</t>
  </si>
  <si>
    <t>Gifts</t>
  </si>
  <si>
    <t>Travel</t>
  </si>
  <si>
    <t>Entertainment</t>
  </si>
  <si>
    <t>Personal Care</t>
  </si>
  <si>
    <t>Shopping</t>
  </si>
  <si>
    <t>Charity</t>
  </si>
  <si>
    <t>Club/Memberships</t>
  </si>
  <si>
    <t>Cash Reserves</t>
  </si>
  <si>
    <t>Type</t>
  </si>
  <si>
    <t>Description</t>
  </si>
  <si>
    <t xml:space="preserve"> </t>
  </si>
  <si>
    <t>INCOME SUMMARY</t>
  </si>
  <si>
    <t>Total Annual:</t>
  </si>
  <si>
    <t>Savings/Investment</t>
  </si>
  <si>
    <t>Total Monthly:</t>
  </si>
  <si>
    <t xml:space="preserve">Monthly </t>
  </si>
  <si>
    <t xml:space="preserve">Annual  </t>
  </si>
  <si>
    <t>Tips</t>
  </si>
  <si>
    <t>Living Expenses</t>
  </si>
  <si>
    <t>LIVING EXPENSES SUMMARY</t>
  </si>
  <si>
    <t>ASSETS</t>
  </si>
  <si>
    <t>LIABILITIES</t>
  </si>
  <si>
    <t>TOTAL LIABILITIES</t>
  </si>
  <si>
    <t>TOTAL ASSETS</t>
  </si>
  <si>
    <t>BALANCE SHEET</t>
  </si>
  <si>
    <t>[Enter your name here]</t>
  </si>
  <si>
    <t>[Enter the date here]</t>
  </si>
  <si>
    <t>Budgeted</t>
  </si>
  <si>
    <t>Actual</t>
  </si>
  <si>
    <t>Variance</t>
  </si>
  <si>
    <t>COMPREHENSIVE MONTHLY BUDGET</t>
  </si>
  <si>
    <t>Interest and dividends</t>
  </si>
  <si>
    <t>Wages (gross)</t>
  </si>
  <si>
    <t>Transportation</t>
  </si>
  <si>
    <t>Utilities</t>
  </si>
  <si>
    <t>Internet/TV</t>
  </si>
  <si>
    <t>Student loan</t>
  </si>
  <si>
    <t>[Enter other as needed]</t>
  </si>
  <si>
    <t>Total Living Expenses</t>
  </si>
  <si>
    <t>Total Discretionary Expenses</t>
  </si>
  <si>
    <t xml:space="preserve"> Total</t>
  </si>
  <si>
    <t xml:space="preserve">  Total</t>
  </si>
  <si>
    <t>Less Discretionary Exps.</t>
  </si>
  <si>
    <t>Less Living Exps.</t>
  </si>
  <si>
    <t>DISCRETIONARY EXPENSES SUMMARY</t>
  </si>
  <si>
    <t xml:space="preserve">Retirement </t>
  </si>
  <si>
    <t>SHORT-TERM LIABILITIES</t>
  </si>
  <si>
    <t>LONG-TERM LIABILITIES</t>
  </si>
  <si>
    <t>FINANCIAL ASSETS</t>
  </si>
  <si>
    <t>TANGIBLE ASSETS</t>
  </si>
  <si>
    <t>Cash</t>
  </si>
  <si>
    <t>Checking account</t>
  </si>
  <si>
    <t>Savings account</t>
  </si>
  <si>
    <t>TOTAL FINANCIAL ASSETS</t>
  </si>
  <si>
    <t>TOTAL TANGIBLE ASSETS</t>
  </si>
  <si>
    <t>Stocks</t>
  </si>
  <si>
    <t>Bonds</t>
  </si>
  <si>
    <t>IRA</t>
  </si>
  <si>
    <t>Vehicle</t>
  </si>
  <si>
    <t>Home</t>
  </si>
  <si>
    <t>Furniture</t>
  </si>
  <si>
    <t>Jewelry</t>
  </si>
  <si>
    <t>FINANCIAL NET WORTH</t>
  </si>
  <si>
    <t>TOTAL NET WORTH</t>
  </si>
  <si>
    <t>Federal income tax</t>
  </si>
  <si>
    <t>State income tax</t>
  </si>
  <si>
    <t>Social Security tax</t>
  </si>
  <si>
    <t>Medicare tax</t>
  </si>
  <si>
    <t xml:space="preserve"> Total </t>
  </si>
  <si>
    <t>Income Summary</t>
  </si>
  <si>
    <t>Gross Income</t>
  </si>
  <si>
    <t>Less Withholdings</t>
  </si>
  <si>
    <t>Net Income</t>
  </si>
  <si>
    <t>Income Withholdings</t>
  </si>
  <si>
    <t>Cash Surplus (Deficit)</t>
  </si>
  <si>
    <t>Historical</t>
  </si>
  <si>
    <t>[Enter the month here]</t>
  </si>
  <si>
    <t>Variance %</t>
  </si>
  <si>
    <t>Expense Summary</t>
  </si>
  <si>
    <t>Total Savings/Investments</t>
  </si>
  <si>
    <t>Brief Explanation of Variance (+/- 5%)</t>
  </si>
  <si>
    <t>Total Budget Surplus (Deficit)</t>
  </si>
  <si>
    <t>Total Surplus (Deficit)</t>
  </si>
  <si>
    <t>Cash Flow Summary</t>
  </si>
  <si>
    <t>Credit card balance</t>
  </si>
  <si>
    <t>Medical debts</t>
  </si>
  <si>
    <t>Past due rent</t>
  </si>
  <si>
    <t>Past due utilities</t>
  </si>
  <si>
    <t>Personal loans</t>
  </si>
  <si>
    <t>TOTAL SHORT-TERM LIABILITIES</t>
  </si>
  <si>
    <t>TOTAL LONG-TERM LIABILITIES</t>
  </si>
  <si>
    <t>Home mortgage</t>
  </si>
  <si>
    <t>Work or school expenses</t>
  </si>
  <si>
    <t>SAVINGS/INVESTMENT SUMMARY</t>
  </si>
  <si>
    <t>Total Income</t>
  </si>
  <si>
    <t>% Income</t>
  </si>
  <si>
    <t>SAVINGS GOAL</t>
  </si>
  <si>
    <t>Dollar Amount of the Goal</t>
  </si>
  <si>
    <t>Annual Interest Rate (APY) or Rate of Return on Investment</t>
  </si>
  <si>
    <t>Number of Months to Reach the Goal</t>
  </si>
  <si>
    <t>Monthly Savings Needed to Reach Goal</t>
  </si>
  <si>
    <t>VALUE</t>
  </si>
  <si>
    <t>AMOUNT</t>
  </si>
  <si>
    <t>Visa card balance</t>
  </si>
  <si>
    <t>CASH FLOW STATEMENT</t>
  </si>
  <si>
    <t>Savings/Investments</t>
  </si>
  <si>
    <t>Less Savings/Investments</t>
  </si>
  <si>
    <t>Electronics and appliances</t>
  </si>
  <si>
    <t>Rental property</t>
  </si>
  <si>
    <t>Mutual fund</t>
  </si>
  <si>
    <t>Money market account</t>
  </si>
  <si>
    <t>Employer retirement account (401K, etc.)</t>
  </si>
  <si>
    <t>Whole life insurace cash value*</t>
  </si>
  <si>
    <t>*While life insurace cash value is the amount of money you can withdraw from your whole life insurance policy and use while still alive. It does not apply to term life insurance policies.</t>
  </si>
  <si>
    <t>Purpose of the Savings Goal</t>
  </si>
  <si>
    <t>Mark Lucernas</t>
  </si>
  <si>
    <t>PlayStation 4 Set</t>
  </si>
  <si>
    <t>Stash</t>
  </si>
  <si>
    <t>Acorns</t>
  </si>
  <si>
    <t>Car Insurance</t>
  </si>
  <si>
    <t>Vehicle loan (lease)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</si>
</sst>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_)@"/>
    <numFmt numFmtId="166" formatCode="&quot;$&quot;#,##0"/>
  </numFmts>
  <fonts count="25" x14ac:knownFonts="1">
    <font>
      <sz val="10"/>
      <name val="Calibri"/>
      <family val="2"/>
      <scheme val="minor"/>
    </font>
    <font>
      <b/>
      <sz val="16"/>
      <color theme="3" tint="0.749961851863155"/>
      <name val="Calibri"/>
      <family val="2"/>
      <scheme val="minor"/>
    </font>
    <font>
      <b/>
      <sz val="24"/>
      <color theme="5" tint="-0.24994659260841701"/>
      <name val="Calibri"/>
      <family val="2"/>
      <scheme val="major"/>
    </font>
    <font>
      <b/>
      <sz val="14"/>
      <color theme="3" tint="0.24994659260841701"/>
      <name val="Calibri"/>
      <family val="2"/>
      <scheme val="major"/>
    </font>
    <font>
      <b/>
      <sz val="11"/>
      <color theme="3" tint="0.24994659260841701"/>
      <name val="Calibri"/>
      <family val="2"/>
      <scheme val="major"/>
    </font>
    <font>
      <b/>
      <sz val="12"/>
      <color theme="3" tint="0.24994659260841701"/>
      <name val="Calibri"/>
      <family val="2"/>
      <scheme val="major"/>
    </font>
    <font>
      <sz val="36"/>
      <color theme="3" tint="0.24994659260841701"/>
      <name val="Calibri"/>
      <family val="2"/>
      <scheme val="major"/>
    </font>
    <font>
      <sz val="10"/>
      <name val="Calibri"/>
      <family val="2"/>
      <scheme val="minor"/>
    </font>
    <font>
      <b/>
      <sz val="11"/>
      <color theme="1"/>
      <name val="Calibri"/>
      <family val="2"/>
      <scheme val="minor"/>
    </font>
    <font>
      <b/>
      <sz val="10"/>
      <color theme="3" tint="0.24994659260841701"/>
      <name val="Calibri"/>
      <family val="2"/>
      <scheme val="minor"/>
    </font>
    <font>
      <sz val="10"/>
      <color theme="3" tint="0.24994659260841701"/>
      <name val="Calibri"/>
      <family val="2"/>
      <scheme val="minor"/>
    </font>
    <font>
      <b/>
      <i/>
      <sz val="10"/>
      <color theme="3" tint="0.24994659260841701"/>
      <name val="Calibri"/>
      <family val="2"/>
      <scheme val="minor"/>
    </font>
    <font>
      <b/>
      <sz val="8"/>
      <name val="Calibri"/>
      <family val="2"/>
      <scheme val="minor"/>
    </font>
    <font>
      <sz val="8"/>
      <name val="Calibri"/>
      <family val="2"/>
      <scheme val="minor"/>
    </font>
    <font>
      <sz val="9"/>
      <name val="Calibri"/>
      <family val="2"/>
      <scheme val="minor"/>
    </font>
    <font>
      <sz val="12"/>
      <name val="Calibri"/>
      <family val="2"/>
      <scheme val="minor"/>
    </font>
    <font>
      <b/>
      <sz val="12"/>
      <name val="Calibri"/>
      <family val="2"/>
      <scheme val="minor"/>
    </font>
    <font>
      <b/>
      <sz val="22"/>
      <color theme="3" tint="0.749961851863155"/>
      <name val="Calibri"/>
      <family val="2"/>
      <scheme val="minor"/>
    </font>
    <font>
      <b/>
      <sz val="10"/>
      <name val="Calibri"/>
      <family val="2"/>
      <scheme val="minor"/>
    </font>
    <font>
      <b/>
      <sz val="14"/>
      <color rgb="FFFF0000"/>
      <name val="Calibri"/>
      <family val="2"/>
      <scheme val="minor"/>
    </font>
    <font>
      <b/>
      <i/>
      <sz val="10"/>
      <name val="Calibri"/>
      <family val="2"/>
      <scheme val="minor"/>
    </font>
    <font>
      <sz val="16"/>
      <name val="Calibri"/>
      <family val="2"/>
      <scheme val="minor"/>
    </font>
    <font>
      <b/>
      <sz val="16"/>
      <color theme="3" tint="0.24994659260841701"/>
      <name val="Calibri"/>
      <family val="2"/>
      <scheme val="major"/>
    </font>
    <font>
      <b/>
      <i/>
      <sz val="10"/>
      <name val="Calibri"/>
      <scheme val="minor"/>
    </font>
    <font>
      <b/>
      <sz val="10"/>
      <name val="Calibri"/>
      <scheme val="minor"/>
    </font>
  </fonts>
  <fills count="20">
    <fill>
      <patternFill patternType="none"/>
    </fill>
    <fill>
      <patternFill patternType="gray125"/>
    </fill>
    <fill>
      <patternFill patternType="solid">
        <fgColor theme="3" tint="0.24994659260841701"/>
        <bgColor indexed="64"/>
      </patternFill>
    </fill>
    <fill>
      <patternFill patternType="solid">
        <fgColor theme="4" tint="0.599963377788628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3" tint="0.89996032593768116"/>
        <bgColor theme="7"/>
      </patternFill>
    </fill>
    <fill>
      <patternFill patternType="solid">
        <fgColor theme="5" tint="0.79998168889431442"/>
        <bgColor theme="7"/>
      </patternFill>
    </fill>
    <fill>
      <patternFill patternType="solid">
        <fgColor theme="3" tint="0.89996032593768116"/>
        <bgColor theme="2"/>
      </patternFill>
    </fill>
    <fill>
      <patternFill patternType="solid">
        <fgColor theme="5" tint="0.79998168889431442"/>
        <bgColor theme="2"/>
      </patternFill>
    </fill>
    <fill>
      <patternFill patternType="solid">
        <fgColor theme="0"/>
        <bgColor indexed="64"/>
      </patternFill>
    </fill>
    <fill>
      <patternFill patternType="solid">
        <fgColor theme="3" tint="0.89999084444715716"/>
        <bgColor indexed="64"/>
      </patternFill>
    </fill>
    <fill>
      <patternFill patternType="solid">
        <fgColor theme="3" tint="0.89999084444715716"/>
        <bgColor theme="2"/>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theme="3" tint="0.749992370372631"/>
        <bgColor indexed="64"/>
      </patternFill>
    </fill>
  </fills>
  <borders count="12">
    <border>
      <left/>
      <right/>
      <top/>
      <bottom/>
      <diagonal/>
    </border>
    <border>
      <left/>
      <right/>
      <top/>
      <bottom style="medium">
        <color theme="3" tint="0.749961851863155"/>
      </bottom>
      <diagonal/>
    </border>
    <border>
      <left/>
      <right/>
      <top/>
      <bottom style="dashed">
        <color theme="3" tint="0.499984740745262"/>
      </bottom>
      <diagonal/>
    </border>
    <border>
      <left/>
      <right/>
      <top/>
      <bottom style="thin">
        <color theme="3" tint="0.24994659260841701"/>
      </bottom>
      <diagonal/>
    </border>
    <border>
      <left/>
      <right/>
      <top/>
      <bottom style="medium">
        <color theme="3" tint="0.24994659260841701"/>
      </bottom>
      <diagonal/>
    </border>
    <border>
      <left/>
      <right/>
      <top style="thin">
        <color theme="4"/>
      </top>
      <bottom style="double">
        <color theme="4"/>
      </bottom>
      <diagonal/>
    </border>
    <border>
      <left/>
      <right/>
      <top style="medium">
        <color theme="3" tint="0.749961851863155"/>
      </top>
      <bottom/>
      <diagonal/>
    </border>
    <border>
      <left/>
      <right/>
      <top/>
      <bottom style="thick">
        <color theme="4"/>
      </bottom>
      <diagonal/>
    </border>
    <border>
      <left/>
      <right/>
      <top/>
      <bottom style="thick">
        <color theme="5"/>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0">
    <xf numFmtId="0" fontId="0" fillId="5" borderId="0">
      <alignment vertical="center"/>
    </xf>
    <xf numFmtId="0" fontId="1" fillId="2" borderId="0" applyNumberFormat="0" applyProtection="0">
      <alignment vertical="center"/>
    </xf>
    <xf numFmtId="0" fontId="2" fillId="2" borderId="0" applyNumberFormat="0" applyFill="0" applyProtection="0">
      <alignment horizontal="left" vertical="center"/>
    </xf>
    <xf numFmtId="0" fontId="3" fillId="0" borderId="3" applyNumberFormat="0" applyFill="0" applyProtection="0">
      <alignment vertical="center"/>
    </xf>
    <xf numFmtId="0" fontId="4" fillId="0" borderId="2" applyNumberFormat="0" applyFill="0" applyProtection="0">
      <alignment vertical="center"/>
    </xf>
    <xf numFmtId="0" fontId="5" fillId="3" borderId="4" applyNumberFormat="0" applyProtection="0">
      <alignment horizontal="left" vertical="center" indent="1"/>
    </xf>
    <xf numFmtId="0" fontId="6" fillId="5" borderId="0" applyNumberFormat="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8" fillId="0" borderId="5" applyNumberFormat="0" applyFill="0" applyAlignment="0" applyProtection="0"/>
  </cellStyleXfs>
  <cellXfs count="156">
    <xf numFmtId="0" fontId="0" fillId="5" borderId="0" xfId="0">
      <alignment vertical="center"/>
    </xf>
    <xf numFmtId="0" fontId="0" fillId="2" borderId="0" xfId="0" applyFill="1">
      <alignment vertical="center"/>
    </xf>
    <xf numFmtId="0" fontId="3" fillId="4" borderId="3" xfId="3" applyFill="1">
      <alignment vertical="center"/>
    </xf>
    <xf numFmtId="0" fontId="4" fillId="4" borderId="2" xfId="4" applyFill="1">
      <alignment vertical="center"/>
    </xf>
    <xf numFmtId="0" fontId="0" fillId="4" borderId="0" xfId="0" applyFill="1">
      <alignment vertical="center"/>
    </xf>
    <xf numFmtId="0" fontId="3" fillId="4" borderId="3" xfId="3" applyFill="1" applyAlignment="1">
      <alignment horizontal="left" vertical="center" indent="1"/>
    </xf>
    <xf numFmtId="0" fontId="4" fillId="4" borderId="2" xfId="4" applyFill="1" applyAlignment="1">
      <alignment horizontal="left" vertical="center" indent="1"/>
    </xf>
    <xf numFmtId="0" fontId="0" fillId="5" borderId="0" xfId="0" applyFont="1" applyFill="1" applyBorder="1" applyAlignment="1">
      <alignment horizontal="right"/>
    </xf>
    <xf numFmtId="0" fontId="4" fillId="4" borderId="0" xfId="4" applyFill="1" applyBorder="1">
      <alignment vertical="center"/>
    </xf>
    <xf numFmtId="164" fontId="4" fillId="4" borderId="0" xfId="4" applyNumberFormat="1" applyFill="1" applyBorder="1" applyAlignment="1">
      <alignment horizontal="right" vertical="center"/>
    </xf>
    <xf numFmtId="0" fontId="0" fillId="5" borderId="0" xfId="0" applyBorder="1">
      <alignment vertical="center"/>
    </xf>
    <xf numFmtId="0" fontId="4" fillId="4" borderId="2" xfId="4" applyNumberFormat="1" applyFill="1" applyAlignment="1">
      <alignment horizontal="left" vertical="center" inden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7" fillId="5" borderId="0" xfId="0" applyFont="1" applyAlignment="1">
      <alignment vertical="center"/>
    </xf>
    <xf numFmtId="0" fontId="7" fillId="5" borderId="0" xfId="0" applyFont="1">
      <alignment vertical="center"/>
    </xf>
    <xf numFmtId="0" fontId="12" fillId="5" borderId="0" xfId="0" applyFont="1" applyBorder="1" applyAlignment="1">
      <alignment horizontal="center"/>
    </xf>
    <xf numFmtId="0" fontId="13" fillId="5" borderId="0" xfId="0" applyFont="1" applyBorder="1" applyAlignment="1">
      <alignment horizontal="center"/>
    </xf>
    <xf numFmtId="0" fontId="13" fillId="5" borderId="0" xfId="0" applyFont="1" applyBorder="1">
      <alignment vertical="center"/>
    </xf>
    <xf numFmtId="0" fontId="7" fillId="5" borderId="0" xfId="0" applyFont="1" applyAlignment="1"/>
    <xf numFmtId="0" fontId="14" fillId="5" borderId="0" xfId="0" applyFont="1" applyBorder="1" applyAlignment="1"/>
    <xf numFmtId="0" fontId="2" fillId="2" borderId="0" xfId="2" applyAlignment="1">
      <alignment wrapText="1"/>
    </xf>
    <xf numFmtId="0" fontId="2" fillId="2" borderId="0" xfId="2" applyAlignment="1"/>
    <xf numFmtId="0" fontId="13" fillId="5" borderId="0" xfId="0" applyFont="1" applyBorder="1" applyAlignment="1">
      <alignment vertical="center"/>
    </xf>
    <xf numFmtId="0" fontId="7" fillId="5" borderId="0" xfId="0" applyFont="1" applyBorder="1" applyAlignment="1">
      <alignment vertical="center"/>
    </xf>
    <xf numFmtId="0" fontId="1" fillId="2" borderId="0" xfId="1" applyAlignment="1"/>
    <xf numFmtId="0" fontId="2" fillId="2" borderId="0" xfId="2" applyAlignment="1">
      <alignment vertical="center"/>
    </xf>
    <xf numFmtId="0" fontId="2" fillId="2" borderId="0" xfId="2" applyAlignment="1">
      <alignment horizontal="right" vertical="center"/>
    </xf>
    <xf numFmtId="0" fontId="16" fillId="5" borderId="0" xfId="0" applyFont="1" applyBorder="1" applyAlignment="1">
      <alignment horizontal="center"/>
    </xf>
    <xf numFmtId="0" fontId="15" fillId="5" borderId="0" xfId="0" applyFont="1" applyBorder="1" applyAlignment="1">
      <alignment horizontal="center"/>
    </xf>
    <xf numFmtId="0" fontId="7" fillId="5" borderId="0" xfId="0" applyFont="1" applyBorder="1">
      <alignment vertical="center"/>
    </xf>
    <xf numFmtId="0" fontId="15" fillId="5" borderId="0" xfId="0" applyFont="1" applyBorder="1" applyAlignment="1"/>
    <xf numFmtId="0" fontId="17" fillId="2" borderId="0" xfId="1" applyFont="1" applyAlignment="1"/>
    <xf numFmtId="0" fontId="18" fillId="5" borderId="0" xfId="0" applyFont="1">
      <alignment vertical="center"/>
    </xf>
    <xf numFmtId="5" fontId="0" fillId="5" borderId="0" xfId="0" applyNumberFormat="1" applyFont="1" applyFill="1" applyBorder="1" applyAlignment="1">
      <alignment horizontal="right" vertical="center"/>
    </xf>
    <xf numFmtId="5" fontId="0" fillId="5" borderId="0" xfId="0" applyNumberFormat="1">
      <alignment vertical="center"/>
    </xf>
    <xf numFmtId="5" fontId="19" fillId="5" borderId="0" xfId="0" applyNumberFormat="1" applyFont="1">
      <alignment vertical="center"/>
    </xf>
    <xf numFmtId="5" fontId="0" fillId="5" borderId="0" xfId="0" applyNumberFormat="1" applyFont="1" applyFill="1" applyBorder="1" applyAlignment="1">
      <alignment horizontal="right"/>
    </xf>
    <xf numFmtId="5" fontId="9" fillId="7" borderId="1" xfId="0" applyNumberFormat="1" applyFont="1" applyFill="1" applyBorder="1" applyAlignment="1">
      <alignment horizontal="right"/>
    </xf>
    <xf numFmtId="5" fontId="9" fillId="8" borderId="1" xfId="0" applyNumberFormat="1" applyFont="1" applyFill="1" applyBorder="1" applyAlignment="1">
      <alignment horizontal="right"/>
    </xf>
    <xf numFmtId="5" fontId="10" fillId="9" borderId="0" xfId="0" applyNumberFormat="1" applyFont="1" applyFill="1" applyBorder="1" applyAlignment="1">
      <alignment horizontal="right" vertical="center"/>
    </xf>
    <xf numFmtId="5" fontId="11" fillId="9" borderId="6" xfId="0" applyNumberFormat="1" applyFont="1" applyFill="1" applyBorder="1" applyAlignment="1">
      <alignment horizontal="right" vertical="center"/>
    </xf>
    <xf numFmtId="5" fontId="10" fillId="10" borderId="0" xfId="0" applyNumberFormat="1" applyFont="1" applyFill="1" applyBorder="1" applyAlignment="1">
      <alignment horizontal="right" vertical="center"/>
    </xf>
    <xf numFmtId="5" fontId="11" fillId="10" borderId="6" xfId="0" applyNumberFormat="1" applyFont="1" applyFill="1" applyBorder="1" applyAlignment="1">
      <alignment horizontal="right" vertical="center"/>
    </xf>
    <xf numFmtId="0" fontId="2" fillId="5" borderId="0" xfId="2" applyFill="1">
      <alignment horizontal="left" vertical="center"/>
    </xf>
    <xf numFmtId="0" fontId="20" fillId="5" borderId="0" xfId="0" applyFont="1" applyFill="1" applyBorder="1" applyAlignment="1">
      <alignment horizontal="left" vertical="center" wrapText="1" indent="2"/>
    </xf>
    <xf numFmtId="6" fontId="18" fillId="5" borderId="0" xfId="0" applyNumberFormat="1" applyFont="1" applyFill="1" applyBorder="1" applyAlignment="1">
      <alignment horizontal="left" vertical="center" wrapText="1"/>
    </xf>
    <xf numFmtId="0" fontId="16" fillId="5" borderId="0" xfId="0" applyFont="1" applyFill="1" applyBorder="1" applyAlignment="1">
      <alignment horizontal="left" vertical="center" wrapText="1" indent="2"/>
    </xf>
    <xf numFmtId="8" fontId="16" fillId="5" borderId="0" xfId="0" applyNumberFormat="1" applyFont="1" applyFill="1" applyBorder="1" applyAlignment="1">
      <alignment horizontal="left" vertical="center" wrapText="1"/>
    </xf>
    <xf numFmtId="164" fontId="16" fillId="5" borderId="0" xfId="0" applyNumberFormat="1" applyFont="1" applyFill="1" applyBorder="1" applyAlignment="1">
      <alignment horizontal="left" vertical="center" wrapText="1"/>
    </xf>
    <xf numFmtId="166" fontId="3" fillId="5" borderId="8" xfId="4" applyNumberFormat="1" applyFont="1" applyFill="1" applyBorder="1">
      <alignment vertical="center"/>
    </xf>
    <xf numFmtId="166" fontId="3" fillId="5" borderId="7" xfId="4" applyNumberFormat="1" applyFont="1" applyFill="1" applyBorder="1" applyAlignment="1">
      <alignment vertical="center"/>
    </xf>
    <xf numFmtId="0" fontId="21" fillId="5" borderId="0" xfId="0" applyFont="1" applyAlignment="1"/>
    <xf numFmtId="0" fontId="22" fillId="5" borderId="3" xfId="3" applyFont="1" applyFill="1">
      <alignment vertical="center"/>
    </xf>
    <xf numFmtId="0" fontId="21" fillId="5" borderId="0" xfId="0" applyFont="1" applyBorder="1" applyAlignment="1"/>
    <xf numFmtId="165" fontId="0" fillId="11" borderId="0" xfId="0" applyNumberFormat="1" applyFont="1" applyFill="1" applyBorder="1" applyAlignment="1" applyProtection="1">
      <alignment vertical="center"/>
      <protection locked="0"/>
    </xf>
    <xf numFmtId="5" fontId="0" fillId="11" borderId="0" xfId="0" applyNumberFormat="1" applyFont="1" applyFill="1" applyBorder="1" applyAlignment="1" applyProtection="1">
      <alignment horizontal="right" vertical="center"/>
      <protection locked="0"/>
    </xf>
    <xf numFmtId="165" fontId="0" fillId="12" borderId="0" xfId="0" applyNumberFormat="1" applyFont="1" applyFill="1" applyBorder="1" applyAlignment="1"/>
    <xf numFmtId="165" fontId="9" fillId="12" borderId="1" xfId="0" applyNumberFormat="1" applyFont="1" applyFill="1" applyBorder="1" applyAlignment="1"/>
    <xf numFmtId="165" fontId="11" fillId="12" borderId="6" xfId="0" applyNumberFormat="1" applyFont="1" applyFill="1" applyBorder="1" applyAlignment="1"/>
    <xf numFmtId="165" fontId="10" fillId="13" borderId="0" xfId="0" applyNumberFormat="1" applyFont="1" applyFill="1" applyBorder="1" applyAlignment="1">
      <alignment vertical="center"/>
    </xf>
    <xf numFmtId="5" fontId="10" fillId="13" borderId="0" xfId="0" applyNumberFormat="1" applyFont="1" applyFill="1" applyBorder="1" applyAlignment="1">
      <alignment vertical="center"/>
    </xf>
    <xf numFmtId="165" fontId="10" fillId="12" borderId="0" xfId="0" applyNumberFormat="1" applyFont="1" applyFill="1" applyBorder="1" applyAlignment="1">
      <alignment vertical="center"/>
    </xf>
    <xf numFmtId="5" fontId="10" fillId="12" borderId="0" xfId="0" applyNumberFormat="1" applyFont="1" applyFill="1" applyBorder="1" applyAlignment="1">
      <alignment horizontal="right" vertical="center"/>
    </xf>
    <xf numFmtId="166" fontId="20" fillId="5" borderId="0" xfId="7" applyNumberFormat="1" applyFont="1" applyFill="1" applyBorder="1" applyAlignment="1">
      <alignment horizontal="left" vertical="center" wrapText="1" indent="2"/>
    </xf>
    <xf numFmtId="166" fontId="2" fillId="5" borderId="0" xfId="2" applyNumberFormat="1" applyFill="1">
      <alignment horizontal="left" vertical="center"/>
    </xf>
    <xf numFmtId="0" fontId="4" fillId="5" borderId="2" xfId="4" applyFill="1" applyAlignment="1">
      <alignment horizontal="center" vertical="center"/>
    </xf>
    <xf numFmtId="0" fontId="9" fillId="8" borderId="1" xfId="0" applyFont="1" applyFill="1" applyBorder="1" applyAlignment="1">
      <alignment horizontal="right"/>
    </xf>
    <xf numFmtId="9" fontId="10" fillId="10" borderId="0" xfId="8" applyFont="1" applyFill="1" applyBorder="1" applyAlignment="1">
      <alignment horizontal="right" vertical="center"/>
    </xf>
    <xf numFmtId="9" fontId="11" fillId="10" borderId="6" xfId="8" applyFont="1" applyFill="1" applyBorder="1" applyAlignment="1">
      <alignment horizontal="right" vertical="center"/>
    </xf>
    <xf numFmtId="9" fontId="10" fillId="10" borderId="0" xfId="8" applyNumberFormat="1" applyFont="1" applyFill="1" applyBorder="1" applyAlignment="1">
      <alignment horizontal="right" vertical="center"/>
    </xf>
    <xf numFmtId="9" fontId="0" fillId="5" borderId="0" xfId="0" applyNumberFormat="1" applyFont="1" applyFill="1" applyBorder="1" applyAlignment="1">
      <alignment horizontal="right" vertical="center"/>
    </xf>
    <xf numFmtId="0" fontId="0" fillId="17" borderId="0" xfId="0" applyFont="1" applyFill="1" applyBorder="1" applyAlignment="1">
      <alignment horizontal="right"/>
    </xf>
    <xf numFmtId="5" fontId="0" fillId="17" borderId="0" xfId="0" applyNumberFormat="1" applyFont="1" applyFill="1" applyBorder="1" applyAlignment="1">
      <alignment horizontal="right" vertical="center"/>
    </xf>
    <xf numFmtId="0" fontId="0" fillId="16" borderId="9" xfId="0" applyFill="1" applyBorder="1">
      <alignment vertical="center"/>
    </xf>
    <xf numFmtId="5" fontId="0" fillId="16" borderId="9" xfId="0" applyNumberFormat="1" applyFill="1" applyBorder="1">
      <alignment vertical="center"/>
    </xf>
    <xf numFmtId="0" fontId="0" fillId="14" borderId="9" xfId="0" applyFill="1" applyBorder="1">
      <alignment vertical="center"/>
    </xf>
    <xf numFmtId="5" fontId="0" fillId="14" borderId="9" xfId="0" applyNumberFormat="1" applyFill="1" applyBorder="1">
      <alignment vertical="center"/>
    </xf>
    <xf numFmtId="0" fontId="8" fillId="14" borderId="10" xfId="9" applyFont="1" applyFill="1" applyBorder="1" applyAlignment="1">
      <alignment horizontal="right" vertical="center"/>
    </xf>
    <xf numFmtId="0" fontId="8" fillId="14" borderId="11" xfId="9" applyFont="1" applyFill="1" applyBorder="1" applyAlignment="1">
      <alignment horizontal="right" vertical="center"/>
    </xf>
    <xf numFmtId="5" fontId="8" fillId="14" borderId="9" xfId="9" applyNumberFormat="1" applyFont="1" applyFill="1" applyBorder="1" applyAlignment="1">
      <alignment horizontal="right" vertical="center"/>
    </xf>
    <xf numFmtId="5" fontId="18" fillId="14" borderId="9" xfId="8" applyNumberFormat="1" applyFont="1" applyFill="1" applyBorder="1" applyAlignment="1">
      <alignment vertical="center"/>
    </xf>
    <xf numFmtId="9" fontId="18" fillId="14" borderId="9" xfId="8" applyFont="1" applyFill="1" applyBorder="1" applyAlignment="1">
      <alignment vertical="center"/>
    </xf>
    <xf numFmtId="5" fontId="0" fillId="14" borderId="9" xfId="8" applyNumberFormat="1" applyFont="1" applyFill="1" applyBorder="1" applyAlignment="1">
      <alignment vertical="center"/>
    </xf>
    <xf numFmtId="9" fontId="0" fillId="14" borderId="9" xfId="8" applyFont="1" applyFill="1" applyBorder="1" applyAlignment="1">
      <alignment vertical="center"/>
    </xf>
    <xf numFmtId="0" fontId="0" fillId="19" borderId="9" xfId="0" applyFill="1" applyBorder="1">
      <alignment vertical="center"/>
    </xf>
    <xf numFmtId="5" fontId="0" fillId="19" borderId="9" xfId="0" applyNumberFormat="1" applyFill="1" applyBorder="1">
      <alignment vertical="center"/>
    </xf>
    <xf numFmtId="5" fontId="0" fillId="19" borderId="9" xfId="8" applyNumberFormat="1" applyFont="1" applyFill="1" applyBorder="1" applyAlignment="1">
      <alignment vertical="center"/>
    </xf>
    <xf numFmtId="9" fontId="0" fillId="19" borderId="9" xfId="8" applyFont="1" applyFill="1" applyBorder="1" applyAlignment="1">
      <alignment vertical="center"/>
    </xf>
    <xf numFmtId="0" fontId="8" fillId="19" borderId="10" xfId="9" applyFont="1" applyFill="1" applyBorder="1" applyAlignment="1">
      <alignment horizontal="right" vertical="center"/>
    </xf>
    <xf numFmtId="0" fontId="8" fillId="19" borderId="11" xfId="9" applyFont="1" applyFill="1" applyBorder="1" applyAlignment="1">
      <alignment horizontal="right" vertical="center"/>
    </xf>
    <xf numFmtId="5" fontId="8" fillId="19" borderId="9" xfId="9" applyNumberFormat="1" applyFont="1" applyFill="1" applyBorder="1" applyAlignment="1">
      <alignment horizontal="right" vertical="center"/>
    </xf>
    <xf numFmtId="5" fontId="18" fillId="19" borderId="9" xfId="8" applyNumberFormat="1" applyFont="1" applyFill="1" applyBorder="1" applyAlignment="1">
      <alignment vertical="center"/>
    </xf>
    <xf numFmtId="9" fontId="18" fillId="19" borderId="9" xfId="8" applyFont="1" applyFill="1" applyBorder="1" applyAlignment="1">
      <alignment vertical="center"/>
    </xf>
    <xf numFmtId="0" fontId="0" fillId="15" borderId="9" xfId="0" applyFill="1" applyBorder="1">
      <alignment vertical="center"/>
    </xf>
    <xf numFmtId="5" fontId="0" fillId="15" borderId="9" xfId="0" applyNumberFormat="1" applyFill="1" applyBorder="1">
      <alignment vertical="center"/>
    </xf>
    <xf numFmtId="5" fontId="0" fillId="15" borderId="9" xfId="8" applyNumberFormat="1" applyFont="1" applyFill="1" applyBorder="1" applyAlignment="1">
      <alignment vertical="center"/>
    </xf>
    <xf numFmtId="9" fontId="0" fillId="15" borderId="9" xfId="8" applyFont="1" applyFill="1" applyBorder="1" applyAlignment="1">
      <alignment vertical="center"/>
    </xf>
    <xf numFmtId="0" fontId="8" fillId="15" borderId="10" xfId="9" applyFont="1" applyFill="1" applyBorder="1" applyAlignment="1">
      <alignment horizontal="right" vertical="center"/>
    </xf>
    <xf numFmtId="0" fontId="8" fillId="15" borderId="11" xfId="9" applyFont="1" applyFill="1" applyBorder="1" applyAlignment="1">
      <alignment horizontal="right" vertical="center"/>
    </xf>
    <xf numFmtId="5" fontId="8" fillId="15" borderId="9" xfId="9" applyNumberFormat="1" applyFont="1" applyFill="1" applyBorder="1" applyAlignment="1">
      <alignment horizontal="right" vertical="center"/>
    </xf>
    <xf numFmtId="5" fontId="18" fillId="15" borderId="9" xfId="8" applyNumberFormat="1" applyFont="1" applyFill="1" applyBorder="1" applyAlignment="1">
      <alignment vertical="center"/>
    </xf>
    <xf numFmtId="9" fontId="18" fillId="15" borderId="9" xfId="8" applyFont="1" applyFill="1" applyBorder="1" applyAlignment="1">
      <alignment vertical="center"/>
    </xf>
    <xf numFmtId="0" fontId="0" fillId="6" borderId="9" xfId="0" applyFill="1" applyBorder="1">
      <alignment vertical="center"/>
    </xf>
    <xf numFmtId="5" fontId="0" fillId="6" borderId="9" xfId="0" applyNumberFormat="1" applyFill="1" applyBorder="1">
      <alignment vertical="center"/>
    </xf>
    <xf numFmtId="5" fontId="0" fillId="6" borderId="9" xfId="8" applyNumberFormat="1" applyFont="1" applyFill="1" applyBorder="1" applyAlignment="1">
      <alignment vertical="center"/>
    </xf>
    <xf numFmtId="9" fontId="0" fillId="6" borderId="9" xfId="8" applyFont="1" applyFill="1" applyBorder="1" applyAlignment="1">
      <alignment vertical="center"/>
    </xf>
    <xf numFmtId="0" fontId="8" fillId="6" borderId="10" xfId="9" applyFont="1" applyFill="1" applyBorder="1" applyAlignment="1">
      <alignment horizontal="right" vertical="center"/>
    </xf>
    <xf numFmtId="0" fontId="8" fillId="6" borderId="11" xfId="9" applyFont="1" applyFill="1" applyBorder="1" applyAlignment="1">
      <alignment horizontal="right" vertical="center"/>
    </xf>
    <xf numFmtId="5" fontId="8" fillId="6" borderId="9" xfId="9" applyNumberFormat="1" applyFont="1" applyFill="1" applyBorder="1" applyAlignment="1">
      <alignment horizontal="right" vertical="center"/>
    </xf>
    <xf numFmtId="5" fontId="18" fillId="6" borderId="9" xfId="8" applyNumberFormat="1" applyFont="1" applyFill="1" applyBorder="1" applyAlignment="1">
      <alignment vertical="center"/>
    </xf>
    <xf numFmtId="9" fontId="18" fillId="6" borderId="9" xfId="8" applyFont="1" applyFill="1" applyBorder="1" applyAlignment="1">
      <alignment vertical="center"/>
    </xf>
    <xf numFmtId="5" fontId="0" fillId="16" borderId="9" xfId="8" applyNumberFormat="1" applyFont="1" applyFill="1" applyBorder="1" applyAlignment="1">
      <alignment vertical="center"/>
    </xf>
    <xf numFmtId="9" fontId="0" fillId="16" borderId="9" xfId="8" applyFont="1" applyFill="1" applyBorder="1" applyAlignment="1">
      <alignment vertical="center"/>
    </xf>
    <xf numFmtId="0" fontId="8" fillId="16" borderId="10" xfId="9" applyFont="1" applyFill="1" applyBorder="1" applyAlignment="1">
      <alignment horizontal="right" vertical="center"/>
    </xf>
    <xf numFmtId="0" fontId="8" fillId="16" borderId="11" xfId="9" applyFont="1" applyFill="1" applyBorder="1" applyAlignment="1">
      <alignment horizontal="right" vertical="center"/>
    </xf>
    <xf numFmtId="5" fontId="8" fillId="16" borderId="9" xfId="9" applyNumberFormat="1" applyFont="1" applyFill="1" applyBorder="1" applyAlignment="1">
      <alignment horizontal="right" vertical="center"/>
    </xf>
    <xf numFmtId="5" fontId="18" fillId="16" borderId="9" xfId="8" applyNumberFormat="1" applyFont="1" applyFill="1" applyBorder="1" applyAlignment="1">
      <alignment vertical="center"/>
    </xf>
    <xf numFmtId="9" fontId="18" fillId="16" borderId="9" xfId="8" applyFont="1" applyFill="1" applyBorder="1" applyAlignment="1">
      <alignment vertical="center"/>
    </xf>
    <xf numFmtId="0" fontId="8" fillId="18" borderId="10" xfId="9" applyFont="1" applyFill="1" applyBorder="1" applyAlignment="1">
      <alignment horizontal="right" vertical="center"/>
    </xf>
    <xf numFmtId="0" fontId="8" fillId="18" borderId="11" xfId="9" applyFont="1" applyFill="1" applyBorder="1" applyAlignment="1">
      <alignment horizontal="right" vertical="center"/>
    </xf>
    <xf numFmtId="5" fontId="8" fillId="18" borderId="9" xfId="9" applyNumberFormat="1" applyFont="1" applyFill="1" applyBorder="1" applyAlignment="1">
      <alignment horizontal="right" vertical="center"/>
    </xf>
    <xf numFmtId="5" fontId="18" fillId="18" borderId="9" xfId="8" applyNumberFormat="1" applyFont="1" applyFill="1" applyBorder="1" applyAlignment="1">
      <alignment vertical="center"/>
    </xf>
    <xf numFmtId="9" fontId="18" fillId="18" borderId="9" xfId="8" applyFont="1" applyFill="1" applyBorder="1" applyAlignment="1">
      <alignment vertical="center"/>
    </xf>
    <xf numFmtId="0" fontId="18" fillId="18" borderId="9" xfId="0" applyFont="1" applyFill="1" applyBorder="1">
      <alignment vertical="center"/>
    </xf>
    <xf numFmtId="0" fontId="15" fillId="15" borderId="9" xfId="0" applyFont="1" applyFill="1" applyBorder="1" applyAlignment="1">
      <alignment horizontal="right"/>
    </xf>
    <xf numFmtId="0" fontId="15" fillId="15" borderId="9" xfId="0" applyFont="1" applyFill="1" applyBorder="1" applyAlignment="1">
      <alignment horizontal="right" wrapText="1"/>
    </xf>
    <xf numFmtId="0" fontId="16" fillId="6" borderId="9" xfId="0" applyFont="1" applyFill="1" applyBorder="1" applyAlignment="1">
      <alignment horizontal="right"/>
    </xf>
    <xf numFmtId="44" fontId="16" fillId="6" borderId="9" xfId="7" applyFont="1" applyFill="1" applyBorder="1" applyAlignment="1">
      <alignment horizontal="right"/>
    </xf>
    <xf numFmtId="7" fontId="10" fillId="10" borderId="0" xfId="0" applyNumberFormat="1" applyFont="1" applyFill="1" applyBorder="1" applyAlignment="1">
      <alignment horizontal="right" vertical="center"/>
    </xf>
    <xf numFmtId="9" fontId="11" fillId="10" borderId="6" xfId="0" applyNumberFormat="1" applyFont="1" applyFill="1" applyBorder="1" applyAlignment="1">
      <alignment horizontal="right" vertical="center"/>
    </xf>
    <xf numFmtId="0" fontId="23" fillId="5" borderId="0" xfId="0" applyFont="1" applyFill="1" applyBorder="1" applyAlignment="1">
      <alignment horizontal="left" vertical="center" wrapText="1" indent="2"/>
    </xf>
    <xf numFmtId="6" fontId="24" fillId="5" borderId="0" xfId="0" applyNumberFormat="1" applyFont="1" applyFill="1" applyBorder="1" applyAlignment="1">
      <alignment horizontal="left" vertical="center" wrapText="1"/>
    </xf>
    <xf numFmtId="0" fontId="0" fillId="0" borderId="0" xfId="0" applyFont="1" applyFill="1" applyBorder="1" applyAlignment="1" applyProtection="1">
      <alignment horizontal="left" vertical="center" wrapText="1" indent="2"/>
      <protection locked="0"/>
    </xf>
    <xf numFmtId="6" fontId="0" fillId="0" borderId="0" xfId="0" applyNumberFormat="1" applyFont="1" applyFill="1" applyBorder="1" applyAlignment="1" applyProtection="1">
      <alignment horizontal="left" vertical="center" wrapText="1"/>
      <protection locked="0"/>
    </xf>
    <xf numFmtId="166" fontId="0" fillId="0" borderId="0" xfId="0" applyNumberFormat="1" applyFont="1" applyFill="1" applyBorder="1" applyAlignment="1" applyProtection="1">
      <alignment horizontal="left" vertical="center" wrapText="1" indent="2"/>
      <protection locked="0"/>
    </xf>
    <xf numFmtId="166" fontId="0" fillId="0" borderId="0" xfId="0" applyNumberFormat="1" applyFont="1" applyFill="1" applyBorder="1" applyAlignment="1" applyProtection="1">
      <alignment horizontal="left" vertical="center" wrapText="1"/>
      <protection locked="0"/>
    </xf>
    <xf numFmtId="0" fontId="1" fillId="2" borderId="0" xfId="1" applyAlignment="1" applyProtection="1">
      <protection locked="0"/>
    </xf>
    <xf numFmtId="164" fontId="15" fillId="11" borderId="9" xfId="0" applyNumberFormat="1" applyFont="1" applyFill="1" applyBorder="1" applyAlignment="1" applyProtection="1">
      <protection locked="0"/>
    </xf>
    <xf numFmtId="10" fontId="15" fillId="11" borderId="9" xfId="0" applyNumberFormat="1" applyFont="1" applyFill="1" applyBorder="1" applyAlignment="1" applyProtection="1">
      <protection locked="0"/>
    </xf>
    <xf numFmtId="0" fontId="15" fillId="11" borderId="9" xfId="0" applyFont="1" applyFill="1" applyBorder="1" applyAlignment="1" applyProtection="1">
      <protection locked="0"/>
    </xf>
    <xf numFmtId="5" fontId="0" fillId="11" borderId="9" xfId="0" applyNumberFormat="1" applyFill="1" applyBorder="1" applyProtection="1">
      <alignment vertical="center"/>
      <protection locked="0"/>
    </xf>
    <xf numFmtId="0" fontId="0" fillId="11" borderId="9" xfId="0" applyFill="1" applyBorder="1" applyProtection="1">
      <alignment vertical="center"/>
      <protection locked="0"/>
    </xf>
    <xf numFmtId="0" fontId="8" fillId="11" borderId="9" xfId="9" applyFont="1" applyFill="1" applyBorder="1" applyAlignment="1" applyProtection="1">
      <alignment horizontal="right" vertical="center"/>
      <protection locked="0"/>
    </xf>
    <xf numFmtId="0" fontId="18" fillId="11" borderId="9" xfId="0" applyFont="1" applyFill="1" applyBorder="1" applyProtection="1">
      <alignment vertical="center"/>
      <protection locked="0"/>
    </xf>
    <xf numFmtId="0" fontId="0" fillId="5" borderId="0" xfId="0" applyFont="1">
      <alignment vertical="center"/>
    </xf>
    <xf numFmtId="14" fontId="1" fillId="2" borderId="0" xfId="1" applyNumberFormat="1" applyAlignment="1" applyProtection="1">
      <protection locked="0"/>
    </xf>
    <xf numFmtId="166" fontId="13" fillId="5" borderId="0" xfId="0" applyNumberFormat="1" applyFont="1" applyBorder="1" applyAlignment="1">
      <alignment horizontal="center" wrapText="1"/>
    </xf>
    <xf numFmtId="166" fontId="13" fillId="5" borderId="0" xfId="0" applyNumberFormat="1" applyFont="1" applyBorder="1" applyAlignment="1">
      <alignment horizontal="center"/>
    </xf>
    <xf numFmtId="0" fontId="13" fillId="5" borderId="0" xfId="0" applyFont="1" applyBorder="1" applyAlignment="1">
      <alignment horizontal="center" wrapTex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0" fillId="11" borderId="9" xfId="0" applyFont="1" applyFill="1" applyBorder="1" applyAlignment="1" applyProtection="1">
      <alignment horizontal="center" vertical="center" wrapText="1"/>
      <protection locked="0"/>
    </xf>
    <xf numFmtId="0" fontId="16" fillId="15" borderId="9" xfId="0" applyFont="1" applyFill="1" applyBorder="1" applyAlignment="1">
      <alignment horizontal="center"/>
    </xf>
  </cellXfs>
  <cellStyles count="10">
    <cellStyle name="Currency" xfId="7" builtinId="4"/>
    <cellStyle name="Heading 1" xfId="1" builtinId="16" customBuiltin="1"/>
    <cellStyle name="Heading 2" xfId="2" builtinId="17" customBuiltin="1"/>
    <cellStyle name="Heading 3" xfId="3" builtinId="18" customBuiltin="1"/>
    <cellStyle name="Heading 4" xfId="4" builtinId="19" customBuiltin="1"/>
    <cellStyle name="Heading 5" xfId="5" xr:uid="{00000000-0005-0000-0000-000005000000}"/>
    <cellStyle name="Normal" xfId="0" builtinId="0" customBuiltin="1"/>
    <cellStyle name="Percent" xfId="8" builtinId="5"/>
    <cellStyle name="Title" xfId="6" builtinId="15" customBuiltin="1"/>
    <cellStyle name="Total" xfId="9" builtinId="25"/>
  </cellStyles>
  <dxfs count="81">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font>
        <b/>
        <i val="0"/>
        <color rgb="FFFF0000"/>
      </font>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strike val="0"/>
        <condense val="0"/>
        <extend val="0"/>
        <outline val="0"/>
        <shadow val="0"/>
        <u val="none"/>
        <vertAlign val="baseline"/>
        <sz val="10"/>
        <color theme="3" tint="0.24994659260841701"/>
        <name val="Calibri"/>
        <family val="2"/>
        <scheme val="minor"/>
      </font>
      <numFmt numFmtId="13" formatCode="0%"/>
      <fill>
        <patternFill patternType="solid">
          <fgColor theme="2"/>
          <bgColor theme="5" tint="0.79998168889431442"/>
        </patternFill>
      </fill>
      <alignment horizontal="right" vertical="center" textRotation="0" wrapText="0" indent="0" justifyLastLine="0" shrinkToFit="0" readingOrder="0"/>
      <border diagonalUp="0" diagonalDown="0" outline="0">
        <left/>
        <right/>
        <top style="medium">
          <color theme="3" tint="0.749961851863155"/>
        </top>
        <bottom/>
      </border>
    </dxf>
    <dxf>
      <font>
        <b val="0"/>
        <i val="0"/>
        <strike val="0"/>
        <condense val="0"/>
        <extend val="0"/>
        <outline val="0"/>
        <shadow val="0"/>
        <u val="none"/>
        <vertAlign val="baseline"/>
        <sz val="10"/>
        <color auto="1"/>
        <name val="Calibri"/>
        <scheme val="minor"/>
      </font>
      <numFmt numFmtId="13" formatCode="0%"/>
      <fill>
        <patternFill patternType="solid">
          <fgColor indexed="64"/>
          <bgColor theme="2"/>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5" tint="0.7999816888943144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5" tint="0.79998168889431442"/>
        </patternFill>
      </fill>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numFmt numFmtId="166" formatCode="&quot;$&quot;#,##0"/>
      <alignment horizontal="left" vertical="center" textRotation="0" justifyLastLine="0" shrinkToFit="0" readingOrder="0"/>
      <protection locked="0" hidden="0"/>
    </dxf>
    <dxf>
      <numFmt numFmtId="166" formatCode="&quot;$&quot;#,##0"/>
      <alignment horizontal="left" vertical="center" textRotation="0" indent="2" justifyLastLine="0" shrinkToFit="0" readingOrder="0"/>
      <protection locked="0" hidden="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wrapText="1"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ont>
        <b/>
        <i/>
        <strike val="0"/>
        <condense val="0"/>
        <extend val="0"/>
        <outline val="0"/>
        <shadow val="0"/>
        <u val="none"/>
        <vertAlign val="baseline"/>
        <sz val="10"/>
        <color auto="1"/>
        <name val="Calibri"/>
        <family val="2"/>
        <scheme val="minor"/>
      </font>
      <numFmt numFmtId="166" formatCode="&quot;$&quot;#,##0"/>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0"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0" formatCode="&quot;$&quot;#,##0_);[Red]\(&quot;$&quot;#,##0\)"/>
      <fill>
        <patternFill patternType="none">
          <fgColor indexed="64"/>
          <bgColor indexed="65"/>
        </patternFill>
      </fill>
      <alignment horizontal="left" vertical="center" textRotation="0" wrapText="1" indent="0"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alignment horizontal="left" vertical="center" textRotation="0" wrapText="1" indent="2" justifyLastLine="0" shrinkToFit="0" readingOrder="0"/>
      <protection locked="0" hidden="0"/>
    </dxf>
    <dxf>
      <font>
        <b/>
        <i/>
      </font>
      <fill>
        <patternFill patternType="solid">
          <fgColor indexed="64"/>
          <bgColor theme="2"/>
        </patternFill>
      </fill>
      <alignment horizontal="left" vertical="center" textRotation="0" wrapText="1" justifyLastLine="0" shrinkToFit="0" readingOrder="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ill>
        <patternFill>
          <bgColor theme="2"/>
        </patternFill>
      </fill>
    </dxf>
    <dxf>
      <font>
        <b val="0"/>
        <i val="0"/>
        <color theme="3" tint="0.24994659260841701"/>
      </font>
      <fill>
        <patternFill>
          <bgColor theme="0"/>
        </patternFill>
      </fill>
      <border diagonalUp="0" diagonalDown="0">
        <left/>
        <right/>
        <top/>
        <bottom/>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fill>
        <patternFill patternType="solid">
          <bgColor theme="0"/>
        </patternFill>
      </fill>
      <border diagonalUp="0" diagonalDown="0">
        <left/>
        <right/>
        <top/>
        <bottom/>
        <vertical/>
        <horizontal/>
      </border>
    </dxf>
    <dxf>
      <font>
        <b val="0"/>
        <i val="0"/>
        <color theme="3" tint="0.24994659260841701"/>
      </font>
      <fill>
        <patternFill>
          <bgColor theme="4" tint="0.59996337778862885"/>
        </patternFill>
      </fill>
      <border diagonalUp="0" diagonalDown="0">
        <left/>
        <right/>
        <top style="medium">
          <color theme="3" tint="0.499984740745262"/>
        </top>
        <bottom/>
        <vertical/>
        <horizontal/>
      </border>
    </dxf>
    <dxf>
      <font>
        <b val="0"/>
        <i val="0"/>
        <color theme="3" tint="0.24994659260841701"/>
      </font>
      <fill>
        <patternFill patternType="solid">
          <fgColor indexed="64"/>
          <bgColor theme="4" tint="0.59996337778862885"/>
        </patternFill>
      </fill>
      <border diagonalUp="0" diagonalDown="0">
        <left/>
        <right/>
        <top/>
        <bottom style="dashed">
          <color theme="3" tint="0.499984740745262"/>
        </bottom>
        <vertical/>
        <horizontal/>
      </border>
    </dxf>
    <dxf>
      <font>
        <b val="0"/>
        <i val="0"/>
        <color theme="3" tint="0.24994659260841701"/>
      </font>
      <fill>
        <patternFill patternType="solid">
          <bgColor theme="4" tint="0.59996337778862885"/>
        </patternFill>
      </fill>
      <border diagonalUp="0" diagonalDown="0">
        <left/>
        <right/>
        <top/>
        <bottom/>
        <vertical/>
        <horizontal/>
      </border>
    </dxf>
    <dxf>
      <fill>
        <patternFill>
          <bgColor theme="0" tint="-4.9989318521683403E-2"/>
        </patternFill>
      </fill>
    </dxf>
    <dxf>
      <font>
        <b val="0"/>
        <i val="0"/>
        <color theme="3" tint="0.24994659260841701"/>
      </font>
      <fill>
        <patternFill>
          <bgColor theme="0"/>
        </patternFill>
      </fill>
      <border diagonalUp="0" diagonalDown="0">
        <left/>
        <right style="dashed">
          <color theme="3" tint="0.24994659260841701"/>
        </right>
        <top/>
        <bottom/>
        <vertical style="dashed">
          <color theme="3" tint="0.24994659260841701"/>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border diagonalUp="0" diagonalDown="0">
        <left/>
        <right style="dashed">
          <color theme="3" tint="0.24994659260841701"/>
        </right>
        <top/>
        <bottom/>
        <vertical style="dashed">
          <color theme="3" tint="0.24994659260841701"/>
        </vertical>
        <horizontal/>
      </border>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0.24994659260841701"/>
      </font>
      <fill>
        <patternFill>
          <bgColor theme="5" tint="0.79998168889431442"/>
        </patternFill>
      </fill>
      <border diagonalUp="0" diagonalDown="0">
        <left/>
        <right/>
        <top/>
        <bottom/>
        <vertical/>
        <horizontal/>
      </border>
    </dxf>
    <dxf>
      <font>
        <b val="0"/>
        <i val="0"/>
        <color theme="3" tint="0.24994659260841701"/>
      </font>
      <fill>
        <patternFill>
          <bgColor theme="0"/>
        </patternFill>
      </fill>
      <border diagonalUp="0" diagonalDown="0">
        <left/>
        <right/>
        <top/>
        <bottom/>
        <vertical/>
        <horizontal/>
      </border>
    </dxf>
    <dxf>
      <font>
        <b/>
        <i/>
        <color theme="3" tint="0.24994659260841701"/>
      </font>
      <fill>
        <patternFill>
          <bgColor theme="3" tint="0.89996032593768116"/>
        </patternFill>
      </fill>
      <border diagonalUp="0" diagonalDown="0">
        <left/>
        <right/>
        <top style="medium">
          <color theme="3" tint="0.749961851863155"/>
        </top>
        <bottom/>
        <vertical/>
        <horizontal/>
      </border>
    </dxf>
    <dxf>
      <font>
        <b/>
        <i val="0"/>
        <color theme="3" tint="0.24994659260841701"/>
      </font>
      <fill>
        <patternFill patternType="solid">
          <fgColor theme="7"/>
          <bgColor theme="3" tint="0.89996032593768116"/>
        </patternFill>
      </fill>
      <border diagonalUp="0" diagonalDown="0">
        <left/>
        <right/>
        <top/>
        <bottom style="medium">
          <color theme="3" tint="0.749961851863155"/>
        </bottom>
        <vertical/>
        <horizontal/>
      </border>
    </dxf>
    <dxf>
      <font>
        <b val="0"/>
        <i val="0"/>
        <color theme="3" tint="0.24994659260841701"/>
      </font>
      <fill>
        <patternFill>
          <bgColor theme="3" tint="0.89996032593768116"/>
        </patternFill>
      </fill>
      <border diagonalUp="0" diagonalDown="0">
        <left/>
        <right/>
        <top/>
        <bottom/>
        <vertical/>
        <horizontal/>
      </border>
    </dxf>
    <dxf>
      <font>
        <b val="0"/>
        <i val="0"/>
        <color theme="1"/>
      </font>
      <border diagonalUp="0" diagonalDown="0">
        <left/>
        <right/>
        <top style="dotted">
          <color theme="1"/>
        </top>
        <bottom/>
        <vertical/>
        <horizontal/>
      </border>
    </dxf>
    <dxf>
      <font>
        <b val="0"/>
        <i val="0"/>
        <color theme="1"/>
      </font>
      <border diagonalUp="0" diagonalDown="0">
        <left/>
        <right/>
        <top/>
        <bottom/>
        <vertical/>
        <horizontal/>
      </border>
    </dxf>
  </dxfs>
  <tableStyles count="5" defaultTableStyle="Personal Cash Flow Statement" defaultPivotStyle="PivotStyleLight15">
    <tableStyle name="Balance sheet table" pivot="0" count="2" xr9:uid="{00000000-0011-0000-FFFF-FFFF00000000}">
      <tableStyleElement type="wholeTable" dxfId="80"/>
      <tableStyleElement type="totalRow" dxfId="79"/>
    </tableStyle>
    <tableStyle name="Personal Cash Flow Statement" pivot="0" count="9" xr9:uid="{00000000-0011-0000-FFFF-FFFF01000000}">
      <tableStyleElement type="wholeTable" dxfId="78"/>
      <tableStyleElement type="headerRow" dxfId="77"/>
      <tableStyleElement type="totalRow" dxfId="76"/>
      <tableStyleElement type="firstColumn" dxfId="75"/>
      <tableStyleElement type="lastColumn" dxfId="74"/>
      <tableStyleElement type="firstHeaderCell" dxfId="73"/>
      <tableStyleElement type="lastHeaderCell" dxfId="72"/>
      <tableStyleElement type="firstTotalCell" dxfId="71"/>
      <tableStyleElement type="lastTotalCell" dxfId="70"/>
    </tableStyle>
    <tableStyle name="Personal Cash Flow Statement 2" pivot="0" count="5" xr9:uid="{00000000-0011-0000-FFFF-FFFF02000000}">
      <tableStyleElement type="wholeTable" dxfId="69"/>
      <tableStyleElement type="headerRow" dxfId="68"/>
      <tableStyleElement type="totalRow" dxfId="67"/>
      <tableStyleElement type="firstRowStripe" dxfId="66"/>
      <tableStyleElement type="secondRowStripe" dxfId="65"/>
    </tableStyle>
    <tableStyle name="Personal Cash Flow Statement 3" pivot="0" count="3" xr9:uid="{00000000-0011-0000-FFFF-FFFF03000000}">
      <tableStyleElement type="wholeTable" dxfId="64"/>
      <tableStyleElement type="headerRow" dxfId="63"/>
      <tableStyleElement type="totalRow" dxfId="62"/>
    </tableStyle>
    <tableStyle name="Personal Cash Flow Statement 4" pivot="0" count="5" xr9:uid="{00000000-0011-0000-FFFF-FFFF04000000}">
      <tableStyleElement type="wholeTable" dxfId="61"/>
      <tableStyleElement type="headerRow" dxfId="60"/>
      <tableStyleElement type="totalRow" dxfId="59"/>
      <tableStyleElement type="firstRowStripe" dxfId="58"/>
      <tableStyleElement type="secondRowStripe"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321271863918"/>
          <c:y val="0.502334320783001"/>
          <c:w val="0.60887245964483505"/>
          <c:h val="0.46644615329516598"/>
        </c:manualLayout>
      </c:layout>
      <c:pieChart>
        <c:varyColors val="1"/>
        <c:ser>
          <c:idx val="0"/>
          <c:order val="0"/>
          <c:tx>
            <c:strRef>
              <c:f>'Cash Flow'!$H$30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1271-F149-B8A2-E83ED4A0219D}"/>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1271-F149-B8A2-E83ED4A0219D}"/>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1271-F149-B8A2-E83ED4A0219D}"/>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1271-F149-B8A2-E83ED4A0219D}"/>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1271-F149-B8A2-E83ED4A0219D}"/>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1271-F149-B8A2-E83ED4A0219D}"/>
              </c:ext>
            </c:extLst>
          </c:dPt>
          <c:dPt>
            <c:idx val="6"/>
            <c:bubble3D val="0"/>
            <c:spPr>
              <a:solidFill>
                <a:schemeClr val="accent1">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D-1271-F149-B8A2-E83ED4A0219D}"/>
              </c:ext>
            </c:extLst>
          </c:dPt>
          <c:dPt>
            <c:idx val="7"/>
            <c:bubble3D val="0"/>
            <c:spPr>
              <a:solidFill>
                <a:schemeClr val="accent2">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F-1271-F149-B8A2-E83ED4A0219D}"/>
              </c:ext>
            </c:extLst>
          </c:dPt>
          <c:dPt>
            <c:idx val="8"/>
            <c:bubble3D val="0"/>
            <c:spPr>
              <a:solidFill>
                <a:schemeClr val="accent3">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1-1271-F149-B8A2-E83ED4A0219D}"/>
              </c:ext>
            </c:extLst>
          </c:dPt>
          <c:dPt>
            <c:idx val="9"/>
            <c:bubble3D val="0"/>
            <c:spPr>
              <a:solidFill>
                <a:schemeClr val="accent4">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3-1271-F149-B8A2-E83ED4A0219D}"/>
              </c:ext>
            </c:extLst>
          </c:dPt>
          <c:dPt>
            <c:idx val="10"/>
            <c:bubble3D val="0"/>
            <c:spPr>
              <a:solidFill>
                <a:schemeClr val="accent5">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5-1271-F149-B8A2-E83ED4A0219D}"/>
              </c:ext>
            </c:extLst>
          </c:dPt>
          <c:dPt>
            <c:idx val="11"/>
            <c:bubble3D val="0"/>
            <c:spPr>
              <a:solidFill>
                <a:schemeClr val="accent6">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7-1271-F149-B8A2-E83ED4A0219D}"/>
              </c:ext>
            </c:extLst>
          </c:dPt>
          <c:dPt>
            <c:idx val="12"/>
            <c:bubble3D val="0"/>
            <c:spPr>
              <a:solidFill>
                <a:schemeClr val="accent1">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9-1271-F149-B8A2-E83ED4A0219D}"/>
              </c:ext>
            </c:extLst>
          </c:dPt>
          <c:dPt>
            <c:idx val="13"/>
            <c:bubble3D val="0"/>
            <c:spPr>
              <a:solidFill>
                <a:schemeClr val="accent2">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B-1271-F149-B8A2-E83ED4A0219D}"/>
              </c:ext>
            </c:extLst>
          </c:dPt>
          <c:dPt>
            <c:idx val="14"/>
            <c:bubble3D val="0"/>
            <c:spPr>
              <a:solidFill>
                <a:schemeClr val="accent3">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D-1271-F149-B8A2-E83ED4A0219D}"/>
              </c:ext>
            </c:extLst>
          </c:dPt>
          <c:dPt>
            <c:idx val="15"/>
            <c:bubble3D val="0"/>
            <c:spPr>
              <a:solidFill>
                <a:schemeClr val="accent4">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F-1271-F149-B8A2-E83ED4A0219D}"/>
              </c:ext>
            </c:extLst>
          </c:dPt>
          <c:dPt>
            <c:idx val="16"/>
            <c:bubble3D val="0"/>
            <c:spPr>
              <a:solidFill>
                <a:schemeClr val="accent5">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1-1271-F149-B8A2-E83ED4A0219D}"/>
              </c:ext>
            </c:extLst>
          </c:dPt>
          <c:dPt>
            <c:idx val="17"/>
            <c:bubble3D val="0"/>
            <c:spPr>
              <a:solidFill>
                <a:schemeClr val="accent6">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3-1271-F149-B8A2-E83ED4A0219D}"/>
              </c:ext>
            </c:extLst>
          </c:dPt>
          <c:dPt>
            <c:idx val="18"/>
            <c:bubble3D val="0"/>
            <c:spPr>
              <a:solidFill>
                <a:schemeClr val="accent1">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5-1271-F149-B8A2-E83ED4A0219D}"/>
              </c:ext>
            </c:extLst>
          </c:dPt>
          <c:dPt>
            <c:idx val="19"/>
            <c:bubble3D val="0"/>
            <c:spPr>
              <a:solidFill>
                <a:schemeClr val="accent2">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7-1271-F149-B8A2-E83ED4A0219D}"/>
              </c:ext>
            </c:extLst>
          </c:dPt>
          <c:dPt>
            <c:idx val="20"/>
            <c:bubble3D val="0"/>
            <c:spPr>
              <a:solidFill>
                <a:schemeClr val="accent3">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9-1271-F149-B8A2-E83ED4A021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Flow'!$G$31:$G$50</c:f>
              <c:strCache>
                <c:ptCount val="20"/>
                <c:pt idx="0">
                  <c:v> Mortgage/Rent</c:v>
                </c:pt>
                <c:pt idx="1">
                  <c:v> Transportation</c:v>
                </c:pt>
                <c:pt idx="2">
                  <c:v> Food</c:v>
                </c:pt>
                <c:pt idx="3">
                  <c:v> Insurance</c:v>
                </c:pt>
                <c:pt idx="4">
                  <c:v> Utilities</c:v>
                </c:pt>
                <c:pt idx="5">
                  <c:v> Work or school expenses</c:v>
                </c:pt>
                <c:pt idx="6">
                  <c:v> Phone</c:v>
                </c:pt>
                <c:pt idx="7">
                  <c:v> Student loan</c:v>
                </c:pt>
                <c:pt idx="8">
                  <c:v> Medical/Dental/Rx</c:v>
                </c:pt>
                <c:pt idx="9">
                  <c:v> Clothing</c:v>
                </c:pt>
                <c:pt idx="10">
                  <c:v> Car Insurance</c:v>
                </c:pt>
                <c:pt idx="11">
                  <c:v> [Enter other as needed]</c:v>
                </c:pt>
                <c:pt idx="12">
                  <c:v> [Enter other as needed]</c:v>
                </c:pt>
                <c:pt idx="13">
                  <c:v> [Enter other as needed]</c:v>
                </c:pt>
                <c:pt idx="14">
                  <c:v> [Enter other as needed]</c:v>
                </c:pt>
                <c:pt idx="15">
                  <c:v> [Enter other as needed]</c:v>
                </c:pt>
                <c:pt idx="16">
                  <c:v> [Enter other as needed]</c:v>
                </c:pt>
                <c:pt idx="17">
                  <c:v> [Enter other as needed]</c:v>
                </c:pt>
                <c:pt idx="18">
                  <c:v> [Enter other as needed]</c:v>
                </c:pt>
                <c:pt idx="19">
                  <c:v> [Enter other as needed]</c:v>
                </c:pt>
              </c:strCache>
            </c:strRef>
          </c:cat>
          <c:val>
            <c:numRef>
              <c:f>'Cash Flow'!$H$31:$H$50</c:f>
              <c:numCache>
                <c:formatCode>"$"#,##0_);\("$"#,##0\)</c:formatCode>
                <c:ptCount val="20"/>
                <c:pt idx="0">
                  <c:v>0</c:v>
                </c:pt>
                <c:pt idx="1">
                  <c:v>400</c:v>
                </c:pt>
                <c:pt idx="2">
                  <c:v>200</c:v>
                </c:pt>
                <c:pt idx="3">
                  <c:v>0</c:v>
                </c:pt>
                <c:pt idx="4">
                  <c:v>400</c:v>
                </c:pt>
                <c:pt idx="5">
                  <c:v>0</c:v>
                </c:pt>
                <c:pt idx="6">
                  <c:v>360</c:v>
                </c:pt>
                <c:pt idx="7">
                  <c:v>0</c:v>
                </c:pt>
                <c:pt idx="8">
                  <c:v>0</c:v>
                </c:pt>
                <c:pt idx="9">
                  <c:v>0</c:v>
                </c:pt>
                <c:pt idx="10">
                  <c:v>1440</c:v>
                </c:pt>
              </c:numCache>
            </c:numRef>
          </c:val>
          <c:extLst>
            <c:ext xmlns:c16="http://schemas.microsoft.com/office/drawing/2014/chart" uri="{C3380CC4-5D6E-409C-BE32-E72D297353CC}">
              <c16:uniqueId val="{0000002A-1271-F149-B8A2-E83ED4A021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1543039604101"/>
          <c:y val="0.49479951701943697"/>
          <c:w val="0.61673771670261002"/>
          <c:h val="0.47187047525492098"/>
        </c:manualLayout>
      </c:layout>
      <c:pieChart>
        <c:varyColors val="1"/>
        <c:ser>
          <c:idx val="0"/>
          <c:order val="0"/>
          <c:tx>
            <c:strRef>
              <c:f>'Cash Flow'!$C$30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9437-FE4E-83BB-856145B73307}"/>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9437-FE4E-83BB-856145B73307}"/>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9437-FE4E-83BB-856145B73307}"/>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9437-FE4E-83BB-856145B73307}"/>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9437-FE4E-83BB-856145B73307}"/>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9437-FE4E-83BB-856145B733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Flow'!$B$31:$B$36</c:f>
              <c:strCache>
                <c:ptCount val="6"/>
                <c:pt idx="0">
                  <c:v> Wages (gross)</c:v>
                </c:pt>
                <c:pt idx="1">
                  <c:v> Tips</c:v>
                </c:pt>
                <c:pt idx="2">
                  <c:v> Interest and dividends</c:v>
                </c:pt>
                <c:pt idx="3">
                  <c:v> [Enter other as needed]</c:v>
                </c:pt>
                <c:pt idx="4">
                  <c:v> [Enter other as needed]</c:v>
                </c:pt>
                <c:pt idx="5">
                  <c:v> [Enter other as needed]</c:v>
                </c:pt>
              </c:strCache>
            </c:strRef>
          </c:cat>
          <c:val>
            <c:numRef>
              <c:f>'Cash Flow'!$C$31:$C$36</c:f>
              <c:numCache>
                <c:formatCode>"$"#,##0_);\("$"#,##0\)</c:formatCode>
                <c:ptCount val="6"/>
                <c:pt idx="0">
                  <c:v>7524</c:v>
                </c:pt>
                <c:pt idx="1">
                  <c:v>0</c:v>
                </c:pt>
              </c:numCache>
            </c:numRef>
          </c:val>
          <c:extLst>
            <c:ext xmlns:c16="http://schemas.microsoft.com/office/drawing/2014/chart" uri="{C3380CC4-5D6E-409C-BE32-E72D297353CC}">
              <c16:uniqueId val="{0000000C-9437-FE4E-83BB-856145B73307}"/>
            </c:ext>
          </c:extLst>
        </c:ser>
        <c:dLbls>
          <c:showLegendKey val="0"/>
          <c:showVal val="1"/>
          <c:showCatName val="0"/>
          <c:showSerName val="0"/>
          <c:showPercent val="0"/>
          <c:showBubbleSize val="0"/>
          <c:showLeaderLines val="1"/>
        </c:dLbls>
        <c:firstSliceAng val="0"/>
      </c:pieChart>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86937415265799"/>
          <c:y val="0.49840703391608199"/>
          <c:w val="0.61626161233662602"/>
          <c:h val="0.47210684921694701"/>
        </c:manualLayout>
      </c:layout>
      <c:pieChart>
        <c:varyColors val="1"/>
        <c:ser>
          <c:idx val="0"/>
          <c:order val="0"/>
          <c:tx>
            <c:strRef>
              <c:f>'Cash Flow'!$M$30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Flow'!$L$31:$L$44</c:f>
              <c:strCache>
                <c:ptCount val="14"/>
                <c:pt idx="0">
                  <c:v> Dining</c:v>
                </c:pt>
                <c:pt idx="1">
                  <c:v> Gifts</c:v>
                </c:pt>
                <c:pt idx="2">
                  <c:v> Travel</c:v>
                </c:pt>
                <c:pt idx="3">
                  <c:v> Entertainment</c:v>
                </c:pt>
                <c:pt idx="4">
                  <c:v> Personal Care</c:v>
                </c:pt>
                <c:pt idx="5">
                  <c:v> Shopping</c:v>
                </c:pt>
                <c:pt idx="6">
                  <c:v> Charity</c:v>
                </c:pt>
                <c:pt idx="7">
                  <c:v> Club/Memberships</c:v>
                </c:pt>
                <c:pt idx="8">
                  <c:v> Internet/TV</c:v>
                </c:pt>
                <c:pt idx="9">
                  <c:v> [Enter other as needed]</c:v>
                </c:pt>
                <c:pt idx="10">
                  <c:v> [Enter other as needed]</c:v>
                </c:pt>
                <c:pt idx="11">
                  <c:v> [Enter other as needed]</c:v>
                </c:pt>
                <c:pt idx="12">
                  <c:v> [Enter other as needed]</c:v>
                </c:pt>
                <c:pt idx="13">
                  <c:v> [Enter other as needed]</c:v>
                </c:pt>
              </c:strCache>
            </c:strRef>
          </c:cat>
          <c:val>
            <c:numRef>
              <c:f>'Cash Flow'!$M$31:$M$44</c:f>
              <c:numCache>
                <c:formatCode>"$"#,##0_);\("$"#,##0\)</c:formatCode>
                <c:ptCount val="14"/>
                <c:pt idx="0">
                  <c:v>200</c:v>
                </c:pt>
                <c:pt idx="1">
                  <c:v>0</c:v>
                </c:pt>
                <c:pt idx="2">
                  <c:v>0</c:v>
                </c:pt>
                <c:pt idx="3">
                  <c:v>600</c:v>
                </c:pt>
                <c:pt idx="4">
                  <c:v>240</c:v>
                </c:pt>
                <c:pt idx="5">
                  <c:v>0</c:v>
                </c:pt>
                <c:pt idx="6">
                  <c:v>0</c:v>
                </c:pt>
                <c:pt idx="7">
                  <c:v>0</c:v>
                </c:pt>
                <c:pt idx="8">
                  <c:v>150</c:v>
                </c:pt>
              </c:numCache>
            </c:numRef>
          </c:val>
          <c:extLst>
            <c:ext xmlns:c16="http://schemas.microsoft.com/office/drawing/2014/chart" uri="{C3380CC4-5D6E-409C-BE32-E72D297353CC}">
              <c16:uniqueId val="{00000000-F8F5-464C-BD84-D68EB4C62A37}"/>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6913837757001"/>
          <c:y val="0.51883982338464996"/>
          <c:w val="0.60160857281374902"/>
          <c:h val="0.46029505814697103"/>
        </c:manualLayout>
      </c:layout>
      <c:pieChart>
        <c:varyColors val="1"/>
        <c:ser>
          <c:idx val="0"/>
          <c:order val="0"/>
          <c:tx>
            <c:strRef>
              <c:f>'Cash Flow'!$R$30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Flow'!$Q$31:$Q$35</c:f>
              <c:strCache>
                <c:ptCount val="5"/>
                <c:pt idx="0">
                  <c:v> Cash Reserves</c:v>
                </c:pt>
                <c:pt idx="1">
                  <c:v> Retirement </c:v>
                </c:pt>
                <c:pt idx="2">
                  <c:v> Stash</c:v>
                </c:pt>
                <c:pt idx="3">
                  <c:v> Acorns</c:v>
                </c:pt>
                <c:pt idx="4">
                  <c:v> [Enter other as needed]</c:v>
                </c:pt>
              </c:strCache>
            </c:strRef>
          </c:cat>
          <c:val>
            <c:numRef>
              <c:f>'Cash Flow'!$R$31:$R$35</c:f>
              <c:numCache>
                <c:formatCode>"$"#,##0_);\("$"#,##0\)</c:formatCode>
                <c:ptCount val="5"/>
                <c:pt idx="0">
                  <c:v>1200</c:v>
                </c:pt>
                <c:pt idx="1">
                  <c:v>0</c:v>
                </c:pt>
                <c:pt idx="2">
                  <c:v>1440</c:v>
                </c:pt>
                <c:pt idx="3">
                  <c:v>600</c:v>
                </c:pt>
              </c:numCache>
            </c:numRef>
          </c:val>
          <c:extLst>
            <c:ext xmlns:c16="http://schemas.microsoft.com/office/drawing/2014/chart" uri="{C3380CC4-5D6E-409C-BE32-E72D297353CC}">
              <c16:uniqueId val="{00000000-2E4E-4F4A-8779-8ED02262F27F}"/>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228600</xdr:colOff>
      <xdr:row>3</xdr:row>
      <xdr:rowOff>0</xdr:rowOff>
    </xdr:from>
    <xdr:to>
      <xdr:col>7</xdr:col>
      <xdr:colOff>390524</xdr:colOff>
      <xdr:row>3</xdr:row>
      <xdr:rowOff>9525</xdr:rowOff>
    </xdr:to>
    <xdr:sp macro="" textlink="#REF!">
      <xdr:nvSpPr>
        <xdr:cNvPr id="20" name="Round Same Side Corner Rectangle 19">
          <a:extLst>
            <a:ext uri="{FF2B5EF4-FFF2-40B4-BE49-F238E27FC236}">
              <a16:creationId xmlns:a16="http://schemas.microsoft.com/office/drawing/2014/main" id="{00000000-0008-0000-0100-000014000000}"/>
            </a:ext>
          </a:extLst>
        </xdr:cNvPr>
        <xdr:cNvSpPr/>
      </xdr:nvSpPr>
      <xdr:spPr>
        <a:xfrm>
          <a:off x="2381250" y="514350"/>
          <a:ext cx="2314574" cy="390525"/>
        </a:xfrm>
        <a:prstGeom prst="round2SameRect">
          <a:avLst>
            <a:gd name="adj1" fmla="val 0"/>
            <a:gd name="adj2" fmla="val 0"/>
          </a:avLst>
        </a:prstGeom>
        <a:solidFill>
          <a:schemeClr val="bg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9009FB18-8BF5-4C1B-866F-98260C311650}" type="TxLink">
            <a:rPr lang="en-US" sz="2400" b="1" i="0" u="none" strike="noStrike">
              <a:solidFill>
                <a:srgbClr val="83B6A9"/>
              </a:solidFill>
              <a:latin typeface="Calibri"/>
              <a:cs typeface="Calibri"/>
            </a:rPr>
            <a:pPr algn="r"/>
            <a:t>-$261.00</a:t>
          </a:fld>
          <a:endParaRPr lang="en-US" sz="1600">
            <a:solidFill>
              <a:schemeClr val="tx2">
                <a:lumMod val="50000"/>
                <a:lumOff val="50000"/>
              </a:schemeClr>
            </a:solidFill>
          </a:endParaRPr>
        </a:p>
      </xdr:txBody>
    </xdr:sp>
    <xdr:clientData/>
  </xdr:twoCellAnchor>
  <xdr:twoCellAnchor>
    <xdr:from>
      <xdr:col>5</xdr:col>
      <xdr:colOff>180974</xdr:colOff>
      <xdr:row>7</xdr:row>
      <xdr:rowOff>0</xdr:rowOff>
    </xdr:from>
    <xdr:to>
      <xdr:col>9</xdr:col>
      <xdr:colOff>561975</xdr:colOff>
      <xdr:row>25</xdr:row>
      <xdr:rowOff>133350</xdr:rowOff>
    </xdr:to>
    <xdr:graphicFrame macro="">
      <xdr:nvGraphicFramePr>
        <xdr:cNvPr id="21" name="Chart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4</xdr:col>
      <xdr:colOff>600075</xdr:colOff>
      <xdr:row>25</xdr:row>
      <xdr:rowOff>171450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0</xdr:rowOff>
    </xdr:from>
    <xdr:to>
      <xdr:col>14</xdr:col>
      <xdr:colOff>571500</xdr:colOff>
      <xdr:row>25</xdr:row>
      <xdr:rowOff>152400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7</xdr:row>
      <xdr:rowOff>0</xdr:rowOff>
    </xdr:from>
    <xdr:to>
      <xdr:col>19</xdr:col>
      <xdr:colOff>571500</xdr:colOff>
      <xdr:row>25</xdr:row>
      <xdr:rowOff>133350</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0000000}" name="tblCurrentAssets" displayName="tblCurrentAssets" ref="B9:C25" totalsRowCount="1" headerRowDxfId="56" dataDxfId="55" totalsRowDxfId="54">
  <autoFilter ref="B9:C24" xr:uid="{00000000-0009-0000-0100-00001E000000}"/>
  <tableColumns count="2">
    <tableColumn id="1" xr3:uid="{00000000-0010-0000-0000-000001000000}" name="FINANCIAL ASSETS" totalsRowLabel="TOTAL FINANCIAL ASSETS" dataDxfId="53" totalsRowDxfId="52"/>
    <tableColumn id="2" xr3:uid="{00000000-0010-0000-0000-000002000000}" name="VALUE" totalsRowFunction="sum" dataDxfId="51" totalsRowDxfId="50"/>
  </tableColumns>
  <tableStyleInfo name="Balance sheet table" showFirstColumn="0" showLastColumn="0" showRowStripes="1" showColumnStripes="0"/>
  <extLst>
    <ext xmlns:x14="http://schemas.microsoft.com/office/spreadsheetml/2009/9/main" uri="{504A1905-F514-4f6f-8877-14C23A59335A}">
      <x14:table altText="Current Assetes" altTextSummary="Values of current asset and investmen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1000000}" name="tblOtherAssets" displayName="tblOtherAssets" ref="B27:C40" totalsRowCount="1" dataDxfId="49" totalsRowDxfId="48">
  <autoFilter ref="B27:C39" xr:uid="{00000000-0009-0000-0100-00001F000000}"/>
  <tableColumns count="2">
    <tableColumn id="1" xr3:uid="{00000000-0010-0000-0100-000001000000}" name="TANGIBLE ASSETS" totalsRowLabel="TOTAL TANGIBLE ASSETS" dataDxfId="47" totalsRowDxfId="46"/>
    <tableColumn id="2" xr3:uid="{00000000-0010-0000-0100-000002000000}" name="VALUE" totalsRowFunction="sum" dataDxfId="45" totalsRowDxfId="44" dataCellStyle="Currency" totalsRowCellStyle="Currency"/>
  </tableColumns>
  <tableStyleInfo name="Balance sheet table" showFirstColumn="0" showLastColumn="0" showRowStripes="1" showColumnStripes="0"/>
  <extLst>
    <ext xmlns:x14="http://schemas.microsoft.com/office/spreadsheetml/2009/9/main" uri="{504A1905-F514-4f6f-8877-14C23A59335A}">
      <x14:table altText="Other Assets" altTextSummary="Values of other asset and investment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blCurrentLiabilities" displayName="tblCurrentLiabilities" ref="E9:F19" totalsRowCount="1" headerRowDxfId="43" dataDxfId="42">
  <autoFilter ref="E9:F18" xr:uid="{00000000-0009-0000-0100-000020000000}"/>
  <tableColumns count="2">
    <tableColumn id="1" xr3:uid="{00000000-0010-0000-0200-000001000000}" name="SHORT-TERM LIABILITIES" totalsRowLabel="TOTAL SHORT-TERM LIABILITIES" dataDxfId="41" totalsRowDxfId="40"/>
    <tableColumn id="2" xr3:uid="{00000000-0010-0000-0200-000002000000}" name="AMOUNT" totalsRowFunction="sum" dataDxfId="39" totalsRowDxfId="38"/>
  </tableColumns>
  <tableStyleInfo name="Balance sheet table" showFirstColumn="0" showLastColumn="0" showRowStripes="1" showColumnStripes="0"/>
  <extLst>
    <ext xmlns:x14="http://schemas.microsoft.com/office/spreadsheetml/2009/9/main" uri="{504A1905-F514-4f6f-8877-14C23A59335A}">
      <x14:table altText="Current Liabilities" altTextSummary="Values of current liabilities and deb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3000000}" name="tblOtherLiabilities" displayName="tblOtherLiabilities" ref="E21:F30" totalsRowCount="1" dataDxfId="37">
  <autoFilter ref="E21:F29" xr:uid="{00000000-0009-0000-0100-000021000000}"/>
  <tableColumns count="2">
    <tableColumn id="1" xr3:uid="{00000000-0010-0000-0300-000001000000}" name="LONG-TERM LIABILITIES" totalsRowLabel="TOTAL LONG-TERM LIABILITIES" dataDxfId="36" totalsRowDxfId="1"/>
    <tableColumn id="2" xr3:uid="{00000000-0010-0000-0300-000002000000}" name="AMOUNT" totalsRowFunction="sum" dataDxfId="35" totalsRowDxfId="0"/>
  </tableColumns>
  <tableStyleInfo name="Balance sheet table" showFirstColumn="0" showLastColumn="0" showRowStripes="1" showColumnStripes="0"/>
  <extLst>
    <ext xmlns:x14="http://schemas.microsoft.com/office/spreadsheetml/2009/9/main" uri="{504A1905-F514-4f6f-8877-14C23A59335A}">
      <x14:table altText="Other Liabilities" altTextSummary="Values of other liabilities and deb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blIncome" displayName="tblIncome" ref="B30:D37" totalsRowCount="1">
  <tableColumns count="3">
    <tableColumn id="1" xr3:uid="{00000000-0010-0000-0400-000001000000}" name="Total Income" totalsRowLabel="  Total" dataDxfId="34" totalsRowDxfId="33"/>
    <tableColumn id="2" xr3:uid="{00000000-0010-0000-0400-000002000000}" name="Annual  " totalsRowFunction="sum" dataDxfId="32" totalsRowDxfId="31"/>
    <tableColumn id="3" xr3:uid="{00000000-0010-0000-0400-000003000000}" name="Monthly " totalsRowFunction="sum" dataDxfId="30" totalsRowDxfId="29">
      <calculatedColumnFormula>tblIncome[[#This Row],[Annual  ]]/12</calculatedColumnFormula>
    </tableColumn>
  </tableColumns>
  <tableStyleInfo name="Personal Cash Flow Statement" showFirstColumn="1"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blExpenses" displayName="tblExpenses" ref="G30:J51" totalsRowCount="1">
  <tableColumns count="4">
    <tableColumn id="1" xr3:uid="{00000000-0010-0000-0500-000001000000}" name="Living Expenses" totalsRowLabel=" Total" dataDxfId="28" totalsRowDxfId="27"/>
    <tableColumn id="2" xr3:uid="{00000000-0010-0000-0500-000002000000}" name="Annual  " totalsRowFunction="custom" dataDxfId="26" totalsRowDxfId="25">
      <totalsRowFormula>SUM(tblExpenses[[Annual  ]])</totalsRowFormula>
    </tableColumn>
    <tableColumn id="3" xr3:uid="{00000000-0010-0000-0500-000003000000}" name="Monthly " totalsRowFunction="custom" dataDxfId="24" totalsRowDxfId="23">
      <calculatedColumnFormula>tblExpenses[[#This Row],[Annual  ]]/12</calculatedColumnFormula>
      <totalsRowFormula>SUM(tblExpenses[[Monthly ]])</totalsRowFormula>
    </tableColumn>
    <tableColumn id="4" xr3:uid="{00000000-0010-0000-0500-000004000000}" name="% Income" totalsRowFunction="custom" dataDxfId="22" totalsRowDxfId="21">
      <calculatedColumnFormula>IF($D$37=0,"",I31/$D$37)</calculatedColumnFormula>
      <totalsRowFormula>IF($D$37=0,"",I51/$D$37)</totalsRowFormula>
    </tableColumn>
  </tableColumns>
  <tableStyleInfo name="Personal Cash Flow Statement" showFirstColumn="1"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blDiscretionary" displayName="tblDiscretionary" ref="L30:N45" totalsRowCount="1">
  <tableColumns count="3">
    <tableColumn id="1" xr3:uid="{00000000-0010-0000-0600-000001000000}" name="Discretionary Expenses" totalsRowLabel="  Total" dataDxfId="20" totalsRowDxfId="19"/>
    <tableColumn id="2" xr3:uid="{00000000-0010-0000-0600-000002000000}" name="Annual  " totalsRowFunction="sum" dataDxfId="18" totalsRowDxfId="17"/>
    <tableColumn id="3" xr3:uid="{00000000-0010-0000-0600-000003000000}" name="Monthly " totalsRowFunction="sum" dataDxfId="16" totalsRowDxfId="15">
      <calculatedColumnFormula>tblDiscretionary[[#This Row],[Annual  ]]/12</calculatedColumnFormula>
    </tableColumn>
  </tableColumns>
  <tableStyleInfo name="Personal Cash Flow Statement" showFirstColumn="1"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blSavings" displayName="tblSavings" ref="Q30:S36" totalsRowCount="1">
  <tableColumns count="3">
    <tableColumn id="1" xr3:uid="{00000000-0010-0000-0700-000001000000}" name="Savings/Investments" totalsRowLabel="Total" dataDxfId="14" totalsRowDxfId="13"/>
    <tableColumn id="2" xr3:uid="{00000000-0010-0000-0700-000002000000}" name="Annual  " totalsRowFunction="sum" dataDxfId="12" totalsRowDxfId="11"/>
    <tableColumn id="3" xr3:uid="{00000000-0010-0000-0700-000003000000}" name="Monthly " totalsRowFunction="sum" dataDxfId="10" totalsRowDxfId="9">
      <calculatedColumnFormula>tblSavings[[#This Row],[Annual  ]]/12</calculatedColumnFormula>
    </tableColumn>
  </tableColumns>
  <tableStyleInfo name="Personal Cash Flow Statement" showFirstColumn="1"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8000000}" name="tblIncome40" displayName="tblIncome40" ref="B39:D46" totalsRowCount="1">
  <tableColumns count="3">
    <tableColumn id="1" xr3:uid="{00000000-0010-0000-0800-000001000000}" name="Income Withholdings" totalsRowLabel=" Total " dataDxfId="8" totalsRowDxfId="7"/>
    <tableColumn id="2" xr3:uid="{00000000-0010-0000-0800-000002000000}" name="Annual  " totalsRowFunction="sum" dataDxfId="6" totalsRowDxfId="5"/>
    <tableColumn id="3" xr3:uid="{00000000-0010-0000-0800-000003000000}" name="Monthly " totalsRowFunction="sum" dataDxfId="4" totalsRowDxfId="3">
      <calculatedColumnFormula>tblIncome40[[#This Row],[Annual  ]]/12</calculatedColumnFormula>
    </tableColumn>
  </tableColumns>
  <tableStyleInfo name="Personal Cash Flow Statement" showFirstColumn="1" showLastColumn="1" showRowStripes="0" showColumnStripes="0"/>
</table>
</file>

<file path=xl/theme/theme1.xml><?xml version="1.0" encoding="utf-8"?>
<a:theme xmlns:a="http://schemas.openxmlformats.org/drawingml/2006/main" name="Office Theme">
  <a:themeElements>
    <a:clrScheme name="Personal Cash Flow Statement">
      <a:dk1>
        <a:srgbClr val="000000"/>
      </a:dk1>
      <a:lt1>
        <a:srgbClr val="FFFFFF"/>
      </a:lt1>
      <a:dk2>
        <a:srgbClr val="1A1A17"/>
      </a:dk2>
      <a:lt2>
        <a:srgbClr val="FAF7F0"/>
      </a:lt2>
      <a:accent1>
        <a:srgbClr val="E58555"/>
      </a:accent1>
      <a:accent2>
        <a:srgbClr val="62A293"/>
      </a:accent2>
      <a:accent3>
        <a:srgbClr val="F7AF4F"/>
      </a:accent3>
      <a:accent4>
        <a:srgbClr val="A7BD6F"/>
      </a:accent4>
      <a:accent5>
        <a:srgbClr val="D5BD85"/>
      </a:accent5>
      <a:accent6>
        <a:srgbClr val="996B7B"/>
      </a:accent6>
      <a:hlink>
        <a:srgbClr val="A7BD6F"/>
      </a:hlink>
      <a:folHlink>
        <a:srgbClr val="996B7B"/>
      </a:folHlink>
    </a:clrScheme>
    <a:fontScheme name="Personal Cash Flow Statemen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F44"/>
  <sheetViews>
    <sheetView tabSelected="1" topLeftCell="A2" workbookViewId="0">
      <selection activeCell="E23" sqref="E23"/>
    </sheetView>
  </sheetViews>
  <sheetFormatPr defaultColWidth="9" defaultRowHeight="21" customHeight="1" x14ac:dyDescent="0.2"/>
  <cols>
    <col min="1" max="1" width="1.85546875" style="16" customWidth="1"/>
    <col min="2" max="2" width="49.85546875" style="16" customWidth="1"/>
    <col min="3" max="3" width="25" style="16" customWidth="1"/>
    <col min="4" max="4" width="3.85546875" style="31" customWidth="1"/>
    <col min="5" max="5" width="47.42578125" style="16" customWidth="1"/>
    <col min="6" max="6" width="24.85546875" style="16" customWidth="1"/>
    <col min="7" max="16384" width="9" style="16"/>
  </cols>
  <sheetData>
    <row r="1" spans="1:6" ht="39" customHeight="1" x14ac:dyDescent="0.45">
      <c r="A1"/>
      <c r="B1" s="33" t="s">
        <v>35</v>
      </c>
      <c r="C1" s="26"/>
      <c r="D1" s="26"/>
      <c r="E1" s="26"/>
      <c r="F1" s="26"/>
    </row>
    <row r="2" spans="1:6" ht="31.5" customHeight="1" x14ac:dyDescent="0.35">
      <c r="A2"/>
      <c r="B2" s="138" t="s">
        <v>126</v>
      </c>
      <c r="C2" s="26"/>
      <c r="D2" s="26"/>
      <c r="E2" s="26"/>
      <c r="F2" s="26"/>
    </row>
    <row r="3" spans="1:6" ht="31.5" x14ac:dyDescent="0.35">
      <c r="A3"/>
      <c r="B3" s="147">
        <v>44079</v>
      </c>
      <c r="C3" s="27"/>
      <c r="D3" s="27"/>
      <c r="E3" s="27"/>
      <c r="F3" s="28"/>
    </row>
    <row r="4" spans="1:6" ht="15.75" x14ac:dyDescent="0.25">
      <c r="B4" s="29"/>
      <c r="C4" s="30"/>
      <c r="E4" s="29"/>
      <c r="F4" s="32"/>
    </row>
    <row r="5" spans="1:6" s="15" customFormat="1" ht="31.5" x14ac:dyDescent="0.2">
      <c r="B5" s="45" t="s">
        <v>73</v>
      </c>
      <c r="C5" s="66">
        <f>tblCurrentAssets[[#Totals],[VALUE]]-tblCurrentLiabilities[[#Totals],[AMOUNT]]</f>
        <v>25682.98</v>
      </c>
      <c r="D5" s="45"/>
      <c r="E5" s="45" t="s">
        <v>74</v>
      </c>
      <c r="F5" s="66">
        <f>C42-F32</f>
        <v>22543.98</v>
      </c>
    </row>
    <row r="6" spans="1:6" ht="12.75" x14ac:dyDescent="0.2">
      <c r="B6" s="17"/>
      <c r="C6" s="18"/>
      <c r="D6" s="19"/>
      <c r="E6" s="17"/>
      <c r="F6" s="19"/>
    </row>
    <row r="7" spans="1:6" s="53" customFormat="1" x14ac:dyDescent="0.35">
      <c r="B7" s="54" t="s">
        <v>31</v>
      </c>
      <c r="C7" s="54"/>
      <c r="D7" s="55"/>
      <c r="E7" s="54" t="s">
        <v>32</v>
      </c>
      <c r="F7" s="54"/>
    </row>
    <row r="8" spans="1:6" s="20" customFormat="1" ht="31.5" x14ac:dyDescent="0.5">
      <c r="B8" s="22"/>
      <c r="C8" s="22"/>
      <c r="D8" s="21"/>
      <c r="E8" s="23"/>
      <c r="F8" s="23"/>
    </row>
    <row r="9" spans="1:6" ht="15.75" x14ac:dyDescent="0.2">
      <c r="B9" s="48" t="s">
        <v>59</v>
      </c>
      <c r="C9" s="49" t="s">
        <v>112</v>
      </c>
      <c r="D9" s="24"/>
      <c r="E9" s="48" t="s">
        <v>57</v>
      </c>
      <c r="F9" s="50" t="s">
        <v>113</v>
      </c>
    </row>
    <row r="10" spans="1:6" ht="12.75" x14ac:dyDescent="0.2">
      <c r="B10" s="134" t="s">
        <v>61</v>
      </c>
      <c r="C10" s="135">
        <v>92</v>
      </c>
      <c r="D10" s="19"/>
      <c r="E10" s="136" t="s">
        <v>114</v>
      </c>
      <c r="F10" s="137">
        <v>0</v>
      </c>
    </row>
    <row r="11" spans="1:6" ht="12.75" x14ac:dyDescent="0.2">
      <c r="B11" s="134" t="s">
        <v>63</v>
      </c>
      <c r="C11" s="135">
        <v>12287.74</v>
      </c>
      <c r="D11" s="19"/>
      <c r="E11" s="136" t="s">
        <v>95</v>
      </c>
      <c r="F11" s="137">
        <v>0</v>
      </c>
    </row>
    <row r="12" spans="1:6" ht="12.75" x14ac:dyDescent="0.2">
      <c r="B12" s="134" t="s">
        <v>62</v>
      </c>
      <c r="C12" s="135">
        <v>896</v>
      </c>
      <c r="D12" s="19"/>
      <c r="E12" s="136" t="s">
        <v>96</v>
      </c>
      <c r="F12" s="137">
        <v>0</v>
      </c>
    </row>
    <row r="13" spans="1:6" ht="12.75" x14ac:dyDescent="0.2">
      <c r="B13" s="134" t="s">
        <v>119</v>
      </c>
      <c r="C13" s="135">
        <v>0</v>
      </c>
      <c r="D13" s="19"/>
      <c r="E13" s="136" t="s">
        <v>97</v>
      </c>
      <c r="F13" s="137">
        <v>0</v>
      </c>
    </row>
    <row r="14" spans="1:6" ht="12.75" x14ac:dyDescent="0.2">
      <c r="B14" s="134" t="s">
        <v>121</v>
      </c>
      <c r="C14" s="135">
        <v>0</v>
      </c>
      <c r="D14" s="19"/>
      <c r="E14" s="136" t="s">
        <v>98</v>
      </c>
      <c r="F14" s="137">
        <v>0</v>
      </c>
    </row>
    <row r="15" spans="1:6" s="15" customFormat="1" ht="12.75" x14ac:dyDescent="0.2">
      <c r="B15" s="134" t="s">
        <v>66</v>
      </c>
      <c r="C15" s="135">
        <v>8336.58</v>
      </c>
      <c r="D15" s="24"/>
      <c r="E15" s="136" t="s">
        <v>99</v>
      </c>
      <c r="F15" s="137">
        <v>0</v>
      </c>
    </row>
    <row r="16" spans="1:6" s="15" customFormat="1" ht="12.75" x14ac:dyDescent="0.2">
      <c r="B16" s="134" t="s">
        <v>67</v>
      </c>
      <c r="C16" s="135">
        <v>4070.66</v>
      </c>
      <c r="D16" s="24"/>
      <c r="E16" s="136" t="s">
        <v>48</v>
      </c>
      <c r="F16" s="137"/>
    </row>
    <row r="17" spans="2:6" ht="12.75" x14ac:dyDescent="0.2">
      <c r="B17" s="134" t="s">
        <v>120</v>
      </c>
      <c r="C17" s="135">
        <v>0</v>
      </c>
      <c r="D17" s="19"/>
      <c r="E17" s="136" t="s">
        <v>48</v>
      </c>
      <c r="F17" s="137"/>
    </row>
    <row r="18" spans="2:6" ht="12.75" x14ac:dyDescent="0.2">
      <c r="B18" s="134" t="s">
        <v>68</v>
      </c>
      <c r="C18" s="135">
        <v>0</v>
      </c>
      <c r="D18" s="24"/>
      <c r="E18" s="136" t="s">
        <v>48</v>
      </c>
      <c r="F18" s="137"/>
    </row>
    <row r="19" spans="2:6" ht="12.75" x14ac:dyDescent="0.2">
      <c r="B19" s="134" t="s">
        <v>122</v>
      </c>
      <c r="C19" s="135">
        <v>0</v>
      </c>
      <c r="D19" s="19"/>
      <c r="E19" s="46" t="s">
        <v>100</v>
      </c>
      <c r="F19" s="47">
        <f>SUBTOTAL(109,tblCurrentLiabilities[AMOUNT])</f>
        <v>0</v>
      </c>
    </row>
    <row r="20" spans="2:6" ht="12.75" x14ac:dyDescent="0.2">
      <c r="B20" s="134" t="s">
        <v>123</v>
      </c>
      <c r="C20" s="135">
        <v>0</v>
      </c>
      <c r="D20" s="19"/>
      <c r="E20" s="149"/>
      <c r="F20" s="149"/>
    </row>
    <row r="21" spans="2:6" ht="15.75" x14ac:dyDescent="0.2">
      <c r="B21" s="134" t="s">
        <v>48</v>
      </c>
      <c r="C21" s="135"/>
      <c r="D21" s="19"/>
      <c r="E21" s="48" t="s">
        <v>58</v>
      </c>
      <c r="F21" s="50" t="s">
        <v>113</v>
      </c>
    </row>
    <row r="22" spans="2:6" ht="12.75" x14ac:dyDescent="0.2">
      <c r="B22" s="134" t="s">
        <v>48</v>
      </c>
      <c r="C22" s="135"/>
      <c r="D22" s="19"/>
      <c r="E22" s="136" t="s">
        <v>131</v>
      </c>
      <c r="F22" s="137">
        <v>5739</v>
      </c>
    </row>
    <row r="23" spans="2:6" ht="12.75" x14ac:dyDescent="0.2">
      <c r="B23" s="134" t="s">
        <v>48</v>
      </c>
      <c r="C23" s="135"/>
      <c r="D23" s="19"/>
      <c r="E23" s="136" t="s">
        <v>102</v>
      </c>
      <c r="F23" s="137">
        <v>0</v>
      </c>
    </row>
    <row r="24" spans="2:6" ht="12.75" x14ac:dyDescent="0.2">
      <c r="B24" s="134" t="s">
        <v>48</v>
      </c>
      <c r="C24" s="135"/>
      <c r="D24" s="16"/>
      <c r="E24" s="136" t="s">
        <v>47</v>
      </c>
      <c r="F24" s="137">
        <v>0</v>
      </c>
    </row>
    <row r="25" spans="2:6" s="15" customFormat="1" ht="12.75" x14ac:dyDescent="0.2">
      <c r="B25" s="132" t="s">
        <v>64</v>
      </c>
      <c r="C25" s="133">
        <f>SUBTOTAL(109,tblCurrentAssets[VALUE])</f>
        <v>25682.98</v>
      </c>
      <c r="E25" s="136" t="s">
        <v>48</v>
      </c>
      <c r="F25" s="137"/>
    </row>
    <row r="26" spans="2:6" s="15" customFormat="1" ht="12.75" x14ac:dyDescent="0.2">
      <c r="B26" s="150"/>
      <c r="C26" s="150"/>
      <c r="E26" s="136" t="s">
        <v>48</v>
      </c>
      <c r="F26" s="137"/>
    </row>
    <row r="27" spans="2:6" s="25" customFormat="1" ht="15.75" x14ac:dyDescent="0.2">
      <c r="B27" s="48" t="s">
        <v>60</v>
      </c>
      <c r="C27" s="50" t="s">
        <v>112</v>
      </c>
      <c r="E27" s="136" t="s">
        <v>48</v>
      </c>
      <c r="F27" s="137"/>
    </row>
    <row r="28" spans="2:6" ht="12.75" x14ac:dyDescent="0.2">
      <c r="B28" s="136" t="s">
        <v>69</v>
      </c>
      <c r="C28" s="137">
        <v>0</v>
      </c>
      <c r="D28" s="16"/>
      <c r="E28" s="136" t="s">
        <v>48</v>
      </c>
      <c r="F28" s="137"/>
    </row>
    <row r="29" spans="2:6" ht="12.75" customHeight="1" x14ac:dyDescent="0.2">
      <c r="B29" s="136" t="s">
        <v>70</v>
      </c>
      <c r="C29" s="137">
        <v>0</v>
      </c>
      <c r="E29" s="136" t="s">
        <v>48</v>
      </c>
      <c r="F29" s="137"/>
    </row>
    <row r="30" spans="2:6" ht="12.75" customHeight="1" x14ac:dyDescent="0.2">
      <c r="B30" s="136" t="s">
        <v>71</v>
      </c>
      <c r="C30" s="137">
        <v>0</v>
      </c>
      <c r="E30" s="46" t="s">
        <v>101</v>
      </c>
      <c r="F30" s="47">
        <f>SUBTOTAL(109,tblOtherLiabilities[AMOUNT])</f>
        <v>5739</v>
      </c>
    </row>
    <row r="31" spans="2:6" ht="12.75" customHeight="1" x14ac:dyDescent="0.2">
      <c r="B31" s="136" t="s">
        <v>6</v>
      </c>
      <c r="C31" s="137">
        <v>0</v>
      </c>
      <c r="E31" s="148"/>
      <c r="F31" s="148"/>
    </row>
    <row r="32" spans="2:6" ht="12.75" customHeight="1" thickBot="1" x14ac:dyDescent="0.25">
      <c r="B32" s="136" t="s">
        <v>118</v>
      </c>
      <c r="C32" s="137">
        <v>2000</v>
      </c>
      <c r="E32" s="51" t="s">
        <v>33</v>
      </c>
      <c r="F32" s="51">
        <f>tblCurrentLiabilities[#Totals]+tblOtherLiabilities[#Totals]</f>
        <v>5739</v>
      </c>
    </row>
    <row r="33" spans="2:6" ht="12.75" customHeight="1" thickTop="1" x14ac:dyDescent="0.2">
      <c r="B33" s="136" t="s">
        <v>72</v>
      </c>
      <c r="C33" s="137">
        <v>0</v>
      </c>
    </row>
    <row r="34" spans="2:6" ht="12.75" customHeight="1" x14ac:dyDescent="0.2">
      <c r="B34" s="136" t="s">
        <v>127</v>
      </c>
      <c r="C34" s="137">
        <v>600</v>
      </c>
      <c r="E34" s="15"/>
      <c r="F34" s="15"/>
    </row>
    <row r="35" spans="2:6" ht="12.75" customHeight="1" x14ac:dyDescent="0.2">
      <c r="B35" s="136" t="s">
        <v>48</v>
      </c>
      <c r="C35" s="137"/>
      <c r="E35" s="15"/>
      <c r="F35" s="15"/>
    </row>
    <row r="36" spans="2:6" ht="12.75" customHeight="1" x14ac:dyDescent="0.2">
      <c r="B36" s="136" t="s">
        <v>48</v>
      </c>
      <c r="C36" s="137"/>
      <c r="E36" s="25"/>
      <c r="F36" s="25"/>
    </row>
    <row r="37" spans="2:6" ht="12.75" customHeight="1" x14ac:dyDescent="0.2">
      <c r="B37" s="136" t="s">
        <v>48</v>
      </c>
      <c r="C37" s="137"/>
    </row>
    <row r="38" spans="2:6" ht="12.75" customHeight="1" x14ac:dyDescent="0.2">
      <c r="B38" s="136" t="s">
        <v>48</v>
      </c>
      <c r="C38" s="137"/>
    </row>
    <row r="39" spans="2:6" ht="12.75" customHeight="1" x14ac:dyDescent="0.2">
      <c r="B39" s="136" t="s">
        <v>48</v>
      </c>
      <c r="C39" s="137"/>
    </row>
    <row r="40" spans="2:6" ht="12.75" customHeight="1" x14ac:dyDescent="0.2">
      <c r="B40" s="46" t="s">
        <v>65</v>
      </c>
      <c r="C40" s="65">
        <f>SUBTOTAL(109,tblOtherAssets[VALUE])</f>
        <v>2600</v>
      </c>
    </row>
    <row r="41" spans="2:6" ht="12.75" customHeight="1" x14ac:dyDescent="0.2">
      <c r="B41" s="148"/>
      <c r="C41" s="148"/>
    </row>
    <row r="42" spans="2:6" ht="12.75" customHeight="1" thickBot="1" x14ac:dyDescent="0.25">
      <c r="B42" s="52" t="s">
        <v>34</v>
      </c>
      <c r="C42" s="52">
        <f>tblCurrentAssets[#Totals]+tblOtherAssets[#Totals]</f>
        <v>28282.98</v>
      </c>
    </row>
    <row r="43" spans="2:6" ht="21" customHeight="1" thickTop="1" x14ac:dyDescent="0.2"/>
    <row r="44" spans="2:6" ht="21" customHeight="1" x14ac:dyDescent="0.2">
      <c r="B44" s="146" t="s">
        <v>124</v>
      </c>
    </row>
  </sheetData>
  <sheetProtection sheet="1" objects="1" scenarios="1" selectLockedCells="1"/>
  <mergeCells count="4">
    <mergeCell ref="B41:C41"/>
    <mergeCell ref="E20:F20"/>
    <mergeCell ref="B26:C26"/>
    <mergeCell ref="E31:F31"/>
  </mergeCells>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A1:AJ61"/>
  <sheetViews>
    <sheetView showGridLines="0" topLeftCell="A6" workbookViewId="0">
      <selection activeCell="B31" sqref="B31"/>
    </sheetView>
  </sheetViews>
  <sheetFormatPr defaultColWidth="9" defaultRowHeight="16.5" customHeight="1" x14ac:dyDescent="0.2"/>
  <cols>
    <col min="1" max="1" width="2.85546875" customWidth="1"/>
    <col min="2" max="2" width="20.85546875" customWidth="1"/>
    <col min="3" max="5" width="9.85546875" customWidth="1"/>
    <col min="6" max="6" width="2.85546875" customWidth="1"/>
    <col min="7" max="7" width="20.85546875" customWidth="1"/>
    <col min="8" max="10" width="9.85546875" customWidth="1"/>
    <col min="11" max="11" width="2.85546875" customWidth="1"/>
    <col min="12" max="12" width="20.85546875" customWidth="1"/>
    <col min="13" max="15" width="9.85546875" customWidth="1"/>
    <col min="16" max="16" width="2.85546875" customWidth="1"/>
    <col min="17" max="17" width="20.85546875" customWidth="1"/>
    <col min="18" max="20" width="9.85546875" customWidth="1"/>
    <col min="21" max="21" width="2.85546875" customWidth="1"/>
  </cols>
  <sheetData>
    <row r="1" spans="1:36" s="1" customFormat="1" ht="39" customHeight="1" x14ac:dyDescent="0.45">
      <c r="A1"/>
      <c r="B1" s="33" t="s">
        <v>115</v>
      </c>
      <c r="H1" s="28"/>
      <c r="I1" s="28"/>
      <c r="J1" s="28"/>
      <c r="K1" s="28"/>
      <c r="L1" s="28"/>
      <c r="M1" s="28"/>
      <c r="N1" s="28"/>
      <c r="O1" s="28"/>
      <c r="P1" s="28"/>
      <c r="Q1" s="28"/>
      <c r="R1" s="28"/>
      <c r="S1" s="28"/>
      <c r="T1" s="28"/>
      <c r="U1"/>
      <c r="V1"/>
      <c r="W1"/>
      <c r="X1"/>
      <c r="Y1"/>
      <c r="Z1"/>
      <c r="AA1"/>
      <c r="AB1"/>
      <c r="AC1"/>
      <c r="AD1"/>
      <c r="AE1"/>
      <c r="AF1"/>
      <c r="AG1"/>
      <c r="AH1"/>
      <c r="AI1"/>
      <c r="AJ1"/>
    </row>
    <row r="2" spans="1:36" s="16" customFormat="1" ht="31.5" x14ac:dyDescent="0.35">
      <c r="A2"/>
      <c r="B2" s="138" t="s">
        <v>126</v>
      </c>
      <c r="C2" s="27"/>
      <c r="D2" s="27"/>
      <c r="E2" s="27"/>
      <c r="F2" s="27"/>
      <c r="G2" s="28"/>
      <c r="H2" s="28"/>
      <c r="I2" s="28"/>
      <c r="J2" s="28"/>
      <c r="K2" s="28"/>
      <c r="L2" s="28"/>
      <c r="M2" s="28"/>
      <c r="N2" s="28"/>
      <c r="O2" s="28"/>
      <c r="P2" s="28"/>
      <c r="Q2" s="28"/>
      <c r="R2" s="28"/>
      <c r="S2" s="28"/>
      <c r="T2" s="28"/>
      <c r="U2"/>
      <c r="V2"/>
      <c r="W2"/>
      <c r="X2"/>
      <c r="Y2"/>
      <c r="Z2"/>
      <c r="AA2"/>
      <c r="AB2"/>
      <c r="AC2"/>
      <c r="AD2"/>
      <c r="AE2"/>
      <c r="AF2"/>
      <c r="AG2"/>
      <c r="AH2"/>
      <c r="AI2"/>
      <c r="AJ2"/>
    </row>
    <row r="3" spans="1:36" s="16" customFormat="1" ht="31.5" x14ac:dyDescent="0.35">
      <c r="A3"/>
      <c r="B3" s="138">
        <v>2020</v>
      </c>
      <c r="C3" s="27"/>
      <c r="D3" s="27"/>
      <c r="E3" s="27"/>
      <c r="F3" s="27"/>
      <c r="G3" s="28"/>
      <c r="H3" s="28"/>
      <c r="I3" s="28"/>
      <c r="J3" s="28"/>
      <c r="K3" s="28"/>
      <c r="L3" s="28"/>
      <c r="M3" s="28"/>
      <c r="N3" s="28"/>
      <c r="O3" s="28"/>
      <c r="P3" s="28"/>
      <c r="Q3" s="28"/>
      <c r="R3" s="28"/>
      <c r="S3" s="28"/>
      <c r="T3" s="28"/>
      <c r="U3"/>
      <c r="V3"/>
      <c r="W3"/>
      <c r="X3"/>
      <c r="Y3"/>
      <c r="Z3"/>
      <c r="AA3"/>
      <c r="AB3"/>
      <c r="AC3"/>
      <c r="AD3"/>
      <c r="AE3"/>
      <c r="AF3"/>
      <c r="AG3"/>
      <c r="AH3"/>
      <c r="AI3"/>
      <c r="AJ3"/>
    </row>
    <row r="6" spans="1:36" ht="25.5" customHeight="1" x14ac:dyDescent="0.2">
      <c r="B6" s="5" t="s">
        <v>22</v>
      </c>
      <c r="C6" s="2"/>
      <c r="D6" s="2"/>
      <c r="E6" s="2"/>
      <c r="G6" s="5" t="s">
        <v>30</v>
      </c>
      <c r="H6" s="2"/>
      <c r="I6" s="2"/>
      <c r="J6" s="2"/>
      <c r="L6" s="5" t="s">
        <v>55</v>
      </c>
      <c r="M6" s="2"/>
      <c r="N6" s="2"/>
      <c r="O6" s="2"/>
      <c r="Q6" s="5" t="s">
        <v>104</v>
      </c>
      <c r="R6" s="2"/>
      <c r="S6" s="2"/>
      <c r="T6" s="2"/>
    </row>
    <row r="7" spans="1:36" ht="16.5" customHeight="1" x14ac:dyDescent="0.2">
      <c r="B7" s="11" t="s">
        <v>23</v>
      </c>
      <c r="C7" s="151">
        <f>tblIncome[[#Totals],[Annual  ]]</f>
        <v>7524</v>
      </c>
      <c r="D7" s="151"/>
      <c r="E7" s="12"/>
      <c r="G7" s="11" t="s">
        <v>23</v>
      </c>
      <c r="H7" s="151">
        <f>tblExpenses[[#Totals],[Annual  ]]</f>
        <v>2800</v>
      </c>
      <c r="I7" s="151"/>
      <c r="J7" s="12"/>
      <c r="L7" s="11" t="s">
        <v>23</v>
      </c>
      <c r="M7" s="151">
        <f>tblDiscretionary[[#Totals],[Annual  ]]</f>
        <v>1190</v>
      </c>
      <c r="N7" s="151"/>
      <c r="O7" s="12"/>
      <c r="Q7" s="6" t="s">
        <v>23</v>
      </c>
      <c r="R7" s="152">
        <f>tblSavings[[#Totals],[Annual  ]]</f>
        <v>3240</v>
      </c>
      <c r="S7" s="152"/>
      <c r="T7" s="13"/>
    </row>
    <row r="8" spans="1:36" ht="16.5" customHeight="1" x14ac:dyDescent="0.2">
      <c r="B8" s="4"/>
      <c r="C8" s="4"/>
      <c r="D8" s="4"/>
      <c r="E8" s="4"/>
      <c r="G8" s="4"/>
      <c r="H8" s="4"/>
      <c r="I8" s="4"/>
      <c r="J8" s="4"/>
      <c r="L8" s="4"/>
      <c r="M8" s="4"/>
      <c r="N8" s="4"/>
      <c r="O8" s="4"/>
      <c r="Q8" s="4"/>
      <c r="R8" s="4"/>
      <c r="S8" s="4"/>
      <c r="T8" s="4"/>
    </row>
    <row r="9" spans="1:36" ht="16.5" customHeight="1" x14ac:dyDescent="0.2">
      <c r="B9" s="4"/>
      <c r="C9" s="4"/>
      <c r="D9" s="4"/>
      <c r="E9" s="4"/>
      <c r="G9" s="4"/>
      <c r="H9" s="4"/>
      <c r="I9" s="4"/>
      <c r="J9" s="4"/>
      <c r="L9" s="4"/>
      <c r="M9" s="4"/>
      <c r="N9" s="4"/>
      <c r="O9" s="4"/>
      <c r="Q9" s="4"/>
      <c r="R9" s="4"/>
      <c r="S9" s="4"/>
      <c r="T9" s="4"/>
    </row>
    <row r="10" spans="1:36" ht="16.5" customHeight="1" x14ac:dyDescent="0.2">
      <c r="B10" s="4"/>
      <c r="C10" s="4"/>
      <c r="D10" s="4"/>
      <c r="E10" s="4"/>
      <c r="G10" s="4"/>
      <c r="H10" s="4"/>
      <c r="I10" s="4"/>
      <c r="J10" s="4"/>
      <c r="L10" s="4"/>
      <c r="M10" s="4"/>
      <c r="N10" s="4"/>
      <c r="O10" s="4"/>
      <c r="Q10" s="4"/>
      <c r="R10" s="4"/>
      <c r="S10" s="4"/>
      <c r="T10" s="4"/>
    </row>
    <row r="11" spans="1:36" ht="16.5" customHeight="1" x14ac:dyDescent="0.2">
      <c r="B11" s="4"/>
      <c r="C11" s="4"/>
      <c r="D11" s="4"/>
      <c r="E11" s="4"/>
      <c r="G11" s="4"/>
      <c r="H11" s="4"/>
      <c r="I11" s="4"/>
      <c r="J11" s="4"/>
      <c r="L11" s="4"/>
      <c r="M11" s="4"/>
      <c r="N11" s="4"/>
      <c r="O11" s="4"/>
      <c r="Q11" s="4"/>
      <c r="R11" s="4"/>
      <c r="S11" s="4"/>
      <c r="T11" s="4"/>
    </row>
    <row r="12" spans="1:36" ht="16.5" customHeight="1" x14ac:dyDescent="0.2">
      <c r="B12" s="4"/>
      <c r="C12" s="4"/>
      <c r="D12" s="4"/>
      <c r="E12" s="4"/>
      <c r="G12" s="4"/>
      <c r="H12" s="4"/>
      <c r="I12" s="4"/>
      <c r="J12" s="4"/>
      <c r="L12" s="4"/>
      <c r="M12" s="4"/>
      <c r="N12" s="4"/>
      <c r="O12" s="4"/>
      <c r="Q12" s="4"/>
      <c r="R12" s="4"/>
      <c r="S12" s="4"/>
      <c r="T12" s="4"/>
    </row>
    <row r="13" spans="1:36" ht="16.5" customHeight="1" x14ac:dyDescent="0.2">
      <c r="B13" s="4"/>
      <c r="C13" s="4"/>
      <c r="D13" s="4"/>
      <c r="E13" s="4"/>
      <c r="G13" s="4"/>
      <c r="H13" s="4"/>
      <c r="I13" s="4"/>
      <c r="J13" s="4"/>
      <c r="L13" s="4"/>
      <c r="M13" s="4"/>
      <c r="N13" s="4"/>
      <c r="O13" s="4"/>
      <c r="Q13" s="4"/>
      <c r="R13" s="4"/>
      <c r="S13" s="4"/>
      <c r="T13" s="4"/>
    </row>
    <row r="14" spans="1:36" ht="16.5" customHeight="1" x14ac:dyDescent="0.2">
      <c r="B14" s="4"/>
      <c r="C14" s="4"/>
      <c r="D14" s="4"/>
      <c r="E14" s="4"/>
      <c r="G14" s="4"/>
      <c r="H14" s="4"/>
      <c r="I14" s="4"/>
      <c r="J14" s="4"/>
      <c r="L14" s="4"/>
      <c r="M14" s="4"/>
      <c r="N14" s="4"/>
      <c r="O14" s="4"/>
      <c r="Q14" s="4"/>
      <c r="R14" s="4"/>
      <c r="S14" s="4"/>
      <c r="T14" s="4"/>
    </row>
    <row r="15" spans="1:36" ht="16.5" customHeight="1" x14ac:dyDescent="0.2">
      <c r="B15" s="4"/>
      <c r="C15" s="4"/>
      <c r="D15" s="4"/>
      <c r="E15" s="4"/>
      <c r="G15" s="4"/>
      <c r="H15" s="4"/>
      <c r="I15" s="4"/>
      <c r="J15" s="4"/>
      <c r="L15" s="4"/>
      <c r="M15" s="4"/>
      <c r="N15" s="4"/>
      <c r="O15" s="4"/>
      <c r="Q15" s="4"/>
      <c r="R15" s="4"/>
      <c r="S15" s="4"/>
      <c r="T15" s="4"/>
    </row>
    <row r="16" spans="1:36" ht="16.5" customHeight="1" x14ac:dyDescent="0.2">
      <c r="B16" s="4"/>
      <c r="C16" s="4"/>
      <c r="D16" s="4"/>
      <c r="E16" s="4"/>
      <c r="G16" s="4"/>
      <c r="H16" s="4"/>
      <c r="I16" s="4"/>
      <c r="J16" s="4"/>
      <c r="L16" s="4"/>
      <c r="M16" s="4"/>
      <c r="N16" s="4"/>
      <c r="O16" s="4"/>
      <c r="Q16" s="4"/>
      <c r="R16" s="4"/>
      <c r="S16" s="4"/>
      <c r="T16" s="4"/>
    </row>
    <row r="17" spans="2:20" ht="16.5" customHeight="1" x14ac:dyDescent="0.2">
      <c r="B17" s="4"/>
      <c r="C17" s="4"/>
      <c r="D17" s="4"/>
      <c r="E17" s="4"/>
      <c r="G17" s="4"/>
      <c r="H17" s="4"/>
      <c r="I17" s="4"/>
      <c r="J17" s="4"/>
      <c r="L17" s="4"/>
      <c r="M17" s="4"/>
      <c r="N17" s="4"/>
      <c r="O17" s="4"/>
      <c r="Q17" s="4"/>
      <c r="R17" s="4"/>
      <c r="S17" s="4"/>
      <c r="T17" s="4"/>
    </row>
    <row r="18" spans="2:20" ht="16.5" customHeight="1" x14ac:dyDescent="0.2">
      <c r="B18" s="153"/>
      <c r="C18" s="153"/>
      <c r="D18" s="153"/>
      <c r="E18" s="14"/>
      <c r="G18" s="4"/>
      <c r="H18" s="4"/>
      <c r="I18" s="4"/>
      <c r="J18" s="4"/>
      <c r="L18" s="4"/>
      <c r="M18" s="4"/>
      <c r="N18" s="4"/>
      <c r="O18" s="4"/>
      <c r="Q18" s="4"/>
      <c r="R18" s="4"/>
      <c r="S18" s="4"/>
      <c r="T18" s="4"/>
    </row>
    <row r="19" spans="2:20" ht="16.5" customHeight="1" x14ac:dyDescent="0.2">
      <c r="B19" s="4"/>
      <c r="C19" s="4"/>
      <c r="D19" s="4"/>
      <c r="E19" s="4"/>
      <c r="G19" s="4"/>
      <c r="H19" s="4"/>
      <c r="I19" s="4"/>
      <c r="J19" s="4"/>
      <c r="L19" s="4"/>
      <c r="M19" s="4"/>
      <c r="N19" s="4"/>
      <c r="O19" s="4"/>
      <c r="Q19" s="4"/>
      <c r="R19" s="4"/>
      <c r="S19" s="4"/>
      <c r="T19" s="4"/>
    </row>
    <row r="20" spans="2:20" ht="16.5" customHeight="1" x14ac:dyDescent="0.2">
      <c r="B20" s="4"/>
      <c r="C20" s="4"/>
      <c r="D20" s="4"/>
      <c r="E20" s="4"/>
      <c r="G20" s="4"/>
      <c r="H20" s="4"/>
      <c r="I20" s="4"/>
      <c r="J20" s="4"/>
      <c r="L20" s="4"/>
      <c r="M20" s="4"/>
      <c r="N20" s="4"/>
      <c r="O20" s="4"/>
      <c r="Q20" s="4"/>
      <c r="R20" s="4"/>
      <c r="S20" s="4"/>
      <c r="T20" s="4"/>
    </row>
    <row r="21" spans="2:20" ht="16.5" customHeight="1" x14ac:dyDescent="0.2">
      <c r="B21" s="4"/>
      <c r="C21" s="4"/>
      <c r="D21" s="4"/>
      <c r="E21" s="4"/>
      <c r="G21" s="4"/>
      <c r="H21" s="4"/>
      <c r="I21" s="4"/>
      <c r="J21" s="4"/>
      <c r="L21" s="4"/>
      <c r="M21" s="4"/>
      <c r="N21" s="4"/>
      <c r="O21" s="4"/>
      <c r="Q21" s="4"/>
      <c r="R21" s="4"/>
      <c r="S21" s="4"/>
      <c r="T21" s="4"/>
    </row>
    <row r="22" spans="2:20" ht="16.5" customHeight="1" x14ac:dyDescent="0.2">
      <c r="B22" s="4"/>
      <c r="C22" s="4"/>
      <c r="D22" s="4"/>
      <c r="E22" s="4"/>
      <c r="G22" s="4"/>
      <c r="H22" s="4"/>
      <c r="I22" s="4"/>
      <c r="J22" s="4"/>
      <c r="L22" s="4"/>
      <c r="M22" s="4"/>
      <c r="N22" s="4"/>
      <c r="O22" s="4"/>
      <c r="Q22" s="4"/>
      <c r="R22" s="4"/>
      <c r="S22" s="4"/>
      <c r="T22" s="4"/>
    </row>
    <row r="23" spans="2:20" ht="16.5" customHeight="1" x14ac:dyDescent="0.2">
      <c r="B23" s="4"/>
      <c r="C23" s="4"/>
      <c r="D23" s="4"/>
      <c r="E23" s="4"/>
      <c r="G23" s="4"/>
      <c r="H23" s="4"/>
      <c r="I23" s="4"/>
      <c r="J23" s="4"/>
      <c r="L23" s="4"/>
      <c r="M23" s="4"/>
      <c r="N23" s="4"/>
      <c r="O23" s="4"/>
      <c r="Q23" s="4"/>
      <c r="R23" s="4"/>
      <c r="S23" s="4"/>
      <c r="T23" s="4"/>
    </row>
    <row r="24" spans="2:20" ht="16.5" customHeight="1" x14ac:dyDescent="0.2">
      <c r="B24" s="4"/>
      <c r="C24" s="4"/>
      <c r="D24" s="4"/>
      <c r="E24" s="4"/>
      <c r="G24" s="4"/>
      <c r="H24" s="4"/>
      <c r="I24" s="4"/>
      <c r="J24" s="4"/>
      <c r="L24" s="4"/>
      <c r="M24" s="4"/>
      <c r="N24" s="4"/>
      <c r="O24" s="4"/>
      <c r="Q24" s="4"/>
      <c r="R24" s="4"/>
      <c r="S24" s="4"/>
      <c r="T24" s="4"/>
    </row>
    <row r="25" spans="2:20" ht="16.5" customHeight="1" x14ac:dyDescent="0.2">
      <c r="B25" s="4"/>
      <c r="C25" s="4"/>
      <c r="D25" s="4"/>
      <c r="E25" s="4"/>
      <c r="G25" s="4"/>
      <c r="H25" s="4"/>
      <c r="I25" s="4"/>
      <c r="J25" s="4"/>
      <c r="L25" s="4"/>
      <c r="M25" s="4"/>
      <c r="N25" s="4"/>
      <c r="O25" s="4"/>
      <c r="Q25" s="4"/>
      <c r="R25" s="4"/>
      <c r="S25" s="4"/>
      <c r="T25" s="4"/>
    </row>
    <row r="26" spans="2:20" ht="16.5" customHeight="1" x14ac:dyDescent="0.2">
      <c r="B26" s="4"/>
      <c r="C26" s="4"/>
      <c r="D26" s="4"/>
      <c r="E26" s="4"/>
      <c r="G26" s="4"/>
      <c r="H26" s="4"/>
      <c r="I26" s="4"/>
      <c r="J26" s="4"/>
      <c r="L26" s="4"/>
      <c r="M26" s="4"/>
      <c r="N26" s="4"/>
      <c r="O26" s="4"/>
      <c r="Q26" s="4"/>
      <c r="R26" s="4"/>
      <c r="S26" s="4"/>
      <c r="T26" s="4"/>
    </row>
    <row r="27" spans="2:20" ht="16.5" customHeight="1" x14ac:dyDescent="0.2">
      <c r="B27" s="11" t="s">
        <v>25</v>
      </c>
      <c r="C27" s="151">
        <f>tblIncome[[#Totals],[Monthly ]]</f>
        <v>627</v>
      </c>
      <c r="D27" s="151"/>
      <c r="E27" s="12"/>
      <c r="G27" s="11" t="s">
        <v>25</v>
      </c>
      <c r="H27" s="151">
        <f>tblExpenses[[#Totals],[Monthly ]]</f>
        <v>233.33333333333334</v>
      </c>
      <c r="I27" s="151"/>
      <c r="J27" s="12"/>
      <c r="L27" s="11" t="s">
        <v>25</v>
      </c>
      <c r="M27" s="151">
        <f>tblDiscretionary[[#Totals],[Monthly ]]</f>
        <v>99.166666666666671</v>
      </c>
      <c r="N27" s="151"/>
      <c r="O27" s="12"/>
      <c r="Q27" s="3" t="s">
        <v>25</v>
      </c>
      <c r="R27" s="152">
        <f>tblSavings[[#Totals],[Monthly ]]</f>
        <v>270</v>
      </c>
      <c r="S27" s="152"/>
      <c r="T27" s="13"/>
    </row>
    <row r="28" spans="2:20" ht="16.5" customHeight="1" x14ac:dyDescent="0.2">
      <c r="B28" s="8"/>
      <c r="C28" s="9"/>
      <c r="D28" s="9"/>
      <c r="E28" s="9"/>
      <c r="F28" s="10"/>
      <c r="G28" s="8"/>
      <c r="H28" s="9"/>
      <c r="I28" s="9"/>
      <c r="J28" s="9"/>
      <c r="K28" s="10"/>
      <c r="L28" s="8"/>
      <c r="M28" s="9"/>
      <c r="N28" s="9"/>
      <c r="O28" s="9"/>
      <c r="Q28" s="8"/>
      <c r="R28" s="9"/>
      <c r="S28" s="9"/>
      <c r="T28" s="9"/>
    </row>
    <row r="29" spans="2:20" ht="16.5" customHeight="1" x14ac:dyDescent="0.2">
      <c r="Q29" s="10"/>
      <c r="R29" s="10"/>
      <c r="S29" s="10"/>
      <c r="T29" s="10"/>
    </row>
    <row r="30" spans="2:20" ht="16.5" customHeight="1" thickBot="1" x14ac:dyDescent="0.25">
      <c r="B30" s="58" t="s">
        <v>105</v>
      </c>
      <c r="C30" s="7" t="s">
        <v>27</v>
      </c>
      <c r="D30" s="7" t="s">
        <v>26</v>
      </c>
      <c r="E30" s="68" t="s">
        <v>106</v>
      </c>
      <c r="G30" s="58" t="s">
        <v>29</v>
      </c>
      <c r="H30" s="7" t="s">
        <v>27</v>
      </c>
      <c r="I30" s="73" t="s">
        <v>26</v>
      </c>
      <c r="J30" s="68" t="s">
        <v>106</v>
      </c>
      <c r="L30" s="58" t="s">
        <v>9</v>
      </c>
      <c r="M30" s="7" t="s">
        <v>27</v>
      </c>
      <c r="N30" s="7" t="s">
        <v>26</v>
      </c>
      <c r="O30" s="68" t="s">
        <v>106</v>
      </c>
      <c r="Q30" s="58" t="s">
        <v>116</v>
      </c>
      <c r="R30" s="7" t="s">
        <v>27</v>
      </c>
      <c r="S30" s="7" t="s">
        <v>26</v>
      </c>
      <c r="T30" s="68" t="s">
        <v>106</v>
      </c>
    </row>
    <row r="31" spans="2:20" ht="16.5" customHeight="1" x14ac:dyDescent="0.2">
      <c r="B31" s="56" t="s">
        <v>43</v>
      </c>
      <c r="C31" s="57">
        <v>7524</v>
      </c>
      <c r="D31" s="35">
        <f>tblIncome[[#This Row],[Annual  ]]/12</f>
        <v>627</v>
      </c>
      <c r="E31" s="69">
        <f>IF($D$37=0,"",D31/$D$37)</f>
        <v>1</v>
      </c>
      <c r="F31" s="36"/>
      <c r="G31" s="56" t="s">
        <v>2</v>
      </c>
      <c r="H31" s="57">
        <v>0</v>
      </c>
      <c r="I31" s="74">
        <f>tblExpenses[[#This Row],[Annual  ]]/12</f>
        <v>0</v>
      </c>
      <c r="J31" s="69">
        <f t="shared" ref="J31:J51" si="0">IF($D$37=0,"",I31/$D$37)</f>
        <v>0</v>
      </c>
      <c r="K31" s="36"/>
      <c r="L31" s="56" t="s">
        <v>10</v>
      </c>
      <c r="M31" s="57">
        <v>200</v>
      </c>
      <c r="N31" s="35">
        <f>tblDiscretionary[[#This Row],[Annual  ]]/12</f>
        <v>16.666666666666668</v>
      </c>
      <c r="O31" s="69">
        <f t="shared" ref="O31:O45" si="1">IF($D$37=0,"",N31/$D$37)</f>
        <v>2.6581605528973953E-2</v>
      </c>
      <c r="P31" s="36"/>
      <c r="Q31" s="56" t="s">
        <v>18</v>
      </c>
      <c r="R31" s="57">
        <v>1200</v>
      </c>
      <c r="S31" s="35">
        <f>tblSavings[[#This Row],[Annual  ]]/12</f>
        <v>100</v>
      </c>
      <c r="T31" s="69">
        <f t="shared" ref="T31:T36" si="2">IF($D$37=0,"",S31/$D$37)</f>
        <v>0.15948963317384371</v>
      </c>
    </row>
    <row r="32" spans="2:20" ht="16.5" customHeight="1" x14ac:dyDescent="0.2">
      <c r="B32" s="56" t="s">
        <v>28</v>
      </c>
      <c r="C32" s="57">
        <v>0</v>
      </c>
      <c r="D32" s="35">
        <f>tblIncome[[#This Row],[Annual  ]]/12</f>
        <v>0</v>
      </c>
      <c r="E32" s="69">
        <f t="shared" ref="E32:E37" si="3">IF($D$37=0,"",D32/$D$37)</f>
        <v>0</v>
      </c>
      <c r="F32" s="36"/>
      <c r="G32" s="56" t="s">
        <v>44</v>
      </c>
      <c r="H32" s="57">
        <v>400</v>
      </c>
      <c r="I32" s="74">
        <f>tblExpenses[[#This Row],[Annual  ]]/12</f>
        <v>33.333333333333336</v>
      </c>
      <c r="J32" s="72">
        <f t="shared" si="0"/>
        <v>5.3163211057947905E-2</v>
      </c>
      <c r="K32" s="36"/>
      <c r="L32" s="56" t="s">
        <v>11</v>
      </c>
      <c r="M32" s="57">
        <v>0</v>
      </c>
      <c r="N32" s="35">
        <f>tblDiscretionary[[#This Row],[Annual  ]]/12</f>
        <v>0</v>
      </c>
      <c r="O32" s="71">
        <f t="shared" si="1"/>
        <v>0</v>
      </c>
      <c r="P32" s="36"/>
      <c r="Q32" s="56" t="s">
        <v>56</v>
      </c>
      <c r="R32" s="57">
        <v>0</v>
      </c>
      <c r="S32" s="35">
        <f>tblSavings[[#This Row],[Annual  ]]/12</f>
        <v>0</v>
      </c>
      <c r="T32" s="71">
        <f t="shared" si="2"/>
        <v>0</v>
      </c>
    </row>
    <row r="33" spans="2:20" ht="16.5" customHeight="1" x14ac:dyDescent="0.2">
      <c r="B33" s="56" t="s">
        <v>42</v>
      </c>
      <c r="C33" s="57"/>
      <c r="D33" s="35">
        <f>tblIncome[[#This Row],[Annual  ]]/12</f>
        <v>0</v>
      </c>
      <c r="E33" s="69">
        <f t="shared" si="3"/>
        <v>0</v>
      </c>
      <c r="F33" s="36"/>
      <c r="G33" s="56" t="s">
        <v>5</v>
      </c>
      <c r="H33" s="57">
        <v>200</v>
      </c>
      <c r="I33" s="74">
        <f>tblExpenses[[#This Row],[Annual  ]]/12</f>
        <v>16.666666666666668</v>
      </c>
      <c r="J33" s="72">
        <f t="shared" si="0"/>
        <v>2.6581605528973953E-2</v>
      </c>
      <c r="K33" s="36"/>
      <c r="L33" s="56" t="s">
        <v>12</v>
      </c>
      <c r="M33" s="57">
        <v>0</v>
      </c>
      <c r="N33" s="35">
        <f>tblDiscretionary[[#This Row],[Annual  ]]/12</f>
        <v>0</v>
      </c>
      <c r="O33" s="71">
        <f t="shared" si="1"/>
        <v>0</v>
      </c>
      <c r="P33" s="36"/>
      <c r="Q33" s="56" t="s">
        <v>128</v>
      </c>
      <c r="R33" s="57">
        <v>1440</v>
      </c>
      <c r="S33" s="35">
        <f>tblSavings[[#This Row],[Annual  ]]/12</f>
        <v>120</v>
      </c>
      <c r="T33" s="71">
        <f t="shared" si="2"/>
        <v>0.19138755980861244</v>
      </c>
    </row>
    <row r="34" spans="2:20" ht="16.5" customHeight="1" x14ac:dyDescent="0.2">
      <c r="B34" s="56" t="s">
        <v>48</v>
      </c>
      <c r="C34" s="57"/>
      <c r="D34" s="35">
        <f>tblIncome[[#This Row],[Annual  ]]/12</f>
        <v>0</v>
      </c>
      <c r="E34" s="69">
        <f t="shared" si="3"/>
        <v>0</v>
      </c>
      <c r="F34" s="36"/>
      <c r="G34" s="56" t="s">
        <v>3</v>
      </c>
      <c r="H34" s="57">
        <v>0</v>
      </c>
      <c r="I34" s="74">
        <f>tblExpenses[[#This Row],[Annual  ]]/12</f>
        <v>0</v>
      </c>
      <c r="J34" s="72">
        <f t="shared" si="0"/>
        <v>0</v>
      </c>
      <c r="K34" s="36"/>
      <c r="L34" s="56" t="s">
        <v>13</v>
      </c>
      <c r="M34" s="57">
        <v>600</v>
      </c>
      <c r="N34" s="35">
        <f>tblDiscretionary[[#This Row],[Annual  ]]/12</f>
        <v>50</v>
      </c>
      <c r="O34" s="71">
        <f t="shared" si="1"/>
        <v>7.9744816586921854E-2</v>
      </c>
      <c r="P34" s="36"/>
      <c r="Q34" s="56" t="s">
        <v>129</v>
      </c>
      <c r="R34" s="57">
        <v>600</v>
      </c>
      <c r="S34" s="35">
        <f>tblSavings[[#This Row],[Annual  ]]/12</f>
        <v>50</v>
      </c>
      <c r="T34" s="71">
        <f t="shared" si="2"/>
        <v>7.9744816586921854E-2</v>
      </c>
    </row>
    <row r="35" spans="2:20" ht="16.5" customHeight="1" thickBot="1" x14ac:dyDescent="0.25">
      <c r="B35" s="56" t="s">
        <v>48</v>
      </c>
      <c r="C35" s="57"/>
      <c r="D35" s="35">
        <f>tblIncome[[#This Row],[Annual  ]]/12</f>
        <v>0</v>
      </c>
      <c r="E35" s="69">
        <f t="shared" si="3"/>
        <v>0</v>
      </c>
      <c r="F35" s="36"/>
      <c r="G35" s="56" t="s">
        <v>45</v>
      </c>
      <c r="H35" s="57">
        <v>400</v>
      </c>
      <c r="I35" s="74">
        <f>tblExpenses[[#This Row],[Annual  ]]/12</f>
        <v>33.333333333333336</v>
      </c>
      <c r="J35" s="72">
        <f t="shared" si="0"/>
        <v>5.3163211057947905E-2</v>
      </c>
      <c r="K35" s="36"/>
      <c r="L35" s="56" t="s">
        <v>14</v>
      </c>
      <c r="M35" s="57">
        <v>240</v>
      </c>
      <c r="N35" s="35">
        <f>tblDiscretionary[[#This Row],[Annual  ]]/12</f>
        <v>20</v>
      </c>
      <c r="O35" s="71">
        <f t="shared" si="1"/>
        <v>3.1897926634768738E-2</v>
      </c>
      <c r="P35" s="36"/>
      <c r="Q35" s="56" t="s">
        <v>48</v>
      </c>
      <c r="R35" s="57"/>
      <c r="S35" s="35">
        <f>tblSavings[[#This Row],[Annual  ]]/12</f>
        <v>0</v>
      </c>
      <c r="T35" s="71">
        <f t="shared" si="2"/>
        <v>0</v>
      </c>
    </row>
    <row r="36" spans="2:20" ht="16.5" customHeight="1" thickBot="1" x14ac:dyDescent="0.25">
      <c r="B36" s="56" t="s">
        <v>48</v>
      </c>
      <c r="C36" s="57"/>
      <c r="D36" s="35">
        <f>tblIncome[[#This Row],[Annual  ]]/12</f>
        <v>0</v>
      </c>
      <c r="E36" s="69">
        <f t="shared" si="3"/>
        <v>0</v>
      </c>
      <c r="F36" s="36"/>
      <c r="G36" s="56" t="s">
        <v>103</v>
      </c>
      <c r="H36" s="57">
        <v>0</v>
      </c>
      <c r="I36" s="74">
        <f>tblExpenses[[#This Row],[Annual  ]]/12</f>
        <v>0</v>
      </c>
      <c r="J36" s="72">
        <f t="shared" si="0"/>
        <v>0</v>
      </c>
      <c r="K36" s="36"/>
      <c r="L36" s="56" t="s">
        <v>15</v>
      </c>
      <c r="M36" s="57">
        <v>0</v>
      </c>
      <c r="N36" s="35">
        <f>tblDiscretionary[[#This Row],[Annual  ]]/12</f>
        <v>0</v>
      </c>
      <c r="O36" s="71">
        <f t="shared" si="1"/>
        <v>0</v>
      </c>
      <c r="P36" s="36"/>
      <c r="Q36" s="58" t="s">
        <v>8</v>
      </c>
      <c r="R36" s="35">
        <f>SUBTOTAL(109,tblSavings[[Annual  ]])</f>
        <v>3240</v>
      </c>
      <c r="S36" s="35">
        <f>SUBTOTAL(109,tblSavings[[Monthly ]])</f>
        <v>270</v>
      </c>
      <c r="T36" s="70">
        <f t="shared" si="2"/>
        <v>0.43062200956937802</v>
      </c>
    </row>
    <row r="37" spans="2:20" ht="16.5" customHeight="1" x14ac:dyDescent="0.2">
      <c r="B37" s="58" t="s">
        <v>52</v>
      </c>
      <c r="C37" s="35">
        <f>SUBTOTAL(109,tblIncome[[Annual  ]])</f>
        <v>7524</v>
      </c>
      <c r="D37" s="35">
        <f>SUBTOTAL(109,tblIncome[[Monthly ]])</f>
        <v>627</v>
      </c>
      <c r="E37" s="70">
        <f t="shared" si="3"/>
        <v>1</v>
      </c>
      <c r="F37" s="36"/>
      <c r="G37" s="56" t="s">
        <v>4</v>
      </c>
      <c r="H37" s="57">
        <v>360</v>
      </c>
      <c r="I37" s="74">
        <f>tblExpenses[[#This Row],[Annual  ]]/12</f>
        <v>30</v>
      </c>
      <c r="J37" s="72">
        <f t="shared" si="0"/>
        <v>4.784688995215311E-2</v>
      </c>
      <c r="K37" s="36"/>
      <c r="L37" s="56" t="s">
        <v>16</v>
      </c>
      <c r="M37" s="57">
        <v>0</v>
      </c>
      <c r="N37" s="35">
        <f>tblDiscretionary[[#This Row],[Annual  ]]/12</f>
        <v>0</v>
      </c>
      <c r="O37" s="71">
        <f t="shared" si="1"/>
        <v>0</v>
      </c>
      <c r="P37" s="36"/>
      <c r="Q37" s="36"/>
      <c r="R37" s="36"/>
      <c r="S37" s="36"/>
      <c r="T37" s="36"/>
    </row>
    <row r="38" spans="2:20" ht="16.5" customHeight="1" thickBot="1" x14ac:dyDescent="0.25">
      <c r="C38" s="36"/>
      <c r="D38" s="36"/>
      <c r="E38" s="36"/>
      <c r="F38" s="36"/>
      <c r="G38" s="56" t="s">
        <v>47</v>
      </c>
      <c r="H38" s="57">
        <v>0</v>
      </c>
      <c r="I38" s="74">
        <f>tblExpenses[[#This Row],[Annual  ]]/12</f>
        <v>0</v>
      </c>
      <c r="J38" s="72">
        <f t="shared" si="0"/>
        <v>0</v>
      </c>
      <c r="K38" s="36"/>
      <c r="L38" s="56" t="s">
        <v>17</v>
      </c>
      <c r="M38" s="57">
        <v>0</v>
      </c>
      <c r="N38" s="35">
        <f>tblDiscretionary[[#This Row],[Annual  ]]/12</f>
        <v>0</v>
      </c>
      <c r="O38" s="71">
        <f t="shared" si="1"/>
        <v>0</v>
      </c>
      <c r="P38" s="36"/>
      <c r="Q38" s="59" t="s">
        <v>94</v>
      </c>
      <c r="R38" s="39" t="s">
        <v>0</v>
      </c>
      <c r="S38" s="40" t="s">
        <v>1</v>
      </c>
      <c r="T38" s="68" t="s">
        <v>106</v>
      </c>
    </row>
    <row r="39" spans="2:20" ht="16.5" customHeight="1" thickBot="1" x14ac:dyDescent="0.25">
      <c r="B39" s="58" t="s">
        <v>84</v>
      </c>
      <c r="C39" s="38" t="s">
        <v>27</v>
      </c>
      <c r="D39" s="38" t="s">
        <v>26</v>
      </c>
      <c r="E39" s="68" t="s">
        <v>106</v>
      </c>
      <c r="F39" s="36"/>
      <c r="G39" s="56" t="s">
        <v>7</v>
      </c>
      <c r="H39" s="57">
        <v>0</v>
      </c>
      <c r="I39" s="74">
        <f>tblExpenses[[#This Row],[Annual  ]]/12</f>
        <v>0</v>
      </c>
      <c r="J39" s="72">
        <f t="shared" si="0"/>
        <v>0</v>
      </c>
      <c r="K39" s="36"/>
      <c r="L39" s="56" t="s">
        <v>46</v>
      </c>
      <c r="M39" s="57">
        <v>150</v>
      </c>
      <c r="N39" s="35">
        <f>tblDiscretionary[[#This Row],[Annual  ]]/12</f>
        <v>12.5</v>
      </c>
      <c r="O39" s="71">
        <f t="shared" si="1"/>
        <v>1.9936204146730464E-2</v>
      </c>
      <c r="P39" s="36"/>
      <c r="Q39" s="61" t="s">
        <v>85</v>
      </c>
      <c r="R39" s="41">
        <f>M51</f>
        <v>3534</v>
      </c>
      <c r="S39" s="130">
        <f>R39/12</f>
        <v>294.5</v>
      </c>
      <c r="T39" s="69">
        <f t="shared" ref="T39:T41" si="4">IF($D$37=0,"",S39/$D$37)</f>
        <v>0.46969696969696972</v>
      </c>
    </row>
    <row r="40" spans="2:20" ht="16.5" customHeight="1" thickBot="1" x14ac:dyDescent="0.25">
      <c r="B40" s="56" t="s">
        <v>75</v>
      </c>
      <c r="C40" s="57">
        <v>0</v>
      </c>
      <c r="D40" s="35">
        <f>tblIncome40[[#This Row],[Annual  ]]/12</f>
        <v>0</v>
      </c>
      <c r="E40" s="69">
        <f>IF($D$37=0,"",D40/$D$37)</f>
        <v>0</v>
      </c>
      <c r="F40" s="36"/>
      <c r="G40" s="56" t="s">
        <v>6</v>
      </c>
      <c r="H40" s="57">
        <v>0</v>
      </c>
      <c r="I40" s="74">
        <f>tblExpenses[[#This Row],[Annual  ]]/12</f>
        <v>0</v>
      </c>
      <c r="J40" s="72">
        <f t="shared" si="0"/>
        <v>0</v>
      </c>
      <c r="K40" s="36"/>
      <c r="L40" s="56" t="s">
        <v>48</v>
      </c>
      <c r="M40" s="57"/>
      <c r="N40" s="35">
        <f>tblDiscretionary[[#This Row],[Annual  ]]/12</f>
        <v>0</v>
      </c>
      <c r="O40" s="71">
        <f t="shared" si="1"/>
        <v>0</v>
      </c>
      <c r="P40" s="36"/>
      <c r="Q40" s="61" t="s">
        <v>117</v>
      </c>
      <c r="R40" s="41">
        <f>R36</f>
        <v>3240</v>
      </c>
      <c r="S40" s="130">
        <f>R40/12</f>
        <v>270</v>
      </c>
      <c r="T40" s="71">
        <f t="shared" si="4"/>
        <v>0.43062200956937802</v>
      </c>
    </row>
    <row r="41" spans="2:20" ht="16.5" customHeight="1" x14ac:dyDescent="0.2">
      <c r="B41" s="56" t="s">
        <v>76</v>
      </c>
      <c r="C41" s="57">
        <v>0</v>
      </c>
      <c r="D41" s="35">
        <f>tblIncome40[[#This Row],[Annual  ]]/12</f>
        <v>0</v>
      </c>
      <c r="E41" s="69">
        <f t="shared" ref="E41:E46" si="5">IF($D$37=0,"",D41/$D$37)</f>
        <v>0</v>
      </c>
      <c r="F41" s="36"/>
      <c r="G41" s="56" t="s">
        <v>130</v>
      </c>
      <c r="H41" s="57">
        <v>1440</v>
      </c>
      <c r="I41" s="74">
        <f>tblExpenses[[#This Row],[Annual  ]]/12</f>
        <v>120</v>
      </c>
      <c r="J41" s="72">
        <f t="shared" si="0"/>
        <v>0.19138755980861244</v>
      </c>
      <c r="K41" s="36"/>
      <c r="L41" s="56" t="s">
        <v>48</v>
      </c>
      <c r="M41" s="57"/>
      <c r="N41" s="35">
        <f>tblDiscretionary[[#This Row],[Annual  ]]/12</f>
        <v>0</v>
      </c>
      <c r="O41" s="71">
        <f t="shared" si="1"/>
        <v>0</v>
      </c>
      <c r="P41" s="36"/>
      <c r="Q41" s="60" t="s">
        <v>93</v>
      </c>
      <c r="R41" s="42">
        <f>R39-R40</f>
        <v>294</v>
      </c>
      <c r="S41" s="44">
        <f>S39-S40</f>
        <v>24.5</v>
      </c>
      <c r="T41" s="70">
        <f t="shared" si="4"/>
        <v>3.9074960127591707E-2</v>
      </c>
    </row>
    <row r="42" spans="2:20" ht="16.5" customHeight="1" x14ac:dyDescent="0.2">
      <c r="B42" s="56" t="s">
        <v>77</v>
      </c>
      <c r="C42" s="57">
        <v>0</v>
      </c>
      <c r="D42" s="35">
        <f>tblIncome40[[#This Row],[Annual  ]]/12</f>
        <v>0</v>
      </c>
      <c r="E42" s="69">
        <f t="shared" si="5"/>
        <v>0</v>
      </c>
      <c r="F42" s="36"/>
      <c r="G42" s="56" t="s">
        <v>48</v>
      </c>
      <c r="H42" s="57"/>
      <c r="I42" s="74">
        <f>tblExpenses[[#This Row],[Annual  ]]/12</f>
        <v>0</v>
      </c>
      <c r="J42" s="72">
        <f t="shared" si="0"/>
        <v>0</v>
      </c>
      <c r="K42" s="36"/>
      <c r="L42" s="56" t="s">
        <v>48</v>
      </c>
      <c r="M42" s="57"/>
      <c r="N42" s="35">
        <f>tblDiscretionary[[#This Row],[Annual  ]]/12</f>
        <v>0</v>
      </c>
      <c r="O42" s="71">
        <f t="shared" si="1"/>
        <v>0</v>
      </c>
      <c r="P42" s="36"/>
      <c r="Q42" s="36"/>
      <c r="R42" s="36"/>
      <c r="S42" s="36"/>
      <c r="T42" s="36"/>
    </row>
    <row r="43" spans="2:20" ht="16.5" customHeight="1" x14ac:dyDescent="0.2">
      <c r="B43" s="56" t="s">
        <v>78</v>
      </c>
      <c r="C43" s="57">
        <v>0</v>
      </c>
      <c r="D43" s="35">
        <f>tblIncome40[[#This Row],[Annual  ]]/12</f>
        <v>0</v>
      </c>
      <c r="E43" s="69">
        <f t="shared" si="5"/>
        <v>0</v>
      </c>
      <c r="F43" s="36"/>
      <c r="G43" s="56" t="s">
        <v>48</v>
      </c>
      <c r="H43" s="57"/>
      <c r="I43" s="74">
        <f>tblExpenses[[#This Row],[Annual  ]]/12</f>
        <v>0</v>
      </c>
      <c r="J43" s="72">
        <f t="shared" si="0"/>
        <v>0</v>
      </c>
      <c r="K43" s="36"/>
      <c r="L43" s="56" t="s">
        <v>48</v>
      </c>
      <c r="M43" s="57"/>
      <c r="N43" s="35">
        <f>tblDiscretionary[[#This Row],[Annual  ]]/12</f>
        <v>0</v>
      </c>
      <c r="O43" s="71">
        <f t="shared" si="1"/>
        <v>0</v>
      </c>
      <c r="P43" s="36"/>
      <c r="Q43" s="36"/>
      <c r="R43" s="36"/>
      <c r="S43" s="36"/>
      <c r="T43" s="36"/>
    </row>
    <row r="44" spans="2:20" ht="16.5" customHeight="1" thickBot="1" x14ac:dyDescent="0.25">
      <c r="B44" s="56" t="s">
        <v>48</v>
      </c>
      <c r="C44" s="57"/>
      <c r="D44" s="35">
        <f>tblIncome40[[#This Row],[Annual  ]]/12</f>
        <v>0</v>
      </c>
      <c r="E44" s="69">
        <f t="shared" si="5"/>
        <v>0</v>
      </c>
      <c r="F44" s="36"/>
      <c r="G44" s="56" t="s">
        <v>48</v>
      </c>
      <c r="H44" s="57"/>
      <c r="I44" s="74">
        <f>tblExpenses[[#This Row],[Annual  ]]/12</f>
        <v>0</v>
      </c>
      <c r="J44" s="72">
        <f t="shared" si="0"/>
        <v>0</v>
      </c>
      <c r="K44" s="36"/>
      <c r="L44" s="56" t="s">
        <v>48</v>
      </c>
      <c r="M44" s="57"/>
      <c r="N44" s="35">
        <f>tblDiscretionary[[#This Row],[Annual  ]]/12</f>
        <v>0</v>
      </c>
      <c r="O44" s="71">
        <f t="shared" si="1"/>
        <v>0</v>
      </c>
      <c r="P44" s="36"/>
      <c r="Q44" s="36"/>
      <c r="R44" s="36"/>
      <c r="S44" s="36"/>
      <c r="T44" s="36"/>
    </row>
    <row r="45" spans="2:20" ht="16.5" customHeight="1" thickBot="1" x14ac:dyDescent="0.25">
      <c r="B45" s="56" t="s">
        <v>48</v>
      </c>
      <c r="C45" s="57"/>
      <c r="D45" s="35">
        <f>tblIncome40[[#This Row],[Annual  ]]/12</f>
        <v>0</v>
      </c>
      <c r="E45" s="69">
        <f t="shared" si="5"/>
        <v>0</v>
      </c>
      <c r="F45" s="36"/>
      <c r="G45" s="56" t="s">
        <v>48</v>
      </c>
      <c r="H45" s="57"/>
      <c r="I45" s="74">
        <f>tblExpenses[[#This Row],[Annual  ]]/12</f>
        <v>0</v>
      </c>
      <c r="J45" s="72">
        <f t="shared" si="0"/>
        <v>0</v>
      </c>
      <c r="K45" s="36"/>
      <c r="L45" s="58" t="s">
        <v>52</v>
      </c>
      <c r="M45" s="35">
        <f>SUBTOTAL(109,tblDiscretionary[[Annual  ]])</f>
        <v>1190</v>
      </c>
      <c r="N45" s="35">
        <f>SUBTOTAL(109,tblDiscretionary[[Monthly ]])</f>
        <v>99.166666666666671</v>
      </c>
      <c r="O45" s="70">
        <f t="shared" si="1"/>
        <v>0.158160552897395</v>
      </c>
      <c r="P45" s="36"/>
      <c r="Q45" s="37"/>
      <c r="R45" s="36"/>
      <c r="S45" s="36"/>
      <c r="T45" s="36"/>
    </row>
    <row r="46" spans="2:20" ht="16.5" customHeight="1" x14ac:dyDescent="0.2">
      <c r="B46" s="58" t="s">
        <v>79</v>
      </c>
      <c r="C46" s="35">
        <f>SUBTOTAL(109,tblIncome40[[Annual  ]])</f>
        <v>0</v>
      </c>
      <c r="D46" s="35">
        <f>SUBTOTAL(109,tblIncome40[[Monthly ]])</f>
        <v>0</v>
      </c>
      <c r="E46" s="70">
        <f t="shared" si="5"/>
        <v>0</v>
      </c>
      <c r="F46" s="36"/>
      <c r="G46" s="56" t="s">
        <v>48</v>
      </c>
      <c r="H46" s="57"/>
      <c r="I46" s="74">
        <f>tblExpenses[[#This Row],[Annual  ]]/12</f>
        <v>0</v>
      </c>
      <c r="J46" s="72">
        <f t="shared" si="0"/>
        <v>0</v>
      </c>
      <c r="K46" s="36"/>
      <c r="L46" s="36"/>
      <c r="M46" s="36"/>
      <c r="N46" s="36"/>
      <c r="O46" s="36"/>
      <c r="P46" s="36"/>
      <c r="Q46" s="36"/>
      <c r="R46" s="36"/>
      <c r="S46" s="36"/>
      <c r="T46" s="36"/>
    </row>
    <row r="47" spans="2:20" ht="16.5" customHeight="1" thickBot="1" x14ac:dyDescent="0.25">
      <c r="C47" s="36"/>
      <c r="D47" s="36"/>
      <c r="E47" s="36"/>
      <c r="F47" s="36"/>
      <c r="G47" s="56" t="s">
        <v>48</v>
      </c>
      <c r="H47" s="57"/>
      <c r="I47" s="74">
        <f>tblExpenses[[#This Row],[Annual  ]]/12</f>
        <v>0</v>
      </c>
      <c r="J47" s="72">
        <f t="shared" si="0"/>
        <v>0</v>
      </c>
      <c r="K47" s="36"/>
      <c r="L47" s="59" t="s">
        <v>89</v>
      </c>
      <c r="M47" s="39" t="s">
        <v>0</v>
      </c>
      <c r="N47" s="40" t="s">
        <v>1</v>
      </c>
      <c r="O47" s="68" t="s">
        <v>106</v>
      </c>
      <c r="P47" s="36"/>
      <c r="Q47" s="36"/>
      <c r="R47" s="36"/>
      <c r="S47" s="36"/>
      <c r="T47" s="36"/>
    </row>
    <row r="48" spans="2:20" ht="16.5" customHeight="1" thickBot="1" x14ac:dyDescent="0.25">
      <c r="B48" s="59" t="s">
        <v>80</v>
      </c>
      <c r="C48" s="39" t="s">
        <v>0</v>
      </c>
      <c r="D48" s="40" t="s">
        <v>1</v>
      </c>
      <c r="E48" s="68" t="s">
        <v>106</v>
      </c>
      <c r="F48" s="36"/>
      <c r="G48" s="56" t="s">
        <v>48</v>
      </c>
      <c r="H48" s="57"/>
      <c r="I48" s="74">
        <f>tblExpenses[[#This Row],[Annual  ]]/12</f>
        <v>0</v>
      </c>
      <c r="J48" s="72">
        <f t="shared" si="0"/>
        <v>0</v>
      </c>
      <c r="K48" s="36"/>
      <c r="L48" s="62" t="s">
        <v>83</v>
      </c>
      <c r="M48" s="41">
        <f>C51</f>
        <v>7524</v>
      </c>
      <c r="N48" s="43">
        <f>D51</f>
        <v>627</v>
      </c>
      <c r="O48" s="69">
        <f t="shared" ref="O48:O51" si="6">IF($D$37=0,"",N48/$D$37)</f>
        <v>1</v>
      </c>
      <c r="P48" s="36"/>
      <c r="Q48" s="36"/>
      <c r="R48" s="36"/>
      <c r="S48" s="36"/>
      <c r="T48" s="36"/>
    </row>
    <row r="49" spans="2:20" ht="16.5" customHeight="1" x14ac:dyDescent="0.2">
      <c r="B49" s="63" t="s">
        <v>105</v>
      </c>
      <c r="C49" s="64">
        <f>tblIncome[[#Totals],[Annual  ]]</f>
        <v>7524</v>
      </c>
      <c r="D49" s="43">
        <f>tblIncome[[#Totals],[Monthly ]]</f>
        <v>627</v>
      </c>
      <c r="E49" s="69">
        <f t="shared" ref="E49:E51" si="7">IF($D$37=0,"",D49/$D$37)</f>
        <v>1</v>
      </c>
      <c r="F49" s="36"/>
      <c r="G49" s="56" t="s">
        <v>48</v>
      </c>
      <c r="H49" s="57"/>
      <c r="I49" s="74">
        <f>tblExpenses[[#This Row],[Annual  ]]/12</f>
        <v>0</v>
      </c>
      <c r="J49" s="72">
        <f t="shared" si="0"/>
        <v>0</v>
      </c>
      <c r="K49" s="36"/>
      <c r="L49" s="62" t="s">
        <v>54</v>
      </c>
      <c r="M49" s="41">
        <f>tblExpenses[[#Totals],[Annual  ]]</f>
        <v>2800</v>
      </c>
      <c r="N49" s="43">
        <f>tblExpenses[[#Totals],[Monthly ]]</f>
        <v>233.33333333333334</v>
      </c>
      <c r="O49" s="71">
        <f t="shared" si="6"/>
        <v>0.37214247740563533</v>
      </c>
      <c r="P49" s="36"/>
      <c r="Q49" s="36"/>
      <c r="R49" s="36"/>
      <c r="S49" s="36"/>
      <c r="T49" s="36"/>
    </row>
    <row r="50" spans="2:20" ht="16.5" customHeight="1" thickBot="1" x14ac:dyDescent="0.25">
      <c r="B50" s="63" t="s">
        <v>82</v>
      </c>
      <c r="C50" s="64">
        <f>tblIncome40[[#Totals],[Annual  ]]</f>
        <v>0</v>
      </c>
      <c r="D50" s="43">
        <f>C50/12</f>
        <v>0</v>
      </c>
      <c r="E50" s="69">
        <f t="shared" si="7"/>
        <v>0</v>
      </c>
      <c r="F50" s="36"/>
      <c r="G50" s="56" t="s">
        <v>48</v>
      </c>
      <c r="H50" s="57"/>
      <c r="I50" s="74">
        <f>tblExpenses[[#This Row],[Annual  ]]/12</f>
        <v>0</v>
      </c>
      <c r="J50" s="72">
        <f t="shared" si="0"/>
        <v>0</v>
      </c>
      <c r="K50" s="36"/>
      <c r="L50" s="62" t="s">
        <v>53</v>
      </c>
      <c r="M50" s="41">
        <f>tblDiscretionary[[#Totals],[Annual  ]]</f>
        <v>1190</v>
      </c>
      <c r="N50" s="43">
        <f>tblDiscretionary[[#Totals],[Monthly ]]</f>
        <v>99.166666666666671</v>
      </c>
      <c r="O50" s="71">
        <f t="shared" si="6"/>
        <v>0.158160552897395</v>
      </c>
      <c r="P50" s="36"/>
      <c r="Q50" s="36"/>
      <c r="R50" s="36"/>
      <c r="S50" s="36"/>
      <c r="T50" s="36"/>
    </row>
    <row r="51" spans="2:20" ht="16.5" customHeight="1" x14ac:dyDescent="0.2">
      <c r="B51" s="60" t="s">
        <v>83</v>
      </c>
      <c r="C51" s="42">
        <f>C49-C50</f>
        <v>7524</v>
      </c>
      <c r="D51" s="44">
        <f>D49-D50</f>
        <v>627</v>
      </c>
      <c r="E51" s="70">
        <f t="shared" si="7"/>
        <v>1</v>
      </c>
      <c r="F51" s="36"/>
      <c r="G51" s="58" t="s">
        <v>51</v>
      </c>
      <c r="H51" s="35">
        <f>SUM(tblExpenses[[Annual  ]])</f>
        <v>2800</v>
      </c>
      <c r="I51" s="74">
        <f>SUM(tblExpenses[[Monthly ]])</f>
        <v>233.33333333333334</v>
      </c>
      <c r="J51" s="131">
        <f t="shared" si="0"/>
        <v>0.37214247740563533</v>
      </c>
      <c r="K51" s="36"/>
      <c r="L51" s="60" t="s">
        <v>85</v>
      </c>
      <c r="M51" s="42">
        <f>M48-M49-M50</f>
        <v>3534</v>
      </c>
      <c r="N51" s="44">
        <f>N48-N49-N50</f>
        <v>294.49999999999994</v>
      </c>
      <c r="O51" s="70">
        <f t="shared" si="6"/>
        <v>0.46969696969696961</v>
      </c>
      <c r="P51" s="36"/>
      <c r="Q51" s="36"/>
      <c r="R51" s="36"/>
      <c r="S51" s="36"/>
      <c r="T51" s="36"/>
    </row>
    <row r="61" spans="2:20" ht="16.5" customHeight="1" x14ac:dyDescent="0.2">
      <c r="G61" t="s">
        <v>21</v>
      </c>
    </row>
  </sheetData>
  <sheetProtection sheet="1" objects="1" scenarios="1" selectLockedCells="1"/>
  <mergeCells count="9">
    <mergeCell ref="C27:D27"/>
    <mergeCell ref="H27:I27"/>
    <mergeCell ref="M27:N27"/>
    <mergeCell ref="R27:S27"/>
    <mergeCell ref="C7:D7"/>
    <mergeCell ref="H7:I7"/>
    <mergeCell ref="M7:N7"/>
    <mergeCell ref="R7:S7"/>
    <mergeCell ref="B18:D18"/>
  </mergeCells>
  <pageMargins left="0.25" right="0.25" top="0.75" bottom="0.75" header="0.3" footer="0.3"/>
  <pageSetup scale="58" fitToHeight="0" orientation="landscape"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10"/>
  <sheetViews>
    <sheetView workbookViewId="0">
      <selection activeCell="B2" sqref="B2"/>
    </sheetView>
  </sheetViews>
  <sheetFormatPr defaultColWidth="9" defaultRowHeight="21" customHeight="1" x14ac:dyDescent="0.2"/>
  <cols>
    <col min="1" max="1" width="1.85546875" style="16" customWidth="1"/>
    <col min="2" max="2" width="60.140625" style="16" customWidth="1"/>
    <col min="3" max="3" width="17.5703125" style="16" customWidth="1"/>
    <col min="4" max="16384" width="9" style="16"/>
  </cols>
  <sheetData>
    <row r="1" spans="1:3" ht="39" customHeight="1" x14ac:dyDescent="0.45">
      <c r="A1"/>
      <c r="B1" s="33" t="s">
        <v>107</v>
      </c>
      <c r="C1" s="26"/>
    </row>
    <row r="2" spans="1:3" ht="31.5" customHeight="1" x14ac:dyDescent="0.35">
      <c r="A2"/>
      <c r="B2" s="138" t="s">
        <v>36</v>
      </c>
      <c r="C2" s="26"/>
    </row>
    <row r="3" spans="1:3" ht="31.5" x14ac:dyDescent="0.35">
      <c r="A3"/>
      <c r="B3" s="138" t="s">
        <v>37</v>
      </c>
      <c r="C3" s="27"/>
    </row>
    <row r="4" spans="1:3" ht="15.75" x14ac:dyDescent="0.25">
      <c r="B4" s="29"/>
      <c r="C4" s="30"/>
    </row>
    <row r="5" spans="1:3" ht="15.75" x14ac:dyDescent="0.25">
      <c r="B5" s="155" t="s">
        <v>125</v>
      </c>
      <c r="C5" s="155"/>
    </row>
    <row r="6" spans="1:3" ht="48" customHeight="1" x14ac:dyDescent="0.2">
      <c r="B6" s="154"/>
      <c r="C6" s="154"/>
    </row>
    <row r="7" spans="1:3" ht="21" customHeight="1" x14ac:dyDescent="0.25">
      <c r="B7" s="126" t="s">
        <v>108</v>
      </c>
      <c r="C7" s="139"/>
    </row>
    <row r="8" spans="1:3" ht="21" customHeight="1" x14ac:dyDescent="0.25">
      <c r="B8" s="127" t="s">
        <v>109</v>
      </c>
      <c r="C8" s="140"/>
    </row>
    <row r="9" spans="1:3" ht="21" customHeight="1" x14ac:dyDescent="0.25">
      <c r="B9" s="126" t="s">
        <v>110</v>
      </c>
      <c r="C9" s="141"/>
    </row>
    <row r="10" spans="1:3" ht="21" customHeight="1" x14ac:dyDescent="0.25">
      <c r="B10" s="128" t="s">
        <v>111</v>
      </c>
      <c r="C10" s="129" t="str">
        <f>IF(C9=0,"",(C7*(C8/12)/(((1+(C8/12))^C9)-1)))</f>
        <v/>
      </c>
    </row>
  </sheetData>
  <sheetProtection sheet="1" objects="1" scenarios="1" selectLockedCells="1"/>
  <mergeCells count="2">
    <mergeCell ref="B6:C6"/>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5" tint="-0.499984740745262"/>
    <pageSetUpPr autoPageBreaks="0" fitToPage="1"/>
  </sheetPr>
  <dimension ref="A1:I74"/>
  <sheetViews>
    <sheetView showGridLines="0" workbookViewId="0">
      <pane ySplit="5" topLeftCell="A6" activePane="bottomLeft" state="frozen"/>
      <selection pane="bottomLeft" activeCell="B2" sqref="B2"/>
    </sheetView>
  </sheetViews>
  <sheetFormatPr defaultColWidth="9" defaultRowHeight="16.5" customHeight="1" x14ac:dyDescent="0.2"/>
  <cols>
    <col min="1" max="1" width="2.85546875" customWidth="1"/>
    <col min="2" max="2" width="21.5703125" customWidth="1"/>
    <col min="3" max="3" width="24.140625" customWidth="1"/>
    <col min="4" max="8" width="10.85546875" customWidth="1"/>
    <col min="9" max="9" width="76.42578125" customWidth="1"/>
    <col min="10" max="12" width="9.85546875" customWidth="1"/>
    <col min="13" max="13" width="11.5703125" customWidth="1"/>
    <col min="14" max="14" width="11" customWidth="1"/>
  </cols>
  <sheetData>
    <row r="1" spans="1:9" s="16" customFormat="1" ht="39" customHeight="1" x14ac:dyDescent="0.45">
      <c r="A1"/>
      <c r="B1" s="33" t="s">
        <v>41</v>
      </c>
      <c r="C1" s="26"/>
      <c r="D1" s="26"/>
      <c r="E1" s="26"/>
      <c r="F1" s="26"/>
    </row>
    <row r="2" spans="1:9" s="16" customFormat="1" ht="31.5" customHeight="1" x14ac:dyDescent="0.35">
      <c r="A2"/>
      <c r="B2" s="138" t="s">
        <v>36</v>
      </c>
      <c r="C2" s="26"/>
      <c r="D2" s="26"/>
      <c r="E2" s="26"/>
      <c r="F2" s="26"/>
    </row>
    <row r="3" spans="1:9" s="16" customFormat="1" ht="31.5" x14ac:dyDescent="0.35">
      <c r="A3"/>
      <c r="B3" s="138" t="s">
        <v>87</v>
      </c>
      <c r="C3" s="27"/>
      <c r="D3" s="27"/>
      <c r="E3" s="27"/>
      <c r="F3" s="28"/>
    </row>
    <row r="5" spans="1:9" ht="16.5" customHeight="1" x14ac:dyDescent="0.2">
      <c r="B5" s="67" t="s">
        <v>19</v>
      </c>
      <c r="C5" s="67" t="s">
        <v>20</v>
      </c>
      <c r="D5" s="67" t="s">
        <v>86</v>
      </c>
      <c r="E5" s="67" t="s">
        <v>38</v>
      </c>
      <c r="F5" s="67" t="s">
        <v>39</v>
      </c>
      <c r="G5" s="67" t="s">
        <v>40</v>
      </c>
      <c r="H5" s="67" t="s">
        <v>88</v>
      </c>
      <c r="I5" s="67" t="s">
        <v>91</v>
      </c>
    </row>
    <row r="6" spans="1:9" ht="16.5" customHeight="1" x14ac:dyDescent="0.2">
      <c r="B6" s="77" t="s">
        <v>81</v>
      </c>
      <c r="C6" s="77" t="str">
        <f>'Cash Flow'!B31</f>
        <v>Wages (gross)</v>
      </c>
      <c r="D6" s="78">
        <f>'Cash Flow'!D31</f>
        <v>627</v>
      </c>
      <c r="E6" s="142"/>
      <c r="F6" s="142"/>
      <c r="G6" s="84" t="str">
        <f>IF(F6=0,"",F6-E6)</f>
        <v/>
      </c>
      <c r="H6" s="85" t="str">
        <f>IF(F6=0,"",(F6-E6)/E6)</f>
        <v/>
      </c>
      <c r="I6" s="143"/>
    </row>
    <row r="7" spans="1:9" ht="16.5" customHeight="1" x14ac:dyDescent="0.2">
      <c r="B7" s="77" t="s">
        <v>81</v>
      </c>
      <c r="C7" s="77" t="str">
        <f>'Cash Flow'!B32</f>
        <v>Tips</v>
      </c>
      <c r="D7" s="78">
        <f>'Cash Flow'!D32</f>
        <v>0</v>
      </c>
      <c r="E7" s="142"/>
      <c r="F7" s="142"/>
      <c r="G7" s="84" t="str">
        <f t="shared" ref="G7:G62" si="0">IF(F7=0,"",F7-E7)</f>
        <v/>
      </c>
      <c r="H7" s="85" t="str">
        <f t="shared" ref="H7:H62" si="1">IF(F7=0,"",(F7-E7)/E7)</f>
        <v/>
      </c>
      <c r="I7" s="143"/>
    </row>
    <row r="8" spans="1:9" ht="16.5" customHeight="1" x14ac:dyDescent="0.2">
      <c r="B8" s="77" t="s">
        <v>81</v>
      </c>
      <c r="C8" s="77" t="str">
        <f>'Cash Flow'!B33</f>
        <v>Interest and dividends</v>
      </c>
      <c r="D8" s="78">
        <f>'Cash Flow'!D33</f>
        <v>0</v>
      </c>
      <c r="E8" s="142"/>
      <c r="F8" s="142"/>
      <c r="G8" s="84" t="str">
        <f t="shared" si="0"/>
        <v/>
      </c>
      <c r="H8" s="85" t="str">
        <f t="shared" si="1"/>
        <v/>
      </c>
      <c r="I8" s="143"/>
    </row>
    <row r="9" spans="1:9" ht="16.5" customHeight="1" x14ac:dyDescent="0.2">
      <c r="B9" s="77" t="s">
        <v>81</v>
      </c>
      <c r="C9" s="77" t="str">
        <f>'Cash Flow'!B34</f>
        <v>[Enter other as needed]</v>
      </c>
      <c r="D9" s="78">
        <f>'Cash Flow'!D34</f>
        <v>0</v>
      </c>
      <c r="E9" s="142"/>
      <c r="F9" s="142"/>
      <c r="G9" s="84" t="str">
        <f t="shared" si="0"/>
        <v/>
      </c>
      <c r="H9" s="85" t="str">
        <f t="shared" si="1"/>
        <v/>
      </c>
      <c r="I9" s="143"/>
    </row>
    <row r="10" spans="1:9" ht="16.5" customHeight="1" x14ac:dyDescent="0.2">
      <c r="B10" s="77" t="s">
        <v>81</v>
      </c>
      <c r="C10" s="77" t="str">
        <f>'Cash Flow'!B35</f>
        <v>[Enter other as needed]</v>
      </c>
      <c r="D10" s="78">
        <f>'Cash Flow'!D35</f>
        <v>0</v>
      </c>
      <c r="E10" s="142"/>
      <c r="F10" s="142"/>
      <c r="G10" s="84" t="str">
        <f t="shared" si="0"/>
        <v/>
      </c>
      <c r="H10" s="85" t="str">
        <f t="shared" si="1"/>
        <v/>
      </c>
      <c r="I10" s="143"/>
    </row>
    <row r="11" spans="1:9" ht="16.5" customHeight="1" x14ac:dyDescent="0.2">
      <c r="B11" s="77" t="s">
        <v>81</v>
      </c>
      <c r="C11" s="77" t="str">
        <f>'Cash Flow'!B36</f>
        <v>[Enter other as needed]</v>
      </c>
      <c r="D11" s="78">
        <f>'Cash Flow'!D36</f>
        <v>0</v>
      </c>
      <c r="E11" s="142"/>
      <c r="F11" s="142"/>
      <c r="G11" s="84" t="str">
        <f t="shared" si="0"/>
        <v/>
      </c>
      <c r="H11" s="85" t="str">
        <f t="shared" si="1"/>
        <v/>
      </c>
      <c r="I11" s="143"/>
    </row>
    <row r="12" spans="1:9" s="34" customFormat="1" ht="16.5" customHeight="1" x14ac:dyDescent="0.2">
      <c r="B12" s="79"/>
      <c r="C12" s="80" t="s">
        <v>81</v>
      </c>
      <c r="D12" s="81">
        <f>SUM(D6:D11)</f>
        <v>627</v>
      </c>
      <c r="E12" s="81">
        <f t="shared" ref="E12:F12" si="2">SUM(E6:E11)</f>
        <v>0</v>
      </c>
      <c r="F12" s="81">
        <f t="shared" si="2"/>
        <v>0</v>
      </c>
      <c r="G12" s="82" t="str">
        <f t="shared" si="0"/>
        <v/>
      </c>
      <c r="H12" s="83" t="str">
        <f t="shared" si="1"/>
        <v/>
      </c>
      <c r="I12" s="144"/>
    </row>
    <row r="13" spans="1:9" ht="16.5" customHeight="1" x14ac:dyDescent="0.2">
      <c r="B13" s="86" t="s">
        <v>84</v>
      </c>
      <c r="C13" s="86" t="str">
        <f>'Cash Flow'!B40</f>
        <v>Federal income tax</v>
      </c>
      <c r="D13" s="87">
        <f>'Cash Flow'!D40</f>
        <v>0</v>
      </c>
      <c r="E13" s="142"/>
      <c r="F13" s="142"/>
      <c r="G13" s="88" t="str">
        <f t="shared" si="0"/>
        <v/>
      </c>
      <c r="H13" s="89" t="str">
        <f t="shared" si="1"/>
        <v/>
      </c>
      <c r="I13" s="143"/>
    </row>
    <row r="14" spans="1:9" ht="16.5" customHeight="1" x14ac:dyDescent="0.2">
      <c r="B14" s="86" t="s">
        <v>84</v>
      </c>
      <c r="C14" s="86" t="str">
        <f>'Cash Flow'!B41</f>
        <v>State income tax</v>
      </c>
      <c r="D14" s="87">
        <f>'Cash Flow'!D41</f>
        <v>0</v>
      </c>
      <c r="E14" s="142"/>
      <c r="F14" s="142"/>
      <c r="G14" s="88" t="str">
        <f t="shared" si="0"/>
        <v/>
      </c>
      <c r="H14" s="89" t="str">
        <f t="shared" si="1"/>
        <v/>
      </c>
      <c r="I14" s="143"/>
    </row>
    <row r="15" spans="1:9" ht="16.5" customHeight="1" x14ac:dyDescent="0.2">
      <c r="B15" s="86" t="s">
        <v>84</v>
      </c>
      <c r="C15" s="86" t="str">
        <f>'Cash Flow'!B42</f>
        <v>Social Security tax</v>
      </c>
      <c r="D15" s="87">
        <f>'Cash Flow'!D42</f>
        <v>0</v>
      </c>
      <c r="E15" s="142"/>
      <c r="F15" s="142"/>
      <c r="G15" s="88" t="str">
        <f t="shared" si="0"/>
        <v/>
      </c>
      <c r="H15" s="89" t="str">
        <f t="shared" si="1"/>
        <v/>
      </c>
      <c r="I15" s="143"/>
    </row>
    <row r="16" spans="1:9" ht="16.5" customHeight="1" x14ac:dyDescent="0.2">
      <c r="B16" s="86" t="s">
        <v>84</v>
      </c>
      <c r="C16" s="86" t="str">
        <f>'Cash Flow'!B43</f>
        <v>Medicare tax</v>
      </c>
      <c r="D16" s="87">
        <f>'Cash Flow'!D43</f>
        <v>0</v>
      </c>
      <c r="E16" s="142"/>
      <c r="F16" s="142"/>
      <c r="G16" s="88" t="str">
        <f t="shared" si="0"/>
        <v/>
      </c>
      <c r="H16" s="89" t="str">
        <f t="shared" si="1"/>
        <v/>
      </c>
      <c r="I16" s="143"/>
    </row>
    <row r="17" spans="2:9" ht="16.5" customHeight="1" x14ac:dyDescent="0.2">
      <c r="B17" s="86" t="s">
        <v>84</v>
      </c>
      <c r="C17" s="86" t="str">
        <f>'Cash Flow'!B44</f>
        <v>[Enter other as needed]</v>
      </c>
      <c r="D17" s="87">
        <f>'Cash Flow'!D44</f>
        <v>0</v>
      </c>
      <c r="E17" s="142"/>
      <c r="F17" s="142"/>
      <c r="G17" s="88" t="str">
        <f t="shared" si="0"/>
        <v/>
      </c>
      <c r="H17" s="89" t="str">
        <f t="shared" si="1"/>
        <v/>
      </c>
      <c r="I17" s="143"/>
    </row>
    <row r="18" spans="2:9" ht="16.5" customHeight="1" x14ac:dyDescent="0.2">
      <c r="B18" s="86" t="s">
        <v>84</v>
      </c>
      <c r="C18" s="86" t="str">
        <f>'Cash Flow'!B45</f>
        <v>[Enter other as needed]</v>
      </c>
      <c r="D18" s="87">
        <f>'Cash Flow'!D45</f>
        <v>0</v>
      </c>
      <c r="E18" s="142"/>
      <c r="F18" s="142"/>
      <c r="G18" s="88" t="str">
        <f t="shared" si="0"/>
        <v/>
      </c>
      <c r="H18" s="89" t="str">
        <f t="shared" si="1"/>
        <v/>
      </c>
      <c r="I18" s="143"/>
    </row>
    <row r="19" spans="2:9" s="34" customFormat="1" ht="16.5" customHeight="1" x14ac:dyDescent="0.2">
      <c r="B19" s="90"/>
      <c r="C19" s="91" t="s">
        <v>83</v>
      </c>
      <c r="D19" s="92">
        <f>D12-SUM(D13:D18)</f>
        <v>627</v>
      </c>
      <c r="E19" s="92">
        <f t="shared" ref="E19:F19" si="3">E12-SUM(E13:E18)</f>
        <v>0</v>
      </c>
      <c r="F19" s="92">
        <f t="shared" si="3"/>
        <v>0</v>
      </c>
      <c r="G19" s="93" t="str">
        <f t="shared" si="0"/>
        <v/>
      </c>
      <c r="H19" s="94" t="str">
        <f t="shared" si="1"/>
        <v/>
      </c>
      <c r="I19" s="145"/>
    </row>
    <row r="20" spans="2:9" ht="16.5" customHeight="1" x14ac:dyDescent="0.2">
      <c r="B20" s="95" t="s">
        <v>29</v>
      </c>
      <c r="C20" s="96" t="str">
        <f>'Cash Flow'!G31</f>
        <v>Mortgage/Rent</v>
      </c>
      <c r="D20" s="96">
        <f>'Cash Flow'!I31</f>
        <v>0</v>
      </c>
      <c r="E20" s="142"/>
      <c r="F20" s="142"/>
      <c r="G20" s="97" t="str">
        <f t="shared" si="0"/>
        <v/>
      </c>
      <c r="H20" s="98" t="str">
        <f t="shared" si="1"/>
        <v/>
      </c>
      <c r="I20" s="143"/>
    </row>
    <row r="21" spans="2:9" ht="16.5" customHeight="1" x14ac:dyDescent="0.2">
      <c r="B21" s="95" t="s">
        <v>29</v>
      </c>
      <c r="C21" s="96" t="str">
        <f>'Cash Flow'!G32</f>
        <v>Transportation</v>
      </c>
      <c r="D21" s="96">
        <f>'Cash Flow'!I32</f>
        <v>33.333333333333336</v>
      </c>
      <c r="E21" s="142"/>
      <c r="F21" s="142"/>
      <c r="G21" s="97" t="str">
        <f t="shared" si="0"/>
        <v/>
      </c>
      <c r="H21" s="98" t="str">
        <f t="shared" si="1"/>
        <v/>
      </c>
      <c r="I21" s="143"/>
    </row>
    <row r="22" spans="2:9" ht="16.5" customHeight="1" x14ac:dyDescent="0.2">
      <c r="B22" s="95" t="s">
        <v>29</v>
      </c>
      <c r="C22" s="96" t="str">
        <f>'Cash Flow'!G33</f>
        <v>Food</v>
      </c>
      <c r="D22" s="96">
        <f>'Cash Flow'!I33</f>
        <v>16.666666666666668</v>
      </c>
      <c r="E22" s="142"/>
      <c r="F22" s="142"/>
      <c r="G22" s="97" t="str">
        <f t="shared" si="0"/>
        <v/>
      </c>
      <c r="H22" s="98" t="str">
        <f t="shared" si="1"/>
        <v/>
      </c>
      <c r="I22" s="143"/>
    </row>
    <row r="23" spans="2:9" ht="16.5" customHeight="1" x14ac:dyDescent="0.2">
      <c r="B23" s="95" t="s">
        <v>29</v>
      </c>
      <c r="C23" s="96" t="str">
        <f>'Cash Flow'!G34</f>
        <v>Insurance</v>
      </c>
      <c r="D23" s="96">
        <f>'Cash Flow'!I34</f>
        <v>0</v>
      </c>
      <c r="E23" s="142"/>
      <c r="F23" s="142"/>
      <c r="G23" s="97" t="str">
        <f t="shared" si="0"/>
        <v/>
      </c>
      <c r="H23" s="98" t="str">
        <f t="shared" si="1"/>
        <v/>
      </c>
      <c r="I23" s="143"/>
    </row>
    <row r="24" spans="2:9" ht="16.5" customHeight="1" x14ac:dyDescent="0.2">
      <c r="B24" s="95" t="s">
        <v>29</v>
      </c>
      <c r="C24" s="96" t="str">
        <f>'Cash Flow'!G35</f>
        <v>Utilities</v>
      </c>
      <c r="D24" s="96">
        <f>'Cash Flow'!I35</f>
        <v>33.333333333333336</v>
      </c>
      <c r="E24" s="142"/>
      <c r="F24" s="142"/>
      <c r="G24" s="97" t="str">
        <f t="shared" si="0"/>
        <v/>
      </c>
      <c r="H24" s="98" t="str">
        <f t="shared" si="1"/>
        <v/>
      </c>
      <c r="I24" s="143"/>
    </row>
    <row r="25" spans="2:9" ht="16.5" customHeight="1" x14ac:dyDescent="0.2">
      <c r="B25" s="95" t="s">
        <v>29</v>
      </c>
      <c r="C25" s="96" t="str">
        <f>'Cash Flow'!G36</f>
        <v>Work or school expenses</v>
      </c>
      <c r="D25" s="96">
        <f>'Cash Flow'!I36</f>
        <v>0</v>
      </c>
      <c r="E25" s="142"/>
      <c r="F25" s="142"/>
      <c r="G25" s="97" t="str">
        <f t="shared" si="0"/>
        <v/>
      </c>
      <c r="H25" s="98" t="str">
        <f t="shared" si="1"/>
        <v/>
      </c>
      <c r="I25" s="143"/>
    </row>
    <row r="26" spans="2:9" ht="16.5" customHeight="1" x14ac:dyDescent="0.2">
      <c r="B26" s="95" t="s">
        <v>29</v>
      </c>
      <c r="C26" s="96" t="str">
        <f>'Cash Flow'!G37</f>
        <v>Phone</v>
      </c>
      <c r="D26" s="96">
        <f>'Cash Flow'!I37</f>
        <v>30</v>
      </c>
      <c r="E26" s="142"/>
      <c r="F26" s="142"/>
      <c r="G26" s="97" t="str">
        <f t="shared" si="0"/>
        <v/>
      </c>
      <c r="H26" s="98" t="str">
        <f t="shared" si="1"/>
        <v/>
      </c>
      <c r="I26" s="143"/>
    </row>
    <row r="27" spans="2:9" ht="16.5" customHeight="1" x14ac:dyDescent="0.2">
      <c r="B27" s="95" t="s">
        <v>29</v>
      </c>
      <c r="C27" s="96" t="str">
        <f>'Cash Flow'!G38</f>
        <v>Student loan</v>
      </c>
      <c r="D27" s="96">
        <f>'Cash Flow'!I38</f>
        <v>0</v>
      </c>
      <c r="E27" s="142"/>
      <c r="F27" s="142"/>
      <c r="G27" s="97" t="str">
        <f t="shared" si="0"/>
        <v/>
      </c>
      <c r="H27" s="98" t="str">
        <f t="shared" si="1"/>
        <v/>
      </c>
      <c r="I27" s="143"/>
    </row>
    <row r="28" spans="2:9" ht="16.5" customHeight="1" x14ac:dyDescent="0.2">
      <c r="B28" s="95" t="s">
        <v>29</v>
      </c>
      <c r="C28" s="96" t="str">
        <f>'Cash Flow'!G39</f>
        <v>Medical/Dental/Rx</v>
      </c>
      <c r="D28" s="96">
        <f>'Cash Flow'!I39</f>
        <v>0</v>
      </c>
      <c r="E28" s="142"/>
      <c r="F28" s="142"/>
      <c r="G28" s="97" t="str">
        <f t="shared" si="0"/>
        <v/>
      </c>
      <c r="H28" s="98" t="str">
        <f t="shared" si="1"/>
        <v/>
      </c>
      <c r="I28" s="143"/>
    </row>
    <row r="29" spans="2:9" ht="16.5" customHeight="1" x14ac:dyDescent="0.2">
      <c r="B29" s="95" t="s">
        <v>29</v>
      </c>
      <c r="C29" s="96" t="str">
        <f>'Cash Flow'!G40</f>
        <v>Clothing</v>
      </c>
      <c r="D29" s="96">
        <f>'Cash Flow'!I40</f>
        <v>0</v>
      </c>
      <c r="E29" s="142"/>
      <c r="F29" s="142"/>
      <c r="G29" s="97" t="str">
        <f t="shared" si="0"/>
        <v/>
      </c>
      <c r="H29" s="98" t="str">
        <f t="shared" si="1"/>
        <v/>
      </c>
      <c r="I29" s="143"/>
    </row>
    <row r="30" spans="2:9" ht="16.5" customHeight="1" x14ac:dyDescent="0.2">
      <c r="B30" s="95" t="s">
        <v>29</v>
      </c>
      <c r="C30" s="96" t="str">
        <f>'Cash Flow'!G41</f>
        <v>Car Insurance</v>
      </c>
      <c r="D30" s="96">
        <f>'Cash Flow'!I41</f>
        <v>120</v>
      </c>
      <c r="E30" s="142"/>
      <c r="F30" s="142"/>
      <c r="G30" s="97" t="str">
        <f t="shared" si="0"/>
        <v/>
      </c>
      <c r="H30" s="98" t="str">
        <f t="shared" si="1"/>
        <v/>
      </c>
      <c r="I30" s="143"/>
    </row>
    <row r="31" spans="2:9" ht="16.5" customHeight="1" x14ac:dyDescent="0.2">
      <c r="B31" s="95" t="s">
        <v>29</v>
      </c>
      <c r="C31" s="96" t="str">
        <f>'Cash Flow'!G42</f>
        <v>[Enter other as needed]</v>
      </c>
      <c r="D31" s="96">
        <f>'Cash Flow'!I42</f>
        <v>0</v>
      </c>
      <c r="E31" s="142"/>
      <c r="F31" s="142"/>
      <c r="G31" s="97" t="str">
        <f t="shared" si="0"/>
        <v/>
      </c>
      <c r="H31" s="98" t="str">
        <f t="shared" si="1"/>
        <v/>
      </c>
      <c r="I31" s="143"/>
    </row>
    <row r="32" spans="2:9" ht="16.5" customHeight="1" x14ac:dyDescent="0.2">
      <c r="B32" s="95" t="s">
        <v>29</v>
      </c>
      <c r="C32" s="96" t="str">
        <f>'Cash Flow'!G43</f>
        <v>[Enter other as needed]</v>
      </c>
      <c r="D32" s="96">
        <f>'Cash Flow'!I43</f>
        <v>0</v>
      </c>
      <c r="E32" s="142"/>
      <c r="F32" s="142"/>
      <c r="G32" s="97" t="str">
        <f t="shared" si="0"/>
        <v/>
      </c>
      <c r="H32" s="98" t="str">
        <f t="shared" si="1"/>
        <v/>
      </c>
      <c r="I32" s="143"/>
    </row>
    <row r="33" spans="2:9" ht="16.5" customHeight="1" x14ac:dyDescent="0.2">
      <c r="B33" s="95" t="s">
        <v>29</v>
      </c>
      <c r="C33" s="96" t="str">
        <f>'Cash Flow'!G44</f>
        <v>[Enter other as needed]</v>
      </c>
      <c r="D33" s="96">
        <f>'Cash Flow'!I44</f>
        <v>0</v>
      </c>
      <c r="E33" s="142"/>
      <c r="F33" s="142"/>
      <c r="G33" s="97" t="str">
        <f t="shared" si="0"/>
        <v/>
      </c>
      <c r="H33" s="98" t="str">
        <f t="shared" si="1"/>
        <v/>
      </c>
      <c r="I33" s="143"/>
    </row>
    <row r="34" spans="2:9" ht="16.5" customHeight="1" x14ac:dyDescent="0.2">
      <c r="B34" s="95" t="s">
        <v>29</v>
      </c>
      <c r="C34" s="96" t="str">
        <f>'Cash Flow'!G45</f>
        <v>[Enter other as needed]</v>
      </c>
      <c r="D34" s="96">
        <f>'Cash Flow'!I45</f>
        <v>0</v>
      </c>
      <c r="E34" s="142"/>
      <c r="F34" s="142"/>
      <c r="G34" s="97" t="str">
        <f t="shared" si="0"/>
        <v/>
      </c>
      <c r="H34" s="98" t="str">
        <f t="shared" si="1"/>
        <v/>
      </c>
      <c r="I34" s="143"/>
    </row>
    <row r="35" spans="2:9" ht="16.5" customHeight="1" x14ac:dyDescent="0.2">
      <c r="B35" s="95" t="s">
        <v>29</v>
      </c>
      <c r="C35" s="96" t="str">
        <f>'Cash Flow'!G46</f>
        <v>[Enter other as needed]</v>
      </c>
      <c r="D35" s="96">
        <f>'Cash Flow'!I46</f>
        <v>0</v>
      </c>
      <c r="E35" s="142"/>
      <c r="F35" s="142"/>
      <c r="G35" s="97" t="str">
        <f t="shared" si="0"/>
        <v/>
      </c>
      <c r="H35" s="98" t="str">
        <f t="shared" si="1"/>
        <v/>
      </c>
      <c r="I35" s="143"/>
    </row>
    <row r="36" spans="2:9" ht="16.5" customHeight="1" x14ac:dyDescent="0.2">
      <c r="B36" s="95" t="s">
        <v>29</v>
      </c>
      <c r="C36" s="96" t="str">
        <f>'Cash Flow'!G47</f>
        <v>[Enter other as needed]</v>
      </c>
      <c r="D36" s="96">
        <f>'Cash Flow'!I47</f>
        <v>0</v>
      </c>
      <c r="E36" s="142"/>
      <c r="F36" s="142"/>
      <c r="G36" s="97" t="str">
        <f t="shared" si="0"/>
        <v/>
      </c>
      <c r="H36" s="98" t="str">
        <f t="shared" si="1"/>
        <v/>
      </c>
      <c r="I36" s="143"/>
    </row>
    <row r="37" spans="2:9" ht="16.5" customHeight="1" x14ac:dyDescent="0.2">
      <c r="B37" s="95" t="s">
        <v>29</v>
      </c>
      <c r="C37" s="96" t="str">
        <f>'Cash Flow'!G48</f>
        <v>[Enter other as needed]</v>
      </c>
      <c r="D37" s="96">
        <f>'Cash Flow'!I48</f>
        <v>0</v>
      </c>
      <c r="E37" s="142"/>
      <c r="F37" s="142"/>
      <c r="G37" s="97" t="str">
        <f t="shared" si="0"/>
        <v/>
      </c>
      <c r="H37" s="98" t="str">
        <f t="shared" si="1"/>
        <v/>
      </c>
      <c r="I37" s="143"/>
    </row>
    <row r="38" spans="2:9" ht="16.5" customHeight="1" x14ac:dyDescent="0.2">
      <c r="B38" s="95" t="s">
        <v>29</v>
      </c>
      <c r="C38" s="96" t="str">
        <f>'Cash Flow'!G49</f>
        <v>[Enter other as needed]</v>
      </c>
      <c r="D38" s="96">
        <f>'Cash Flow'!I49</f>
        <v>0</v>
      </c>
      <c r="E38" s="142"/>
      <c r="F38" s="142"/>
      <c r="G38" s="97" t="str">
        <f t="shared" si="0"/>
        <v/>
      </c>
      <c r="H38" s="98" t="str">
        <f t="shared" si="1"/>
        <v/>
      </c>
      <c r="I38" s="143"/>
    </row>
    <row r="39" spans="2:9" ht="16.5" customHeight="1" x14ac:dyDescent="0.2">
      <c r="B39" s="95" t="s">
        <v>29</v>
      </c>
      <c r="C39" s="96" t="str">
        <f>'Cash Flow'!G50</f>
        <v>[Enter other as needed]</v>
      </c>
      <c r="D39" s="96">
        <f>'Cash Flow'!I50</f>
        <v>0</v>
      </c>
      <c r="E39" s="142"/>
      <c r="F39" s="142"/>
      <c r="G39" s="97" t="str">
        <f t="shared" si="0"/>
        <v/>
      </c>
      <c r="H39" s="98" t="str">
        <f t="shared" si="1"/>
        <v/>
      </c>
      <c r="I39" s="143"/>
    </row>
    <row r="40" spans="2:9" s="34" customFormat="1" ht="16.5" customHeight="1" x14ac:dyDescent="0.2">
      <c r="B40" s="99"/>
      <c r="C40" s="100" t="s">
        <v>49</v>
      </c>
      <c r="D40" s="101">
        <f>SUM(D20:D39)</f>
        <v>233.33333333333334</v>
      </c>
      <c r="E40" s="101">
        <f t="shared" ref="E40:F40" si="4">SUM(E20:E39)</f>
        <v>0</v>
      </c>
      <c r="F40" s="101">
        <f t="shared" si="4"/>
        <v>0</v>
      </c>
      <c r="G40" s="102" t="str">
        <f t="shared" si="0"/>
        <v/>
      </c>
      <c r="H40" s="103" t="str">
        <f t="shared" si="1"/>
        <v/>
      </c>
      <c r="I40" s="144"/>
    </row>
    <row r="41" spans="2:9" ht="16.5" customHeight="1" x14ac:dyDescent="0.2">
      <c r="B41" s="104" t="s">
        <v>9</v>
      </c>
      <c r="C41" s="105" t="str">
        <f>'Cash Flow'!L31</f>
        <v>Dining</v>
      </c>
      <c r="D41" s="105">
        <f>'Cash Flow'!N31</f>
        <v>16.666666666666668</v>
      </c>
      <c r="E41" s="142"/>
      <c r="F41" s="142"/>
      <c r="G41" s="106" t="str">
        <f t="shared" si="0"/>
        <v/>
      </c>
      <c r="H41" s="107" t="str">
        <f t="shared" si="1"/>
        <v/>
      </c>
      <c r="I41" s="143"/>
    </row>
    <row r="42" spans="2:9" ht="16.5" customHeight="1" x14ac:dyDescent="0.2">
      <c r="B42" s="104" t="s">
        <v>9</v>
      </c>
      <c r="C42" s="105" t="str">
        <f>'Cash Flow'!L32</f>
        <v>Gifts</v>
      </c>
      <c r="D42" s="105">
        <f>'Cash Flow'!N32</f>
        <v>0</v>
      </c>
      <c r="E42" s="142"/>
      <c r="F42" s="142"/>
      <c r="G42" s="106" t="str">
        <f t="shared" si="0"/>
        <v/>
      </c>
      <c r="H42" s="107" t="str">
        <f t="shared" si="1"/>
        <v/>
      </c>
      <c r="I42" s="143"/>
    </row>
    <row r="43" spans="2:9" ht="16.5" customHeight="1" x14ac:dyDescent="0.2">
      <c r="B43" s="104" t="s">
        <v>9</v>
      </c>
      <c r="C43" s="105" t="str">
        <f>'Cash Flow'!L33</f>
        <v>Travel</v>
      </c>
      <c r="D43" s="105">
        <f>'Cash Flow'!N33</f>
        <v>0</v>
      </c>
      <c r="E43" s="142"/>
      <c r="F43" s="142"/>
      <c r="G43" s="106" t="str">
        <f t="shared" si="0"/>
        <v/>
      </c>
      <c r="H43" s="107" t="str">
        <f t="shared" si="1"/>
        <v/>
      </c>
      <c r="I43" s="143"/>
    </row>
    <row r="44" spans="2:9" ht="16.5" customHeight="1" x14ac:dyDescent="0.2">
      <c r="B44" s="104" t="s">
        <v>9</v>
      </c>
      <c r="C44" s="105" t="str">
        <f>'Cash Flow'!L34</f>
        <v>Entertainment</v>
      </c>
      <c r="D44" s="105">
        <f>'Cash Flow'!N34</f>
        <v>50</v>
      </c>
      <c r="E44" s="142"/>
      <c r="F44" s="142"/>
      <c r="G44" s="106" t="str">
        <f t="shared" si="0"/>
        <v/>
      </c>
      <c r="H44" s="107" t="str">
        <f t="shared" si="1"/>
        <v/>
      </c>
      <c r="I44" s="143"/>
    </row>
    <row r="45" spans="2:9" ht="16.5" customHeight="1" x14ac:dyDescent="0.2">
      <c r="B45" s="104" t="s">
        <v>9</v>
      </c>
      <c r="C45" s="105" t="str">
        <f>'Cash Flow'!L35</f>
        <v>Personal Care</v>
      </c>
      <c r="D45" s="105">
        <f>'Cash Flow'!N35</f>
        <v>20</v>
      </c>
      <c r="E45" s="142"/>
      <c r="F45" s="142"/>
      <c r="G45" s="106" t="str">
        <f t="shared" si="0"/>
        <v/>
      </c>
      <c r="H45" s="107" t="str">
        <f t="shared" si="1"/>
        <v/>
      </c>
      <c r="I45" s="143"/>
    </row>
    <row r="46" spans="2:9" ht="16.5" customHeight="1" x14ac:dyDescent="0.2">
      <c r="B46" s="104" t="s">
        <v>9</v>
      </c>
      <c r="C46" s="105" t="str">
        <f>'Cash Flow'!L36</f>
        <v>Shopping</v>
      </c>
      <c r="D46" s="105">
        <f>'Cash Flow'!N36</f>
        <v>0</v>
      </c>
      <c r="E46" s="142"/>
      <c r="F46" s="142"/>
      <c r="G46" s="106" t="str">
        <f t="shared" si="0"/>
        <v/>
      </c>
      <c r="H46" s="107" t="str">
        <f t="shared" si="1"/>
        <v/>
      </c>
      <c r="I46" s="143"/>
    </row>
    <row r="47" spans="2:9" ht="16.5" customHeight="1" x14ac:dyDescent="0.2">
      <c r="B47" s="104" t="s">
        <v>9</v>
      </c>
      <c r="C47" s="105" t="str">
        <f>'Cash Flow'!L37</f>
        <v>Charity</v>
      </c>
      <c r="D47" s="105">
        <f>'Cash Flow'!N37</f>
        <v>0</v>
      </c>
      <c r="E47" s="142"/>
      <c r="F47" s="142"/>
      <c r="G47" s="106" t="str">
        <f t="shared" si="0"/>
        <v/>
      </c>
      <c r="H47" s="107" t="str">
        <f t="shared" si="1"/>
        <v/>
      </c>
      <c r="I47" s="143"/>
    </row>
    <row r="48" spans="2:9" ht="16.5" customHeight="1" x14ac:dyDescent="0.2">
      <c r="B48" s="104" t="s">
        <v>9</v>
      </c>
      <c r="C48" s="105" t="str">
        <f>'Cash Flow'!L38</f>
        <v>Club/Memberships</v>
      </c>
      <c r="D48" s="105">
        <f>'Cash Flow'!N38</f>
        <v>0</v>
      </c>
      <c r="E48" s="142"/>
      <c r="F48" s="142"/>
      <c r="G48" s="106" t="str">
        <f t="shared" si="0"/>
        <v/>
      </c>
      <c r="H48" s="107" t="str">
        <f t="shared" si="1"/>
        <v/>
      </c>
      <c r="I48" s="143"/>
    </row>
    <row r="49" spans="2:9" ht="16.5" customHeight="1" x14ac:dyDescent="0.2">
      <c r="B49" s="104" t="s">
        <v>9</v>
      </c>
      <c r="C49" s="105" t="str">
        <f>'Cash Flow'!L39</f>
        <v>Internet/TV</v>
      </c>
      <c r="D49" s="105">
        <f>'Cash Flow'!N39</f>
        <v>12.5</v>
      </c>
      <c r="E49" s="142"/>
      <c r="F49" s="142"/>
      <c r="G49" s="106" t="str">
        <f t="shared" si="0"/>
        <v/>
      </c>
      <c r="H49" s="107" t="str">
        <f t="shared" si="1"/>
        <v/>
      </c>
      <c r="I49" s="143"/>
    </row>
    <row r="50" spans="2:9" ht="16.5" customHeight="1" x14ac:dyDescent="0.2">
      <c r="B50" s="104" t="s">
        <v>9</v>
      </c>
      <c r="C50" s="105" t="str">
        <f>'Cash Flow'!L40</f>
        <v>[Enter other as needed]</v>
      </c>
      <c r="D50" s="105">
        <f>'Cash Flow'!N40</f>
        <v>0</v>
      </c>
      <c r="E50" s="142"/>
      <c r="F50" s="142"/>
      <c r="G50" s="106" t="str">
        <f t="shared" si="0"/>
        <v/>
      </c>
      <c r="H50" s="107" t="str">
        <f t="shared" si="1"/>
        <v/>
      </c>
      <c r="I50" s="143"/>
    </row>
    <row r="51" spans="2:9" ht="16.5" customHeight="1" x14ac:dyDescent="0.2">
      <c r="B51" s="104" t="s">
        <v>9</v>
      </c>
      <c r="C51" s="105" t="str">
        <f>'Cash Flow'!L41</f>
        <v>[Enter other as needed]</v>
      </c>
      <c r="D51" s="105">
        <f>'Cash Flow'!N41</f>
        <v>0</v>
      </c>
      <c r="E51" s="142"/>
      <c r="F51" s="142"/>
      <c r="G51" s="106" t="str">
        <f t="shared" si="0"/>
        <v/>
      </c>
      <c r="H51" s="107" t="str">
        <f t="shared" si="1"/>
        <v/>
      </c>
      <c r="I51" s="143"/>
    </row>
    <row r="52" spans="2:9" ht="16.5" customHeight="1" x14ac:dyDescent="0.2">
      <c r="B52" s="104" t="s">
        <v>9</v>
      </c>
      <c r="C52" s="105" t="str">
        <f>'Cash Flow'!L42</f>
        <v>[Enter other as needed]</v>
      </c>
      <c r="D52" s="105">
        <f>'Cash Flow'!N42</f>
        <v>0</v>
      </c>
      <c r="E52" s="142"/>
      <c r="F52" s="142"/>
      <c r="G52" s="106" t="str">
        <f t="shared" si="0"/>
        <v/>
      </c>
      <c r="H52" s="107" t="str">
        <f t="shared" si="1"/>
        <v/>
      </c>
      <c r="I52" s="143"/>
    </row>
    <row r="53" spans="2:9" ht="16.5" customHeight="1" x14ac:dyDescent="0.2">
      <c r="B53" s="104" t="s">
        <v>9</v>
      </c>
      <c r="C53" s="105" t="str">
        <f>'Cash Flow'!L43</f>
        <v>[Enter other as needed]</v>
      </c>
      <c r="D53" s="105">
        <f>'Cash Flow'!N43</f>
        <v>0</v>
      </c>
      <c r="E53" s="142"/>
      <c r="F53" s="142"/>
      <c r="G53" s="106" t="str">
        <f t="shared" si="0"/>
        <v/>
      </c>
      <c r="H53" s="107" t="str">
        <f t="shared" si="1"/>
        <v/>
      </c>
      <c r="I53" s="143"/>
    </row>
    <row r="54" spans="2:9" ht="16.5" customHeight="1" x14ac:dyDescent="0.2">
      <c r="B54" s="104" t="s">
        <v>9</v>
      </c>
      <c r="C54" s="105" t="str">
        <f>'Cash Flow'!L44</f>
        <v>[Enter other as needed]</v>
      </c>
      <c r="D54" s="105">
        <f>'Cash Flow'!N44</f>
        <v>0</v>
      </c>
      <c r="E54" s="142"/>
      <c r="F54" s="142"/>
      <c r="G54" s="106" t="str">
        <f t="shared" si="0"/>
        <v/>
      </c>
      <c r="H54" s="107" t="str">
        <f t="shared" si="1"/>
        <v/>
      </c>
      <c r="I54" s="143"/>
    </row>
    <row r="55" spans="2:9" s="34" customFormat="1" ht="16.5" customHeight="1" x14ac:dyDescent="0.2">
      <c r="B55" s="108"/>
      <c r="C55" s="109" t="s">
        <v>50</v>
      </c>
      <c r="D55" s="110">
        <f>SUM(D41:D54)</f>
        <v>99.166666666666671</v>
      </c>
      <c r="E55" s="110">
        <f t="shared" ref="E55:F55" si="5">SUM(E41:E54)</f>
        <v>0</v>
      </c>
      <c r="F55" s="110">
        <f t="shared" si="5"/>
        <v>0</v>
      </c>
      <c r="G55" s="111" t="str">
        <f t="shared" si="0"/>
        <v/>
      </c>
      <c r="H55" s="112" t="str">
        <f t="shared" si="1"/>
        <v/>
      </c>
      <c r="I55" s="145"/>
    </row>
    <row r="56" spans="2:9" ht="16.5" customHeight="1" x14ac:dyDescent="0.2">
      <c r="B56" s="75" t="s">
        <v>24</v>
      </c>
      <c r="C56" s="76" t="str">
        <f>'Cash Flow'!Q31</f>
        <v>Cash Reserves</v>
      </c>
      <c r="D56" s="76">
        <f>'Cash Flow'!S31</f>
        <v>100</v>
      </c>
      <c r="E56" s="142"/>
      <c r="F56" s="142"/>
      <c r="G56" s="113" t="str">
        <f t="shared" si="0"/>
        <v/>
      </c>
      <c r="H56" s="114" t="str">
        <f t="shared" si="1"/>
        <v/>
      </c>
      <c r="I56" s="143"/>
    </row>
    <row r="57" spans="2:9" ht="16.5" customHeight="1" x14ac:dyDescent="0.2">
      <c r="B57" s="75" t="s">
        <v>24</v>
      </c>
      <c r="C57" s="76" t="str">
        <f>'Cash Flow'!Q32</f>
        <v xml:space="preserve">Retirement </v>
      </c>
      <c r="D57" s="76">
        <f>'Cash Flow'!S32</f>
        <v>0</v>
      </c>
      <c r="E57" s="142"/>
      <c r="F57" s="142"/>
      <c r="G57" s="113" t="str">
        <f t="shared" si="0"/>
        <v/>
      </c>
      <c r="H57" s="114" t="str">
        <f t="shared" si="1"/>
        <v/>
      </c>
      <c r="I57" s="143"/>
    </row>
    <row r="58" spans="2:9" ht="16.5" customHeight="1" x14ac:dyDescent="0.2">
      <c r="B58" s="75" t="s">
        <v>24</v>
      </c>
      <c r="C58" s="76" t="str">
        <f>'Cash Flow'!Q33</f>
        <v>Stash</v>
      </c>
      <c r="D58" s="76">
        <f>'Cash Flow'!S33</f>
        <v>120</v>
      </c>
      <c r="E58" s="142"/>
      <c r="F58" s="142"/>
      <c r="G58" s="113" t="str">
        <f t="shared" si="0"/>
        <v/>
      </c>
      <c r="H58" s="114" t="str">
        <f t="shared" si="1"/>
        <v/>
      </c>
      <c r="I58" s="143"/>
    </row>
    <row r="59" spans="2:9" ht="16.5" customHeight="1" x14ac:dyDescent="0.2">
      <c r="B59" s="75" t="s">
        <v>24</v>
      </c>
      <c r="C59" s="76" t="str">
        <f>'Cash Flow'!Q34</f>
        <v>Acorns</v>
      </c>
      <c r="D59" s="76">
        <f>'Cash Flow'!S34</f>
        <v>50</v>
      </c>
      <c r="E59" s="142"/>
      <c r="F59" s="142"/>
      <c r="G59" s="113" t="str">
        <f t="shared" si="0"/>
        <v/>
      </c>
      <c r="H59" s="114" t="str">
        <f t="shared" si="1"/>
        <v/>
      </c>
      <c r="I59" s="143"/>
    </row>
    <row r="60" spans="2:9" ht="16.5" customHeight="1" x14ac:dyDescent="0.2">
      <c r="B60" s="75" t="s">
        <v>24</v>
      </c>
      <c r="C60" s="76" t="str">
        <f>'Cash Flow'!Q35</f>
        <v>[Enter other as needed]</v>
      </c>
      <c r="D60" s="76">
        <f>'Cash Flow'!S35</f>
        <v>0</v>
      </c>
      <c r="E60" s="142"/>
      <c r="F60" s="142"/>
      <c r="G60" s="113" t="str">
        <f t="shared" si="0"/>
        <v/>
      </c>
      <c r="H60" s="114" t="str">
        <f t="shared" si="1"/>
        <v/>
      </c>
      <c r="I60" s="143"/>
    </row>
    <row r="61" spans="2:9" s="34" customFormat="1" ht="16.5" customHeight="1" x14ac:dyDescent="0.2">
      <c r="B61" s="115"/>
      <c r="C61" s="116" t="s">
        <v>90</v>
      </c>
      <c r="D61" s="117">
        <f>SUM(D56:D60)</f>
        <v>270</v>
      </c>
      <c r="E61" s="117">
        <f t="shared" ref="E61:F61" si="6">SUM(E56:E60)</f>
        <v>0</v>
      </c>
      <c r="F61" s="117">
        <f t="shared" si="6"/>
        <v>0</v>
      </c>
      <c r="G61" s="118" t="str">
        <f t="shared" si="0"/>
        <v/>
      </c>
      <c r="H61" s="119" t="str">
        <f t="shared" si="1"/>
        <v/>
      </c>
      <c r="I61" s="145"/>
    </row>
    <row r="62" spans="2:9" s="34" customFormat="1" ht="16.5" customHeight="1" x14ac:dyDescent="0.2">
      <c r="B62" s="120"/>
      <c r="C62" s="121" t="s">
        <v>92</v>
      </c>
      <c r="D62" s="122">
        <f>D19-D40-D55-D61</f>
        <v>24.499999999999943</v>
      </c>
      <c r="E62" s="122">
        <f t="shared" ref="E62:F62" si="7">E19-E40-E55-E61</f>
        <v>0</v>
      </c>
      <c r="F62" s="122">
        <f t="shared" si="7"/>
        <v>0</v>
      </c>
      <c r="G62" s="123" t="str">
        <f t="shared" si="0"/>
        <v/>
      </c>
      <c r="H62" s="124" t="str">
        <f t="shared" si="1"/>
        <v/>
      </c>
      <c r="I62" s="125"/>
    </row>
    <row r="63" spans="2:9" ht="16.5" customHeight="1" x14ac:dyDescent="0.2">
      <c r="D63" s="36"/>
      <c r="E63" s="36"/>
      <c r="F63" s="36"/>
      <c r="G63" s="36"/>
    </row>
    <row r="64" spans="2:9" ht="16.5" customHeight="1" x14ac:dyDescent="0.2">
      <c r="D64" s="36"/>
      <c r="E64" s="36"/>
      <c r="F64" s="36"/>
      <c r="G64" s="36"/>
    </row>
    <row r="65" spans="4:7" ht="16.5" customHeight="1" x14ac:dyDescent="0.2">
      <c r="D65" s="36"/>
      <c r="E65" s="36"/>
      <c r="F65" s="36"/>
      <c r="G65" s="36"/>
    </row>
    <row r="66" spans="4:7" ht="16.5" customHeight="1" x14ac:dyDescent="0.2">
      <c r="D66" s="36"/>
      <c r="E66" s="36"/>
      <c r="F66" s="36"/>
      <c r="G66" s="36"/>
    </row>
    <row r="67" spans="4:7" ht="16.5" customHeight="1" x14ac:dyDescent="0.2">
      <c r="D67" s="36"/>
      <c r="E67" s="36"/>
      <c r="F67" s="36"/>
      <c r="G67" s="36"/>
    </row>
    <row r="68" spans="4:7" ht="16.5" customHeight="1" x14ac:dyDescent="0.2">
      <c r="D68" s="36"/>
      <c r="E68" s="36"/>
      <c r="F68" s="36"/>
      <c r="G68" s="36"/>
    </row>
    <row r="69" spans="4:7" ht="16.5" customHeight="1" x14ac:dyDescent="0.2">
      <c r="D69" s="36"/>
      <c r="E69" s="36"/>
      <c r="F69" s="36"/>
      <c r="G69" s="36"/>
    </row>
    <row r="70" spans="4:7" ht="16.5" customHeight="1" x14ac:dyDescent="0.2">
      <c r="D70" s="36"/>
      <c r="E70" s="36"/>
      <c r="F70" s="36"/>
      <c r="G70" s="36"/>
    </row>
    <row r="71" spans="4:7" ht="16.5" customHeight="1" x14ac:dyDescent="0.2">
      <c r="D71" s="36"/>
      <c r="E71" s="36"/>
      <c r="F71" s="36"/>
      <c r="G71" s="36"/>
    </row>
    <row r="72" spans="4:7" ht="16.5" customHeight="1" x14ac:dyDescent="0.2">
      <c r="D72" s="36"/>
      <c r="E72" s="36"/>
      <c r="F72" s="36"/>
      <c r="G72" s="36"/>
    </row>
    <row r="73" spans="4:7" ht="16.5" customHeight="1" x14ac:dyDescent="0.2">
      <c r="D73" s="36"/>
      <c r="E73" s="36"/>
      <c r="F73" s="36"/>
      <c r="G73" s="36"/>
    </row>
    <row r="74" spans="4:7" ht="16.5" customHeight="1" x14ac:dyDescent="0.2">
      <c r="D74" s="36"/>
      <c r="E74" s="36"/>
      <c r="F74" s="36"/>
      <c r="G74" s="36"/>
    </row>
  </sheetData>
  <sheetProtection sheet="1" objects="1" scenarios="1" selectLockedCells="1"/>
  <conditionalFormatting sqref="H6:H62">
    <cfRule type="cellIs" dxfId="2" priority="1" operator="notBetween">
      <formula>-0.05</formula>
      <formula>0.05</formula>
    </cfRule>
  </conditionalFormatting>
  <pageMargins left="0.25" right="0.25"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17A89AD-7C17-4D39-9F87-A4BF75A997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Balance Sheet</vt:lpstr>
      <vt:lpstr>Cash Flow</vt:lpstr>
      <vt:lpstr>Savings Goal</vt:lpstr>
      <vt:lpstr>Comprehensive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2017-01-16T21:21:24Z</dcterms:created>
  <dcterms:modified xsi:type="dcterms:W3CDTF">2020-09-09T18:59:27Z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TC031076549991</vt:lpwstr>
  </property>
</Properties>
</file>