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64204\Desktop\master\raw-data\"/>
    </mc:Choice>
  </mc:AlternateContent>
  <xr:revisionPtr revIDLastSave="0" documentId="13_ncr:1_{4D7BDE7D-895A-45EE-9E99-A054BB96DA31}" xr6:coauthVersionLast="47" xr6:coauthVersionMax="47" xr10:uidLastSave="{00000000-0000-0000-0000-000000000000}"/>
  <bookViews>
    <workbookView minimized="1" xWindow="5190" yWindow="519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7" i="1"/>
  <c r="B35" i="1"/>
  <c r="B33" i="1"/>
  <c r="B34" i="1"/>
  <c r="B32" i="1"/>
  <c r="B30" i="1"/>
  <c r="B31" i="1"/>
  <c r="B29" i="1"/>
  <c r="B27" i="1"/>
  <c r="B28" i="1"/>
  <c r="B26" i="1"/>
  <c r="B24" i="1"/>
  <c r="B25" i="1"/>
  <c r="B23" i="1"/>
  <c r="B21" i="1"/>
  <c r="B22" i="1"/>
  <c r="B20" i="1"/>
  <c r="B18" i="1"/>
  <c r="B19" i="1"/>
  <c r="B17" i="1"/>
  <c r="B15" i="1"/>
  <c r="B16" i="1"/>
  <c r="B14" i="1"/>
  <c r="B12" i="1"/>
  <c r="B13" i="1"/>
  <c r="B11" i="1"/>
  <c r="B9" i="1"/>
  <c r="B10" i="1"/>
  <c r="B8" i="1"/>
  <c r="B3" i="1"/>
  <c r="B4" i="1"/>
  <c r="B2" i="1"/>
  <c r="B6" i="1"/>
  <c r="B7" i="1"/>
  <c r="B5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3" i="1"/>
  <c r="C2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<sst xmlns="http://schemas.openxmlformats.org/spreadsheetml/2006/main" count="39" uniqueCount="39">
  <si>
    <t>cfu</t>
  </si>
  <si>
    <t>condition</t>
  </si>
  <si>
    <t>pre-75:317 75 1</t>
  </si>
  <si>
    <t>pre-75:317 75 2</t>
  </si>
  <si>
    <t>pre-75:317 75 3</t>
  </si>
  <si>
    <t>post-75:317 75 1</t>
  </si>
  <si>
    <t>post-75:317 75 2</t>
  </si>
  <si>
    <t>post-75:317 75 3</t>
  </si>
  <si>
    <t>pre-75:317 317 1</t>
  </si>
  <si>
    <t>pre-75:317 317 2</t>
  </si>
  <si>
    <t>pre-75:317 317 3</t>
  </si>
  <si>
    <t>post-75:317 317 1</t>
  </si>
  <si>
    <t>post-75:317 317 2</t>
  </si>
  <si>
    <t>post-75:317 317 3</t>
  </si>
  <si>
    <t>measured cfu</t>
  </si>
  <si>
    <t>pre-75:446 75 1</t>
  </si>
  <si>
    <t>pre-75:446 75 2</t>
  </si>
  <si>
    <t>pre-75:446 75 3</t>
  </si>
  <si>
    <t>post-75:446 75 1</t>
  </si>
  <si>
    <t>post-75:446 75 2</t>
  </si>
  <si>
    <t>post-75:446 75 3</t>
  </si>
  <si>
    <t>pre-75:446 446 1</t>
  </si>
  <si>
    <t>pre-75:446 446 2</t>
  </si>
  <si>
    <t>pre-75:446 446 3</t>
  </si>
  <si>
    <t>post-75:446 446 1</t>
  </si>
  <si>
    <t>post-75:446 446 2</t>
  </si>
  <si>
    <t>post-75:446 446 3</t>
  </si>
  <si>
    <t>pre-75:323 75 1</t>
  </si>
  <si>
    <t>pre-75:323 75 2</t>
  </si>
  <si>
    <t>pre-75:323 75 3</t>
  </si>
  <si>
    <t>post-75:323 75 1</t>
  </si>
  <si>
    <t>post-75:323 75 2</t>
  </si>
  <si>
    <t>post-75:323 75 3</t>
  </si>
  <si>
    <t>pre-75:323 323 1</t>
  </si>
  <si>
    <t>pre-75:323 323 2</t>
  </si>
  <si>
    <t>pre-75:323 323 3</t>
  </si>
  <si>
    <t>post-75:323 323 1</t>
  </si>
  <si>
    <t>post-75:323 323 2</t>
  </si>
  <si>
    <t>post-75:323 323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</si>
</sst>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zoomScale="123" workbookViewId="0">
      <selection activeCell="D28" sqref="D28"/>
    </sheetView>
  </sheetViews>
  <sheetFormatPr defaultRowHeight="15" x14ac:dyDescent="0.25"/>
  <cols>
    <col min="1" max="1" width="17.7109375" customWidth="1"/>
    <col min="2" max="2" width="10" bestFit="1" customWidth="1"/>
    <col min="3" max="3" width="14.7109375" customWidth="1"/>
  </cols>
  <sheetData>
    <row r="1" spans="1:3" x14ac:dyDescent="0.25">
      <c r="A1" t="s">
        <v>1</v>
      </c>
      <c r="B1" t="s">
        <v>0</v>
      </c>
      <c r="C1" t="s">
        <v>14</v>
      </c>
    </row>
    <row r="2" spans="1:3" x14ac:dyDescent="0.25">
      <c r="A2" t="s">
        <v>2</v>
      </c>
      <c r="B2" s="1">
        <f>C2/(100*10*2)</f>
        <v>228000</v>
      </c>
      <c r="C2" s="1">
        <f>AVERAGE(600,420,348)*10^6</f>
        <v>456000000</v>
      </c>
    </row>
    <row r="3" spans="1:3" x14ac:dyDescent="0.25">
      <c r="A3" t="s">
        <v>3</v>
      </c>
      <c r="B3" s="1">
        <f t="shared" ref="B3:B4" si="0">C3/(100*10*2)</f>
        <v>139500</v>
      </c>
      <c r="C3" s="1">
        <f>AVERAGE(200,390,247)*10^6</f>
        <v>279000000</v>
      </c>
    </row>
    <row r="4" spans="1:3" x14ac:dyDescent="0.25">
      <c r="A4" t="s">
        <v>4</v>
      </c>
      <c r="B4" s="1">
        <f t="shared" si="0"/>
        <v>201000</v>
      </c>
      <c r="C4" s="1">
        <f>AVERAGE(500,400,306)*10^6</f>
        <v>402000000</v>
      </c>
    </row>
    <row r="5" spans="1:3" x14ac:dyDescent="0.25">
      <c r="A5" t="s">
        <v>5</v>
      </c>
      <c r="B5" s="1">
        <f>C5</f>
        <v>305000000</v>
      </c>
      <c r="C5" s="1">
        <f>AVERAGE(200,410)*10^6</f>
        <v>305000000</v>
      </c>
    </row>
    <row r="6" spans="1:3" x14ac:dyDescent="0.25">
      <c r="A6" t="s">
        <v>6</v>
      </c>
      <c r="B6" s="1">
        <f t="shared" ref="B6:B7" si="1">C6</f>
        <v>350000000</v>
      </c>
      <c r="C6" s="1">
        <f>AVERAGE(110,590)*10^6</f>
        <v>350000000</v>
      </c>
    </row>
    <row r="7" spans="1:3" x14ac:dyDescent="0.25">
      <c r="A7" t="s">
        <v>7</v>
      </c>
      <c r="B7" s="1">
        <f t="shared" si="1"/>
        <v>395000000</v>
      </c>
      <c r="C7" s="1">
        <f>AVERAGE(410,380)*10^6</f>
        <v>395000000</v>
      </c>
    </row>
    <row r="8" spans="1:3" x14ac:dyDescent="0.25">
      <c r="A8" t="s">
        <v>8</v>
      </c>
      <c r="B8" s="1">
        <f>C8/(100*10*100*2)</f>
        <v>1050</v>
      </c>
      <c r="C8" s="1">
        <f>AVERAGE(200,220)*10^6</f>
        <v>210000000</v>
      </c>
    </row>
    <row r="9" spans="1:3" x14ac:dyDescent="0.25">
      <c r="A9" t="s">
        <v>9</v>
      </c>
      <c r="B9" s="1">
        <f t="shared" ref="B9:B10" si="2">C9/(100*10*100*2)</f>
        <v>700</v>
      </c>
      <c r="C9" s="1">
        <f>AVERAGE(140)*10^6</f>
        <v>140000000</v>
      </c>
    </row>
    <row r="10" spans="1:3" x14ac:dyDescent="0.25">
      <c r="A10" t="s">
        <v>10</v>
      </c>
      <c r="B10" s="1">
        <f t="shared" si="2"/>
        <v>975</v>
      </c>
      <c r="C10" s="1">
        <f>AVERAGE(100,290)*10^6</f>
        <v>195000000</v>
      </c>
    </row>
    <row r="11" spans="1:3" x14ac:dyDescent="0.25">
      <c r="A11" t="s">
        <v>11</v>
      </c>
      <c r="B11" s="1">
        <f>C11</f>
        <v>190000000</v>
      </c>
      <c r="C11" s="1">
        <f>AVERAGE(100,280)*10^6</f>
        <v>190000000</v>
      </c>
    </row>
    <row r="12" spans="1:3" x14ac:dyDescent="0.25">
      <c r="A12" t="s">
        <v>12</v>
      </c>
      <c r="B12" s="1">
        <f t="shared" ref="B12:B13" si="3">C12</f>
        <v>145000000</v>
      </c>
      <c r="C12" s="1">
        <f>AVERAGE(100,190)*10^6</f>
        <v>145000000</v>
      </c>
    </row>
    <row r="13" spans="1:3" x14ac:dyDescent="0.25">
      <c r="A13" t="s">
        <v>13</v>
      </c>
      <c r="B13" s="1">
        <f t="shared" si="3"/>
        <v>160000000</v>
      </c>
      <c r="C13" s="1">
        <f>AVERAGE(100,220)*10^6</f>
        <v>160000000</v>
      </c>
    </row>
    <row r="14" spans="1:3" x14ac:dyDescent="0.25">
      <c r="A14" t="s">
        <v>15</v>
      </c>
      <c r="B14" s="1">
        <f>C14/(100*10*2)</f>
        <v>97666.666666666672</v>
      </c>
      <c r="C14" s="1">
        <f>AVERAGE(100,240,246)*10^6</f>
        <v>195333333.33333334</v>
      </c>
    </row>
    <row r="15" spans="1:3" x14ac:dyDescent="0.25">
      <c r="A15" t="s">
        <v>16</v>
      </c>
      <c r="B15" s="1">
        <f t="shared" ref="B15:B16" si="4">C15/(100*10*2)</f>
        <v>144750</v>
      </c>
      <c r="C15" s="1">
        <f>AVERAGE(290,289)*10^6</f>
        <v>289500000</v>
      </c>
    </row>
    <row r="16" spans="1:3" x14ac:dyDescent="0.25">
      <c r="A16" t="s">
        <v>17</v>
      </c>
      <c r="B16" s="1">
        <f t="shared" si="4"/>
        <v>120000</v>
      </c>
      <c r="C16" s="1">
        <f>AVERAGE(240,240)*10^6</f>
        <v>240000000</v>
      </c>
    </row>
    <row r="17" spans="1:3" x14ac:dyDescent="0.25">
      <c r="A17" t="s">
        <v>18</v>
      </c>
      <c r="B17" s="1">
        <f>C17</f>
        <v>870000000</v>
      </c>
      <c r="C17" s="1">
        <f>AVERAGE(800,940)*10^6</f>
        <v>870000000</v>
      </c>
    </row>
    <row r="18" spans="1:3" x14ac:dyDescent="0.25">
      <c r="A18" t="s">
        <v>19</v>
      </c>
      <c r="B18" s="1">
        <f t="shared" ref="B18:B19" si="5">C18</f>
        <v>167666666.66666666</v>
      </c>
      <c r="C18" s="1">
        <f>AVERAGE(100,150,253)*10^6</f>
        <v>167666666.66666666</v>
      </c>
    </row>
    <row r="19" spans="1:3" x14ac:dyDescent="0.25">
      <c r="A19" t="s">
        <v>20</v>
      </c>
      <c r="B19" s="1">
        <f t="shared" si="5"/>
        <v>201333333.33333334</v>
      </c>
      <c r="C19" s="1">
        <f>AVERAGE(200,200,204)*10^6</f>
        <v>201333333.33333334</v>
      </c>
    </row>
    <row r="20" spans="1:3" x14ac:dyDescent="0.25">
      <c r="A20" t="s">
        <v>21</v>
      </c>
      <c r="B20" s="1">
        <f>C20/(100*10*2)</f>
        <v>88000</v>
      </c>
      <c r="C20" s="1">
        <f>AVERAGE(100,220,208)*10^6</f>
        <v>176000000</v>
      </c>
    </row>
    <row r="21" spans="1:3" x14ac:dyDescent="0.25">
      <c r="A21" t="s">
        <v>22</v>
      </c>
      <c r="B21" s="1">
        <f t="shared" ref="B21:B22" si="6">C21/(100*10*2)</f>
        <v>109166.66666666667</v>
      </c>
      <c r="C21" s="1">
        <f>AVERAGE(300,180,175)*10^6</f>
        <v>218333333.33333334</v>
      </c>
    </row>
    <row r="22" spans="1:3" x14ac:dyDescent="0.25">
      <c r="A22" t="s">
        <v>23</v>
      </c>
      <c r="B22" s="1">
        <f t="shared" si="6"/>
        <v>78666.666666666672</v>
      </c>
      <c r="C22" s="1">
        <f>AVERAGE(100,210,162)*10^6</f>
        <v>157333333.33333334</v>
      </c>
    </row>
    <row r="23" spans="1:3" x14ac:dyDescent="0.25">
      <c r="A23" t="s">
        <v>24</v>
      </c>
      <c r="B23" s="1">
        <f>C23</f>
        <v>80333333.333333328</v>
      </c>
      <c r="C23" s="1">
        <f>AVERAGE(100,70,71)*10^6</f>
        <v>80333333.333333328</v>
      </c>
    </row>
    <row r="24" spans="1:3" x14ac:dyDescent="0.25">
      <c r="A24" t="s">
        <v>25</v>
      </c>
      <c r="B24" s="1">
        <f t="shared" ref="B24:B25" si="7">C24</f>
        <v>40000000</v>
      </c>
      <c r="C24" s="1">
        <f>AVERAGE(20,60)*10^6</f>
        <v>40000000</v>
      </c>
    </row>
    <row r="25" spans="1:3" x14ac:dyDescent="0.25">
      <c r="A25" t="s">
        <v>26</v>
      </c>
      <c r="B25" s="1">
        <f t="shared" si="7"/>
        <v>71000000</v>
      </c>
      <c r="C25" s="1">
        <f>AVERAGE(70,72)*10^6</f>
        <v>71000000</v>
      </c>
    </row>
    <row r="26" spans="1:3" x14ac:dyDescent="0.25">
      <c r="A26" t="s">
        <v>27</v>
      </c>
      <c r="B26" s="1">
        <f>C26/(100*10*2)</f>
        <v>90250</v>
      </c>
      <c r="C26" s="1">
        <f>AVERAGE(170,191)*10^6</f>
        <v>180500000</v>
      </c>
    </row>
    <row r="27" spans="1:3" x14ac:dyDescent="0.25">
      <c r="A27" t="s">
        <v>28</v>
      </c>
      <c r="B27" s="1">
        <f t="shared" ref="B27:B28" si="8">C27/(100*10*2)</f>
        <v>137500</v>
      </c>
      <c r="C27" s="1">
        <f>AVERAGE(290,260)*10^6</f>
        <v>275000000</v>
      </c>
    </row>
    <row r="28" spans="1:3" x14ac:dyDescent="0.25">
      <c r="A28" t="s">
        <v>29</v>
      </c>
      <c r="B28" s="1">
        <f t="shared" si="8"/>
        <v>129000</v>
      </c>
      <c r="C28" s="1">
        <f>AVERAGE(300,230,244)*10^6</f>
        <v>258000000</v>
      </c>
    </row>
    <row r="29" spans="1:3" x14ac:dyDescent="0.25">
      <c r="A29" t="s">
        <v>30</v>
      </c>
      <c r="B29" s="1">
        <f>C29</f>
        <v>434666666.66666669</v>
      </c>
      <c r="C29" s="1">
        <f>AVERAGE(400,450,454)*10^6</f>
        <v>434666666.66666669</v>
      </c>
    </row>
    <row r="30" spans="1:3" x14ac:dyDescent="0.25">
      <c r="A30" t="s">
        <v>31</v>
      </c>
      <c r="B30" s="1">
        <f t="shared" ref="B30:B31" si="9">C30</f>
        <v>905000000</v>
      </c>
      <c r="C30" s="1">
        <f>AVERAGE(1200,610)*10^6</f>
        <v>905000000</v>
      </c>
    </row>
    <row r="31" spans="1:3" x14ac:dyDescent="0.25">
      <c r="A31" t="s">
        <v>32</v>
      </c>
      <c r="B31" s="1">
        <f t="shared" si="9"/>
        <v>1045000000</v>
      </c>
      <c r="C31" s="1">
        <f>AVERAGE(900,1190)*10^6</f>
        <v>1045000000</v>
      </c>
    </row>
    <row r="32" spans="1:3" x14ac:dyDescent="0.25">
      <c r="A32" t="s">
        <v>33</v>
      </c>
      <c r="B32" s="1">
        <f>C32/(100*10*2*100)</f>
        <v>3225</v>
      </c>
      <c r="C32" s="1">
        <f>AVERAGE(800,490)*10^6</f>
        <v>645000000</v>
      </c>
    </row>
    <row r="33" spans="1:3" x14ac:dyDescent="0.25">
      <c r="A33" t="s">
        <v>34</v>
      </c>
      <c r="B33" s="1">
        <f t="shared" ref="B33:B34" si="10">C33/(100*10*2*100)</f>
        <v>1975</v>
      </c>
      <c r="C33" s="1">
        <f>AVERAGE(200,590)*10^6</f>
        <v>395000000</v>
      </c>
    </row>
    <row r="34" spans="1:3" x14ac:dyDescent="0.25">
      <c r="A34" t="s">
        <v>35</v>
      </c>
      <c r="B34" s="1">
        <f t="shared" si="10"/>
        <v>4150</v>
      </c>
      <c r="C34" s="1">
        <f>AVERAGE(700,960)*10^6</f>
        <v>830000000</v>
      </c>
    </row>
    <row r="35" spans="1:3" x14ac:dyDescent="0.25">
      <c r="A35" t="s">
        <v>36</v>
      </c>
      <c r="B35" s="1">
        <f>C35</f>
        <v>295000000</v>
      </c>
      <c r="C35" s="1">
        <f>AVERAGE(300,290)*10^6</f>
        <v>295000000</v>
      </c>
    </row>
    <row r="36" spans="1:3" x14ac:dyDescent="0.25">
      <c r="A36" t="s">
        <v>37</v>
      </c>
      <c r="B36" s="1">
        <f t="shared" ref="B36:B37" si="11">C36</f>
        <v>135000000</v>
      </c>
      <c r="C36" s="1">
        <f>AVERAGE(100,170)*10^6</f>
        <v>135000000</v>
      </c>
    </row>
    <row r="37" spans="1:3" x14ac:dyDescent="0.25">
      <c r="A37" t="s">
        <v>38</v>
      </c>
      <c r="B37" s="1">
        <f t="shared" si="11"/>
        <v>250000000</v>
      </c>
      <c r="C37" s="1">
        <f>AVERAGE(300,200)*10^6</f>
        <v>250000000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Lemzin</dc:creator>
  <cp:lastModifiedBy>Mark Nicholas Lemzin-Abdrashitov</cp:lastModifiedBy>
  <dcterms:created xsi:type="dcterms:W3CDTF">2015-06-05T18:17:20Z</dcterms:created>
  <dcterms:modified xsi:type="dcterms:W3CDTF">2025-04-30T01:53:15Z</dcterms:modified>
</cp:coreProperties>
</file>