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esktop\"/>
    </mc:Choice>
  </mc:AlternateContent>
  <xr:revisionPtr revIDLastSave="0" documentId="13_ncr:1_{BBDFD8E5-D93F-49D1-8CA1-8D3092C99A82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22" r:id="rId24"/>
    <sheet name="21" sheetId="23" r:id="rId25"/>
    <sheet name="22" sheetId="24" r:id="rId26"/>
    <sheet name="23" sheetId="25" r:id="rId27"/>
    <sheet name="24" sheetId="26" r:id="rId28"/>
    <sheet name="25" sheetId="27" r:id="rId29"/>
    <sheet name="26" sheetId="28" r:id="rId30"/>
    <sheet name="27" sheetId="29" r:id="rId31"/>
    <sheet name="28" sheetId="30" r:id="rId32"/>
    <sheet name="29" sheetId="31" r:id="rId33"/>
    <sheet name="30" sheetId="32" r:id="rId34"/>
    <sheet name="31" sheetId="33" r:id="rId35"/>
    <sheet name="32" sheetId="34" r:id="rId36"/>
    <sheet name="33" sheetId="35" r:id="rId37"/>
    <sheet name="34" sheetId="36" r:id="rId38"/>
    <sheet name="35" sheetId="37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D16" i="2"/>
  <c r="D7" i="4"/>
  <c r="D13" i="2"/>
  <c r="I10" i="1"/>
  <c r="H11" i="1"/>
  <c r="F11" i="1" s="1"/>
  <c r="H15" i="1"/>
  <c r="F15" i="1" s="1"/>
  <c r="H16" i="1"/>
  <c r="F16" i="1" s="1"/>
  <c r="J26" i="2"/>
  <c r="J27" i="2"/>
  <c r="J28" i="2"/>
  <c r="J29" i="2"/>
  <c r="J30" i="2"/>
  <c r="J31" i="2"/>
  <c r="J19" i="5"/>
  <c r="J20" i="5"/>
  <c r="J21" i="5"/>
  <c r="J22" i="5"/>
  <c r="J23" i="5"/>
  <c r="J24" i="5"/>
  <c r="J25" i="5"/>
  <c r="J19" i="6"/>
  <c r="J20" i="6"/>
  <c r="J21" i="6"/>
  <c r="J22" i="6"/>
  <c r="J23" i="6"/>
  <c r="J24" i="6"/>
  <c r="J25" i="6"/>
  <c r="J19" i="7"/>
  <c r="J20" i="7"/>
  <c r="J21" i="7"/>
  <c r="J22" i="7"/>
  <c r="J23" i="7"/>
  <c r="J24" i="7"/>
  <c r="J25" i="7"/>
  <c r="J19" i="8"/>
  <c r="J20" i="8"/>
  <c r="J21" i="8"/>
  <c r="J22" i="8"/>
  <c r="J23" i="8"/>
  <c r="J24" i="8"/>
  <c r="J25" i="8"/>
  <c r="J19" i="9"/>
  <c r="J20" i="9"/>
  <c r="J21" i="9"/>
  <c r="J22" i="9"/>
  <c r="J23" i="9"/>
  <c r="J24" i="9"/>
  <c r="J25" i="9"/>
  <c r="J19" i="10"/>
  <c r="J20" i="10"/>
  <c r="J21" i="10"/>
  <c r="J22" i="10"/>
  <c r="J23" i="10"/>
  <c r="J24" i="10"/>
  <c r="J25" i="10"/>
  <c r="J19" i="11"/>
  <c r="J20" i="11"/>
  <c r="J21" i="11"/>
  <c r="J22" i="11"/>
  <c r="J23" i="11"/>
  <c r="J24" i="11"/>
  <c r="J25" i="11"/>
  <c r="J19" i="12"/>
  <c r="J20" i="12"/>
  <c r="J21" i="12"/>
  <c r="J22" i="12"/>
  <c r="J23" i="12"/>
  <c r="J24" i="12"/>
  <c r="J25" i="12"/>
  <c r="J19" i="13"/>
  <c r="J20" i="13"/>
  <c r="J21" i="13"/>
  <c r="J22" i="13"/>
  <c r="J23" i="13"/>
  <c r="J24" i="13"/>
  <c r="J25" i="13"/>
  <c r="J19" i="14"/>
  <c r="J20" i="14"/>
  <c r="J21" i="14"/>
  <c r="J22" i="14"/>
  <c r="J23" i="14"/>
  <c r="J24" i="14"/>
  <c r="J25" i="14"/>
  <c r="J19" i="15"/>
  <c r="J20" i="15"/>
  <c r="J21" i="15"/>
  <c r="J22" i="15"/>
  <c r="J23" i="15"/>
  <c r="J24" i="15"/>
  <c r="J25" i="15"/>
  <c r="J19" i="16"/>
  <c r="J20" i="16"/>
  <c r="J21" i="16"/>
  <c r="J22" i="16"/>
  <c r="J23" i="16"/>
  <c r="J24" i="16"/>
  <c r="J25" i="16"/>
  <c r="J19" i="17"/>
  <c r="J20" i="17"/>
  <c r="J21" i="17"/>
  <c r="J22" i="17"/>
  <c r="J23" i="17"/>
  <c r="J24" i="17"/>
  <c r="J25" i="17"/>
  <c r="J19" i="18"/>
  <c r="J20" i="18"/>
  <c r="J21" i="18"/>
  <c r="J22" i="18"/>
  <c r="J23" i="18"/>
  <c r="J24" i="18"/>
  <c r="J25" i="18"/>
  <c r="J19" i="19"/>
  <c r="J20" i="19"/>
  <c r="J21" i="19"/>
  <c r="J22" i="19"/>
  <c r="J23" i="19"/>
  <c r="J24" i="19"/>
  <c r="J25" i="19"/>
  <c r="J19" i="20"/>
  <c r="J20" i="20"/>
  <c r="J21" i="20"/>
  <c r="J22" i="20"/>
  <c r="J23" i="20"/>
  <c r="J24" i="20"/>
  <c r="J25" i="20"/>
  <c r="J19" i="21"/>
  <c r="J20" i="21"/>
  <c r="J21" i="21"/>
  <c r="J22" i="21"/>
  <c r="J23" i="21"/>
  <c r="J24" i="21"/>
  <c r="J25" i="21"/>
  <c r="J19" i="22"/>
  <c r="J20" i="22"/>
  <c r="J21" i="22"/>
  <c r="J22" i="22"/>
  <c r="J23" i="22"/>
  <c r="J24" i="22"/>
  <c r="J25" i="22"/>
  <c r="J19" i="23"/>
  <c r="J20" i="23"/>
  <c r="J21" i="23"/>
  <c r="J22" i="23"/>
  <c r="J23" i="23"/>
  <c r="J24" i="23"/>
  <c r="J25" i="23"/>
  <c r="J19" i="24"/>
  <c r="J20" i="24"/>
  <c r="J21" i="24"/>
  <c r="J22" i="24"/>
  <c r="J23" i="24"/>
  <c r="J24" i="24"/>
  <c r="J25" i="24"/>
  <c r="J19" i="25"/>
  <c r="J20" i="25"/>
  <c r="J21" i="25"/>
  <c r="J22" i="25"/>
  <c r="J23" i="25"/>
  <c r="J24" i="25"/>
  <c r="J25" i="25"/>
  <c r="J19" i="26"/>
  <c r="J20" i="26"/>
  <c r="J21" i="26"/>
  <c r="J22" i="26"/>
  <c r="J23" i="26"/>
  <c r="J24" i="26"/>
  <c r="J25" i="26"/>
  <c r="J19" i="27"/>
  <c r="J20" i="27"/>
  <c r="J21" i="27"/>
  <c r="J22" i="27"/>
  <c r="J23" i="27"/>
  <c r="J24" i="27"/>
  <c r="J25" i="27"/>
  <c r="J19" i="28"/>
  <c r="J20" i="28"/>
  <c r="J21" i="28"/>
  <c r="J22" i="28"/>
  <c r="J23" i="28"/>
  <c r="J24" i="28"/>
  <c r="J25" i="28"/>
  <c r="J19" i="29"/>
  <c r="J20" i="29"/>
  <c r="J21" i="29"/>
  <c r="J22" i="29"/>
  <c r="J23" i="29"/>
  <c r="J24" i="29"/>
  <c r="J25" i="29"/>
  <c r="J19" i="30"/>
  <c r="J20" i="30"/>
  <c r="J21" i="30"/>
  <c r="J22" i="30"/>
  <c r="J23" i="30"/>
  <c r="J24" i="30"/>
  <c r="J25" i="30"/>
  <c r="J19" i="31"/>
  <c r="J20" i="31"/>
  <c r="J21" i="31"/>
  <c r="J22" i="31"/>
  <c r="J23" i="31"/>
  <c r="J24" i="31"/>
  <c r="J25" i="31"/>
  <c r="J19" i="32"/>
  <c r="J20" i="32"/>
  <c r="J21" i="32"/>
  <c r="J22" i="32"/>
  <c r="J23" i="32"/>
  <c r="J24" i="32"/>
  <c r="J25" i="32"/>
  <c r="J19" i="33"/>
  <c r="J20" i="33"/>
  <c r="J21" i="33"/>
  <c r="J22" i="33"/>
  <c r="J23" i="33"/>
  <c r="J24" i="33"/>
  <c r="J25" i="33"/>
  <c r="J19" i="34"/>
  <c r="J20" i="34"/>
  <c r="J21" i="34"/>
  <c r="J22" i="34"/>
  <c r="J23" i="34"/>
  <c r="J24" i="34"/>
  <c r="J25" i="34"/>
  <c r="J19" i="35"/>
  <c r="J20" i="35"/>
  <c r="J21" i="35"/>
  <c r="J22" i="35"/>
  <c r="J23" i="35"/>
  <c r="J24" i="35"/>
  <c r="J25" i="35"/>
  <c r="J19" i="36"/>
  <c r="J20" i="36"/>
  <c r="J21" i="36"/>
  <c r="J22" i="36"/>
  <c r="J23" i="36"/>
  <c r="J24" i="36"/>
  <c r="J25" i="36"/>
  <c r="J19" i="37"/>
  <c r="J20" i="37"/>
  <c r="J21" i="37"/>
  <c r="J22" i="37"/>
  <c r="J23" i="37"/>
  <c r="J24" i="37"/>
  <c r="J25" i="37"/>
  <c r="J19" i="4"/>
  <c r="J20" i="4"/>
  <c r="J21" i="4"/>
  <c r="J22" i="4"/>
  <c r="J23" i="4"/>
  <c r="J24" i="4"/>
  <c r="J25" i="4"/>
  <c r="D12" i="2"/>
  <c r="F6" i="4"/>
  <c r="F7" i="4"/>
  <c r="F8" i="4"/>
  <c r="F9" i="4"/>
  <c r="F10" i="4"/>
  <c r="J10" i="4" s="1"/>
  <c r="F11" i="4"/>
  <c r="J11" i="4" s="1"/>
  <c r="F12" i="4"/>
  <c r="J12" i="4" s="1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J12" i="24" s="1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J11" i="26" s="1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6" i="37"/>
  <c r="F7" i="37"/>
  <c r="F8" i="37"/>
  <c r="F9" i="37"/>
  <c r="F10" i="37"/>
  <c r="J10" i="37" s="1"/>
  <c r="F11" i="37"/>
  <c r="J11" i="37" s="1"/>
  <c r="F12" i="37"/>
  <c r="J12" i="37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37"/>
  <c r="F5" i="4"/>
  <c r="D6" i="5"/>
  <c r="D6" i="6"/>
  <c r="D6" i="7"/>
  <c r="D6" i="8"/>
  <c r="D6" i="9"/>
  <c r="D6" i="10"/>
  <c r="D6" i="11"/>
  <c r="D6" i="12"/>
  <c r="D6" i="13"/>
  <c r="D6" i="14"/>
  <c r="D6" i="15"/>
  <c r="D6" i="16"/>
  <c r="D6" i="17"/>
  <c r="D6" i="18"/>
  <c r="D6" i="19"/>
  <c r="D6" i="20"/>
  <c r="D6" i="21"/>
  <c r="D6" i="22"/>
  <c r="D6" i="23"/>
  <c r="D6" i="24"/>
  <c r="D6" i="25"/>
  <c r="D6" i="26"/>
  <c r="D6" i="27"/>
  <c r="D6" i="28"/>
  <c r="D6" i="29"/>
  <c r="D6" i="30"/>
  <c r="D6" i="31"/>
  <c r="D6" i="32"/>
  <c r="D6" i="33"/>
  <c r="D6" i="34"/>
  <c r="D6" i="35"/>
  <c r="D6" i="36"/>
  <c r="D6" i="37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6" i="37"/>
  <c r="B7" i="37"/>
  <c r="B8" i="37"/>
  <c r="B9" i="37"/>
  <c r="B10" i="37"/>
  <c r="B11" i="37"/>
  <c r="B12" i="37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37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37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37"/>
  <c r="J7" i="37"/>
  <c r="J6" i="19"/>
  <c r="J7" i="19"/>
  <c r="J7" i="15"/>
  <c r="J6" i="16"/>
  <c r="J13" i="2"/>
  <c r="J25" i="2" l="1"/>
  <c r="I9" i="1"/>
  <c r="B17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37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3" i="37"/>
  <c r="J5" i="37"/>
  <c r="J19" i="2"/>
  <c r="J11" i="2"/>
  <c r="B2" i="1"/>
  <c r="H335" i="1"/>
  <c r="H326" i="1"/>
  <c r="H317" i="1"/>
  <c r="H308" i="1"/>
  <c r="H299" i="1"/>
  <c r="H290" i="1"/>
  <c r="H281" i="1"/>
  <c r="H272" i="1"/>
  <c r="H263" i="1"/>
  <c r="H254" i="1"/>
  <c r="H245" i="1"/>
  <c r="H236" i="1"/>
  <c r="H227" i="1"/>
  <c r="H218" i="1"/>
  <c r="H209" i="1"/>
  <c r="H200" i="1"/>
  <c r="H191" i="1"/>
  <c r="H182" i="1"/>
  <c r="H173" i="1"/>
  <c r="H164" i="1"/>
  <c r="H155" i="1"/>
  <c r="H146" i="1"/>
  <c r="H137" i="1"/>
  <c r="H128" i="1"/>
  <c r="H119" i="1"/>
  <c r="H110" i="1"/>
  <c r="H101" i="1"/>
  <c r="H92" i="1"/>
  <c r="H83" i="1"/>
  <c r="H74" i="1"/>
  <c r="H65" i="1"/>
  <c r="H56" i="1"/>
  <c r="H47" i="1"/>
  <c r="H38" i="1"/>
  <c r="H29" i="1"/>
  <c r="C328" i="1"/>
  <c r="C319" i="1"/>
  <c r="C310" i="1"/>
  <c r="C301" i="1"/>
  <c r="C292" i="1"/>
  <c r="C283" i="1"/>
  <c r="C274" i="1"/>
  <c r="C265" i="1"/>
  <c r="C256" i="1"/>
  <c r="C247" i="1"/>
  <c r="C238" i="1"/>
  <c r="C229" i="1"/>
  <c r="C220" i="1"/>
  <c r="C211" i="1"/>
  <c r="C202" i="1"/>
  <c r="C193" i="1"/>
  <c r="C184" i="1"/>
  <c r="C175" i="1"/>
  <c r="C166" i="1"/>
  <c r="C157" i="1"/>
  <c r="C148" i="1"/>
  <c r="C139" i="1"/>
  <c r="C130" i="1"/>
  <c r="C121" i="1"/>
  <c r="C112" i="1"/>
  <c r="C103" i="1"/>
  <c r="C94" i="1"/>
  <c r="C85" i="1"/>
  <c r="C76" i="1"/>
  <c r="C67" i="1"/>
  <c r="C58" i="1"/>
  <c r="C49" i="1"/>
  <c r="C40" i="1"/>
  <c r="C31" i="1"/>
  <c r="C21" i="1"/>
  <c r="H334" i="1"/>
  <c r="H333" i="1"/>
  <c r="H332" i="1"/>
  <c r="H331" i="1"/>
  <c r="H330" i="1"/>
  <c r="H329" i="1"/>
  <c r="H325" i="1"/>
  <c r="H324" i="1"/>
  <c r="H323" i="1"/>
  <c r="H322" i="1"/>
  <c r="H321" i="1"/>
  <c r="H320" i="1"/>
  <c r="H316" i="1"/>
  <c r="H315" i="1"/>
  <c r="H314" i="1"/>
  <c r="H313" i="1"/>
  <c r="H312" i="1"/>
  <c r="H311" i="1"/>
  <c r="H307" i="1"/>
  <c r="H306" i="1"/>
  <c r="H305" i="1"/>
  <c r="H304" i="1"/>
  <c r="H303" i="1"/>
  <c r="H302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0" i="1"/>
  <c r="H279" i="1"/>
  <c r="H278" i="1"/>
  <c r="H277" i="1"/>
  <c r="H276" i="1"/>
  <c r="H275" i="1"/>
  <c r="H271" i="1"/>
  <c r="H270" i="1"/>
  <c r="H269" i="1"/>
  <c r="H268" i="1"/>
  <c r="H267" i="1"/>
  <c r="H266" i="1"/>
  <c r="H262" i="1"/>
  <c r="H261" i="1"/>
  <c r="H260" i="1"/>
  <c r="H259" i="1"/>
  <c r="H258" i="1"/>
  <c r="H257" i="1"/>
  <c r="H253" i="1"/>
  <c r="H252" i="1"/>
  <c r="H251" i="1"/>
  <c r="H250" i="1"/>
  <c r="H249" i="1"/>
  <c r="H248" i="1"/>
  <c r="H244" i="1"/>
  <c r="H243" i="1"/>
  <c r="H242" i="1"/>
  <c r="H241" i="1"/>
  <c r="H240" i="1"/>
  <c r="H239" i="1"/>
  <c r="H235" i="1"/>
  <c r="H234" i="1"/>
  <c r="H233" i="1"/>
  <c r="H232" i="1"/>
  <c r="H231" i="1"/>
  <c r="H230" i="1"/>
  <c r="H226" i="1"/>
  <c r="H225" i="1"/>
  <c r="H224" i="1"/>
  <c r="H223" i="1"/>
  <c r="H222" i="1"/>
  <c r="H221" i="1"/>
  <c r="H217" i="1"/>
  <c r="H216" i="1"/>
  <c r="H215" i="1"/>
  <c r="H214" i="1"/>
  <c r="H213" i="1"/>
  <c r="H212" i="1"/>
  <c r="H208" i="1"/>
  <c r="H207" i="1"/>
  <c r="H206" i="1"/>
  <c r="H205" i="1"/>
  <c r="H204" i="1"/>
  <c r="H203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1" i="1"/>
  <c r="H180" i="1"/>
  <c r="H179" i="1"/>
  <c r="H178" i="1"/>
  <c r="H177" i="1"/>
  <c r="H176" i="1"/>
  <c r="H172" i="1"/>
  <c r="H171" i="1"/>
  <c r="H170" i="1"/>
  <c r="H169" i="1"/>
  <c r="H168" i="1"/>
  <c r="H167" i="1"/>
  <c r="H163" i="1"/>
  <c r="H162" i="1"/>
  <c r="H161" i="1"/>
  <c r="H160" i="1"/>
  <c r="H159" i="1"/>
  <c r="H158" i="1"/>
  <c r="H154" i="1"/>
  <c r="H153" i="1"/>
  <c r="H152" i="1"/>
  <c r="H151" i="1"/>
  <c r="H150" i="1"/>
  <c r="H149" i="1"/>
  <c r="H145" i="1"/>
  <c r="H144" i="1"/>
  <c r="H143" i="1"/>
  <c r="H142" i="1"/>
  <c r="H141" i="1"/>
  <c r="H140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18" i="1"/>
  <c r="H117" i="1"/>
  <c r="H116" i="1"/>
  <c r="H115" i="1"/>
  <c r="H114" i="1"/>
  <c r="H113" i="1"/>
  <c r="H109" i="1"/>
  <c r="H108" i="1"/>
  <c r="H107" i="1"/>
  <c r="H106" i="1"/>
  <c r="H105" i="1"/>
  <c r="H104" i="1"/>
  <c r="H100" i="1"/>
  <c r="H99" i="1"/>
  <c r="H98" i="1"/>
  <c r="H97" i="1"/>
  <c r="H96" i="1"/>
  <c r="H95" i="1"/>
  <c r="H91" i="1"/>
  <c r="H90" i="1"/>
  <c r="H89" i="1"/>
  <c r="H88" i="1"/>
  <c r="H87" i="1"/>
  <c r="H86" i="1"/>
  <c r="H82" i="1"/>
  <c r="H81" i="1"/>
  <c r="H80" i="1"/>
  <c r="H79" i="1"/>
  <c r="H78" i="1"/>
  <c r="H77" i="1"/>
  <c r="H73" i="1"/>
  <c r="H72" i="1"/>
  <c r="H71" i="1"/>
  <c r="H70" i="1"/>
  <c r="H69" i="1"/>
  <c r="H68" i="1"/>
  <c r="H64" i="1"/>
  <c r="H63" i="1"/>
  <c r="H62" i="1"/>
  <c r="H61" i="1"/>
  <c r="H60" i="1"/>
  <c r="H59" i="1"/>
  <c r="H55" i="1"/>
  <c r="H54" i="1"/>
  <c r="H53" i="1"/>
  <c r="H52" i="1"/>
  <c r="H51" i="1"/>
  <c r="H50" i="1"/>
  <c r="H46" i="1"/>
  <c r="H45" i="1"/>
  <c r="H44" i="1"/>
  <c r="H43" i="1"/>
  <c r="H42" i="1"/>
  <c r="H41" i="1"/>
  <c r="H37" i="1"/>
  <c r="H36" i="1"/>
  <c r="H35" i="1"/>
  <c r="H34" i="1"/>
  <c r="H33" i="1"/>
  <c r="H32" i="1"/>
  <c r="B2" i="36"/>
  <c r="B2" i="37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62" i="6"/>
  <c r="J61" i="6"/>
  <c r="J60" i="6"/>
  <c r="J59" i="6"/>
  <c r="J58" i="6"/>
  <c r="J57" i="6"/>
  <c r="J55" i="6"/>
  <c r="J54" i="6"/>
  <c r="J53" i="6"/>
  <c r="J52" i="6"/>
  <c r="J51" i="6"/>
  <c r="J50" i="6"/>
  <c r="J48" i="6"/>
  <c r="J47" i="6"/>
  <c r="J46" i="6"/>
  <c r="J45" i="6"/>
  <c r="J44" i="6"/>
  <c r="J43" i="6"/>
  <c r="J41" i="6"/>
  <c r="J40" i="6"/>
  <c r="J39" i="6"/>
  <c r="J38" i="6"/>
  <c r="J37" i="6"/>
  <c r="J36" i="6"/>
  <c r="J34" i="6"/>
  <c r="J33" i="6"/>
  <c r="J32" i="6"/>
  <c r="J31" i="6"/>
  <c r="J30" i="6"/>
  <c r="J29" i="6"/>
  <c r="J27" i="6"/>
  <c r="J26" i="6"/>
  <c r="J18" i="6"/>
  <c r="J17" i="6"/>
  <c r="J16" i="6"/>
  <c r="J62" i="7"/>
  <c r="J61" i="7"/>
  <c r="J60" i="7"/>
  <c r="J59" i="7"/>
  <c r="J58" i="7"/>
  <c r="J57" i="7"/>
  <c r="J55" i="7"/>
  <c r="J54" i="7"/>
  <c r="J53" i="7"/>
  <c r="J52" i="7"/>
  <c r="J51" i="7"/>
  <c r="J50" i="7"/>
  <c r="J48" i="7"/>
  <c r="J47" i="7"/>
  <c r="J46" i="7"/>
  <c r="J45" i="7"/>
  <c r="J44" i="7"/>
  <c r="J43" i="7"/>
  <c r="J41" i="7"/>
  <c r="J40" i="7"/>
  <c r="J39" i="7"/>
  <c r="J38" i="7"/>
  <c r="J37" i="7"/>
  <c r="J36" i="7"/>
  <c r="J34" i="7"/>
  <c r="J33" i="7"/>
  <c r="J32" i="7"/>
  <c r="J31" i="7"/>
  <c r="J30" i="7"/>
  <c r="J29" i="7"/>
  <c r="J27" i="7"/>
  <c r="J26" i="7"/>
  <c r="J18" i="7"/>
  <c r="J17" i="7"/>
  <c r="J16" i="7"/>
  <c r="J62" i="8"/>
  <c r="J61" i="8"/>
  <c r="J60" i="8"/>
  <c r="J59" i="8"/>
  <c r="J58" i="8"/>
  <c r="J57" i="8"/>
  <c r="J55" i="8"/>
  <c r="J54" i="8"/>
  <c r="J53" i="8"/>
  <c r="J52" i="8"/>
  <c r="J51" i="8"/>
  <c r="J50" i="8"/>
  <c r="J48" i="8"/>
  <c r="J47" i="8"/>
  <c r="J46" i="8"/>
  <c r="J45" i="8"/>
  <c r="J44" i="8"/>
  <c r="J43" i="8"/>
  <c r="J41" i="8"/>
  <c r="J40" i="8"/>
  <c r="J39" i="8"/>
  <c r="J38" i="8"/>
  <c r="J37" i="8"/>
  <c r="J36" i="8"/>
  <c r="J34" i="8"/>
  <c r="J33" i="8"/>
  <c r="J32" i="8"/>
  <c r="J31" i="8"/>
  <c r="J30" i="8"/>
  <c r="J29" i="8"/>
  <c r="J27" i="8"/>
  <c r="J26" i="8"/>
  <c r="J18" i="8"/>
  <c r="J17" i="8"/>
  <c r="J16" i="8"/>
  <c r="J62" i="9"/>
  <c r="J61" i="9"/>
  <c r="J60" i="9"/>
  <c r="J59" i="9"/>
  <c r="J58" i="9"/>
  <c r="J57" i="9"/>
  <c r="J55" i="9"/>
  <c r="J54" i="9"/>
  <c r="J53" i="9"/>
  <c r="J52" i="9"/>
  <c r="J51" i="9"/>
  <c r="J50" i="9"/>
  <c r="J48" i="9"/>
  <c r="J47" i="9"/>
  <c r="J46" i="9"/>
  <c r="J45" i="9"/>
  <c r="J44" i="9"/>
  <c r="J43" i="9"/>
  <c r="J41" i="9"/>
  <c r="J40" i="9"/>
  <c r="J39" i="9"/>
  <c r="J38" i="9"/>
  <c r="J37" i="9"/>
  <c r="J36" i="9"/>
  <c r="J34" i="9"/>
  <c r="J33" i="9"/>
  <c r="J32" i="9"/>
  <c r="J31" i="9"/>
  <c r="J30" i="9"/>
  <c r="J29" i="9"/>
  <c r="J27" i="9"/>
  <c r="J26" i="9"/>
  <c r="J18" i="9"/>
  <c r="J17" i="9"/>
  <c r="J16" i="9"/>
  <c r="J62" i="10"/>
  <c r="J61" i="10"/>
  <c r="J60" i="10"/>
  <c r="J59" i="10"/>
  <c r="J58" i="10"/>
  <c r="J57" i="10"/>
  <c r="J55" i="10"/>
  <c r="J54" i="10"/>
  <c r="J53" i="10"/>
  <c r="J52" i="10"/>
  <c r="J51" i="10"/>
  <c r="J50" i="10"/>
  <c r="J48" i="10"/>
  <c r="J47" i="10"/>
  <c r="J46" i="10"/>
  <c r="J45" i="10"/>
  <c r="J44" i="10"/>
  <c r="J43" i="10"/>
  <c r="J41" i="10"/>
  <c r="J40" i="10"/>
  <c r="J39" i="10"/>
  <c r="J38" i="10"/>
  <c r="J37" i="10"/>
  <c r="J36" i="10"/>
  <c r="J34" i="10"/>
  <c r="J33" i="10"/>
  <c r="J32" i="10"/>
  <c r="J31" i="10"/>
  <c r="J30" i="10"/>
  <c r="J29" i="10"/>
  <c r="J27" i="10"/>
  <c r="J26" i="10"/>
  <c r="J18" i="10"/>
  <c r="J17" i="10"/>
  <c r="J16" i="10"/>
  <c r="J62" i="11"/>
  <c r="J61" i="11"/>
  <c r="J60" i="11"/>
  <c r="J59" i="11"/>
  <c r="J58" i="11"/>
  <c r="J57" i="11"/>
  <c r="J55" i="11"/>
  <c r="J54" i="11"/>
  <c r="J53" i="11"/>
  <c r="J52" i="11"/>
  <c r="J51" i="11"/>
  <c r="J50" i="11"/>
  <c r="J48" i="11"/>
  <c r="J47" i="11"/>
  <c r="J46" i="11"/>
  <c r="J45" i="11"/>
  <c r="J44" i="11"/>
  <c r="J43" i="11"/>
  <c r="J41" i="11"/>
  <c r="J40" i="11"/>
  <c r="J39" i="11"/>
  <c r="J38" i="11"/>
  <c r="J37" i="11"/>
  <c r="J36" i="11"/>
  <c r="J34" i="11"/>
  <c r="J33" i="11"/>
  <c r="J32" i="11"/>
  <c r="J31" i="11"/>
  <c r="J30" i="11"/>
  <c r="J29" i="11"/>
  <c r="J27" i="11"/>
  <c r="J26" i="11"/>
  <c r="J18" i="11"/>
  <c r="J17" i="11"/>
  <c r="J16" i="11"/>
  <c r="J62" i="12"/>
  <c r="J61" i="12"/>
  <c r="J60" i="12"/>
  <c r="J59" i="12"/>
  <c r="J58" i="12"/>
  <c r="J57" i="12"/>
  <c r="J55" i="12"/>
  <c r="J54" i="12"/>
  <c r="J53" i="12"/>
  <c r="J52" i="12"/>
  <c r="J51" i="12"/>
  <c r="J50" i="12"/>
  <c r="J48" i="12"/>
  <c r="J47" i="12"/>
  <c r="J46" i="12"/>
  <c r="J45" i="12"/>
  <c r="J44" i="12"/>
  <c r="J43" i="12"/>
  <c r="J41" i="12"/>
  <c r="J40" i="12"/>
  <c r="J39" i="12"/>
  <c r="J38" i="12"/>
  <c r="J37" i="12"/>
  <c r="J36" i="12"/>
  <c r="J34" i="12"/>
  <c r="J33" i="12"/>
  <c r="J32" i="12"/>
  <c r="J31" i="12"/>
  <c r="J30" i="12"/>
  <c r="J29" i="12"/>
  <c r="J27" i="12"/>
  <c r="J26" i="12"/>
  <c r="J18" i="12"/>
  <c r="J17" i="12"/>
  <c r="J16" i="12"/>
  <c r="J62" i="13"/>
  <c r="J61" i="13"/>
  <c r="J60" i="13"/>
  <c r="J59" i="13"/>
  <c r="J58" i="13"/>
  <c r="J57" i="13"/>
  <c r="J55" i="13"/>
  <c r="J54" i="13"/>
  <c r="J53" i="13"/>
  <c r="J52" i="13"/>
  <c r="J51" i="13"/>
  <c r="J50" i="13"/>
  <c r="J48" i="13"/>
  <c r="J47" i="13"/>
  <c r="J46" i="13"/>
  <c r="J45" i="13"/>
  <c r="J44" i="13"/>
  <c r="J43" i="13"/>
  <c r="J41" i="13"/>
  <c r="J40" i="13"/>
  <c r="J39" i="13"/>
  <c r="J38" i="13"/>
  <c r="J37" i="13"/>
  <c r="J36" i="13"/>
  <c r="J34" i="13"/>
  <c r="J33" i="13"/>
  <c r="J32" i="13"/>
  <c r="J31" i="13"/>
  <c r="J30" i="13"/>
  <c r="J29" i="13"/>
  <c r="J27" i="13"/>
  <c r="J26" i="13"/>
  <c r="J18" i="13"/>
  <c r="J17" i="13"/>
  <c r="J16" i="13"/>
  <c r="J62" i="14"/>
  <c r="J61" i="14"/>
  <c r="J60" i="14"/>
  <c r="J59" i="14"/>
  <c r="J58" i="14"/>
  <c r="J57" i="14"/>
  <c r="J55" i="14"/>
  <c r="J54" i="14"/>
  <c r="J53" i="14"/>
  <c r="J52" i="14"/>
  <c r="J51" i="14"/>
  <c r="J50" i="14"/>
  <c r="J48" i="14"/>
  <c r="J47" i="14"/>
  <c r="J46" i="14"/>
  <c r="J45" i="14"/>
  <c r="J44" i="14"/>
  <c r="J43" i="14"/>
  <c r="J41" i="14"/>
  <c r="J40" i="14"/>
  <c r="J39" i="14"/>
  <c r="J38" i="14"/>
  <c r="J37" i="14"/>
  <c r="J36" i="14"/>
  <c r="J34" i="14"/>
  <c r="J33" i="14"/>
  <c r="J32" i="14"/>
  <c r="J31" i="14"/>
  <c r="J30" i="14"/>
  <c r="J29" i="14"/>
  <c r="J27" i="14"/>
  <c r="J26" i="14"/>
  <c r="J18" i="14"/>
  <c r="J17" i="14"/>
  <c r="J16" i="14"/>
  <c r="J62" i="15"/>
  <c r="J61" i="15"/>
  <c r="J60" i="15"/>
  <c r="J59" i="15"/>
  <c r="J58" i="15"/>
  <c r="J57" i="15"/>
  <c r="J55" i="15"/>
  <c r="J54" i="15"/>
  <c r="J53" i="15"/>
  <c r="J52" i="15"/>
  <c r="J51" i="15"/>
  <c r="J50" i="15"/>
  <c r="J48" i="15"/>
  <c r="J47" i="15"/>
  <c r="J46" i="15"/>
  <c r="J45" i="15"/>
  <c r="J44" i="15"/>
  <c r="J43" i="15"/>
  <c r="J41" i="15"/>
  <c r="J40" i="15"/>
  <c r="J39" i="15"/>
  <c r="J38" i="15"/>
  <c r="J37" i="15"/>
  <c r="J36" i="15"/>
  <c r="J34" i="15"/>
  <c r="J33" i="15"/>
  <c r="J32" i="15"/>
  <c r="J31" i="15"/>
  <c r="J30" i="15"/>
  <c r="J29" i="15"/>
  <c r="J27" i="15"/>
  <c r="J26" i="15"/>
  <c r="J18" i="15"/>
  <c r="J17" i="15"/>
  <c r="J16" i="15"/>
  <c r="J62" i="16"/>
  <c r="J61" i="16"/>
  <c r="J60" i="16"/>
  <c r="J59" i="16"/>
  <c r="J58" i="16"/>
  <c r="J57" i="16"/>
  <c r="J55" i="16"/>
  <c r="J54" i="16"/>
  <c r="J53" i="16"/>
  <c r="J52" i="16"/>
  <c r="J51" i="16"/>
  <c r="J50" i="16"/>
  <c r="J48" i="16"/>
  <c r="J47" i="16"/>
  <c r="J46" i="16"/>
  <c r="J45" i="16"/>
  <c r="J44" i="16"/>
  <c r="J43" i="16"/>
  <c r="J41" i="16"/>
  <c r="J40" i="16"/>
  <c r="J39" i="16"/>
  <c r="J38" i="16"/>
  <c r="J37" i="16"/>
  <c r="J36" i="16"/>
  <c r="J34" i="16"/>
  <c r="J33" i="16"/>
  <c r="J32" i="16"/>
  <c r="J31" i="16"/>
  <c r="J30" i="16"/>
  <c r="J29" i="16"/>
  <c r="J27" i="16"/>
  <c r="J26" i="16"/>
  <c r="J18" i="16"/>
  <c r="J17" i="16"/>
  <c r="J16" i="16"/>
  <c r="J62" i="17"/>
  <c r="J61" i="17"/>
  <c r="J60" i="17"/>
  <c r="J59" i="17"/>
  <c r="J58" i="17"/>
  <c r="J57" i="17"/>
  <c r="J55" i="17"/>
  <c r="J54" i="17"/>
  <c r="J53" i="17"/>
  <c r="J52" i="17"/>
  <c r="J51" i="17"/>
  <c r="J50" i="17"/>
  <c r="J48" i="17"/>
  <c r="J47" i="17"/>
  <c r="J46" i="17"/>
  <c r="J45" i="17"/>
  <c r="J44" i="17"/>
  <c r="J43" i="17"/>
  <c r="J41" i="17"/>
  <c r="J40" i="17"/>
  <c r="J39" i="17"/>
  <c r="J38" i="17"/>
  <c r="J37" i="17"/>
  <c r="J36" i="17"/>
  <c r="J34" i="17"/>
  <c r="J33" i="17"/>
  <c r="J32" i="17"/>
  <c r="J31" i="17"/>
  <c r="J30" i="17"/>
  <c r="J29" i="17"/>
  <c r="J27" i="17"/>
  <c r="J26" i="17"/>
  <c r="J18" i="17"/>
  <c r="J17" i="17"/>
  <c r="J16" i="17"/>
  <c r="J62" i="18"/>
  <c r="J61" i="18"/>
  <c r="J60" i="18"/>
  <c r="J59" i="18"/>
  <c r="J58" i="18"/>
  <c r="J57" i="18"/>
  <c r="J55" i="18"/>
  <c r="J54" i="18"/>
  <c r="J53" i="18"/>
  <c r="J52" i="18"/>
  <c r="J51" i="18"/>
  <c r="J50" i="18"/>
  <c r="J48" i="18"/>
  <c r="J47" i="18"/>
  <c r="J46" i="18"/>
  <c r="J45" i="18"/>
  <c r="J44" i="18"/>
  <c r="J43" i="18"/>
  <c r="J41" i="18"/>
  <c r="J40" i="18"/>
  <c r="J39" i="18"/>
  <c r="J38" i="18"/>
  <c r="J37" i="18"/>
  <c r="J36" i="18"/>
  <c r="J34" i="18"/>
  <c r="J33" i="18"/>
  <c r="J32" i="18"/>
  <c r="J31" i="18"/>
  <c r="J30" i="18"/>
  <c r="J29" i="18"/>
  <c r="J27" i="18"/>
  <c r="J26" i="18"/>
  <c r="J18" i="18"/>
  <c r="J17" i="18"/>
  <c r="J16" i="18"/>
  <c r="J62" i="19"/>
  <c r="J61" i="19"/>
  <c r="J60" i="19"/>
  <c r="J59" i="19"/>
  <c r="J58" i="19"/>
  <c r="J57" i="19"/>
  <c r="J55" i="19"/>
  <c r="J54" i="19"/>
  <c r="J53" i="19"/>
  <c r="J52" i="19"/>
  <c r="J51" i="19"/>
  <c r="J50" i="19"/>
  <c r="J48" i="19"/>
  <c r="J47" i="19"/>
  <c r="J46" i="19"/>
  <c r="J45" i="19"/>
  <c r="J44" i="19"/>
  <c r="J43" i="19"/>
  <c r="J41" i="19"/>
  <c r="J40" i="19"/>
  <c r="J39" i="19"/>
  <c r="J38" i="19"/>
  <c r="J37" i="19"/>
  <c r="J36" i="19"/>
  <c r="J34" i="19"/>
  <c r="J33" i="19"/>
  <c r="J32" i="19"/>
  <c r="J31" i="19"/>
  <c r="J30" i="19"/>
  <c r="J29" i="19"/>
  <c r="J27" i="19"/>
  <c r="J26" i="19"/>
  <c r="J18" i="19"/>
  <c r="J17" i="19"/>
  <c r="J16" i="19"/>
  <c r="J62" i="20"/>
  <c r="J61" i="20"/>
  <c r="J60" i="20"/>
  <c r="J59" i="20"/>
  <c r="J58" i="20"/>
  <c r="J57" i="20"/>
  <c r="J55" i="20"/>
  <c r="J54" i="20"/>
  <c r="J53" i="20"/>
  <c r="J52" i="20"/>
  <c r="J51" i="20"/>
  <c r="J50" i="20"/>
  <c r="J48" i="20"/>
  <c r="J47" i="20"/>
  <c r="J46" i="20"/>
  <c r="J45" i="20"/>
  <c r="J44" i="20"/>
  <c r="J43" i="20"/>
  <c r="J41" i="20"/>
  <c r="J40" i="20"/>
  <c r="J39" i="20"/>
  <c r="J38" i="20"/>
  <c r="J37" i="20"/>
  <c r="J36" i="20"/>
  <c r="J34" i="20"/>
  <c r="J33" i="20"/>
  <c r="J32" i="20"/>
  <c r="J31" i="20"/>
  <c r="J30" i="20"/>
  <c r="J29" i="20"/>
  <c r="J27" i="20"/>
  <c r="J26" i="20"/>
  <c r="J18" i="20"/>
  <c r="J17" i="20"/>
  <c r="J16" i="20"/>
  <c r="J62" i="21"/>
  <c r="J61" i="21"/>
  <c r="J60" i="21"/>
  <c r="J59" i="21"/>
  <c r="J58" i="21"/>
  <c r="J57" i="21"/>
  <c r="J55" i="21"/>
  <c r="J54" i="21"/>
  <c r="J53" i="21"/>
  <c r="J52" i="21"/>
  <c r="J51" i="21"/>
  <c r="J50" i="21"/>
  <c r="J48" i="21"/>
  <c r="J47" i="21"/>
  <c r="J46" i="21"/>
  <c r="J45" i="21"/>
  <c r="J44" i="21"/>
  <c r="J43" i="21"/>
  <c r="J41" i="21"/>
  <c r="J40" i="21"/>
  <c r="J39" i="21"/>
  <c r="J38" i="21"/>
  <c r="J37" i="21"/>
  <c r="J36" i="21"/>
  <c r="J34" i="21"/>
  <c r="J33" i="21"/>
  <c r="J32" i="21"/>
  <c r="J31" i="21"/>
  <c r="J30" i="21"/>
  <c r="J29" i="21"/>
  <c r="J27" i="21"/>
  <c r="J26" i="21"/>
  <c r="J18" i="21"/>
  <c r="J17" i="21"/>
  <c r="J16" i="21"/>
  <c r="J62" i="22"/>
  <c r="J61" i="22"/>
  <c r="J60" i="22"/>
  <c r="J59" i="22"/>
  <c r="J58" i="22"/>
  <c r="J57" i="22"/>
  <c r="J55" i="22"/>
  <c r="J54" i="22"/>
  <c r="J53" i="22"/>
  <c r="J52" i="22"/>
  <c r="J51" i="22"/>
  <c r="J50" i="22"/>
  <c r="J48" i="22"/>
  <c r="J47" i="22"/>
  <c r="J46" i="22"/>
  <c r="J45" i="22"/>
  <c r="J44" i="22"/>
  <c r="J43" i="22"/>
  <c r="J41" i="22"/>
  <c r="J40" i="22"/>
  <c r="J39" i="22"/>
  <c r="J38" i="22"/>
  <c r="J37" i="22"/>
  <c r="J36" i="22"/>
  <c r="J34" i="22"/>
  <c r="J33" i="22"/>
  <c r="J32" i="22"/>
  <c r="J31" i="22"/>
  <c r="J30" i="22"/>
  <c r="J29" i="22"/>
  <c r="J27" i="22"/>
  <c r="J26" i="22"/>
  <c r="J18" i="22"/>
  <c r="J17" i="22"/>
  <c r="J16" i="22"/>
  <c r="J62" i="23"/>
  <c r="J61" i="23"/>
  <c r="J60" i="23"/>
  <c r="J59" i="23"/>
  <c r="J58" i="23"/>
  <c r="J57" i="23"/>
  <c r="J55" i="23"/>
  <c r="J54" i="23"/>
  <c r="J53" i="23"/>
  <c r="J52" i="23"/>
  <c r="J51" i="23"/>
  <c r="J50" i="23"/>
  <c r="J48" i="23"/>
  <c r="J47" i="23"/>
  <c r="J46" i="23"/>
  <c r="J45" i="23"/>
  <c r="J44" i="23"/>
  <c r="J43" i="23"/>
  <c r="J41" i="23"/>
  <c r="J40" i="23"/>
  <c r="J39" i="23"/>
  <c r="J38" i="23"/>
  <c r="J37" i="23"/>
  <c r="J36" i="23"/>
  <c r="J34" i="23"/>
  <c r="J33" i="23"/>
  <c r="J32" i="23"/>
  <c r="J31" i="23"/>
  <c r="J30" i="23"/>
  <c r="J29" i="23"/>
  <c r="J27" i="23"/>
  <c r="J26" i="23"/>
  <c r="J18" i="23"/>
  <c r="J17" i="23"/>
  <c r="J16" i="23"/>
  <c r="J62" i="24"/>
  <c r="J61" i="24"/>
  <c r="J60" i="24"/>
  <c r="J59" i="24"/>
  <c r="J58" i="24"/>
  <c r="J57" i="24"/>
  <c r="J55" i="24"/>
  <c r="J54" i="24"/>
  <c r="J53" i="24"/>
  <c r="J52" i="24"/>
  <c r="J51" i="24"/>
  <c r="J50" i="24"/>
  <c r="J48" i="24"/>
  <c r="J47" i="24"/>
  <c r="J46" i="24"/>
  <c r="J45" i="24"/>
  <c r="J44" i="24"/>
  <c r="J43" i="24"/>
  <c r="J41" i="24"/>
  <c r="J40" i="24"/>
  <c r="J39" i="24"/>
  <c r="J38" i="24"/>
  <c r="J37" i="24"/>
  <c r="J36" i="24"/>
  <c r="J34" i="24"/>
  <c r="J33" i="24"/>
  <c r="J32" i="24"/>
  <c r="J31" i="24"/>
  <c r="J30" i="24"/>
  <c r="J29" i="24"/>
  <c r="J27" i="24"/>
  <c r="J26" i="24"/>
  <c r="J18" i="24"/>
  <c r="J17" i="24"/>
  <c r="J16" i="24"/>
  <c r="J62" i="25"/>
  <c r="J61" i="25"/>
  <c r="J60" i="25"/>
  <c r="J59" i="25"/>
  <c r="J58" i="25"/>
  <c r="J57" i="25"/>
  <c r="J55" i="25"/>
  <c r="J54" i="25"/>
  <c r="J53" i="25"/>
  <c r="J52" i="25"/>
  <c r="J51" i="25"/>
  <c r="J50" i="25"/>
  <c r="J48" i="25"/>
  <c r="J47" i="25"/>
  <c r="J46" i="25"/>
  <c r="J45" i="25"/>
  <c r="J44" i="25"/>
  <c r="J43" i="25"/>
  <c r="J41" i="25"/>
  <c r="J40" i="25"/>
  <c r="J39" i="25"/>
  <c r="J38" i="25"/>
  <c r="J37" i="25"/>
  <c r="J36" i="25"/>
  <c r="J34" i="25"/>
  <c r="J33" i="25"/>
  <c r="J32" i="25"/>
  <c r="J31" i="25"/>
  <c r="J30" i="25"/>
  <c r="J29" i="25"/>
  <c r="J27" i="25"/>
  <c r="J26" i="25"/>
  <c r="J18" i="25"/>
  <c r="J17" i="25"/>
  <c r="J16" i="25"/>
  <c r="J62" i="26"/>
  <c r="J61" i="26"/>
  <c r="J60" i="26"/>
  <c r="J59" i="26"/>
  <c r="J58" i="26"/>
  <c r="J57" i="26"/>
  <c r="J55" i="26"/>
  <c r="J54" i="26"/>
  <c r="J53" i="26"/>
  <c r="J52" i="26"/>
  <c r="J51" i="26"/>
  <c r="J50" i="26"/>
  <c r="J48" i="26"/>
  <c r="J47" i="26"/>
  <c r="J46" i="26"/>
  <c r="J45" i="26"/>
  <c r="J44" i="26"/>
  <c r="J43" i="26"/>
  <c r="J41" i="26"/>
  <c r="J40" i="26"/>
  <c r="J39" i="26"/>
  <c r="J38" i="26"/>
  <c r="J37" i="26"/>
  <c r="J36" i="26"/>
  <c r="J34" i="26"/>
  <c r="J33" i="26"/>
  <c r="J32" i="26"/>
  <c r="J31" i="26"/>
  <c r="J30" i="26"/>
  <c r="J29" i="26"/>
  <c r="J27" i="26"/>
  <c r="J26" i="26"/>
  <c r="J18" i="26"/>
  <c r="J17" i="26"/>
  <c r="J16" i="26"/>
  <c r="J62" i="27"/>
  <c r="J61" i="27"/>
  <c r="J60" i="27"/>
  <c r="J59" i="27"/>
  <c r="J58" i="27"/>
  <c r="J57" i="27"/>
  <c r="J55" i="27"/>
  <c r="J54" i="27"/>
  <c r="J53" i="27"/>
  <c r="J52" i="27"/>
  <c r="J51" i="27"/>
  <c r="J50" i="27"/>
  <c r="J48" i="27"/>
  <c r="J47" i="27"/>
  <c r="J46" i="27"/>
  <c r="J45" i="27"/>
  <c r="J44" i="27"/>
  <c r="J43" i="27"/>
  <c r="J41" i="27"/>
  <c r="J40" i="27"/>
  <c r="J39" i="27"/>
  <c r="J38" i="27"/>
  <c r="J37" i="27"/>
  <c r="J36" i="27"/>
  <c r="J34" i="27"/>
  <c r="J33" i="27"/>
  <c r="J32" i="27"/>
  <c r="J31" i="27"/>
  <c r="J30" i="27"/>
  <c r="J29" i="27"/>
  <c r="J27" i="27"/>
  <c r="J26" i="27"/>
  <c r="J18" i="27"/>
  <c r="J17" i="27"/>
  <c r="J16" i="27"/>
  <c r="J62" i="28"/>
  <c r="J61" i="28"/>
  <c r="J60" i="28"/>
  <c r="J59" i="28"/>
  <c r="J58" i="28"/>
  <c r="J57" i="28"/>
  <c r="J55" i="28"/>
  <c r="J54" i="28"/>
  <c r="J53" i="28"/>
  <c r="J52" i="28"/>
  <c r="J51" i="28"/>
  <c r="J50" i="28"/>
  <c r="J48" i="28"/>
  <c r="J47" i="28"/>
  <c r="J46" i="28"/>
  <c r="J45" i="28"/>
  <c r="J44" i="28"/>
  <c r="J43" i="28"/>
  <c r="J41" i="28"/>
  <c r="J40" i="28"/>
  <c r="J39" i="28"/>
  <c r="J38" i="28"/>
  <c r="J37" i="28"/>
  <c r="J36" i="28"/>
  <c r="J34" i="28"/>
  <c r="J33" i="28"/>
  <c r="J32" i="28"/>
  <c r="J31" i="28"/>
  <c r="J30" i="28"/>
  <c r="J29" i="28"/>
  <c r="J27" i="28"/>
  <c r="J26" i="28"/>
  <c r="J18" i="28"/>
  <c r="J17" i="28"/>
  <c r="J16" i="28"/>
  <c r="J62" i="29"/>
  <c r="J61" i="29"/>
  <c r="J60" i="29"/>
  <c r="J59" i="29"/>
  <c r="J58" i="29"/>
  <c r="J57" i="29"/>
  <c r="J55" i="29"/>
  <c r="J54" i="29"/>
  <c r="J53" i="29"/>
  <c r="J52" i="29"/>
  <c r="J51" i="29"/>
  <c r="J50" i="29"/>
  <c r="J48" i="29"/>
  <c r="J47" i="29"/>
  <c r="J46" i="29"/>
  <c r="J45" i="29"/>
  <c r="J44" i="29"/>
  <c r="J43" i="29"/>
  <c r="J41" i="29"/>
  <c r="J40" i="29"/>
  <c r="J39" i="29"/>
  <c r="J38" i="29"/>
  <c r="J37" i="29"/>
  <c r="J36" i="29"/>
  <c r="J34" i="29"/>
  <c r="J33" i="29"/>
  <c r="J32" i="29"/>
  <c r="J31" i="29"/>
  <c r="J30" i="29"/>
  <c r="J29" i="29"/>
  <c r="J27" i="29"/>
  <c r="J26" i="29"/>
  <c r="J18" i="29"/>
  <c r="J17" i="29"/>
  <c r="J16" i="29"/>
  <c r="J62" i="30"/>
  <c r="J61" i="30"/>
  <c r="J60" i="30"/>
  <c r="J59" i="30"/>
  <c r="J58" i="30"/>
  <c r="J57" i="30"/>
  <c r="J55" i="30"/>
  <c r="J54" i="30"/>
  <c r="J53" i="30"/>
  <c r="J52" i="30"/>
  <c r="J51" i="30"/>
  <c r="J50" i="30"/>
  <c r="J48" i="30"/>
  <c r="J47" i="30"/>
  <c r="J46" i="30"/>
  <c r="J45" i="30"/>
  <c r="J44" i="30"/>
  <c r="J43" i="30"/>
  <c r="J41" i="30"/>
  <c r="J40" i="30"/>
  <c r="J39" i="30"/>
  <c r="J38" i="30"/>
  <c r="J37" i="30"/>
  <c r="J36" i="30"/>
  <c r="J34" i="30"/>
  <c r="J33" i="30"/>
  <c r="J32" i="30"/>
  <c r="J31" i="30"/>
  <c r="J30" i="30"/>
  <c r="J29" i="30"/>
  <c r="J27" i="30"/>
  <c r="J26" i="30"/>
  <c r="J18" i="30"/>
  <c r="J17" i="30"/>
  <c r="J16" i="30"/>
  <c r="J62" i="31"/>
  <c r="J61" i="31"/>
  <c r="J60" i="31"/>
  <c r="J59" i="31"/>
  <c r="J58" i="31"/>
  <c r="J57" i="31"/>
  <c r="J55" i="31"/>
  <c r="J54" i="31"/>
  <c r="J53" i="31"/>
  <c r="J52" i="31"/>
  <c r="J51" i="31"/>
  <c r="J50" i="31"/>
  <c r="J48" i="31"/>
  <c r="J47" i="31"/>
  <c r="J46" i="31"/>
  <c r="J45" i="31"/>
  <c r="J44" i="31"/>
  <c r="J43" i="31"/>
  <c r="J41" i="31"/>
  <c r="J40" i="31"/>
  <c r="J39" i="31"/>
  <c r="J38" i="31"/>
  <c r="J37" i="31"/>
  <c r="J36" i="31"/>
  <c r="J34" i="31"/>
  <c r="J33" i="31"/>
  <c r="J32" i="31"/>
  <c r="J31" i="31"/>
  <c r="J30" i="31"/>
  <c r="J29" i="31"/>
  <c r="J27" i="31"/>
  <c r="J26" i="31"/>
  <c r="J18" i="31"/>
  <c r="J17" i="31"/>
  <c r="J16" i="31"/>
  <c r="J62" i="32"/>
  <c r="J61" i="32"/>
  <c r="J60" i="32"/>
  <c r="J59" i="32"/>
  <c r="J58" i="32"/>
  <c r="J57" i="32"/>
  <c r="J55" i="32"/>
  <c r="J54" i="32"/>
  <c r="J53" i="32"/>
  <c r="J52" i="32"/>
  <c r="J51" i="32"/>
  <c r="J50" i="32"/>
  <c r="J48" i="32"/>
  <c r="J47" i="32"/>
  <c r="J46" i="32"/>
  <c r="J45" i="32"/>
  <c r="J44" i="32"/>
  <c r="J43" i="32"/>
  <c r="J41" i="32"/>
  <c r="J40" i="32"/>
  <c r="J39" i="32"/>
  <c r="J38" i="32"/>
  <c r="J37" i="32"/>
  <c r="J36" i="32"/>
  <c r="J34" i="32"/>
  <c r="J33" i="32"/>
  <c r="J32" i="32"/>
  <c r="J31" i="32"/>
  <c r="J30" i="32"/>
  <c r="J29" i="32"/>
  <c r="J27" i="32"/>
  <c r="J26" i="32"/>
  <c r="J18" i="32"/>
  <c r="J17" i="32"/>
  <c r="J16" i="32"/>
  <c r="J62" i="33"/>
  <c r="J61" i="33"/>
  <c r="J60" i="33"/>
  <c r="J59" i="33"/>
  <c r="J58" i="33"/>
  <c r="J57" i="33"/>
  <c r="J55" i="33"/>
  <c r="J54" i="33"/>
  <c r="J53" i="33"/>
  <c r="J52" i="33"/>
  <c r="J51" i="33"/>
  <c r="J50" i="33"/>
  <c r="J48" i="33"/>
  <c r="J47" i="33"/>
  <c r="J46" i="33"/>
  <c r="J45" i="33"/>
  <c r="J44" i="33"/>
  <c r="J43" i="33"/>
  <c r="J41" i="33"/>
  <c r="J40" i="33"/>
  <c r="J39" i="33"/>
  <c r="J38" i="33"/>
  <c r="J37" i="33"/>
  <c r="J36" i="33"/>
  <c r="J34" i="33"/>
  <c r="J33" i="33"/>
  <c r="J32" i="33"/>
  <c r="J31" i="33"/>
  <c r="J30" i="33"/>
  <c r="J29" i="33"/>
  <c r="J27" i="33"/>
  <c r="J26" i="33"/>
  <c r="J18" i="33"/>
  <c r="J17" i="33"/>
  <c r="J16" i="33"/>
  <c r="J62" i="34"/>
  <c r="J61" i="34"/>
  <c r="J60" i="34"/>
  <c r="J59" i="34"/>
  <c r="J58" i="34"/>
  <c r="J57" i="34"/>
  <c r="J55" i="34"/>
  <c r="J54" i="34"/>
  <c r="J53" i="34"/>
  <c r="J52" i="34"/>
  <c r="J51" i="34"/>
  <c r="J50" i="34"/>
  <c r="J48" i="34"/>
  <c r="J47" i="34"/>
  <c r="J46" i="34"/>
  <c r="J45" i="34"/>
  <c r="J44" i="34"/>
  <c r="J43" i="34"/>
  <c r="J41" i="34"/>
  <c r="J40" i="34"/>
  <c r="J39" i="34"/>
  <c r="J38" i="34"/>
  <c r="J37" i="34"/>
  <c r="J36" i="34"/>
  <c r="J34" i="34"/>
  <c r="J33" i="34"/>
  <c r="J32" i="34"/>
  <c r="J31" i="34"/>
  <c r="J30" i="34"/>
  <c r="J29" i="34"/>
  <c r="J27" i="34"/>
  <c r="J26" i="34"/>
  <c r="J18" i="34"/>
  <c r="J17" i="34"/>
  <c r="J16" i="34"/>
  <c r="J62" i="35"/>
  <c r="J61" i="35"/>
  <c r="J60" i="35"/>
  <c r="J59" i="35"/>
  <c r="J58" i="35"/>
  <c r="J57" i="35"/>
  <c r="J55" i="35"/>
  <c r="J54" i="35"/>
  <c r="J53" i="35"/>
  <c r="J52" i="35"/>
  <c r="J51" i="35"/>
  <c r="J50" i="35"/>
  <c r="J48" i="35"/>
  <c r="J47" i="35"/>
  <c r="J46" i="35"/>
  <c r="J45" i="35"/>
  <c r="J44" i="35"/>
  <c r="J43" i="35"/>
  <c r="J41" i="35"/>
  <c r="J40" i="35"/>
  <c r="J39" i="35"/>
  <c r="J38" i="35"/>
  <c r="J37" i="35"/>
  <c r="J36" i="35"/>
  <c r="J34" i="35"/>
  <c r="J33" i="35"/>
  <c r="J32" i="35"/>
  <c r="J31" i="35"/>
  <c r="J30" i="35"/>
  <c r="J29" i="35"/>
  <c r="J27" i="35"/>
  <c r="J26" i="35"/>
  <c r="J18" i="35"/>
  <c r="J17" i="35"/>
  <c r="J16" i="35"/>
  <c r="J62" i="36"/>
  <c r="J61" i="36"/>
  <c r="J60" i="36"/>
  <c r="J59" i="36"/>
  <c r="J58" i="36"/>
  <c r="J57" i="36"/>
  <c r="J55" i="36"/>
  <c r="J54" i="36"/>
  <c r="J53" i="36"/>
  <c r="J52" i="36"/>
  <c r="J51" i="36"/>
  <c r="J50" i="36"/>
  <c r="J48" i="36"/>
  <c r="J47" i="36"/>
  <c r="J46" i="36"/>
  <c r="J45" i="36"/>
  <c r="J44" i="36"/>
  <c r="J43" i="36"/>
  <c r="J41" i="36"/>
  <c r="J40" i="36"/>
  <c r="J39" i="36"/>
  <c r="J38" i="36"/>
  <c r="J37" i="36"/>
  <c r="J36" i="36"/>
  <c r="J34" i="36"/>
  <c r="J33" i="36"/>
  <c r="J32" i="36"/>
  <c r="J31" i="36"/>
  <c r="J30" i="36"/>
  <c r="J29" i="36"/>
  <c r="J27" i="36"/>
  <c r="J26" i="36"/>
  <c r="J18" i="36"/>
  <c r="J17" i="36"/>
  <c r="J16" i="36"/>
  <c r="J62" i="37"/>
  <c r="J61" i="37"/>
  <c r="J60" i="37"/>
  <c r="J59" i="37"/>
  <c r="J58" i="37"/>
  <c r="J57" i="37"/>
  <c r="J55" i="37"/>
  <c r="J54" i="37"/>
  <c r="J53" i="37"/>
  <c r="J52" i="37"/>
  <c r="J51" i="37"/>
  <c r="J50" i="37"/>
  <c r="J48" i="37"/>
  <c r="J47" i="37"/>
  <c r="J46" i="37"/>
  <c r="J45" i="37"/>
  <c r="J44" i="37"/>
  <c r="J43" i="37"/>
  <c r="J41" i="37"/>
  <c r="J40" i="37"/>
  <c r="J39" i="37"/>
  <c r="J38" i="37"/>
  <c r="J37" i="37"/>
  <c r="J36" i="37"/>
  <c r="J34" i="37"/>
  <c r="J33" i="37"/>
  <c r="J32" i="37"/>
  <c r="J31" i="37"/>
  <c r="J30" i="37"/>
  <c r="J29" i="37"/>
  <c r="J27" i="37"/>
  <c r="J26" i="37"/>
  <c r="J18" i="37"/>
  <c r="J17" i="37"/>
  <c r="J16" i="37"/>
  <c r="J62" i="5"/>
  <c r="J61" i="5"/>
  <c r="J60" i="5"/>
  <c r="J59" i="5"/>
  <c r="J58" i="5"/>
  <c r="J57" i="5"/>
  <c r="J55" i="5"/>
  <c r="J54" i="5"/>
  <c r="J53" i="5"/>
  <c r="J52" i="5"/>
  <c r="J51" i="5"/>
  <c r="J50" i="5"/>
  <c r="J48" i="5"/>
  <c r="J47" i="5"/>
  <c r="J46" i="5"/>
  <c r="J45" i="5"/>
  <c r="J44" i="5"/>
  <c r="J43" i="5"/>
  <c r="J41" i="5"/>
  <c r="J40" i="5"/>
  <c r="J39" i="5"/>
  <c r="J38" i="5"/>
  <c r="J37" i="5"/>
  <c r="J36" i="5"/>
  <c r="J34" i="5"/>
  <c r="J33" i="5"/>
  <c r="J32" i="5"/>
  <c r="J31" i="5"/>
  <c r="J30" i="5"/>
  <c r="J29" i="5"/>
  <c r="J27" i="5"/>
  <c r="J26" i="5"/>
  <c r="J18" i="5"/>
  <c r="J17" i="5"/>
  <c r="J16" i="5"/>
  <c r="J62" i="4"/>
  <c r="J61" i="4"/>
  <c r="J60" i="4"/>
  <c r="J59" i="4"/>
  <c r="J58" i="4"/>
  <c r="J57" i="4"/>
  <c r="J55" i="4"/>
  <c r="J54" i="4"/>
  <c r="J53" i="4"/>
  <c r="J52" i="4"/>
  <c r="J51" i="4"/>
  <c r="J50" i="4"/>
  <c r="J48" i="4"/>
  <c r="J47" i="4"/>
  <c r="J46" i="4"/>
  <c r="J45" i="4"/>
  <c r="J44" i="4"/>
  <c r="J43" i="4"/>
  <c r="J41" i="4"/>
  <c r="J40" i="4"/>
  <c r="J39" i="4"/>
  <c r="J38" i="4"/>
  <c r="J37" i="4"/>
  <c r="J36" i="4"/>
  <c r="J34" i="4"/>
  <c r="J33" i="4"/>
  <c r="J32" i="4"/>
  <c r="J31" i="4"/>
  <c r="J30" i="4"/>
  <c r="J29" i="4"/>
  <c r="J27" i="4"/>
  <c r="J26" i="4"/>
  <c r="J18" i="4"/>
  <c r="J13" i="1"/>
  <c r="H17" i="1"/>
  <c r="F17" i="1" s="1"/>
  <c r="H13" i="1"/>
  <c r="F13" i="1" s="1"/>
  <c r="G13" i="1" s="1"/>
  <c r="B2" i="15"/>
  <c r="J63" i="2"/>
  <c r="J64" i="2"/>
  <c r="J65" i="2"/>
  <c r="J66" i="2"/>
  <c r="J67" i="2"/>
  <c r="J68" i="2"/>
  <c r="B2" i="14"/>
  <c r="B2" i="13"/>
  <c r="B2" i="12"/>
  <c r="B2" i="11"/>
  <c r="B2" i="10"/>
  <c r="B2" i="9"/>
  <c r="B2" i="8"/>
  <c r="B2" i="7"/>
  <c r="B2" i="6"/>
  <c r="B2" i="5"/>
  <c r="B2" i="4"/>
  <c r="B2" i="2"/>
  <c r="H28" i="1"/>
  <c r="H27" i="1"/>
  <c r="H26" i="1"/>
  <c r="H25" i="1"/>
  <c r="H24" i="1"/>
  <c r="J61" i="2"/>
  <c r="J60" i="2"/>
  <c r="J59" i="2"/>
  <c r="J58" i="2"/>
  <c r="J57" i="2"/>
  <c r="J56" i="2"/>
  <c r="J50" i="2"/>
  <c r="J51" i="2"/>
  <c r="J52" i="2"/>
  <c r="J53" i="2"/>
  <c r="J54" i="2"/>
  <c r="J43" i="2"/>
  <c r="J44" i="2"/>
  <c r="J45" i="2"/>
  <c r="J46" i="2"/>
  <c r="J47" i="2"/>
  <c r="J23" i="2"/>
  <c r="J24" i="2"/>
  <c r="J32" i="2"/>
  <c r="J33" i="2"/>
  <c r="J36" i="2"/>
  <c r="J37" i="2"/>
  <c r="J38" i="2"/>
  <c r="J39" i="2"/>
  <c r="J40" i="2"/>
  <c r="J49" i="2"/>
  <c r="J42" i="2"/>
  <c r="J35" i="2"/>
  <c r="H23" i="1"/>
  <c r="H9" i="1"/>
  <c r="J15" i="1"/>
  <c r="F9" i="1" l="1"/>
  <c r="F72" i="1"/>
  <c r="G72" i="1" s="1"/>
  <c r="J49" i="15"/>
  <c r="I136" i="1" s="1"/>
  <c r="F136" i="1" s="1"/>
  <c r="G136" i="1" s="1"/>
  <c r="J35" i="14"/>
  <c r="I125" i="1" s="1"/>
  <c r="J15" i="5"/>
  <c r="M23" i="1"/>
  <c r="N23" i="1" s="1"/>
  <c r="J4" i="4"/>
  <c r="J4" i="2"/>
  <c r="I22" i="1" s="1"/>
  <c r="J35" i="18"/>
  <c r="I161" i="1" s="1"/>
  <c r="J161" i="1" s="1"/>
  <c r="J4" i="33"/>
  <c r="J4" i="25"/>
  <c r="J4" i="17"/>
  <c r="J4" i="16"/>
  <c r="J4" i="9"/>
  <c r="J4" i="8"/>
  <c r="J35" i="34"/>
  <c r="I305" i="1" s="1"/>
  <c r="J305" i="1" s="1"/>
  <c r="J28" i="26"/>
  <c r="I232" i="1" s="1"/>
  <c r="F232" i="1" s="1"/>
  <c r="G232" i="1" s="1"/>
  <c r="J35" i="26"/>
  <c r="I233" i="1" s="1"/>
  <c r="J233" i="1" s="1"/>
  <c r="J28" i="22"/>
  <c r="I196" i="1" s="1"/>
  <c r="F196" i="1" s="1"/>
  <c r="G196" i="1" s="1"/>
  <c r="J56" i="20"/>
  <c r="I182" i="1" s="1"/>
  <c r="J182" i="1" s="1"/>
  <c r="J42" i="19"/>
  <c r="I171" i="1" s="1"/>
  <c r="J171" i="1" s="1"/>
  <c r="J42" i="15"/>
  <c r="I135" i="1" s="1"/>
  <c r="J135" i="1" s="1"/>
  <c r="J10" i="2"/>
  <c r="J4" i="36"/>
  <c r="J4" i="30"/>
  <c r="J4" i="28"/>
  <c r="J4" i="22"/>
  <c r="J4" i="20"/>
  <c r="J4" i="14"/>
  <c r="J4" i="6"/>
  <c r="J4" i="31"/>
  <c r="J4" i="23"/>
  <c r="J4" i="15"/>
  <c r="J4" i="7"/>
  <c r="J49" i="34"/>
  <c r="I307" i="1" s="1"/>
  <c r="J307" i="1" s="1"/>
  <c r="J49" i="32"/>
  <c r="I289" i="1" s="1"/>
  <c r="J289" i="1" s="1"/>
  <c r="J35" i="31"/>
  <c r="I278" i="1" s="1"/>
  <c r="J278" i="1" s="1"/>
  <c r="J15" i="30"/>
  <c r="I267" i="1" s="1"/>
  <c r="J49" i="28"/>
  <c r="I253" i="1" s="1"/>
  <c r="J253" i="1" s="1"/>
  <c r="J49" i="12"/>
  <c r="I109" i="1" s="1"/>
  <c r="F109" i="1" s="1"/>
  <c r="G109" i="1" s="1"/>
  <c r="J15" i="8"/>
  <c r="I69" i="1" s="1"/>
  <c r="J49" i="36"/>
  <c r="I325" i="1" s="1"/>
  <c r="J325" i="1" s="1"/>
  <c r="J49" i="6"/>
  <c r="I55" i="1" s="1"/>
  <c r="F55" i="1" s="1"/>
  <c r="G55" i="1" s="1"/>
  <c r="J4" i="37"/>
  <c r="J4" i="29"/>
  <c r="J4" i="21"/>
  <c r="J4" i="13"/>
  <c r="J4" i="12"/>
  <c r="J4" i="5"/>
  <c r="J28" i="29"/>
  <c r="I259" i="1" s="1"/>
  <c r="F259" i="1" s="1"/>
  <c r="G259" i="1" s="1"/>
  <c r="J4" i="34"/>
  <c r="J4" i="32"/>
  <c r="J4" i="26"/>
  <c r="J4" i="24"/>
  <c r="J4" i="18"/>
  <c r="J4" i="10"/>
  <c r="J28" i="37"/>
  <c r="I331" i="1" s="1"/>
  <c r="F331" i="1" s="1"/>
  <c r="G331" i="1" s="1"/>
  <c r="J42" i="36"/>
  <c r="I324" i="1" s="1"/>
  <c r="J324" i="1" s="1"/>
  <c r="J4" i="35"/>
  <c r="J4" i="27"/>
  <c r="J4" i="19"/>
  <c r="J4" i="11"/>
  <c r="J35" i="37"/>
  <c r="I332" i="1" s="1"/>
  <c r="J332" i="1" s="1"/>
  <c r="J15" i="36"/>
  <c r="I321" i="1" s="1"/>
  <c r="J49" i="29"/>
  <c r="I262" i="1" s="1"/>
  <c r="J262" i="1" s="1"/>
  <c r="J15" i="25"/>
  <c r="I222" i="1" s="1"/>
  <c r="J35" i="24"/>
  <c r="I215" i="1" s="1"/>
  <c r="F215" i="1" s="1"/>
  <c r="G215" i="1" s="1"/>
  <c r="J15" i="21"/>
  <c r="I186" i="1" s="1"/>
  <c r="J49" i="19"/>
  <c r="I172" i="1" s="1"/>
  <c r="J172" i="1" s="1"/>
  <c r="J42" i="29"/>
  <c r="I261" i="1" s="1"/>
  <c r="J261" i="1" s="1"/>
  <c r="J28" i="28"/>
  <c r="I250" i="1" s="1"/>
  <c r="F250" i="1" s="1"/>
  <c r="G250" i="1" s="1"/>
  <c r="J49" i="22"/>
  <c r="I199" i="1" s="1"/>
  <c r="J199" i="1" s="1"/>
  <c r="J28" i="9"/>
  <c r="I79" i="1" s="1"/>
  <c r="J79" i="1" s="1"/>
  <c r="J56" i="9"/>
  <c r="I83" i="1" s="1"/>
  <c r="J83" i="1" s="1"/>
  <c r="F125" i="1"/>
  <c r="G125" i="1" s="1"/>
  <c r="J28" i="35"/>
  <c r="I313" i="1" s="1"/>
  <c r="F313" i="1" s="1"/>
  <c r="G313" i="1" s="1"/>
  <c r="J15" i="32"/>
  <c r="I285" i="1" s="1"/>
  <c r="F285" i="1" s="1"/>
  <c r="G285" i="1" s="1"/>
  <c r="J35" i="29"/>
  <c r="I260" i="1" s="1"/>
  <c r="J260" i="1" s="1"/>
  <c r="J15" i="28"/>
  <c r="I249" i="1" s="1"/>
  <c r="F249" i="1" s="1"/>
  <c r="G249" i="1" s="1"/>
  <c r="J28" i="23"/>
  <c r="I205" i="1" s="1"/>
  <c r="F205" i="1" s="1"/>
  <c r="G205" i="1" s="1"/>
  <c r="J56" i="16"/>
  <c r="I146" i="1" s="1"/>
  <c r="J146" i="1" s="1"/>
  <c r="J49" i="14"/>
  <c r="I127" i="1" s="1"/>
  <c r="J127" i="1" s="1"/>
  <c r="J15" i="11"/>
  <c r="I96" i="1" s="1"/>
  <c r="F96" i="1" s="1"/>
  <c r="G96" i="1" s="1"/>
  <c r="J49" i="11"/>
  <c r="I100" i="1" s="1"/>
  <c r="J100" i="1" s="1"/>
  <c r="J35" i="10"/>
  <c r="I89" i="1" s="1"/>
  <c r="F89" i="1" s="1"/>
  <c r="G89" i="1" s="1"/>
  <c r="J49" i="9"/>
  <c r="I82" i="1" s="1"/>
  <c r="F82" i="1" s="1"/>
  <c r="G82" i="1" s="1"/>
  <c r="J15" i="4"/>
  <c r="I33" i="1" s="1"/>
  <c r="J56" i="33"/>
  <c r="I299" i="1" s="1"/>
  <c r="J299" i="1" s="1"/>
  <c r="J35" i="27"/>
  <c r="I242" i="1" s="1"/>
  <c r="F242" i="1" s="1"/>
  <c r="G242" i="1" s="1"/>
  <c r="J49" i="26"/>
  <c r="I235" i="1" s="1"/>
  <c r="F235" i="1" s="1"/>
  <c r="G235" i="1" s="1"/>
  <c r="J35" i="25"/>
  <c r="I224" i="1" s="1"/>
  <c r="J224" i="1" s="1"/>
  <c r="J35" i="21"/>
  <c r="I188" i="1" s="1"/>
  <c r="J188" i="1" s="1"/>
  <c r="J49" i="20"/>
  <c r="I181" i="1" s="1"/>
  <c r="J49" i="13"/>
  <c r="I118" i="1" s="1"/>
  <c r="J118" i="1" s="1"/>
  <c r="J49" i="7"/>
  <c r="I64" i="1" s="1"/>
  <c r="F64" i="1" s="1"/>
  <c r="G64" i="1" s="1"/>
  <c r="J35" i="6"/>
  <c r="I53" i="1" s="1"/>
  <c r="F53" i="1" s="1"/>
  <c r="G53" i="1" s="1"/>
  <c r="J42" i="23"/>
  <c r="I207" i="1" s="1"/>
  <c r="J207" i="1" s="1"/>
  <c r="J28" i="10"/>
  <c r="I88" i="1" s="1"/>
  <c r="F88" i="1" s="1"/>
  <c r="G88" i="1" s="1"/>
  <c r="J42" i="4"/>
  <c r="I36" i="1" s="1"/>
  <c r="F36" i="1" s="1"/>
  <c r="G36" i="1" s="1"/>
  <c r="J56" i="5"/>
  <c r="I47" i="1" s="1"/>
  <c r="J47" i="1" s="1"/>
  <c r="J49" i="37"/>
  <c r="I334" i="1" s="1"/>
  <c r="J334" i="1" s="1"/>
  <c r="J49" i="35"/>
  <c r="I316" i="1" s="1"/>
  <c r="J316" i="1" s="1"/>
  <c r="J15" i="34"/>
  <c r="I303" i="1" s="1"/>
  <c r="J49" i="33"/>
  <c r="I298" i="1" s="1"/>
  <c r="J298" i="1" s="1"/>
  <c r="J49" i="31"/>
  <c r="I280" i="1" s="1"/>
  <c r="F280" i="1" s="1"/>
  <c r="G280" i="1" s="1"/>
  <c r="J42" i="26"/>
  <c r="I234" i="1" s="1"/>
  <c r="F234" i="1" s="1"/>
  <c r="G234" i="1" s="1"/>
  <c r="J28" i="25"/>
  <c r="I223" i="1" s="1"/>
  <c r="J223" i="1" s="1"/>
  <c r="J56" i="25"/>
  <c r="I227" i="1" s="1"/>
  <c r="J227" i="1" s="1"/>
  <c r="J15" i="24"/>
  <c r="I213" i="1" s="1"/>
  <c r="J56" i="24"/>
  <c r="I218" i="1" s="1"/>
  <c r="J218" i="1" s="1"/>
  <c r="J56" i="23"/>
  <c r="I209" i="1" s="1"/>
  <c r="J209" i="1" s="1"/>
  <c r="J42" i="22"/>
  <c r="I198" i="1" s="1"/>
  <c r="J198" i="1" s="1"/>
  <c r="J28" i="21"/>
  <c r="I187" i="1" s="1"/>
  <c r="F187" i="1" s="1"/>
  <c r="G187" i="1" s="1"/>
  <c r="J28" i="19"/>
  <c r="I169" i="1" s="1"/>
  <c r="J169" i="1" s="1"/>
  <c r="J28" i="14"/>
  <c r="I124" i="1" s="1"/>
  <c r="J124" i="1" s="1"/>
  <c r="J42" i="7"/>
  <c r="I63" i="1" s="1"/>
  <c r="J63" i="1" s="1"/>
  <c r="J28" i="34"/>
  <c r="I304" i="1" s="1"/>
  <c r="F304" i="1" s="1"/>
  <c r="G304" i="1" s="1"/>
  <c r="J49" i="30"/>
  <c r="I271" i="1" s="1"/>
  <c r="F271" i="1" s="1"/>
  <c r="G271" i="1" s="1"/>
  <c r="J56" i="17"/>
  <c r="I155" i="1" s="1"/>
  <c r="J155" i="1" s="1"/>
  <c r="J15" i="16"/>
  <c r="I141" i="1" s="1"/>
  <c r="J49" i="16"/>
  <c r="I145" i="1" s="1"/>
  <c r="J145" i="1" s="1"/>
  <c r="J35" i="12"/>
  <c r="I107" i="1" s="1"/>
  <c r="J107" i="1" s="1"/>
  <c r="J49" i="10"/>
  <c r="I91" i="1" s="1"/>
  <c r="J91" i="1" s="1"/>
  <c r="J35" i="9"/>
  <c r="I80" i="1" s="1"/>
  <c r="J80" i="1" s="1"/>
  <c r="J28" i="7"/>
  <c r="I61" i="1" s="1"/>
  <c r="F61" i="1" s="1"/>
  <c r="G61" i="1" s="1"/>
  <c r="J42" i="31"/>
  <c r="I279" i="1" s="1"/>
  <c r="J279" i="1" s="1"/>
  <c r="J49" i="25"/>
  <c r="I226" i="1" s="1"/>
  <c r="J226" i="1" s="1"/>
  <c r="J49" i="23"/>
  <c r="I208" i="1" s="1"/>
  <c r="F208" i="1" s="1"/>
  <c r="G208" i="1" s="1"/>
  <c r="J15" i="19"/>
  <c r="I168" i="1" s="1"/>
  <c r="F168" i="1" s="1"/>
  <c r="G168" i="1" s="1"/>
  <c r="J28" i="13"/>
  <c r="I115" i="1" s="1"/>
  <c r="F115" i="1" s="1"/>
  <c r="G115" i="1" s="1"/>
  <c r="J56" i="13"/>
  <c r="I119" i="1" s="1"/>
  <c r="J119" i="1" s="1"/>
  <c r="J42" i="12"/>
  <c r="I108" i="1" s="1"/>
  <c r="J108" i="1" s="1"/>
  <c r="J49" i="8"/>
  <c r="I73" i="1" s="1"/>
  <c r="J73" i="1" s="1"/>
  <c r="J35" i="7"/>
  <c r="I62" i="1" s="1"/>
  <c r="J62" i="1" s="1"/>
  <c r="J15" i="14"/>
  <c r="I123" i="1" s="1"/>
  <c r="J35" i="4"/>
  <c r="I35" i="1" s="1"/>
  <c r="F35" i="1" s="1"/>
  <c r="G35" i="1" s="1"/>
  <c r="H38" i="3"/>
  <c r="H37" i="3"/>
  <c r="J28" i="17"/>
  <c r="I151" i="1" s="1"/>
  <c r="F151" i="1" s="1"/>
  <c r="G151" i="1" s="1"/>
  <c r="J49" i="17"/>
  <c r="I154" i="1" s="1"/>
  <c r="F154" i="1" s="1"/>
  <c r="G154" i="1" s="1"/>
  <c r="J35" i="17"/>
  <c r="I152" i="1" s="1"/>
  <c r="J152" i="1" s="1"/>
  <c r="J55" i="2"/>
  <c r="I28" i="1" s="1"/>
  <c r="J28" i="1" s="1"/>
  <c r="J136" i="1"/>
  <c r="J125" i="1"/>
  <c r="J21" i="2"/>
  <c r="I24" i="1" s="1"/>
  <c r="J49" i="24"/>
  <c r="I217" i="1" s="1"/>
  <c r="J217" i="1" s="1"/>
  <c r="J49" i="21"/>
  <c r="I190" i="1" s="1"/>
  <c r="J190" i="1" s="1"/>
  <c r="J49" i="18"/>
  <c r="I163" i="1" s="1"/>
  <c r="F163" i="1" s="1"/>
  <c r="G163" i="1" s="1"/>
  <c r="J49" i="4"/>
  <c r="I37" i="1" s="1"/>
  <c r="J37" i="1" s="1"/>
  <c r="J49" i="5"/>
  <c r="I46" i="1" s="1"/>
  <c r="J46" i="1" s="1"/>
  <c r="J49" i="27"/>
  <c r="I244" i="1" s="1"/>
  <c r="J244" i="1" s="1"/>
  <c r="J15" i="27"/>
  <c r="I240" i="1" s="1"/>
  <c r="F240" i="1" s="1"/>
  <c r="G240" i="1" s="1"/>
  <c r="J15" i="37"/>
  <c r="I330" i="1" s="1"/>
  <c r="J15" i="33"/>
  <c r="I294" i="1" s="1"/>
  <c r="F294" i="1" s="1"/>
  <c r="G294" i="1" s="1"/>
  <c r="J15" i="15"/>
  <c r="I132" i="1" s="1"/>
  <c r="J15" i="12"/>
  <c r="J15" i="10"/>
  <c r="I87" i="1" s="1"/>
  <c r="J15" i="6"/>
  <c r="I51" i="1" s="1"/>
  <c r="F51" i="1" s="1"/>
  <c r="G51" i="1" s="1"/>
  <c r="J15" i="31"/>
  <c r="I276" i="1" s="1"/>
  <c r="J15" i="22"/>
  <c r="I195" i="1" s="1"/>
  <c r="F195" i="1" s="1"/>
  <c r="G195" i="1" s="1"/>
  <c r="J15" i="9"/>
  <c r="I78" i="1" s="1"/>
  <c r="J15" i="26"/>
  <c r="I231" i="1" s="1"/>
  <c r="I42" i="1"/>
  <c r="F42" i="1" s="1"/>
  <c r="G42" i="1" s="1"/>
  <c r="J15" i="35"/>
  <c r="I312" i="1" s="1"/>
  <c r="J15" i="29"/>
  <c r="I258" i="1" s="1"/>
  <c r="J15" i="20"/>
  <c r="I177" i="1" s="1"/>
  <c r="J15" i="18"/>
  <c r="I159" i="1" s="1"/>
  <c r="J15" i="13"/>
  <c r="I114" i="1" s="1"/>
  <c r="J15" i="7"/>
  <c r="I60" i="1" s="1"/>
  <c r="F60" i="1" s="1"/>
  <c r="G60" i="1" s="1"/>
  <c r="J15" i="23"/>
  <c r="I204" i="1" s="1"/>
  <c r="J15" i="17"/>
  <c r="I150" i="1" s="1"/>
  <c r="J28" i="12"/>
  <c r="I106" i="1" s="1"/>
  <c r="F106" i="1" s="1"/>
  <c r="G106" i="1" s="1"/>
  <c r="J28" i="4"/>
  <c r="I34" i="1" s="1"/>
  <c r="J34" i="1" s="1"/>
  <c r="J28" i="32"/>
  <c r="I286" i="1" s="1"/>
  <c r="F286" i="1" s="1"/>
  <c r="G286" i="1" s="1"/>
  <c r="J28" i="20"/>
  <c r="I178" i="1" s="1"/>
  <c r="F178" i="1" s="1"/>
  <c r="G178" i="1" s="1"/>
  <c r="J28" i="16"/>
  <c r="I142" i="1" s="1"/>
  <c r="F142" i="1" s="1"/>
  <c r="G142" i="1" s="1"/>
  <c r="J28" i="6"/>
  <c r="I52" i="1" s="1"/>
  <c r="J52" i="1" s="1"/>
  <c r="J28" i="5"/>
  <c r="I43" i="1" s="1"/>
  <c r="F43" i="1" s="1"/>
  <c r="G43" i="1" s="1"/>
  <c r="J28" i="36"/>
  <c r="I322" i="1" s="1"/>
  <c r="F322" i="1" s="1"/>
  <c r="G322" i="1" s="1"/>
  <c r="J28" i="33"/>
  <c r="I295" i="1" s="1"/>
  <c r="F295" i="1" s="1"/>
  <c r="G295" i="1" s="1"/>
  <c r="J28" i="31"/>
  <c r="I277" i="1" s="1"/>
  <c r="J277" i="1" s="1"/>
  <c r="J28" i="15"/>
  <c r="I133" i="1" s="1"/>
  <c r="J133" i="1" s="1"/>
  <c r="J28" i="30"/>
  <c r="I268" i="1" s="1"/>
  <c r="F268" i="1" s="1"/>
  <c r="G268" i="1" s="1"/>
  <c r="J28" i="27"/>
  <c r="I241" i="1" s="1"/>
  <c r="F241" i="1" s="1"/>
  <c r="G241" i="1" s="1"/>
  <c r="J28" i="24"/>
  <c r="I214" i="1" s="1"/>
  <c r="J28" i="18"/>
  <c r="I160" i="1" s="1"/>
  <c r="F160" i="1" s="1"/>
  <c r="G160" i="1" s="1"/>
  <c r="J28" i="11"/>
  <c r="I97" i="1" s="1"/>
  <c r="J97" i="1" s="1"/>
  <c r="J28" i="8"/>
  <c r="I70" i="1" s="1"/>
  <c r="F70" i="1" s="1"/>
  <c r="G70" i="1" s="1"/>
  <c r="J35" i="35"/>
  <c r="I314" i="1" s="1"/>
  <c r="F314" i="1" s="1"/>
  <c r="G314" i="1" s="1"/>
  <c r="J35" i="23"/>
  <c r="I206" i="1" s="1"/>
  <c r="J35" i="19"/>
  <c r="I170" i="1" s="1"/>
  <c r="F170" i="1" s="1"/>
  <c r="G170" i="1" s="1"/>
  <c r="J35" i="16"/>
  <c r="I143" i="1" s="1"/>
  <c r="J143" i="1" s="1"/>
  <c r="J35" i="33"/>
  <c r="I296" i="1" s="1"/>
  <c r="F296" i="1" s="1"/>
  <c r="G296" i="1" s="1"/>
  <c r="J35" i="30"/>
  <c r="I269" i="1" s="1"/>
  <c r="J35" i="28"/>
  <c r="I251" i="1" s="1"/>
  <c r="J251" i="1" s="1"/>
  <c r="J35" i="13"/>
  <c r="I116" i="1" s="1"/>
  <c r="F116" i="1" s="1"/>
  <c r="G116" i="1" s="1"/>
  <c r="J35" i="5"/>
  <c r="I44" i="1" s="1"/>
  <c r="F44" i="1" s="1"/>
  <c r="G44" i="1" s="1"/>
  <c r="J35" i="36"/>
  <c r="I323" i="1" s="1"/>
  <c r="J323" i="1" s="1"/>
  <c r="J35" i="20"/>
  <c r="I179" i="1" s="1"/>
  <c r="J179" i="1" s="1"/>
  <c r="J35" i="15"/>
  <c r="I134" i="1" s="1"/>
  <c r="J134" i="1" s="1"/>
  <c r="J35" i="8"/>
  <c r="I71" i="1" s="1"/>
  <c r="J71" i="1" s="1"/>
  <c r="J35" i="22"/>
  <c r="I197" i="1" s="1"/>
  <c r="J35" i="11"/>
  <c r="I98" i="1" s="1"/>
  <c r="J98" i="1" s="1"/>
  <c r="J35" i="32"/>
  <c r="I287" i="1" s="1"/>
  <c r="F287" i="1" s="1"/>
  <c r="G287" i="1" s="1"/>
  <c r="J42" i="28"/>
  <c r="I252" i="1" s="1"/>
  <c r="J252" i="1" s="1"/>
  <c r="J42" i="21"/>
  <c r="I189" i="1" s="1"/>
  <c r="F189" i="1" s="1"/>
  <c r="G189" i="1" s="1"/>
  <c r="J42" i="5"/>
  <c r="I45" i="1" s="1"/>
  <c r="J45" i="1" s="1"/>
  <c r="J42" i="35"/>
  <c r="I315" i="1" s="1"/>
  <c r="J315" i="1" s="1"/>
  <c r="J42" i="33"/>
  <c r="I297" i="1" s="1"/>
  <c r="J297" i="1" s="1"/>
  <c r="J42" i="18"/>
  <c r="I162" i="1" s="1"/>
  <c r="J162" i="1" s="1"/>
  <c r="J42" i="14"/>
  <c r="I126" i="1" s="1"/>
  <c r="J126" i="1" s="1"/>
  <c r="J42" i="11"/>
  <c r="I99" i="1" s="1"/>
  <c r="J99" i="1" s="1"/>
  <c r="J42" i="9"/>
  <c r="I81" i="1" s="1"/>
  <c r="J81" i="1" s="1"/>
  <c r="J42" i="6"/>
  <c r="I54" i="1" s="1"/>
  <c r="J54" i="1" s="1"/>
  <c r="J42" i="8"/>
  <c r="I72" i="1" s="1"/>
  <c r="J72" i="1" s="1"/>
  <c r="J42" i="32"/>
  <c r="I288" i="1" s="1"/>
  <c r="J288" i="1" s="1"/>
  <c r="J42" i="20"/>
  <c r="I180" i="1" s="1"/>
  <c r="J180" i="1" s="1"/>
  <c r="J42" i="37"/>
  <c r="I333" i="1" s="1"/>
  <c r="J333" i="1" s="1"/>
  <c r="J42" i="30"/>
  <c r="I270" i="1" s="1"/>
  <c r="J270" i="1" s="1"/>
  <c r="J42" i="27"/>
  <c r="I243" i="1" s="1"/>
  <c r="J243" i="1" s="1"/>
  <c r="J42" i="25"/>
  <c r="I225" i="1" s="1"/>
  <c r="J225" i="1" s="1"/>
  <c r="J42" i="16"/>
  <c r="I144" i="1" s="1"/>
  <c r="J144" i="1" s="1"/>
  <c r="J42" i="13"/>
  <c r="I117" i="1" s="1"/>
  <c r="F117" i="1" s="1"/>
  <c r="G117" i="1" s="1"/>
  <c r="J42" i="17"/>
  <c r="I153" i="1" s="1"/>
  <c r="F153" i="1" s="1"/>
  <c r="G153" i="1" s="1"/>
  <c r="J42" i="34"/>
  <c r="I306" i="1" s="1"/>
  <c r="J306" i="1" s="1"/>
  <c r="J42" i="24"/>
  <c r="I216" i="1" s="1"/>
  <c r="J216" i="1" s="1"/>
  <c r="J42" i="10"/>
  <c r="I90" i="1" s="1"/>
  <c r="J90" i="1" s="1"/>
  <c r="J56" i="34"/>
  <c r="I308" i="1" s="1"/>
  <c r="J308" i="1" s="1"/>
  <c r="J56" i="31"/>
  <c r="I281" i="1" s="1"/>
  <c r="J281" i="1" s="1"/>
  <c r="J56" i="6"/>
  <c r="I56" i="1" s="1"/>
  <c r="J56" i="1" s="1"/>
  <c r="J56" i="11"/>
  <c r="I101" i="1" s="1"/>
  <c r="J56" i="28"/>
  <c r="I254" i="1" s="1"/>
  <c r="J254" i="1" s="1"/>
  <c r="J56" i="21"/>
  <c r="I191" i="1" s="1"/>
  <c r="J191" i="1" s="1"/>
  <c r="J56" i="19"/>
  <c r="I173" i="1" s="1"/>
  <c r="J56" i="14"/>
  <c r="I128" i="1" s="1"/>
  <c r="F128" i="1" s="1"/>
  <c r="G128" i="1" s="1"/>
  <c r="J56" i="18"/>
  <c r="I164" i="1" s="1"/>
  <c r="F164" i="1" s="1"/>
  <c r="G164" i="1" s="1"/>
  <c r="J56" i="10"/>
  <c r="I92" i="1" s="1"/>
  <c r="J92" i="1" s="1"/>
  <c r="J56" i="36"/>
  <c r="I326" i="1" s="1"/>
  <c r="F326" i="1" s="1"/>
  <c r="G326" i="1" s="1"/>
  <c r="J56" i="29"/>
  <c r="I263" i="1" s="1"/>
  <c r="J263" i="1" s="1"/>
  <c r="J56" i="27"/>
  <c r="I245" i="1" s="1"/>
  <c r="J245" i="1" s="1"/>
  <c r="J56" i="22"/>
  <c r="I200" i="1" s="1"/>
  <c r="J200" i="1" s="1"/>
  <c r="J56" i="7"/>
  <c r="I65" i="1" s="1"/>
  <c r="J65" i="1" s="1"/>
  <c r="J56" i="26"/>
  <c r="I236" i="1" s="1"/>
  <c r="J236" i="1" s="1"/>
  <c r="J56" i="15"/>
  <c r="I137" i="1" s="1"/>
  <c r="J137" i="1" s="1"/>
  <c r="J56" i="8"/>
  <c r="I74" i="1" s="1"/>
  <c r="J74" i="1" s="1"/>
  <c r="J56" i="4"/>
  <c r="I38" i="1" s="1"/>
  <c r="F38" i="1" s="1"/>
  <c r="G38" i="1" s="1"/>
  <c r="J56" i="37"/>
  <c r="I335" i="1" s="1"/>
  <c r="J335" i="1" s="1"/>
  <c r="J56" i="35"/>
  <c r="I317" i="1" s="1"/>
  <c r="J317" i="1" s="1"/>
  <c r="J56" i="32"/>
  <c r="I290" i="1" s="1"/>
  <c r="J290" i="1" s="1"/>
  <c r="J56" i="30"/>
  <c r="I272" i="1" s="1"/>
  <c r="J272" i="1" s="1"/>
  <c r="J56" i="12"/>
  <c r="I110" i="1" s="1"/>
  <c r="J110" i="1" s="1"/>
  <c r="J62" i="2"/>
  <c r="I29" i="1" s="1"/>
  <c r="F29" i="1" s="1"/>
  <c r="G29" i="1" s="1"/>
  <c r="J41" i="2"/>
  <c r="I26" i="1" s="1"/>
  <c r="J48" i="2"/>
  <c r="I27" i="1" s="1"/>
  <c r="J34" i="2"/>
  <c r="I25" i="1" s="1"/>
  <c r="D17" i="1" l="1"/>
  <c r="F333" i="1"/>
  <c r="G333" i="1" s="1"/>
  <c r="F45" i="1"/>
  <c r="G45" i="1" s="1"/>
  <c r="F324" i="1"/>
  <c r="G324" i="1" s="1"/>
  <c r="F144" i="1"/>
  <c r="G144" i="1" s="1"/>
  <c r="F198" i="1"/>
  <c r="G198" i="1" s="1"/>
  <c r="F162" i="1"/>
  <c r="G162" i="1" s="1"/>
  <c r="F90" i="1"/>
  <c r="G90" i="1" s="1"/>
  <c r="F279" i="1"/>
  <c r="G279" i="1" s="1"/>
  <c r="F297" i="1"/>
  <c r="G297" i="1" s="1"/>
  <c r="F252" i="1"/>
  <c r="G252" i="1" s="1"/>
  <c r="F126" i="1"/>
  <c r="G126" i="1" s="1"/>
  <c r="F243" i="1"/>
  <c r="G243" i="1" s="1"/>
  <c r="F261" i="1"/>
  <c r="G261" i="1" s="1"/>
  <c r="F207" i="1"/>
  <c r="G207" i="1" s="1"/>
  <c r="F225" i="1"/>
  <c r="G225" i="1" s="1"/>
  <c r="F288" i="1"/>
  <c r="G288" i="1" s="1"/>
  <c r="F54" i="1"/>
  <c r="G54" i="1" s="1"/>
  <c r="F171" i="1"/>
  <c r="G171" i="1" s="1"/>
  <c r="F306" i="1"/>
  <c r="G306" i="1" s="1"/>
  <c r="F180" i="1"/>
  <c r="G180" i="1" s="1"/>
  <c r="F135" i="1"/>
  <c r="G135" i="1" s="1"/>
  <c r="F315" i="1"/>
  <c r="G315" i="1" s="1"/>
  <c r="F270" i="1"/>
  <c r="G270" i="1" s="1"/>
  <c r="F108" i="1"/>
  <c r="G108" i="1" s="1"/>
  <c r="F99" i="1"/>
  <c r="G99" i="1" s="1"/>
  <c r="F216" i="1"/>
  <c r="G216" i="1" s="1"/>
  <c r="F81" i="1"/>
  <c r="G81" i="1" s="1"/>
  <c r="F63" i="1"/>
  <c r="G63" i="1" s="1"/>
  <c r="J114" i="1"/>
  <c r="F114" i="1"/>
  <c r="G114" i="1" s="1"/>
  <c r="J204" i="1"/>
  <c r="F204" i="1"/>
  <c r="G204" i="1" s="1"/>
  <c r="J231" i="1"/>
  <c r="F231" i="1"/>
  <c r="G231" i="1" s="1"/>
  <c r="J78" i="1"/>
  <c r="F78" i="1"/>
  <c r="G78" i="1" s="1"/>
  <c r="J330" i="1"/>
  <c r="F330" i="1"/>
  <c r="G330" i="1" s="1"/>
  <c r="J222" i="1"/>
  <c r="F222" i="1"/>
  <c r="G222" i="1" s="1"/>
  <c r="J123" i="1"/>
  <c r="F123" i="1"/>
  <c r="G123" i="1" s="1"/>
  <c r="J177" i="1"/>
  <c r="F177" i="1"/>
  <c r="G177" i="1" s="1"/>
  <c r="J303" i="1"/>
  <c r="F303" i="1"/>
  <c r="G303" i="1" s="1"/>
  <c r="J33" i="1"/>
  <c r="F33" i="1"/>
  <c r="G33" i="1" s="1"/>
  <c r="J321" i="1"/>
  <c r="F321" i="1"/>
  <c r="G321" i="1" s="1"/>
  <c r="J258" i="1"/>
  <c r="F258" i="1"/>
  <c r="G258" i="1" s="1"/>
  <c r="J87" i="1"/>
  <c r="F87" i="1"/>
  <c r="G87" i="1" s="1"/>
  <c r="J267" i="1"/>
  <c r="F267" i="1"/>
  <c r="G267" i="1" s="1"/>
  <c r="J69" i="1"/>
  <c r="F69" i="1"/>
  <c r="G69" i="1" s="1"/>
  <c r="J276" i="1"/>
  <c r="F276" i="1"/>
  <c r="G276" i="1" s="1"/>
  <c r="J312" i="1"/>
  <c r="F312" i="1"/>
  <c r="G312" i="1" s="1"/>
  <c r="J213" i="1"/>
  <c r="F213" i="1"/>
  <c r="G213" i="1" s="1"/>
  <c r="J159" i="1"/>
  <c r="F159" i="1"/>
  <c r="G159" i="1" s="1"/>
  <c r="J150" i="1"/>
  <c r="F150" i="1"/>
  <c r="G150" i="1" s="1"/>
  <c r="J132" i="1"/>
  <c r="F132" i="1"/>
  <c r="G132" i="1" s="1"/>
  <c r="J186" i="1"/>
  <c r="F186" i="1"/>
  <c r="G186" i="1" s="1"/>
  <c r="J141" i="1"/>
  <c r="F141" i="1"/>
  <c r="G141" i="1" s="1"/>
  <c r="I284" i="1"/>
  <c r="J284" i="1" s="1"/>
  <c r="J1" i="32"/>
  <c r="I59" i="1"/>
  <c r="J59" i="1" s="1"/>
  <c r="J1" i="7"/>
  <c r="I248" i="1"/>
  <c r="J248" i="1" s="1"/>
  <c r="J1" i="28"/>
  <c r="I293" i="1"/>
  <c r="J293" i="1" s="1"/>
  <c r="J1" i="33"/>
  <c r="I41" i="1"/>
  <c r="J41" i="1" s="1"/>
  <c r="J1" i="5"/>
  <c r="I131" i="1"/>
  <c r="J131" i="1" s="1"/>
  <c r="J130" i="1" s="1"/>
  <c r="J1" i="15"/>
  <c r="I266" i="1"/>
  <c r="J266" i="1" s="1"/>
  <c r="J1" i="30"/>
  <c r="I23" i="1"/>
  <c r="J23" i="1" s="1"/>
  <c r="J1" i="2"/>
  <c r="I68" i="1"/>
  <c r="J68" i="1" s="1"/>
  <c r="J1" i="8"/>
  <c r="I32" i="1"/>
  <c r="J32" i="1" s="1"/>
  <c r="J1" i="4"/>
  <c r="I86" i="1"/>
  <c r="J86" i="1" s="1"/>
  <c r="J1" i="10"/>
  <c r="I320" i="1"/>
  <c r="J320" i="1" s="1"/>
  <c r="J1" i="36"/>
  <c r="I113" i="1"/>
  <c r="J113" i="1" s="1"/>
  <c r="J1" i="13"/>
  <c r="I275" i="1"/>
  <c r="J275" i="1" s="1"/>
  <c r="J1" i="31"/>
  <c r="I185" i="1"/>
  <c r="J185" i="1" s="1"/>
  <c r="J1" i="21"/>
  <c r="I50" i="1"/>
  <c r="J50" i="1" s="1"/>
  <c r="J1" i="6"/>
  <c r="I77" i="1"/>
  <c r="J77" i="1" s="1"/>
  <c r="J1" i="9"/>
  <c r="I203" i="1"/>
  <c r="J203" i="1" s="1"/>
  <c r="J1" i="23"/>
  <c r="I158" i="1"/>
  <c r="J158" i="1" s="1"/>
  <c r="J1" i="18"/>
  <c r="I95" i="1"/>
  <c r="J95" i="1" s="1"/>
  <c r="J1" i="11"/>
  <c r="I212" i="1"/>
  <c r="J212" i="1" s="1"/>
  <c r="J1" i="24"/>
  <c r="I167" i="1"/>
  <c r="J167" i="1" s="1"/>
  <c r="J1" i="19"/>
  <c r="I230" i="1"/>
  <c r="J230" i="1" s="1"/>
  <c r="J1" i="26"/>
  <c r="I257" i="1"/>
  <c r="J257" i="1" s="1"/>
  <c r="J1" i="29"/>
  <c r="I122" i="1"/>
  <c r="J122" i="1" s="1"/>
  <c r="J1" i="14"/>
  <c r="I140" i="1"/>
  <c r="J140" i="1" s="1"/>
  <c r="J1" i="16"/>
  <c r="I104" i="1"/>
  <c r="J104" i="1" s="1"/>
  <c r="J1" i="12"/>
  <c r="I329" i="1"/>
  <c r="J329" i="1" s="1"/>
  <c r="J1" i="37"/>
  <c r="I176" i="1"/>
  <c r="J176" i="1" s="1"/>
  <c r="J1" i="20"/>
  <c r="I149" i="1"/>
  <c r="J149" i="1" s="1"/>
  <c r="J1" i="17"/>
  <c r="I239" i="1"/>
  <c r="J239" i="1" s="1"/>
  <c r="J1" i="27"/>
  <c r="I311" i="1"/>
  <c r="J311" i="1" s="1"/>
  <c r="J1" i="35"/>
  <c r="I302" i="1"/>
  <c r="J302" i="1" s="1"/>
  <c r="J1" i="34"/>
  <c r="I194" i="1"/>
  <c r="J194" i="1" s="1"/>
  <c r="J1" i="22"/>
  <c r="I221" i="1"/>
  <c r="J221" i="1" s="1"/>
  <c r="J220" i="1" s="1"/>
  <c r="J1" i="25"/>
  <c r="I105" i="1"/>
  <c r="J196" i="1"/>
  <c r="J89" i="1"/>
  <c r="F298" i="1"/>
  <c r="G298" i="1" s="1"/>
  <c r="J259" i="1"/>
  <c r="F332" i="1"/>
  <c r="G332" i="1" s="1"/>
  <c r="J331" i="1"/>
  <c r="F155" i="1"/>
  <c r="G155" i="1" s="1"/>
  <c r="F262" i="1"/>
  <c r="G262" i="1" s="1"/>
  <c r="J250" i="1"/>
  <c r="F233" i="1"/>
  <c r="G233" i="1" s="1"/>
  <c r="J154" i="1"/>
  <c r="F325" i="1"/>
  <c r="G325" i="1" s="1"/>
  <c r="J232" i="1"/>
  <c r="J249" i="1"/>
  <c r="F79" i="1"/>
  <c r="G79" i="1" s="1"/>
  <c r="F100" i="1"/>
  <c r="G100" i="1" s="1"/>
  <c r="F224" i="1"/>
  <c r="G224" i="1" s="1"/>
  <c r="J88" i="1"/>
  <c r="J168" i="1"/>
  <c r="J235" i="1"/>
  <c r="F260" i="1"/>
  <c r="G260" i="1" s="1"/>
  <c r="F278" i="1"/>
  <c r="G278" i="1" s="1"/>
  <c r="J61" i="1"/>
  <c r="J205" i="1"/>
  <c r="J285" i="1"/>
  <c r="F334" i="1"/>
  <c r="G334" i="1" s="1"/>
  <c r="F253" i="1"/>
  <c r="G253" i="1" s="1"/>
  <c r="J55" i="1"/>
  <c r="F307" i="1"/>
  <c r="G307" i="1" s="1"/>
  <c r="F188" i="1"/>
  <c r="G188" i="1" s="1"/>
  <c r="F161" i="1"/>
  <c r="G161" i="1" s="1"/>
  <c r="J296" i="1"/>
  <c r="F80" i="1"/>
  <c r="G80" i="1" s="1"/>
  <c r="J313" i="1"/>
  <c r="J43" i="1"/>
  <c r="J151" i="1"/>
  <c r="J187" i="1"/>
  <c r="J304" i="1"/>
  <c r="J42" i="1"/>
  <c r="F118" i="1"/>
  <c r="G118" i="1" s="1"/>
  <c r="J82" i="1"/>
  <c r="F316" i="1"/>
  <c r="G316" i="1" s="1"/>
  <c r="F73" i="1"/>
  <c r="G73" i="1" s="1"/>
  <c r="F289" i="1"/>
  <c r="G289" i="1" s="1"/>
  <c r="F37" i="1"/>
  <c r="G37" i="1" s="1"/>
  <c r="F182" i="1"/>
  <c r="G182" i="1" s="1"/>
  <c r="F83" i="1"/>
  <c r="G83" i="1" s="1"/>
  <c r="J109" i="1"/>
  <c r="J242" i="1"/>
  <c r="F317" i="1"/>
  <c r="G317" i="1" s="1"/>
  <c r="F146" i="1"/>
  <c r="G146" i="1" s="1"/>
  <c r="F226" i="1"/>
  <c r="G226" i="1" s="1"/>
  <c r="F46" i="1"/>
  <c r="G46" i="1" s="1"/>
  <c r="F65" i="1"/>
  <c r="G65" i="1" s="1"/>
  <c r="J115" i="1"/>
  <c r="J160" i="1"/>
  <c r="J208" i="1"/>
  <c r="F143" i="1"/>
  <c r="G143" i="1" s="1"/>
  <c r="J53" i="1"/>
  <c r="F227" i="1"/>
  <c r="G227" i="1" s="1"/>
  <c r="J38" i="1"/>
  <c r="F223" i="1"/>
  <c r="G223" i="1" s="1"/>
  <c r="F172" i="1"/>
  <c r="G172" i="1" s="1"/>
  <c r="F244" i="1"/>
  <c r="G244" i="1" s="1"/>
  <c r="J234" i="1"/>
  <c r="F305" i="1"/>
  <c r="G305" i="1" s="1"/>
  <c r="F263" i="1"/>
  <c r="G263" i="1" s="1"/>
  <c r="F133" i="1"/>
  <c r="G133" i="1" s="1"/>
  <c r="F47" i="1"/>
  <c r="G47" i="1" s="1"/>
  <c r="F169" i="1"/>
  <c r="G169" i="1" s="1"/>
  <c r="F335" i="1"/>
  <c r="G335" i="1" s="1"/>
  <c r="J36" i="1"/>
  <c r="J142" i="1"/>
  <c r="J178" i="1"/>
  <c r="J189" i="1"/>
  <c r="F124" i="1"/>
  <c r="G124" i="1" s="1"/>
  <c r="J268" i="1"/>
  <c r="F272" i="1"/>
  <c r="G272" i="1" s="1"/>
  <c r="F179" i="1"/>
  <c r="G179" i="1" s="1"/>
  <c r="J51" i="1"/>
  <c r="F200" i="1"/>
  <c r="G200" i="1" s="1"/>
  <c r="J215" i="1"/>
  <c r="J241" i="1"/>
  <c r="J287" i="1"/>
  <c r="F34" i="1"/>
  <c r="G34" i="1" s="1"/>
  <c r="F97" i="1"/>
  <c r="G97" i="1" s="1"/>
  <c r="F137" i="1"/>
  <c r="G137" i="1" s="1"/>
  <c r="J271" i="1"/>
  <c r="F290" i="1"/>
  <c r="G290" i="1" s="1"/>
  <c r="J128" i="1"/>
  <c r="F251" i="1"/>
  <c r="G251" i="1" s="1"/>
  <c r="F134" i="1"/>
  <c r="G134" i="1" s="1"/>
  <c r="J240" i="1"/>
  <c r="F190" i="1"/>
  <c r="G190" i="1" s="1"/>
  <c r="F98" i="1"/>
  <c r="G98" i="1" s="1"/>
  <c r="J173" i="1"/>
  <c r="F173" i="1"/>
  <c r="G173" i="1" s="1"/>
  <c r="J197" i="1"/>
  <c r="F197" i="1"/>
  <c r="G197" i="1" s="1"/>
  <c r="F269" i="1"/>
  <c r="G269" i="1" s="1"/>
  <c r="J269" i="1"/>
  <c r="J170" i="1"/>
  <c r="F209" i="1"/>
  <c r="G209" i="1" s="1"/>
  <c r="F254" i="1"/>
  <c r="G254" i="1" s="1"/>
  <c r="J280" i="1"/>
  <c r="J322" i="1"/>
  <c r="J294" i="1"/>
  <c r="J116" i="1"/>
  <c r="F145" i="1"/>
  <c r="G145" i="1" s="1"/>
  <c r="F91" i="1"/>
  <c r="G91" i="1" s="1"/>
  <c r="F181" i="1"/>
  <c r="G181" i="1" s="1"/>
  <c r="J181" i="1"/>
  <c r="F199" i="1"/>
  <c r="G199" i="1" s="1"/>
  <c r="F217" i="1"/>
  <c r="G217" i="1" s="1"/>
  <c r="F52" i="1"/>
  <c r="G52" i="1" s="1"/>
  <c r="J60" i="1"/>
  <c r="J326" i="1"/>
  <c r="F107" i="1"/>
  <c r="G107" i="1" s="1"/>
  <c r="F308" i="1"/>
  <c r="G308" i="1" s="1"/>
  <c r="F214" i="1"/>
  <c r="G214" i="1" s="1"/>
  <c r="J214" i="1"/>
  <c r="F62" i="1"/>
  <c r="G62" i="1" s="1"/>
  <c r="F71" i="1"/>
  <c r="G71" i="1" s="1"/>
  <c r="F218" i="1"/>
  <c r="G218" i="1" s="1"/>
  <c r="J163" i="1"/>
  <c r="J101" i="1"/>
  <c r="F101" i="1"/>
  <c r="G101" i="1" s="1"/>
  <c r="F191" i="1"/>
  <c r="G191" i="1" s="1"/>
  <c r="F236" i="1"/>
  <c r="G236" i="1" s="1"/>
  <c r="J286" i="1"/>
  <c r="F299" i="1"/>
  <c r="G299" i="1" s="1"/>
  <c r="J96" i="1"/>
  <c r="J117" i="1"/>
  <c r="J314" i="1"/>
  <c r="J44" i="1"/>
  <c r="F245" i="1"/>
  <c r="G245" i="1" s="1"/>
  <c r="F127" i="1"/>
  <c r="G127" i="1" s="1"/>
  <c r="F277" i="1"/>
  <c r="G277" i="1" s="1"/>
  <c r="J64" i="1"/>
  <c r="F281" i="1"/>
  <c r="G281" i="1" s="1"/>
  <c r="F110" i="1"/>
  <c r="G110" i="1" s="1"/>
  <c r="J206" i="1"/>
  <c r="F206" i="1"/>
  <c r="G206" i="1" s="1"/>
  <c r="F119" i="1"/>
  <c r="G119" i="1" s="1"/>
  <c r="J295" i="1"/>
  <c r="J195" i="1"/>
  <c r="J164" i="1"/>
  <c r="F323" i="1"/>
  <c r="G323" i="1" s="1"/>
  <c r="J106" i="1"/>
  <c r="F92" i="1"/>
  <c r="G92" i="1" s="1"/>
  <c r="J70" i="1"/>
  <c r="F74" i="1"/>
  <c r="G74" i="1" s="1"/>
  <c r="F56" i="1"/>
  <c r="G56" i="1" s="1"/>
  <c r="J35" i="1"/>
  <c r="F28" i="1"/>
  <c r="G28" i="1" s="1"/>
  <c r="F152" i="1"/>
  <c r="G152" i="1" s="1"/>
  <c r="J153" i="1"/>
  <c r="J29" i="1"/>
  <c r="J24" i="1"/>
  <c r="F27" i="1"/>
  <c r="J27" i="1"/>
  <c r="F26" i="1"/>
  <c r="G26" i="1" s="1"/>
  <c r="J26" i="1"/>
  <c r="F25" i="1"/>
  <c r="G25" i="1" s="1"/>
  <c r="J25" i="1"/>
  <c r="G27" i="1" l="1"/>
  <c r="R13" i="1" s="1"/>
  <c r="S13" i="1"/>
  <c r="F77" i="1"/>
  <c r="G77" i="1" s="1"/>
  <c r="G76" i="1" s="1"/>
  <c r="G10" i="3" s="1"/>
  <c r="F41" i="1"/>
  <c r="G41" i="1" s="1"/>
  <c r="G40" i="1" s="1"/>
  <c r="G6" i="3" s="1"/>
  <c r="J17" i="1"/>
  <c r="G17" i="1"/>
  <c r="F140" i="1"/>
  <c r="G140" i="1" s="1"/>
  <c r="G139" i="1" s="1"/>
  <c r="G17" i="3" s="1"/>
  <c r="F329" i="1"/>
  <c r="G329" i="1" s="1"/>
  <c r="G328" i="1" s="1"/>
  <c r="G38" i="3" s="1"/>
  <c r="F320" i="1"/>
  <c r="G320" i="1" s="1"/>
  <c r="G319" i="1" s="1"/>
  <c r="G37" i="3" s="1"/>
  <c r="F32" i="1"/>
  <c r="G32" i="1" s="1"/>
  <c r="G31" i="1" s="1"/>
  <c r="G5" i="3" s="1"/>
  <c r="F275" i="1"/>
  <c r="G275" i="1" s="1"/>
  <c r="G274" i="1" s="1"/>
  <c r="G32" i="3" s="1"/>
  <c r="J76" i="1"/>
  <c r="J274" i="1"/>
  <c r="F167" i="1"/>
  <c r="G167" i="1" s="1"/>
  <c r="G166" i="1" s="1"/>
  <c r="G20" i="3" s="1"/>
  <c r="F149" i="1"/>
  <c r="G149" i="1" s="1"/>
  <c r="G148" i="1" s="1"/>
  <c r="G18" i="3" s="1"/>
  <c r="F104" i="1"/>
  <c r="G104" i="1" s="1"/>
  <c r="F257" i="1"/>
  <c r="G257" i="1" s="1"/>
  <c r="G256" i="1" s="1"/>
  <c r="G30" i="3" s="1"/>
  <c r="J139" i="1"/>
  <c r="F131" i="1"/>
  <c r="G131" i="1" s="1"/>
  <c r="G130" i="1" s="1"/>
  <c r="G16" i="3" s="1"/>
  <c r="F113" i="1"/>
  <c r="G113" i="1" s="1"/>
  <c r="G112" i="1" s="1"/>
  <c r="G14" i="3" s="1"/>
  <c r="J328" i="1"/>
  <c r="F59" i="1"/>
  <c r="G59" i="1" s="1"/>
  <c r="G58" i="1" s="1"/>
  <c r="G8" i="3" s="1"/>
  <c r="F122" i="1"/>
  <c r="G122" i="1" s="1"/>
  <c r="G121" i="1" s="1"/>
  <c r="G15" i="3" s="1"/>
  <c r="J105" i="1"/>
  <c r="F105" i="1"/>
  <c r="G105" i="1" s="1"/>
  <c r="J256" i="1"/>
  <c r="F176" i="1"/>
  <c r="G176" i="1" s="1"/>
  <c r="G175" i="1" s="1"/>
  <c r="G21" i="3" s="1"/>
  <c r="F284" i="1"/>
  <c r="G284" i="1" s="1"/>
  <c r="G283" i="1" s="1"/>
  <c r="G33" i="3" s="1"/>
  <c r="F293" i="1"/>
  <c r="G293" i="1" s="1"/>
  <c r="G292" i="1" s="1"/>
  <c r="G34" i="3" s="1"/>
  <c r="F50" i="1"/>
  <c r="G50" i="1" s="1"/>
  <c r="G49" i="1" s="1"/>
  <c r="G7" i="3" s="1"/>
  <c r="F194" i="1"/>
  <c r="G194" i="1" s="1"/>
  <c r="G193" i="1" s="1"/>
  <c r="G23" i="3" s="1"/>
  <c r="F311" i="1"/>
  <c r="G311" i="1" s="1"/>
  <c r="G310" i="1" s="1"/>
  <c r="G36" i="3" s="1"/>
  <c r="F95" i="1"/>
  <c r="G95" i="1" s="1"/>
  <c r="G94" i="1" s="1"/>
  <c r="G12" i="3" s="1"/>
  <c r="F203" i="1"/>
  <c r="G203" i="1" s="1"/>
  <c r="G202" i="1" s="1"/>
  <c r="G24" i="3" s="1"/>
  <c r="F23" i="1"/>
  <c r="G23" i="1" s="1"/>
  <c r="F158" i="1"/>
  <c r="G158" i="1" s="1"/>
  <c r="G157" i="1" s="1"/>
  <c r="G19" i="3" s="1"/>
  <c r="F221" i="1"/>
  <c r="G221" i="1" s="1"/>
  <c r="G220" i="1" s="1"/>
  <c r="G26" i="3" s="1"/>
  <c r="F239" i="1"/>
  <c r="G239" i="1" s="1"/>
  <c r="G238" i="1" s="1"/>
  <c r="G28" i="3" s="1"/>
  <c r="F266" i="1"/>
  <c r="G266" i="1" s="1"/>
  <c r="G265" i="1" s="1"/>
  <c r="G31" i="3" s="1"/>
  <c r="Q9" i="1"/>
  <c r="F68" i="1"/>
  <c r="G68" i="1" s="1"/>
  <c r="G67" i="1" s="1"/>
  <c r="G9" i="3" s="1"/>
  <c r="F185" i="1"/>
  <c r="G185" i="1" s="1"/>
  <c r="G184" i="1" s="1"/>
  <c r="G22" i="3" s="1"/>
  <c r="F86" i="1"/>
  <c r="G86" i="1" s="1"/>
  <c r="G85" i="1" s="1"/>
  <c r="G11" i="3" s="1"/>
  <c r="J67" i="1"/>
  <c r="J121" i="1"/>
  <c r="J301" i="1"/>
  <c r="F212" i="1"/>
  <c r="G212" i="1" s="1"/>
  <c r="G211" i="1" s="1"/>
  <c r="G25" i="3" s="1"/>
  <c r="F248" i="1"/>
  <c r="G248" i="1" s="1"/>
  <c r="G247" i="1" s="1"/>
  <c r="G29" i="3" s="1"/>
  <c r="F302" i="1"/>
  <c r="G302" i="1" s="1"/>
  <c r="G301" i="1" s="1"/>
  <c r="G35" i="3" s="1"/>
  <c r="F230" i="1"/>
  <c r="G230" i="1" s="1"/>
  <c r="G229" i="1" s="1"/>
  <c r="G27" i="3" s="1"/>
  <c r="R15" i="1"/>
  <c r="S15" i="1" s="1"/>
  <c r="R12" i="1"/>
  <c r="S12" i="1" s="1"/>
  <c r="R11" i="1"/>
  <c r="S11" i="1" s="1"/>
  <c r="R14" i="1"/>
  <c r="S14" i="1" s="1"/>
  <c r="J85" i="1"/>
  <c r="J238" i="1"/>
  <c r="J247" i="1"/>
  <c r="J310" i="1"/>
  <c r="J184" i="1"/>
  <c r="J148" i="1"/>
  <c r="Q12" i="1"/>
  <c r="C7" i="38" s="1"/>
  <c r="J103" i="1"/>
  <c r="J175" i="1"/>
  <c r="J49" i="1"/>
  <c r="J229" i="1"/>
  <c r="J157" i="1"/>
  <c r="J40" i="1"/>
  <c r="J202" i="1"/>
  <c r="J211" i="1"/>
  <c r="J166" i="1"/>
  <c r="J94" i="1"/>
  <c r="J265" i="1"/>
  <c r="J193" i="1"/>
  <c r="J283" i="1"/>
  <c r="Q10" i="1"/>
  <c r="C8" i="38" s="1"/>
  <c r="Q14" i="1"/>
  <c r="J292" i="1"/>
  <c r="J112" i="1"/>
  <c r="Q13" i="1"/>
  <c r="C6" i="38" s="1"/>
  <c r="J31" i="1"/>
  <c r="Q15" i="1"/>
  <c r="J58" i="1"/>
  <c r="J319" i="1"/>
  <c r="Q11" i="1"/>
  <c r="F24" i="1"/>
  <c r="S10" i="1" s="1"/>
  <c r="J22" i="1"/>
  <c r="H22" i="1"/>
  <c r="J14" i="1"/>
  <c r="H14" i="1"/>
  <c r="F14" i="1" s="1"/>
  <c r="G103" i="1" l="1"/>
  <c r="G13" i="3" s="1"/>
  <c r="C5" i="38"/>
  <c r="G24" i="1"/>
  <c r="R10" i="1" s="1"/>
  <c r="R9" i="1"/>
  <c r="S9" i="1" s="1"/>
  <c r="J21" i="1"/>
  <c r="Q8" i="1"/>
  <c r="C11" i="38" s="1"/>
  <c r="F22" i="1"/>
  <c r="G22" i="1" s="1"/>
  <c r="G14" i="1"/>
  <c r="G21" i="1" l="1"/>
  <c r="G4" i="3" s="1"/>
  <c r="R8" i="1"/>
  <c r="S8" i="1" s="1"/>
  <c r="H10" i="1"/>
  <c r="H12" i="1"/>
  <c r="F12" i="1" s="1"/>
  <c r="H18" i="1"/>
  <c r="J11" i="1"/>
  <c r="J12" i="1"/>
  <c r="F18" i="1" l="1"/>
  <c r="G12" i="1"/>
  <c r="G11" i="1"/>
  <c r="Q23" i="1" l="1"/>
  <c r="D16" i="1" s="1"/>
  <c r="G15" i="1"/>
  <c r="J18" i="1"/>
  <c r="J16" i="1" l="1"/>
  <c r="G16" i="1"/>
  <c r="G1" i="3"/>
  <c r="G18" i="1"/>
  <c r="I37" i="3" l="1"/>
  <c r="L37" i="3" s="1"/>
  <c r="I38" i="3"/>
  <c r="L38" i="3" s="1"/>
  <c r="J9" i="1"/>
  <c r="G9" i="1"/>
  <c r="H33" i="3" l="1"/>
  <c r="I33" i="3" s="1"/>
  <c r="L33" i="3" s="1"/>
  <c r="H17" i="3"/>
  <c r="I17" i="3" s="1"/>
  <c r="L17" i="3" s="1"/>
  <c r="H25" i="3"/>
  <c r="I25" i="3" s="1"/>
  <c r="L25" i="3" s="1"/>
  <c r="H11" i="3"/>
  <c r="I11" i="3" s="1"/>
  <c r="L11" i="3" s="1"/>
  <c r="H19" i="3"/>
  <c r="I19" i="3" s="1"/>
  <c r="L19" i="3" s="1"/>
  <c r="H27" i="3"/>
  <c r="I27" i="3" s="1"/>
  <c r="L27" i="3" s="1"/>
  <c r="H35" i="3"/>
  <c r="I35" i="3" s="1"/>
  <c r="L35" i="3" s="1"/>
  <c r="H8" i="3"/>
  <c r="I8" i="3" s="1"/>
  <c r="L8" i="3" s="1"/>
  <c r="H7" i="3"/>
  <c r="I7" i="3" s="1"/>
  <c r="L7" i="3" s="1"/>
  <c r="H12" i="3"/>
  <c r="I12" i="3" s="1"/>
  <c r="L12" i="3" s="1"/>
  <c r="H14" i="3"/>
  <c r="I14" i="3" s="1"/>
  <c r="L14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3" i="3"/>
  <c r="I13" i="3" s="1"/>
  <c r="L13" i="3" s="1"/>
  <c r="H10" i="3"/>
  <c r="I10" i="3" s="1"/>
  <c r="L10" i="3" s="1"/>
  <c r="H15" i="3"/>
  <c r="I15" i="3" s="1"/>
  <c r="L15" i="3" s="1"/>
  <c r="H18" i="3"/>
  <c r="I18" i="3" s="1"/>
  <c r="L18" i="3" s="1"/>
  <c r="H22" i="3"/>
  <c r="I22" i="3" s="1"/>
  <c r="L22" i="3" s="1"/>
  <c r="H32" i="3"/>
  <c r="I32" i="3" s="1"/>
  <c r="L32" i="3" s="1"/>
  <c r="H31" i="3"/>
  <c r="I31" i="3" s="1"/>
  <c r="L31" i="3" s="1"/>
  <c r="H36" i="3"/>
  <c r="I36" i="3" s="1"/>
  <c r="L36" i="3" s="1"/>
  <c r="H9" i="3"/>
  <c r="I9" i="3" s="1"/>
  <c r="L9" i="3" s="1"/>
  <c r="H24" i="3"/>
  <c r="I24" i="3" s="1"/>
  <c r="L24" i="3" s="1"/>
  <c r="H23" i="3"/>
  <c r="I23" i="3" s="1"/>
  <c r="L23" i="3" s="1"/>
  <c r="H28" i="3"/>
  <c r="I28" i="3" s="1"/>
  <c r="L28" i="3" s="1"/>
  <c r="F10" i="1" l="1"/>
  <c r="G10" i="1" s="1"/>
  <c r="R7" i="1" s="1"/>
  <c r="R17" i="1" s="1"/>
  <c r="J10" i="1"/>
  <c r="J8" i="1" s="1"/>
  <c r="Q7" i="1" l="1"/>
  <c r="C9" i="38" s="1"/>
  <c r="S7" i="1"/>
  <c r="S17" i="1" s="1"/>
  <c r="S18" i="1" s="1"/>
  <c r="S19" i="1" s="1"/>
  <c r="G8" i="1"/>
  <c r="Q17" i="1" l="1"/>
  <c r="C10" i="38" s="1"/>
  <c r="C12" i="38" s="1"/>
  <c r="B26" i="3"/>
  <c r="H8" i="1"/>
  <c r="S21" i="1" l="1"/>
  <c r="S20" i="1"/>
  <c r="B30" i="3"/>
  <c r="B28" i="3"/>
  <c r="H4" i="3" l="1"/>
  <c r="I4" i="3" s="1"/>
  <c r="H5" i="3"/>
  <c r="I5" i="3" s="1"/>
  <c r="L5" i="3" s="1"/>
  <c r="H6" i="3"/>
  <c r="I6" i="3" s="1"/>
  <c r="L6" i="3" s="1"/>
  <c r="H40" i="3" l="1"/>
  <c r="L4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 Gaudi</author>
  </authors>
  <commentList>
    <comment ref="C14" authorId="0" shapeId="0" xr:uid="{00D2AF91-A54F-418F-A718-29AF640FC1F4}">
      <text>
        <r>
          <rPr>
            <b/>
            <sz val="9"/>
            <color indexed="81"/>
            <rFont val="Tahoma"/>
            <family val="2"/>
          </rPr>
          <t>Franklin Gaudi:</t>
        </r>
        <r>
          <rPr>
            <sz val="9"/>
            <color indexed="81"/>
            <rFont val="Tahoma"/>
            <family val="2"/>
          </rPr>
          <t xml:space="preserve">
Labor Lead should always be $4 more than the Laborer
</t>
        </r>
      </text>
    </comment>
  </commentList>
</comments>
</file>

<file path=xl/sharedStrings.xml><?xml version="1.0" encoding="utf-8"?>
<sst xmlns="http://schemas.openxmlformats.org/spreadsheetml/2006/main" count="2564" uniqueCount="162">
  <si>
    <t>Total bid Amount w/ Sales Tax</t>
  </si>
  <si>
    <t>Legend:</t>
  </si>
  <si>
    <t>*Some agencies use a special code to identify the Bid Schedule</t>
  </si>
  <si>
    <t xml:space="preserve">Input values 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</si>
  <si>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</si>
  <si>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</si>
  <si>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</si>
  <si>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</si>
  <si>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</si>
  <si>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</si>
  <si>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</si>
  <si>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</si>
  <si>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</si>
  <si>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</si>
  <si>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Default values you can adjust</t>
  </si>
  <si>
    <t>Water Piping at PPWTP</t>
  </si>
  <si>
    <t>LS</t>
  </si>
  <si>
    <t>Calculated input values</t>
  </si>
  <si>
    <t>New Magmeter at Lopez Turnout</t>
  </si>
  <si>
    <t>Cost totals</t>
  </si>
  <si>
    <t>Totals with margin and taxes</t>
  </si>
  <si>
    <t>Dates:</t>
  </si>
  <si>
    <t>Bid date:</t>
  </si>
  <si>
    <t>Award date:</t>
  </si>
  <si>
    <t>Notice date:</t>
  </si>
  <si>
    <t>Start Date:</t>
  </si>
  <si>
    <t>Complete by:</t>
  </si>
  <si>
    <t>Work Days:</t>
  </si>
  <si>
    <t>(including weekends)</t>
  </si>
  <si>
    <t>Liquidated Damages ($/day)</t>
  </si>
  <si>
    <t>Project Overhead to be dispersed</t>
  </si>
  <si>
    <t>Number of Bid Items (to spread overhead)</t>
  </si>
  <si>
    <t>Overhead $$ / site</t>
  </si>
  <si>
    <t>Overhead as a % of Total</t>
  </si>
  <si>
    <t>(check against Cell B26)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</si>
  <si>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</si>
  <si>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</si>
  <si>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</si>
  <si>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</si>
  <si>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</si>
  <si>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</si>
  <si>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</si>
  <si>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</si>
  <si>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</si>
  <si>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</si>
  <si>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Group/Classification</t>
  </si>
  <si>
    <t>Description/Tasks</t>
  </si>
  <si>
    <t>Task Code (if used)</t>
  </si>
  <si>
    <t>DIR Link</t>
  </si>
  <si>
    <t>Labor Lead</t>
  </si>
  <si>
    <t>Group 3</t>
  </si>
  <si>
    <t>https://www.dir.ca.gov/oprl/2025-1/PWD/Determinations/Southern/SC-023-102-2.pdf</t>
  </si>
  <si>
    <t>Laborer</t>
  </si>
  <si>
    <t>OT Laborer</t>
  </si>
  <si>
    <t>Pipe Fitter</t>
  </si>
  <si>
    <t>Plumber Industrial and General</t>
  </si>
  <si>
    <t>https://www.dir.ca.gov/oprl/2024-1/PWD/Determinations/Subtrades/SLO.html</t>
  </si>
  <si>
    <t>OT Pipe Fitter</t>
  </si>
  <si>
    <t>*For justification, see "Scope of Work Provisions" link in the wage determinations from the link above.</t>
  </si>
  <si>
    <t>*Wage is non-overtime.</t>
  </si>
  <si>
    <t>Crew Info</t>
  </si>
  <si>
    <t>Project Tax Rate</t>
  </si>
  <si>
    <t>multiplier (Laborers to Labor Lead)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</si>
  <si>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</si>
  <si>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</si>
  <si>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</si>
  <si>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</si>
  <si>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</si>
  <si>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</si>
  <si>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</si>
  <si>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</si>
  <si>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</si>
  <si>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</si>
  <si>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</si>
  <si>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</si>
  <si>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</si>
  <si>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Sale Price w/o Tax</t>
  </si>
  <si>
    <t>Project OVERHEAD</t>
  </si>
  <si>
    <t>LAW</t>
  </si>
  <si>
    <t>Margin</t>
  </si>
  <si>
    <t>Mob/Demob</t>
  </si>
  <si>
    <t>Bonding</t>
  </si>
  <si>
    <t>EA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</si>
  <si>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</si>
  <si>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</si>
  <si>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</si>
  <si>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</si>
  <si>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</si>
  <si>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</si>
  <si>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</si>
  <si>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</si>
  <si>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</si>
  <si>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</si>
  <si>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</si>
  <si>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</si>
  <si>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</si>
  <si>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</si>
  <si>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</si>
  <si>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</si>
  <si>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Mileage</t>
  </si>
  <si>
    <t>Miles</t>
  </si>
  <si>
    <t>Hotel Rooms (assumes 2-3 guys/room)</t>
  </si>
  <si>
    <t>Nights</t>
  </si>
  <si>
    <t>Per Diem</t>
  </si>
  <si>
    <t>Days</t>
  </si>
  <si>
    <t>Other (Type it in here)</t>
  </si>
  <si>
    <t>Sales Tax $</t>
  </si>
  <si>
    <t>Sales Tax % (back-calculated)</t>
  </si>
  <si>
    <t>BID SCHEDULE ITEMS</t>
  </si>
  <si>
    <t>Margin (back-calculated)</t>
  </si>
  <si>
    <t>Margin $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</si>
  <si>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</si>
  <si>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</si>
  <si>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</si>
  <si>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</si>
  <si>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</si>
  <si>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</si>
  <si>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</si>
  <si>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</si>
  <si>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</si>
  <si>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</si>
  <si>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</si>
  <si>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</si>
  <si>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</si>
  <si>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</si>
  <si>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Performance Bond Premium %</t>
  </si>
  <si>
    <t>Assumed Insurance Cost</t>
  </si>
  <si>
    <t>Bid Bond % (see specs, used on application, typically 10%)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</si>
  <si>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</si>
  <si>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</si>
  <si>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</si>
  <si>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</si>
  <si>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</si>
  <si>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</si>
  <si>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</si>
  <si>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</si>
  <si>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</si>
  <si>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</si>
  <si>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 xml:space="preserve">LS </t>
  </si>
  <si>
    <t>Add More</t>
  </si>
  <si>
    <t>Input Prevailing Wage rates on "Prevailing Wage" tab.</t>
  </si>
  <si>
    <t>Assumes # of helpers to crew lead as outlined on Bid Schedule tab</t>
  </si>
  <si>
    <t>Materials (without tax)</t>
  </si>
  <si>
    <t>Coating</t>
  </si>
  <si>
    <t>Parts from NetSuite</t>
  </si>
  <si>
    <t>End</t>
  </si>
  <si>
    <t>Equipment Truck</t>
  </si>
  <si>
    <t>Rental (without tax)</t>
  </si>
  <si>
    <t>Contractor lift (two)</t>
  </si>
  <si>
    <t>WEEK</t>
  </si>
  <si>
    <t>For equipment rates see this spreadsheet:</t>
  </si>
  <si>
    <t>https://laurel-ag.box.com/s/fscobx1vxxwhne2hxnathrnucmlxae6m</t>
  </si>
  <si>
    <t>Diesel</t>
  </si>
  <si>
    <t>gal</t>
  </si>
  <si>
    <t>Gas</t>
  </si>
  <si>
    <t>Other (may sometimes include Bonds and Insurance)</t>
  </si>
  <si>
    <t>UNIT COST 2</t>
  </si>
  <si>
    <t>Assumes # of helpers to crew lead as outlined on "Bid Schedule" tab.</t>
  </si>
  <si>
    <t>Parts in Netsuite</t>
  </si>
  <si>
    <t>Hard hats, etc.</t>
  </si>
  <si>
    <t>Month</t>
  </si>
  <si>
    <t>Small Public Works Job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</si>
</sst>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theme="1"/>
      <name val="Tenorite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6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8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7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7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7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7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4" xfId="0" applyNumberFormat="1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9" borderId="34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6" fillId="0" borderId="36" xfId="0" applyFont="1" applyBorder="1" applyAlignment="1">
      <alignment horizontal="left" vertical="top"/>
    </xf>
    <xf numFmtId="165" fontId="3" fillId="0" borderId="37" xfId="0" applyNumberFormat="1" applyFont="1" applyBorder="1" applyAlignment="1">
      <alignment horizontal="left" vertical="top"/>
    </xf>
    <xf numFmtId="0" fontId="3" fillId="0" borderId="34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8" xfId="0" applyFont="1" applyFill="1" applyBorder="1" applyAlignment="1">
      <alignment horizontal="center" vertical="top"/>
    </xf>
    <xf numFmtId="44" fontId="3" fillId="0" borderId="39" xfId="0" applyNumberFormat="1" applyFont="1" applyBorder="1" applyAlignment="1">
      <alignment horizontal="center" vertical="top"/>
    </xf>
    <xf numFmtId="44" fontId="3" fillId="0" borderId="40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0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5" xfId="0" applyFont="1" applyFill="1" applyBorder="1" applyAlignment="1">
      <alignment horizontal="left" vertical="top"/>
    </xf>
    <xf numFmtId="0" fontId="11" fillId="5" borderId="28" xfId="0" applyFont="1" applyFill="1" applyBorder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6" borderId="0" xfId="0" applyNumberFormat="1" applyFont="1" applyFill="1"/>
    <xf numFmtId="0" fontId="15" fillId="0" borderId="1" xfId="0" applyFont="1" applyBorder="1" applyAlignment="1">
      <alignment horizontal="center"/>
    </xf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3" xfId="0" applyFont="1" applyFill="1" applyBorder="1" applyAlignment="1">
      <alignment vertical="top"/>
    </xf>
    <xf numFmtId="10" fontId="3" fillId="5" borderId="0" xfId="2" applyNumberFormat="1" applyFont="1" applyFill="1" applyAlignment="1">
      <alignment horizontal="center" vertical="top"/>
    </xf>
    <xf numFmtId="44" fontId="24" fillId="0" borderId="1" xfId="1" applyFont="1" applyBorder="1" applyAlignment="1">
      <alignment horizontal="center" vertical="top" wrapText="1"/>
    </xf>
    <xf numFmtId="44" fontId="24" fillId="0" borderId="6" xfId="0" applyNumberFormat="1" applyFont="1" applyBorder="1" applyAlignment="1">
      <alignment horizontal="left" vertical="top" wrapText="1"/>
    </xf>
    <xf numFmtId="44" fontId="24" fillId="0" borderId="1" xfId="1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44" fontId="9" fillId="0" borderId="13" xfId="1" applyFont="1" applyBorder="1" applyAlignment="1">
      <alignment horizontal="left" vertical="top"/>
    </xf>
    <xf numFmtId="44" fontId="5" fillId="9" borderId="3" xfId="0" applyNumberFormat="1" applyFont="1" applyFill="1" applyBorder="1" applyAlignment="1">
      <alignment horizontal="left" vertical="top" wrapText="1"/>
    </xf>
    <xf numFmtId="0" fontId="8" fillId="5" borderId="29" xfId="0" applyFont="1" applyFill="1" applyBorder="1" applyAlignment="1">
      <alignment horizontal="right" vertical="top" wrapText="1"/>
    </xf>
    <xf numFmtId="10" fontId="3" fillId="0" borderId="0" xfId="2" applyNumberFormat="1" applyFont="1" applyAlignment="1">
      <alignment horizontal="right" vertical="top"/>
    </xf>
    <xf numFmtId="165" fontId="33" fillId="0" borderId="0" xfId="0" applyNumberFormat="1" applyFont="1" applyAlignment="1">
      <alignment horizontal="left" vertical="top"/>
    </xf>
    <xf numFmtId="0" fontId="33" fillId="0" borderId="0" xfId="0" applyFont="1" applyAlignment="1">
      <alignment horizontal="left" vertical="top"/>
    </xf>
    <xf numFmtId="44" fontId="9" fillId="10" borderId="1" xfId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44" fontId="5" fillId="9" borderId="0" xfId="0" applyNumberFormat="1" applyFont="1" applyFill="1" applyAlignment="1">
      <alignment horizontal="left" vertical="top" wrapText="1"/>
    </xf>
    <xf numFmtId="0" fontId="3" fillId="0" borderId="0" xfId="3" applyNumberFormat="1" applyFont="1" applyAlignment="1">
      <alignment horizontal="left" vertical="top"/>
    </xf>
    <xf numFmtId="0" fontId="11" fillId="9" borderId="0" xfId="0" applyFont="1" applyFill="1" applyAlignment="1">
      <alignment horizontal="left" vertical="top"/>
    </xf>
    <xf numFmtId="9" fontId="3" fillId="10" borderId="0" xfId="0" applyNumberFormat="1" applyFont="1" applyFill="1" applyAlignment="1">
      <alignment horizontal="right" vertical="top"/>
    </xf>
    <xf numFmtId="10" fontId="3" fillId="10" borderId="0" xfId="0" applyNumberFormat="1" applyFont="1" applyFill="1" applyAlignment="1">
      <alignment horizontal="right" vertical="top"/>
    </xf>
    <xf numFmtId="0" fontId="3" fillId="10" borderId="0" xfId="0" applyFont="1" applyFill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34" xfId="0" applyFont="1" applyBorder="1" applyAlignment="1">
      <alignment horizontal="center" wrapText="1"/>
    </xf>
    <xf numFmtId="0" fontId="6" fillId="0" borderId="3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9" fontId="6" fillId="0" borderId="10" xfId="2" applyFont="1" applyBorder="1" applyAlignment="1">
      <alignment horizontal="center" vertical="top"/>
    </xf>
    <xf numFmtId="9" fontId="9" fillId="0" borderId="7" xfId="0" applyNumberFormat="1" applyFont="1" applyBorder="1" applyAlignment="1">
      <alignment horizontal="center" vertical="top"/>
    </xf>
    <xf numFmtId="9" fontId="9" fillId="0" borderId="31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9" fontId="6" fillId="0" borderId="35" xfId="2" applyFont="1" applyBorder="1" applyAlignment="1">
      <alignment horizontal="center" vertical="top"/>
    </xf>
    <xf numFmtId="9" fontId="3" fillId="0" borderId="15" xfId="0" applyNumberFormat="1" applyFont="1" applyBorder="1" applyAlignment="1">
      <alignment horizontal="center" vertical="top"/>
    </xf>
    <xf numFmtId="9" fontId="20" fillId="0" borderId="7" xfId="0" applyNumberFormat="1" applyFont="1" applyBorder="1" applyAlignment="1">
      <alignment horizontal="center" vertical="top"/>
    </xf>
    <xf numFmtId="9" fontId="3" fillId="0" borderId="7" xfId="0" applyNumberFormat="1" applyFont="1" applyBorder="1" applyAlignment="1">
      <alignment horizontal="center" vertical="top"/>
    </xf>
    <xf numFmtId="9" fontId="28" fillId="0" borderId="7" xfId="0" applyNumberFormat="1" applyFont="1" applyBorder="1" applyAlignment="1">
      <alignment horizontal="center" vertical="top"/>
    </xf>
    <xf numFmtId="9" fontId="22" fillId="0" borderId="7" xfId="0" applyNumberFormat="1" applyFont="1" applyBorder="1" applyAlignment="1">
      <alignment horizontal="center" vertical="top"/>
    </xf>
    <xf numFmtId="9" fontId="27" fillId="0" borderId="7" xfId="0" applyNumberFormat="1" applyFont="1" applyBorder="1" applyAlignment="1">
      <alignment horizontal="center" vertical="top"/>
    </xf>
    <xf numFmtId="9" fontId="23" fillId="0" borderId="7" xfId="0" applyNumberFormat="1" applyFont="1" applyBorder="1" applyAlignment="1">
      <alignment horizontal="center" vertical="top"/>
    </xf>
    <xf numFmtId="9" fontId="26" fillId="0" borderId="20" xfId="0" applyNumberFormat="1" applyFont="1" applyBorder="1" applyAlignment="1">
      <alignment horizontal="center" vertical="top"/>
    </xf>
    <xf numFmtId="9" fontId="3" fillId="0" borderId="20" xfId="0" applyNumberFormat="1" applyFont="1" applyBorder="1" applyAlignment="1">
      <alignment horizontal="center" vertical="top"/>
    </xf>
    <xf numFmtId="9" fontId="23" fillId="0" borderId="31" xfId="0" applyNumberFormat="1" applyFont="1" applyBorder="1" applyAlignment="1">
      <alignment horizontal="center" vertical="top"/>
    </xf>
    <xf numFmtId="9" fontId="23" fillId="0" borderId="21" xfId="0" applyNumberFormat="1" applyFont="1" applyBorder="1" applyAlignment="1">
      <alignment horizontal="center" vertical="top"/>
    </xf>
    <xf numFmtId="9" fontId="20" fillId="0" borderId="15" xfId="0" applyNumberFormat="1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/>
    </xf>
    <xf numFmtId="0" fontId="15" fillId="12" borderId="7" xfId="0" applyFont="1" applyFill="1" applyBorder="1" applyAlignment="1">
      <alignment wrapText="1"/>
    </xf>
    <xf numFmtId="0" fontId="15" fillId="12" borderId="1" xfId="0" applyFont="1" applyFill="1" applyBorder="1"/>
    <xf numFmtId="1" fontId="8" fillId="3" borderId="1" xfId="0" applyNumberFormat="1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vertical="top"/>
    </xf>
    <xf numFmtId="0" fontId="6" fillId="11" borderId="4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wrapText="1"/>
    </xf>
    <xf numFmtId="44" fontId="14" fillId="3" borderId="1" xfId="0" applyNumberFormat="1" applyFont="1" applyFill="1" applyBorder="1"/>
    <xf numFmtId="0" fontId="3" fillId="3" borderId="0" xfId="0" applyFont="1" applyFill="1" applyAlignment="1">
      <alignment horizontal="left" vertical="top"/>
    </xf>
    <xf numFmtId="0" fontId="30" fillId="5" borderId="1" xfId="4" applyFill="1" applyBorder="1" applyAlignment="1">
      <alignment horizontal="left" vertical="top"/>
    </xf>
    <xf numFmtId="0" fontId="10" fillId="2" borderId="42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r.ca.gov/oprl/2025-1/PWD/Determinations/Southern/SC-023-102-2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dir.ca.gov/oprl/2025-1/PWD/Determinations/Southern/SC-023-102-2.pdf" TargetMode="External"/><Relationship Id="rId1" Type="http://schemas.openxmlformats.org/officeDocument/2006/relationships/hyperlink" Target="https://www.dir.ca.gov/oprl/2024-1/PWD/Determinations/Subtrades/jrnylist.html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dir.ca.gov/oprl/2024-1/PWD/Determinations/Subtrades/SLO.html" TargetMode="External"/><Relationship Id="rId4" Type="http://schemas.openxmlformats.org/officeDocument/2006/relationships/hyperlink" Target="https://www.dir.ca.gov/oprl/2024-1/PWD/Determinations/Subtrades/SLO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N68"/>
  <sheetViews>
    <sheetView tabSelected="1" zoomScale="90" zoomScaleNormal="90" workbookViewId="0">
      <selection activeCell="C40" sqref="C40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4.109375" customWidth="1"/>
    <col min="4" max="4" width="6.44140625" customWidth="1"/>
    <col min="5" max="5" width="5.109375" customWidth="1"/>
    <col min="6" max="6" width="55.44140625" customWidth="1"/>
    <col min="7" max="7" width="15.66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6" max="16" width="12.109375" bestFit="1" customWidth="1"/>
  </cols>
  <sheetData>
    <row r="1" spans="1:14" s="12" customFormat="1" ht="33" x14ac:dyDescent="0.25">
      <c r="B1" s="29" t="s">
        <v>161</v>
      </c>
      <c r="D1" s="13"/>
      <c r="E1" s="13"/>
      <c r="F1" s="13"/>
      <c r="G1" s="32">
        <f>SUM(G4:G66)</f>
        <v>81401.947500000009</v>
      </c>
      <c r="H1" s="15"/>
      <c r="I1" s="126">
        <f>SUM(I4:I38)</f>
        <v>89765</v>
      </c>
      <c r="J1" s="192" t="s">
        <v>0</v>
      </c>
      <c r="K1" s="24"/>
    </row>
    <row r="2" spans="1:14" s="12" customFormat="1" ht="14.25" customHeight="1" thickBot="1" x14ac:dyDescent="0.3">
      <c r="A2" s="16" t="s">
        <v>1</v>
      </c>
      <c r="D2" s="13" t="s">
        <v>2</v>
      </c>
      <c r="I2" s="15"/>
    </row>
    <row r="3" spans="1:14" s="12" customFormat="1" ht="14.25" customHeight="1" x14ac:dyDescent="0.25">
      <c r="A3" s="144" t="s">
        <v>3</v>
      </c>
      <c r="B3" s="144"/>
      <c r="D3" s="226" t="s">
        <v>4</v>
      </c>
      <c r="E3" s="281" t="s">
        <v>5</v>
      </c>
      <c r="F3" s="282"/>
      <c r="G3" s="123" t="s">
        <v>6</v>
      </c>
      <c r="H3" s="123" t="s">
        <v>7</v>
      </c>
      <c r="I3" s="123" t="s">
        <v>8</v>
      </c>
      <c r="J3" s="123" t="s">
        <v>9</v>
      </c>
      <c r="K3" s="123" t="s">
        <v>10</v>
      </c>
      <c r="L3" s="186" t="s">
        <v>11</v>
      </c>
      <c r="M3" s="123" t="s">
        <v>12</v>
      </c>
      <c r="N3" s="124" t="s">
        <v>13</v>
      </c>
    </row>
    <row r="4" spans="1:14" s="12" customFormat="1" ht="14.25" customHeight="1" x14ac:dyDescent="0.25">
      <c r="A4" s="239" t="s">
        <v>14</v>
      </c>
      <c r="B4" s="239"/>
      <c r="D4" s="213"/>
      <c r="E4" s="116">
        <v>1</v>
      </c>
      <c r="F4" s="170" t="s">
        <v>15</v>
      </c>
      <c r="G4" s="113">
        <f>'Bid Schedule'!G21</f>
        <v>57851.72</v>
      </c>
      <c r="H4" s="113">
        <f t="shared" ref="H4:H38" si="0">IF(F4=0,0,$B$28)</f>
        <v>4181</v>
      </c>
      <c r="I4" s="114">
        <f>ROUNDUP(H4+G4,0)</f>
        <v>62033</v>
      </c>
      <c r="J4" s="115">
        <v>1</v>
      </c>
      <c r="K4" s="115" t="s">
        <v>16</v>
      </c>
      <c r="L4" s="187">
        <f t="shared" ref="L4:L36" si="1">I4/J4</f>
        <v>62033</v>
      </c>
      <c r="M4" s="189"/>
      <c r="N4" s="117"/>
    </row>
    <row r="5" spans="1:14" s="12" customFormat="1" ht="14.25" customHeight="1" x14ac:dyDescent="0.25">
      <c r="A5" s="279" t="s">
        <v>17</v>
      </c>
      <c r="B5" s="279"/>
      <c r="D5" s="211"/>
      <c r="E5" s="116">
        <v>2</v>
      </c>
      <c r="F5" s="170" t="s">
        <v>18</v>
      </c>
      <c r="G5" s="113">
        <f>'Bid Schedule'!G31</f>
        <v>23550.227500000001</v>
      </c>
      <c r="H5" s="113">
        <f t="shared" si="0"/>
        <v>4181</v>
      </c>
      <c r="I5" s="114">
        <f t="shared" ref="I5:I38" si="2">ROUNDUP(H5+G5,0)</f>
        <v>27732</v>
      </c>
      <c r="J5" s="115">
        <v>1</v>
      </c>
      <c r="K5" s="115" t="s">
        <v>16</v>
      </c>
      <c r="L5" s="187">
        <f t="shared" si="1"/>
        <v>27732</v>
      </c>
      <c r="M5" s="189"/>
      <c r="N5" s="117"/>
    </row>
    <row r="6" spans="1:14" s="12" customFormat="1" ht="14.25" customHeight="1" x14ac:dyDescent="0.25">
      <c r="A6" s="243" t="s">
        <v>19</v>
      </c>
      <c r="B6" s="241"/>
      <c r="D6" s="211"/>
      <c r="E6" s="116">
        <v>3</v>
      </c>
      <c r="F6" s="170"/>
      <c r="G6" s="113">
        <f>'Bid Schedule'!G40</f>
        <v>0</v>
      </c>
      <c r="H6" s="113">
        <f t="shared" si="0"/>
        <v>0</v>
      </c>
      <c r="I6" s="114">
        <f t="shared" si="2"/>
        <v>0</v>
      </c>
      <c r="J6" s="115">
        <v>1</v>
      </c>
      <c r="K6" s="115"/>
      <c r="L6" s="187">
        <f t="shared" si="1"/>
        <v>0</v>
      </c>
      <c r="M6" s="189"/>
      <c r="N6" s="117"/>
    </row>
    <row r="7" spans="1:14" s="12" customFormat="1" ht="14.25" customHeight="1" x14ac:dyDescent="0.25">
      <c r="A7" s="240" t="s">
        <v>20</v>
      </c>
      <c r="B7" s="240"/>
      <c r="D7" s="211"/>
      <c r="E7" s="116">
        <v>4</v>
      </c>
      <c r="F7" s="170"/>
      <c r="G7" s="113">
        <f>'Bid Schedule'!G49</f>
        <v>0</v>
      </c>
      <c r="H7" s="113">
        <f t="shared" si="0"/>
        <v>0</v>
      </c>
      <c r="I7" s="114">
        <f t="shared" si="2"/>
        <v>0</v>
      </c>
      <c r="J7" s="115">
        <v>1</v>
      </c>
      <c r="K7" s="115"/>
      <c r="L7" s="187">
        <f t="shared" si="1"/>
        <v>0</v>
      </c>
      <c r="M7" s="189"/>
      <c r="N7" s="117"/>
    </row>
    <row r="8" spans="1:14" s="12" customFormat="1" ht="14.25" customHeight="1" x14ac:dyDescent="0.25">
      <c r="D8" s="211"/>
      <c r="E8" s="116">
        <v>5</v>
      </c>
      <c r="F8" s="170"/>
      <c r="G8" s="113">
        <f>'Bid Schedule'!G58</f>
        <v>0</v>
      </c>
      <c r="H8" s="113">
        <f t="shared" si="0"/>
        <v>0</v>
      </c>
      <c r="I8" s="114">
        <f t="shared" si="2"/>
        <v>0</v>
      </c>
      <c r="J8" s="115">
        <v>1</v>
      </c>
      <c r="K8" s="115"/>
      <c r="L8" s="187">
        <f t="shared" si="1"/>
        <v>0</v>
      </c>
      <c r="M8" s="189"/>
      <c r="N8" s="117"/>
    </row>
    <row r="9" spans="1:14" s="12" customFormat="1" ht="14.25" customHeight="1" x14ac:dyDescent="0.25">
      <c r="D9" s="211"/>
      <c r="E9" s="116">
        <v>6</v>
      </c>
      <c r="F9" s="170"/>
      <c r="G9" s="113">
        <f>'Bid Schedule'!G67</f>
        <v>0</v>
      </c>
      <c r="H9" s="113">
        <f t="shared" si="0"/>
        <v>0</v>
      </c>
      <c r="I9" s="114">
        <f t="shared" si="2"/>
        <v>0</v>
      </c>
      <c r="J9" s="115">
        <v>1</v>
      </c>
      <c r="K9" s="115"/>
      <c r="L9" s="187">
        <f t="shared" si="1"/>
        <v>0</v>
      </c>
      <c r="M9" s="189"/>
      <c r="N9" s="117"/>
    </row>
    <row r="10" spans="1:14" s="12" customFormat="1" ht="14.25" customHeight="1" x14ac:dyDescent="0.25">
      <c r="A10" s="16" t="s">
        <v>21</v>
      </c>
      <c r="D10" s="211"/>
      <c r="E10" s="116">
        <v>7</v>
      </c>
      <c r="F10" s="170"/>
      <c r="G10" s="113">
        <f>'Bid Schedule'!G76</f>
        <v>0</v>
      </c>
      <c r="H10" s="113">
        <f t="shared" si="0"/>
        <v>0</v>
      </c>
      <c r="I10" s="114">
        <f t="shared" si="2"/>
        <v>0</v>
      </c>
      <c r="J10" s="115">
        <v>1</v>
      </c>
      <c r="K10" s="115"/>
      <c r="L10" s="187">
        <f t="shared" si="1"/>
        <v>0</v>
      </c>
      <c r="M10" s="189"/>
      <c r="N10" s="117"/>
    </row>
    <row r="11" spans="1:14" s="12" customFormat="1" ht="14.25" customHeight="1" x14ac:dyDescent="0.25">
      <c r="A11" s="12" t="s">
        <v>22</v>
      </c>
      <c r="B11" s="145">
        <v>45862</v>
      </c>
      <c r="D11" s="211"/>
      <c r="E11" s="116">
        <v>8</v>
      </c>
      <c r="F11" s="170"/>
      <c r="G11" s="113">
        <f>'Bid Schedule'!G85</f>
        <v>0</v>
      </c>
      <c r="H11" s="113">
        <f t="shared" si="0"/>
        <v>0</v>
      </c>
      <c r="I11" s="114">
        <f t="shared" si="2"/>
        <v>0</v>
      </c>
      <c r="J11" s="115">
        <v>1</v>
      </c>
      <c r="K11" s="115"/>
      <c r="L11" s="187">
        <f t="shared" si="1"/>
        <v>0</v>
      </c>
      <c r="M11" s="189"/>
      <c r="N11" s="117"/>
    </row>
    <row r="12" spans="1:14" s="12" customFormat="1" ht="14.25" customHeight="1" x14ac:dyDescent="0.25">
      <c r="A12" s="12" t="s">
        <v>23</v>
      </c>
      <c r="B12" s="145"/>
      <c r="D12" s="211"/>
      <c r="E12" s="116">
        <v>9</v>
      </c>
      <c r="F12" s="170"/>
      <c r="G12" s="113">
        <f>'Bid Schedule'!G94</f>
        <v>0</v>
      </c>
      <c r="H12" s="113">
        <f t="shared" si="0"/>
        <v>0</v>
      </c>
      <c r="I12" s="114">
        <f t="shared" si="2"/>
        <v>0</v>
      </c>
      <c r="J12" s="115">
        <v>1</v>
      </c>
      <c r="K12" s="115"/>
      <c r="L12" s="187">
        <f t="shared" si="1"/>
        <v>0</v>
      </c>
      <c r="M12" s="189"/>
      <c r="N12" s="117"/>
    </row>
    <row r="13" spans="1:14" s="12" customFormat="1" ht="14.25" customHeight="1" x14ac:dyDescent="0.25">
      <c r="A13" s="12" t="s">
        <v>24</v>
      </c>
      <c r="B13" s="145"/>
      <c r="D13" s="211"/>
      <c r="E13" s="116">
        <v>10</v>
      </c>
      <c r="F13" s="170"/>
      <c r="G13" s="113">
        <f>'Bid Schedule'!G103</f>
        <v>0</v>
      </c>
      <c r="H13" s="113">
        <f t="shared" si="0"/>
        <v>0</v>
      </c>
      <c r="I13" s="114">
        <f t="shared" si="2"/>
        <v>0</v>
      </c>
      <c r="J13" s="115">
        <v>1</v>
      </c>
      <c r="K13" s="115"/>
      <c r="L13" s="187">
        <f t="shared" si="1"/>
        <v>0</v>
      </c>
      <c r="M13" s="189"/>
      <c r="N13" s="117"/>
    </row>
    <row r="14" spans="1:14" s="12" customFormat="1" ht="14.25" customHeight="1" x14ac:dyDescent="0.25">
      <c r="A14" s="12" t="s">
        <v>25</v>
      </c>
      <c r="B14" s="145">
        <v>45887</v>
      </c>
      <c r="D14" s="211"/>
      <c r="E14" s="116">
        <v>11</v>
      </c>
      <c r="F14" s="170"/>
      <c r="G14" s="113">
        <f>'Bid Schedule'!G112</f>
        <v>0</v>
      </c>
      <c r="H14" s="113">
        <f t="shared" si="0"/>
        <v>0</v>
      </c>
      <c r="I14" s="114">
        <f t="shared" si="2"/>
        <v>0</v>
      </c>
      <c r="J14" s="115">
        <v>1</v>
      </c>
      <c r="K14" s="115"/>
      <c r="L14" s="187">
        <f t="shared" si="1"/>
        <v>0</v>
      </c>
      <c r="M14" s="189"/>
      <c r="N14" s="117"/>
    </row>
    <row r="15" spans="1:14" s="12" customFormat="1" ht="14.25" customHeight="1" x14ac:dyDescent="0.25">
      <c r="A15" s="12" t="s">
        <v>26</v>
      </c>
      <c r="B15" s="145">
        <v>45890</v>
      </c>
      <c r="D15" s="211"/>
      <c r="E15" s="116">
        <v>12</v>
      </c>
      <c r="F15" s="170"/>
      <c r="G15" s="113">
        <f>'Bid Schedule'!G121</f>
        <v>0</v>
      </c>
      <c r="H15" s="113">
        <f t="shared" si="0"/>
        <v>0</v>
      </c>
      <c r="I15" s="114">
        <f t="shared" si="2"/>
        <v>0</v>
      </c>
      <c r="J15" s="115">
        <v>1</v>
      </c>
      <c r="K15" s="115"/>
      <c r="L15" s="187">
        <f t="shared" si="1"/>
        <v>0</v>
      </c>
      <c r="M15" s="189"/>
      <c r="N15" s="117"/>
    </row>
    <row r="16" spans="1:14" s="12" customFormat="1" ht="14.25" customHeight="1" x14ac:dyDescent="0.25">
      <c r="D16" s="211"/>
      <c r="E16" s="116">
        <v>13</v>
      </c>
      <c r="F16" s="170"/>
      <c r="G16" s="113">
        <f>'Bid Schedule'!G130</f>
        <v>0</v>
      </c>
      <c r="H16" s="113">
        <f t="shared" si="0"/>
        <v>0</v>
      </c>
      <c r="I16" s="114">
        <f t="shared" si="2"/>
        <v>0</v>
      </c>
      <c r="J16" s="115">
        <v>1</v>
      </c>
      <c r="K16" s="115"/>
      <c r="L16" s="187">
        <f t="shared" si="1"/>
        <v>0</v>
      </c>
      <c r="M16" s="189"/>
      <c r="N16" s="117"/>
    </row>
    <row r="17" spans="1:14" s="12" customFormat="1" ht="14.25" customHeight="1" x14ac:dyDescent="0.25">
      <c r="A17" s="12" t="s">
        <v>27</v>
      </c>
      <c r="B17" s="12">
        <f>B15-B14</f>
        <v>3</v>
      </c>
      <c r="C17" s="12" t="s">
        <v>28</v>
      </c>
      <c r="D17" s="211"/>
      <c r="E17" s="116">
        <v>14</v>
      </c>
      <c r="F17" s="170"/>
      <c r="G17" s="113">
        <f>'Bid Schedule'!G139</f>
        <v>0</v>
      </c>
      <c r="H17" s="113">
        <f t="shared" si="0"/>
        <v>0</v>
      </c>
      <c r="I17" s="114">
        <f t="shared" si="2"/>
        <v>0</v>
      </c>
      <c r="J17" s="115">
        <v>1</v>
      </c>
      <c r="K17" s="115"/>
      <c r="L17" s="187">
        <f t="shared" si="1"/>
        <v>0</v>
      </c>
      <c r="M17" s="189"/>
      <c r="N17" s="117"/>
    </row>
    <row r="18" spans="1:14" s="12" customFormat="1" ht="14.25" customHeight="1" x14ac:dyDescent="0.25">
      <c r="D18" s="211"/>
      <c r="E18" s="116">
        <v>15</v>
      </c>
      <c r="F18" s="170"/>
      <c r="G18" s="113">
        <f>'Bid Schedule'!G148</f>
        <v>0</v>
      </c>
      <c r="H18" s="113">
        <f t="shared" si="0"/>
        <v>0</v>
      </c>
      <c r="I18" s="114">
        <f t="shared" si="2"/>
        <v>0</v>
      </c>
      <c r="J18" s="115">
        <v>1</v>
      </c>
      <c r="K18" s="115"/>
      <c r="L18" s="187">
        <f t="shared" si="1"/>
        <v>0</v>
      </c>
      <c r="M18" s="189"/>
      <c r="N18" s="117"/>
    </row>
    <row r="19" spans="1:14" s="12" customFormat="1" ht="14.25" customHeight="1" x14ac:dyDescent="0.25">
      <c r="D19" s="211"/>
      <c r="E19" s="116">
        <v>16</v>
      </c>
      <c r="F19" s="170"/>
      <c r="G19" s="113">
        <f>'Bid Schedule'!G157</f>
        <v>0</v>
      </c>
      <c r="H19" s="113">
        <f t="shared" si="0"/>
        <v>0</v>
      </c>
      <c r="I19" s="114">
        <f t="shared" si="2"/>
        <v>0</v>
      </c>
      <c r="J19" s="115">
        <v>1</v>
      </c>
      <c r="K19" s="115"/>
      <c r="L19" s="187">
        <f t="shared" si="1"/>
        <v>0</v>
      </c>
      <c r="M19" s="189"/>
      <c r="N19" s="117"/>
    </row>
    <row r="20" spans="1:14" s="12" customFormat="1" ht="14.25" customHeight="1" x14ac:dyDescent="0.25">
      <c r="B20" s="191"/>
      <c r="C20" s="12" t="s">
        <v>29</v>
      </c>
      <c r="D20" s="211"/>
      <c r="E20" s="116">
        <v>17</v>
      </c>
      <c r="F20" s="170"/>
      <c r="G20" s="113">
        <f>'Bid Schedule'!G166</f>
        <v>0</v>
      </c>
      <c r="H20" s="113">
        <f t="shared" si="0"/>
        <v>0</v>
      </c>
      <c r="I20" s="114">
        <f t="shared" si="2"/>
        <v>0</v>
      </c>
      <c r="J20" s="115">
        <v>1</v>
      </c>
      <c r="K20" s="115"/>
      <c r="L20" s="187">
        <f t="shared" si="1"/>
        <v>0</v>
      </c>
      <c r="M20" s="189"/>
      <c r="N20" s="117"/>
    </row>
    <row r="21" spans="1:14" s="12" customFormat="1" ht="14.25" customHeight="1" x14ac:dyDescent="0.25">
      <c r="D21" s="211"/>
      <c r="E21" s="116">
        <v>18</v>
      </c>
      <c r="F21" s="170"/>
      <c r="G21" s="113">
        <f>'Bid Schedule'!G175</f>
        <v>0</v>
      </c>
      <c r="H21" s="113">
        <f t="shared" si="0"/>
        <v>0</v>
      </c>
      <c r="I21" s="114">
        <f t="shared" si="2"/>
        <v>0</v>
      </c>
      <c r="J21" s="115">
        <v>1</v>
      </c>
      <c r="K21" s="115"/>
      <c r="L21" s="187">
        <f t="shared" si="1"/>
        <v>0</v>
      </c>
      <c r="M21" s="189"/>
      <c r="N21" s="117"/>
    </row>
    <row r="22" spans="1:14" s="12" customFormat="1" ht="14.25" customHeight="1" x14ac:dyDescent="0.25">
      <c r="D22" s="211"/>
      <c r="E22" s="116">
        <v>19</v>
      </c>
      <c r="F22" s="170"/>
      <c r="G22" s="113">
        <f>'Bid Schedule'!G184</f>
        <v>0</v>
      </c>
      <c r="H22" s="113">
        <f t="shared" si="0"/>
        <v>0</v>
      </c>
      <c r="I22" s="114">
        <f t="shared" si="2"/>
        <v>0</v>
      </c>
      <c r="J22" s="115">
        <v>1</v>
      </c>
      <c r="K22" s="115"/>
      <c r="L22" s="187">
        <f t="shared" si="1"/>
        <v>0</v>
      </c>
      <c r="M22" s="189"/>
      <c r="N22" s="117"/>
    </row>
    <row r="23" spans="1:14" s="12" customFormat="1" ht="14.25" customHeight="1" x14ac:dyDescent="0.25">
      <c r="D23" s="211"/>
      <c r="E23" s="116">
        <v>20</v>
      </c>
      <c r="F23" s="170"/>
      <c r="G23" s="113">
        <f>'Bid Schedule'!G193</f>
        <v>0</v>
      </c>
      <c r="H23" s="113">
        <f t="shared" si="0"/>
        <v>0</v>
      </c>
      <c r="I23" s="114">
        <f t="shared" si="2"/>
        <v>0</v>
      </c>
      <c r="J23" s="115">
        <v>1</v>
      </c>
      <c r="K23" s="115"/>
      <c r="L23" s="187">
        <f t="shared" si="1"/>
        <v>0</v>
      </c>
      <c r="M23" s="189"/>
      <c r="N23" s="117"/>
    </row>
    <row r="24" spans="1:14" s="12" customFormat="1" ht="14.25" customHeight="1" x14ac:dyDescent="0.25">
      <c r="D24" s="211"/>
      <c r="E24" s="116">
        <v>21</v>
      </c>
      <c r="F24" s="170"/>
      <c r="G24" s="113">
        <f>'Bid Schedule'!G202</f>
        <v>0</v>
      </c>
      <c r="H24" s="113">
        <f t="shared" si="0"/>
        <v>0</v>
      </c>
      <c r="I24" s="114">
        <f t="shared" si="2"/>
        <v>0</v>
      </c>
      <c r="J24" s="115">
        <v>1</v>
      </c>
      <c r="K24" s="115"/>
      <c r="L24" s="187">
        <f t="shared" si="1"/>
        <v>0</v>
      </c>
      <c r="M24" s="189"/>
      <c r="N24" s="117"/>
    </row>
    <row r="25" spans="1:14" s="12" customFormat="1" ht="14.25" customHeight="1" x14ac:dyDescent="0.25">
      <c r="D25" s="211"/>
      <c r="E25" s="116">
        <v>22</v>
      </c>
      <c r="F25" s="170"/>
      <c r="G25" s="113">
        <f>'Bid Schedule'!G211</f>
        <v>0</v>
      </c>
      <c r="H25" s="113">
        <f t="shared" si="0"/>
        <v>0</v>
      </c>
      <c r="I25" s="114">
        <f t="shared" si="2"/>
        <v>0</v>
      </c>
      <c r="J25" s="115">
        <v>1</v>
      </c>
      <c r="K25" s="115"/>
      <c r="L25" s="187">
        <f t="shared" si="1"/>
        <v>0</v>
      </c>
      <c r="M25" s="189"/>
      <c r="N25" s="117"/>
    </row>
    <row r="26" spans="1:14" s="12" customFormat="1" ht="14.25" customHeight="1" x14ac:dyDescent="0.25">
      <c r="B26" s="125">
        <f>'Bid Schedule'!G8</f>
        <v>8362</v>
      </c>
      <c r="C26" s="12" t="s">
        <v>30</v>
      </c>
      <c r="D26" s="211"/>
      <c r="E26" s="116">
        <v>23</v>
      </c>
      <c r="F26" s="170"/>
      <c r="G26" s="113">
        <f>'Bid Schedule'!G220</f>
        <v>0</v>
      </c>
      <c r="H26" s="113">
        <f t="shared" si="0"/>
        <v>0</v>
      </c>
      <c r="I26" s="114">
        <f t="shared" si="2"/>
        <v>0</v>
      </c>
      <c r="J26" s="115">
        <v>1</v>
      </c>
      <c r="K26" s="115"/>
      <c r="L26" s="187">
        <f t="shared" si="1"/>
        <v>0</v>
      </c>
      <c r="M26" s="189"/>
      <c r="N26" s="117"/>
    </row>
    <row r="27" spans="1:14" s="12" customFormat="1" ht="14.25" customHeight="1" x14ac:dyDescent="0.25">
      <c r="B27" s="30">
        <v>2</v>
      </c>
      <c r="C27" s="12" t="s">
        <v>31</v>
      </c>
      <c r="D27" s="211"/>
      <c r="E27" s="116">
        <v>24</v>
      </c>
      <c r="F27" s="170"/>
      <c r="G27" s="113">
        <f>'Bid Schedule'!G229</f>
        <v>0</v>
      </c>
      <c r="H27" s="113">
        <f t="shared" si="0"/>
        <v>0</v>
      </c>
      <c r="I27" s="114">
        <f t="shared" si="2"/>
        <v>0</v>
      </c>
      <c r="J27" s="115">
        <v>1</v>
      </c>
      <c r="K27" s="115"/>
      <c r="L27" s="187">
        <f t="shared" si="1"/>
        <v>0</v>
      </c>
      <c r="M27" s="189"/>
      <c r="N27" s="117"/>
    </row>
    <row r="28" spans="1:14" s="12" customFormat="1" ht="14.25" customHeight="1" x14ac:dyDescent="0.25">
      <c r="B28" s="125">
        <f>B26/B27</f>
        <v>4181</v>
      </c>
      <c r="C28" s="12" t="s">
        <v>32</v>
      </c>
      <c r="D28" s="211"/>
      <c r="E28" s="116">
        <v>25</v>
      </c>
      <c r="F28" s="170"/>
      <c r="G28" s="113">
        <f>'Bid Schedule'!G238</f>
        <v>0</v>
      </c>
      <c r="H28" s="113">
        <f t="shared" si="0"/>
        <v>0</v>
      </c>
      <c r="I28" s="114">
        <f t="shared" si="2"/>
        <v>0</v>
      </c>
      <c r="J28" s="115">
        <v>1</v>
      </c>
      <c r="K28" s="115"/>
      <c r="L28" s="187">
        <f t="shared" si="1"/>
        <v>0</v>
      </c>
      <c r="M28" s="189"/>
      <c r="N28" s="117"/>
    </row>
    <row r="29" spans="1:14" s="12" customFormat="1" ht="14.25" customHeight="1" x14ac:dyDescent="0.25">
      <c r="D29" s="211"/>
      <c r="E29" s="116">
        <v>26</v>
      </c>
      <c r="F29" s="170"/>
      <c r="G29" s="113">
        <f>'Bid Schedule'!G247</f>
        <v>0</v>
      </c>
      <c r="H29" s="113">
        <f t="shared" si="0"/>
        <v>0</v>
      </c>
      <c r="I29" s="114">
        <f t="shared" si="2"/>
        <v>0</v>
      </c>
      <c r="J29" s="115">
        <v>1</v>
      </c>
      <c r="K29" s="115"/>
      <c r="L29" s="187">
        <f t="shared" si="1"/>
        <v>0</v>
      </c>
      <c r="M29" s="189"/>
      <c r="N29" s="117"/>
    </row>
    <row r="30" spans="1:14" s="12" customFormat="1" ht="14.25" customHeight="1" x14ac:dyDescent="0.25">
      <c r="B30" s="210">
        <f>B26/'Bid Schedule'!S17</f>
        <v>9.6053115236169828E-2</v>
      </c>
      <c r="C30" s="12" t="s">
        <v>33</v>
      </c>
      <c r="D30" s="211"/>
      <c r="E30" s="116">
        <v>27</v>
      </c>
      <c r="F30" s="170"/>
      <c r="G30" s="113">
        <f>'Bid Schedule'!G256</f>
        <v>0</v>
      </c>
      <c r="H30" s="113">
        <f t="shared" si="0"/>
        <v>0</v>
      </c>
      <c r="I30" s="114">
        <f t="shared" si="2"/>
        <v>0</v>
      </c>
      <c r="J30" s="115">
        <v>1</v>
      </c>
      <c r="K30" s="115"/>
      <c r="L30" s="187">
        <f t="shared" si="1"/>
        <v>0</v>
      </c>
      <c r="M30" s="189"/>
      <c r="N30" s="117"/>
    </row>
    <row r="31" spans="1:14" s="12" customFormat="1" ht="14.25" customHeight="1" x14ac:dyDescent="0.25">
      <c r="D31" s="211"/>
      <c r="E31" s="116">
        <v>28</v>
      </c>
      <c r="F31" s="170"/>
      <c r="G31" s="113">
        <f>'Bid Schedule'!G265</f>
        <v>0</v>
      </c>
      <c r="H31" s="113">
        <f t="shared" si="0"/>
        <v>0</v>
      </c>
      <c r="I31" s="114">
        <f t="shared" si="2"/>
        <v>0</v>
      </c>
      <c r="J31" s="115">
        <v>1</v>
      </c>
      <c r="K31" s="115"/>
      <c r="L31" s="187">
        <f t="shared" si="1"/>
        <v>0</v>
      </c>
      <c r="M31" s="189"/>
      <c r="N31" s="117"/>
    </row>
    <row r="32" spans="1:14" s="12" customFormat="1" ht="14.25" customHeight="1" x14ac:dyDescent="0.25">
      <c r="D32" s="211"/>
      <c r="E32" s="116">
        <v>29</v>
      </c>
      <c r="F32" s="170"/>
      <c r="G32" s="113">
        <f>'Bid Schedule'!G274</f>
        <v>0</v>
      </c>
      <c r="H32" s="113">
        <f t="shared" si="0"/>
        <v>0</v>
      </c>
      <c r="I32" s="114">
        <f t="shared" si="2"/>
        <v>0</v>
      </c>
      <c r="J32" s="115">
        <v>1</v>
      </c>
      <c r="K32" s="115"/>
      <c r="L32" s="187">
        <f t="shared" si="1"/>
        <v>0</v>
      </c>
      <c r="M32" s="189"/>
      <c r="N32" s="117"/>
    </row>
    <row r="33" spans="4:14" s="12" customFormat="1" ht="14.25" customHeight="1" x14ac:dyDescent="0.25">
      <c r="D33" s="211"/>
      <c r="E33" s="116">
        <v>30</v>
      </c>
      <c r="F33" s="170"/>
      <c r="G33" s="113">
        <f>'Bid Schedule'!G283</f>
        <v>0</v>
      </c>
      <c r="H33" s="113">
        <f t="shared" si="0"/>
        <v>0</v>
      </c>
      <c r="I33" s="114">
        <f t="shared" si="2"/>
        <v>0</v>
      </c>
      <c r="J33" s="115">
        <v>1</v>
      </c>
      <c r="K33" s="115"/>
      <c r="L33" s="187">
        <f t="shared" si="1"/>
        <v>0</v>
      </c>
      <c r="M33" s="189"/>
      <c r="N33" s="117"/>
    </row>
    <row r="34" spans="4:14" s="12" customFormat="1" ht="14.25" customHeight="1" x14ac:dyDescent="0.25">
      <c r="D34" s="211"/>
      <c r="E34" s="116">
        <v>31</v>
      </c>
      <c r="F34" s="170"/>
      <c r="G34" s="113">
        <f>'Bid Schedule'!G292</f>
        <v>0</v>
      </c>
      <c r="H34" s="113">
        <f t="shared" si="0"/>
        <v>0</v>
      </c>
      <c r="I34" s="114">
        <f t="shared" si="2"/>
        <v>0</v>
      </c>
      <c r="J34" s="115">
        <v>1</v>
      </c>
      <c r="K34" s="115"/>
      <c r="L34" s="187">
        <f t="shared" si="1"/>
        <v>0</v>
      </c>
      <c r="M34" s="189"/>
      <c r="N34" s="117"/>
    </row>
    <row r="35" spans="4:14" s="12" customFormat="1" ht="14.25" customHeight="1" x14ac:dyDescent="0.25">
      <c r="D35" s="211"/>
      <c r="E35" s="116">
        <v>32</v>
      </c>
      <c r="F35" s="170"/>
      <c r="G35" s="113">
        <f>'Bid Schedule'!G301</f>
        <v>0</v>
      </c>
      <c r="H35" s="113">
        <f t="shared" si="0"/>
        <v>0</v>
      </c>
      <c r="I35" s="114">
        <f t="shared" si="2"/>
        <v>0</v>
      </c>
      <c r="J35" s="115">
        <v>1</v>
      </c>
      <c r="K35" s="115"/>
      <c r="L35" s="187">
        <f t="shared" si="1"/>
        <v>0</v>
      </c>
      <c r="M35" s="189"/>
      <c r="N35" s="117"/>
    </row>
    <row r="36" spans="4:14" s="12" customFormat="1" ht="14.25" customHeight="1" x14ac:dyDescent="0.25">
      <c r="D36" s="211"/>
      <c r="E36" s="116">
        <v>33</v>
      </c>
      <c r="F36" s="170"/>
      <c r="G36" s="113">
        <f>'Bid Schedule'!G310</f>
        <v>0</v>
      </c>
      <c r="H36" s="113">
        <f t="shared" si="0"/>
        <v>0</v>
      </c>
      <c r="I36" s="114">
        <f t="shared" si="2"/>
        <v>0</v>
      </c>
      <c r="J36" s="115">
        <v>1</v>
      </c>
      <c r="K36" s="115"/>
      <c r="L36" s="187">
        <f t="shared" si="1"/>
        <v>0</v>
      </c>
      <c r="M36" s="189"/>
      <c r="N36" s="117"/>
    </row>
    <row r="37" spans="4:14" s="12" customFormat="1" ht="14.25" customHeight="1" x14ac:dyDescent="0.25">
      <c r="D37" s="211"/>
      <c r="E37" s="116">
        <v>34</v>
      </c>
      <c r="F37" s="170"/>
      <c r="G37" s="113">
        <f>'Bid Schedule'!G319</f>
        <v>0</v>
      </c>
      <c r="H37" s="113">
        <f t="shared" si="0"/>
        <v>0</v>
      </c>
      <c r="I37" s="114">
        <f t="shared" si="2"/>
        <v>0</v>
      </c>
      <c r="J37" s="115">
        <v>1</v>
      </c>
      <c r="K37" s="115"/>
      <c r="L37" s="187">
        <f t="shared" ref="L37:L38" si="3">I37/J37</f>
        <v>0</v>
      </c>
      <c r="M37" s="189"/>
      <c r="N37" s="117"/>
    </row>
    <row r="38" spans="4:14" s="12" customFormat="1" ht="14.25" customHeight="1" thickBot="1" x14ac:dyDescent="0.3">
      <c r="D38" s="212"/>
      <c r="E38" s="118">
        <v>35</v>
      </c>
      <c r="F38" s="171"/>
      <c r="G38" s="119">
        <f>'Bid Schedule'!G328</f>
        <v>0</v>
      </c>
      <c r="H38" s="119">
        <f t="shared" si="0"/>
        <v>0</v>
      </c>
      <c r="I38" s="120">
        <f t="shared" si="2"/>
        <v>0</v>
      </c>
      <c r="J38" s="121">
        <v>1</v>
      </c>
      <c r="K38" s="121"/>
      <c r="L38" s="188">
        <f t="shared" si="3"/>
        <v>0</v>
      </c>
      <c r="M38" s="190"/>
      <c r="N38" s="122"/>
    </row>
    <row r="39" spans="4:14" s="12" customFormat="1" ht="14.25" customHeight="1" x14ac:dyDescent="0.25">
      <c r="D39" s="13"/>
      <c r="E39" s="13"/>
      <c r="F39" s="13"/>
      <c r="G39" s="25"/>
      <c r="J39" s="18"/>
      <c r="K39" s="18"/>
      <c r="L39" s="14"/>
      <c r="M39" s="14"/>
      <c r="N39" s="14"/>
    </row>
    <row r="40" spans="4:14" s="12" customFormat="1" ht="14.25" customHeight="1" x14ac:dyDescent="0.25">
      <c r="E40" s="13"/>
      <c r="F40" s="13"/>
      <c r="G40" s="25"/>
      <c r="H40" s="25">
        <f>SUM(H4:H38)</f>
        <v>8362</v>
      </c>
      <c r="I40" s="19" t="s">
        <v>34</v>
      </c>
      <c r="J40" s="18"/>
      <c r="K40" s="18"/>
      <c r="L40" s="14"/>
      <c r="M40" s="14"/>
      <c r="N40" s="14"/>
    </row>
    <row r="41" spans="4:14" s="12" customFormat="1" ht="14.25" customHeight="1" x14ac:dyDescent="0.25">
      <c r="D41" s="13"/>
      <c r="E41" s="13"/>
      <c r="F41" s="13"/>
      <c r="G41" s="25"/>
      <c r="H41" s="25"/>
      <c r="I41" s="23"/>
      <c r="J41" s="18"/>
      <c r="K41" s="18"/>
      <c r="L41" s="14"/>
      <c r="M41" s="14"/>
      <c r="N41" s="14"/>
    </row>
    <row r="42" spans="4:14" s="12" customFormat="1" ht="14.25" customHeight="1" x14ac:dyDescent="0.25">
      <c r="D42" s="13"/>
      <c r="E42" s="13"/>
      <c r="F42" s="13"/>
      <c r="G42" s="25"/>
      <c r="H42" s="25"/>
      <c r="I42" s="23"/>
      <c r="J42" s="18"/>
      <c r="K42" s="18"/>
      <c r="L42" s="14"/>
      <c r="M42" s="14"/>
      <c r="N42" s="14"/>
    </row>
    <row r="43" spans="4:14" s="12" customFormat="1" ht="14.25" customHeight="1" x14ac:dyDescent="0.25">
      <c r="D43" s="13"/>
      <c r="E43" s="13"/>
      <c r="F43" s="13"/>
      <c r="G43" s="25"/>
      <c r="H43" s="25"/>
      <c r="I43" s="23"/>
      <c r="J43" s="18"/>
      <c r="K43" s="18"/>
      <c r="L43" s="14"/>
      <c r="M43" s="14"/>
      <c r="N43" s="14"/>
    </row>
    <row r="44" spans="4:14" s="12" customFormat="1" ht="14.25" customHeight="1" x14ac:dyDescent="0.25">
      <c r="D44" s="13"/>
      <c r="E44" s="13"/>
      <c r="F44" s="13"/>
      <c r="G44" s="25"/>
      <c r="H44" s="25"/>
      <c r="I44" s="23"/>
      <c r="J44" s="18"/>
      <c r="K44" s="18"/>
      <c r="L44" s="14"/>
      <c r="M44" s="14"/>
      <c r="N44" s="14"/>
    </row>
    <row r="45" spans="4:14" s="12" customFormat="1" ht="14.25" customHeight="1" x14ac:dyDescent="0.25">
      <c r="D45" s="13"/>
      <c r="E45" s="13"/>
      <c r="F45" s="13"/>
      <c r="G45" s="25"/>
      <c r="H45" s="25"/>
      <c r="I45" s="23"/>
      <c r="J45" s="18"/>
      <c r="K45" s="18"/>
      <c r="L45" s="14"/>
      <c r="M45" s="14"/>
      <c r="N45" s="14"/>
    </row>
    <row r="46" spans="4:14" s="12" customFormat="1" ht="14.25" customHeight="1" x14ac:dyDescent="0.25">
      <c r="D46" s="13"/>
      <c r="E46" s="13"/>
      <c r="F46" s="13"/>
      <c r="G46" s="25"/>
      <c r="H46" s="25"/>
      <c r="I46" s="23"/>
      <c r="J46" s="18"/>
      <c r="K46" s="18"/>
      <c r="L46" s="14"/>
      <c r="M46" s="14"/>
      <c r="N46" s="14"/>
    </row>
    <row r="47" spans="4:14" s="12" customFormat="1" ht="14.25" customHeight="1" x14ac:dyDescent="0.25">
      <c r="D47" s="13"/>
      <c r="E47" s="13"/>
      <c r="F47" s="13"/>
      <c r="G47" s="25"/>
      <c r="H47" s="25"/>
      <c r="I47" s="23"/>
      <c r="J47" s="18"/>
      <c r="K47" s="18"/>
      <c r="L47" s="14"/>
      <c r="M47" s="14"/>
      <c r="N47" s="14"/>
    </row>
    <row r="48" spans="4:14" s="12" customFormat="1" ht="14.25" customHeight="1" x14ac:dyDescent="0.25">
      <c r="D48" s="13"/>
      <c r="E48" s="13"/>
      <c r="F48" s="13"/>
      <c r="G48" s="25"/>
      <c r="H48" s="25"/>
      <c r="I48" s="23"/>
      <c r="J48" s="18"/>
      <c r="K48" s="18"/>
      <c r="L48" s="14"/>
      <c r="M48" s="14"/>
      <c r="N48" s="14"/>
    </row>
    <row r="49" spans="4:14" s="12" customFormat="1" ht="14.25" customHeight="1" x14ac:dyDescent="0.25">
      <c r="D49" s="13"/>
      <c r="E49" s="13"/>
      <c r="F49" s="13"/>
      <c r="G49" s="25"/>
      <c r="H49" s="25"/>
      <c r="I49" s="23"/>
      <c r="J49" s="18"/>
      <c r="K49" s="18"/>
      <c r="L49" s="14"/>
      <c r="M49" s="14"/>
      <c r="N49" s="14"/>
    </row>
    <row r="50" spans="4:14" s="12" customFormat="1" ht="14.25" customHeight="1" x14ac:dyDescent="0.25">
      <c r="D50" s="13"/>
      <c r="E50" s="13"/>
      <c r="F50" s="13"/>
      <c r="G50" s="25"/>
      <c r="H50" s="25"/>
      <c r="I50" s="23"/>
      <c r="J50" s="18"/>
      <c r="K50" s="18"/>
      <c r="L50" s="14"/>
      <c r="M50" s="14"/>
      <c r="N50" s="14"/>
    </row>
    <row r="51" spans="4:14" s="12" customFormat="1" ht="14.25" customHeight="1" x14ac:dyDescent="0.25">
      <c r="D51" s="13"/>
      <c r="E51" s="13"/>
      <c r="F51" s="13"/>
      <c r="G51" s="25"/>
      <c r="H51" s="25"/>
      <c r="I51" s="23"/>
      <c r="J51" s="18"/>
      <c r="K51" s="18"/>
      <c r="L51" s="14"/>
      <c r="M51" s="14"/>
      <c r="N51" s="14"/>
    </row>
    <row r="52" spans="4:14" s="12" customFormat="1" ht="14.25" customHeight="1" x14ac:dyDescent="0.25">
      <c r="D52" s="13"/>
      <c r="E52" s="13"/>
      <c r="F52" s="13"/>
      <c r="G52" s="25"/>
      <c r="H52" s="25"/>
      <c r="I52" s="23"/>
      <c r="J52" s="18"/>
      <c r="K52" s="18"/>
      <c r="L52" s="14"/>
      <c r="M52" s="14"/>
      <c r="N52" s="14"/>
    </row>
    <row r="53" spans="4:14" s="12" customFormat="1" ht="14.25" customHeight="1" x14ac:dyDescent="0.25">
      <c r="D53" s="13"/>
      <c r="E53" s="13"/>
      <c r="F53" s="13"/>
      <c r="G53" s="25"/>
      <c r="H53" s="25"/>
      <c r="I53" s="23"/>
      <c r="J53" s="18"/>
      <c r="K53" s="18"/>
      <c r="L53" s="14"/>
      <c r="M53" s="14"/>
      <c r="N53" s="14"/>
    </row>
    <row r="54" spans="4:14" s="12" customFormat="1" ht="14.25" customHeight="1" x14ac:dyDescent="0.25">
      <c r="D54" s="13"/>
      <c r="E54" s="13"/>
      <c r="F54" s="13"/>
      <c r="G54" s="25"/>
      <c r="H54" s="25"/>
      <c r="I54" s="23"/>
      <c r="J54" s="18"/>
      <c r="K54" s="18"/>
      <c r="L54" s="14"/>
      <c r="M54" s="14"/>
      <c r="N54" s="14"/>
    </row>
    <row r="55" spans="4:14" s="12" customFormat="1" ht="14.25" customHeight="1" x14ac:dyDescent="0.25">
      <c r="D55" s="13"/>
      <c r="E55" s="13"/>
      <c r="F55" s="13"/>
      <c r="G55" s="25"/>
      <c r="H55" s="25"/>
      <c r="I55" s="23"/>
      <c r="J55" s="18"/>
      <c r="K55" s="18"/>
      <c r="L55" s="14"/>
      <c r="M55" s="14"/>
      <c r="N55" s="14"/>
    </row>
    <row r="56" spans="4:14" s="12" customFormat="1" ht="14.25" customHeight="1" x14ac:dyDescent="0.25">
      <c r="D56" s="13"/>
      <c r="E56" s="13"/>
      <c r="F56" s="13"/>
      <c r="G56" s="25"/>
      <c r="H56" s="25"/>
      <c r="I56" s="23"/>
      <c r="J56" s="18"/>
      <c r="K56" s="18"/>
      <c r="L56" s="14"/>
      <c r="M56" s="14"/>
      <c r="N56" s="14"/>
    </row>
    <row r="57" spans="4:14" s="12" customFormat="1" ht="14.25" customHeight="1" x14ac:dyDescent="0.25">
      <c r="D57" s="13"/>
      <c r="E57" s="13"/>
      <c r="F57" s="13"/>
      <c r="G57" s="25"/>
      <c r="H57" s="25"/>
      <c r="I57" s="23"/>
      <c r="J57" s="18"/>
      <c r="K57" s="18"/>
      <c r="L57" s="14"/>
      <c r="M57" s="14"/>
      <c r="N57" s="14"/>
    </row>
    <row r="58" spans="4:14" s="12" customFormat="1" ht="14.25" customHeight="1" x14ac:dyDescent="0.25">
      <c r="D58" s="13"/>
      <c r="E58" s="13"/>
      <c r="F58" s="13"/>
      <c r="G58" s="25"/>
      <c r="H58" s="25"/>
      <c r="I58" s="23"/>
      <c r="J58" s="18"/>
      <c r="K58" s="18"/>
      <c r="L58" s="14"/>
      <c r="M58" s="14"/>
      <c r="N58" s="14"/>
    </row>
    <row r="59" spans="4:14" s="12" customFormat="1" ht="14.25" customHeight="1" x14ac:dyDescent="0.25">
      <c r="D59" s="13"/>
      <c r="E59" s="13"/>
      <c r="F59" s="13"/>
      <c r="G59" s="25"/>
      <c r="H59" s="25"/>
      <c r="I59" s="23"/>
      <c r="J59" s="18"/>
      <c r="K59" s="18"/>
      <c r="L59" s="14"/>
      <c r="M59" s="14"/>
      <c r="N59" s="14"/>
    </row>
    <row r="60" spans="4:14" s="12" customFormat="1" ht="14.25" customHeight="1" x14ac:dyDescent="0.25">
      <c r="D60" s="13"/>
      <c r="E60" s="13"/>
      <c r="F60" s="13"/>
      <c r="G60" s="25"/>
      <c r="H60" s="25"/>
      <c r="I60" s="23"/>
      <c r="J60" s="18"/>
      <c r="K60" s="18"/>
      <c r="L60" s="14"/>
      <c r="M60" s="14"/>
      <c r="N60" s="14"/>
    </row>
    <row r="61" spans="4:14" s="12" customFormat="1" ht="14.25" customHeight="1" x14ac:dyDescent="0.25">
      <c r="D61" s="13"/>
      <c r="E61" s="13"/>
      <c r="F61" s="13"/>
      <c r="G61" s="25"/>
      <c r="H61" s="25"/>
      <c r="I61" s="23"/>
      <c r="J61" s="18"/>
      <c r="K61" s="18"/>
      <c r="L61" s="14"/>
      <c r="M61" s="14"/>
      <c r="N61" s="14"/>
    </row>
    <row r="62" spans="4:14" s="12" customFormat="1" ht="14.25" customHeight="1" x14ac:dyDescent="0.25">
      <c r="D62" s="13"/>
      <c r="E62" s="13"/>
      <c r="F62" s="13"/>
      <c r="G62" s="25"/>
      <c r="H62" s="25"/>
      <c r="I62" s="23"/>
      <c r="J62" s="18"/>
      <c r="K62" s="18"/>
      <c r="L62" s="14"/>
      <c r="M62" s="14"/>
      <c r="N62" s="14"/>
    </row>
    <row r="63" spans="4:14" s="12" customFormat="1" ht="14.25" customHeight="1" x14ac:dyDescent="0.25">
      <c r="D63" s="13"/>
      <c r="E63" s="13"/>
      <c r="F63" s="13"/>
      <c r="G63" s="25"/>
      <c r="H63" s="25"/>
      <c r="I63" s="23"/>
      <c r="J63" s="18"/>
      <c r="K63" s="18"/>
      <c r="L63" s="14"/>
      <c r="M63" s="14"/>
      <c r="N63" s="14"/>
    </row>
    <row r="64" spans="4:14" s="12" customFormat="1" ht="14.25" customHeight="1" x14ac:dyDescent="0.25">
      <c r="D64" s="13"/>
      <c r="E64" s="13"/>
      <c r="F64" s="13"/>
      <c r="G64" s="25"/>
      <c r="H64" s="25"/>
      <c r="I64" s="23"/>
      <c r="J64" s="18"/>
      <c r="K64" s="18"/>
      <c r="L64" s="14"/>
      <c r="M64" s="14"/>
      <c r="N64" s="14"/>
    </row>
    <row r="65" spans="1:14" s="12" customFormat="1" ht="14.25" customHeight="1" x14ac:dyDescent="0.25">
      <c r="D65" s="13"/>
      <c r="E65" s="13"/>
      <c r="F65" s="13"/>
      <c r="G65" s="25"/>
      <c r="H65" s="25"/>
      <c r="I65" s="23"/>
      <c r="J65" s="18"/>
      <c r="K65" s="18"/>
      <c r="L65" s="14"/>
      <c r="M65" s="14"/>
      <c r="N65" s="14"/>
    </row>
    <row r="66" spans="1:14" s="12" customFormat="1" ht="14.1" customHeight="1" x14ac:dyDescent="0.25">
      <c r="D66" s="13"/>
      <c r="E66" s="13"/>
      <c r="F66" s="13"/>
      <c r="G66" s="14"/>
      <c r="H66" s="14"/>
      <c r="I66" s="14"/>
      <c r="K66" s="18"/>
    </row>
    <row r="67" spans="1:14" s="12" customFormat="1" ht="14.25" customHeight="1" x14ac:dyDescent="0.25">
      <c r="D67" s="13"/>
      <c r="E67" s="13"/>
      <c r="F67" s="13"/>
    </row>
    <row r="68" spans="1:14" x14ac:dyDescent="0.25">
      <c r="A68" s="12"/>
      <c r="B68" s="12"/>
      <c r="C68" s="12"/>
      <c r="D68" s="13"/>
      <c r="E68" s="13"/>
      <c r="F68" s="13"/>
    </row>
  </sheetData>
  <mergeCells count="1">
    <mergeCell ref="E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7640401-44C7-4AC4-8695-40C9C794A12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F42" sqref="F42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6.77734375" customWidth="1"/>
    <col min="6" max="6" width="33.77734375" customWidth="1"/>
    <col min="7" max="7" width="17" customWidth="1"/>
    <col min="8" max="8" width="85.77734375" customWidth="1"/>
  </cols>
  <sheetData>
    <row r="2" spans="2:8" x14ac:dyDescent="0.25">
      <c r="B2" s="215" t="s">
        <v>35</v>
      </c>
    </row>
    <row r="3" spans="2:8" x14ac:dyDescent="0.25">
      <c r="B3" s="201" t="s">
        <v>36</v>
      </c>
    </row>
    <row r="5" spans="2:8" x14ac:dyDescent="0.25">
      <c r="B5" s="215" t="s">
        <v>37</v>
      </c>
    </row>
    <row r="6" spans="2:8" x14ac:dyDescent="0.25">
      <c r="B6" s="201" t="s">
        <v>38</v>
      </c>
    </row>
    <row r="7" spans="2:8" x14ac:dyDescent="0.25">
      <c r="B7" s="201"/>
      <c r="C7" s="219" t="s">
        <v>39</v>
      </c>
      <c r="H7" s="214"/>
    </row>
    <row r="8" spans="2:8" x14ac:dyDescent="0.25">
      <c r="C8" s="214" t="s">
        <v>40</v>
      </c>
      <c r="H8" s="214"/>
    </row>
    <row r="10" spans="2:8" x14ac:dyDescent="0.25">
      <c r="B10" s="215" t="s">
        <v>41</v>
      </c>
    </row>
    <row r="11" spans="2:8" x14ac:dyDescent="0.25">
      <c r="B11" s="201" t="s">
        <v>42</v>
      </c>
    </row>
    <row r="13" spans="2:8" x14ac:dyDescent="0.25">
      <c r="C13" s="225" t="s">
        <v>43</v>
      </c>
      <c r="D13" s="225" t="s">
        <v>44</v>
      </c>
      <c r="E13" s="225" t="s">
        <v>45</v>
      </c>
      <c r="F13" s="225" t="s">
        <v>46</v>
      </c>
      <c r="G13" s="225" t="s">
        <v>47</v>
      </c>
      <c r="H13" s="225" t="s">
        <v>48</v>
      </c>
    </row>
    <row r="14" spans="2:8" x14ac:dyDescent="0.25">
      <c r="B14">
        <v>1</v>
      </c>
      <c r="C14" s="49" t="s">
        <v>49</v>
      </c>
      <c r="D14" s="218">
        <v>76.239999999999995</v>
      </c>
      <c r="E14" s="216" t="s">
        <v>50</v>
      </c>
      <c r="F14" s="216"/>
      <c r="G14" s="216"/>
      <c r="H14" s="280" t="s">
        <v>51</v>
      </c>
    </row>
    <row r="15" spans="2:8" x14ac:dyDescent="0.25">
      <c r="B15">
        <v>2</v>
      </c>
      <c r="C15" s="49" t="s">
        <v>52</v>
      </c>
      <c r="D15" s="218">
        <v>72.239999999999995</v>
      </c>
      <c r="E15" s="216" t="s">
        <v>50</v>
      </c>
      <c r="F15" s="216"/>
      <c r="G15" s="216"/>
      <c r="H15" s="280" t="s">
        <v>51</v>
      </c>
    </row>
    <row r="16" spans="2:8" x14ac:dyDescent="0.25">
      <c r="B16">
        <v>3</v>
      </c>
      <c r="C16" s="217" t="s">
        <v>53</v>
      </c>
      <c r="D16" s="218">
        <v>95.28</v>
      </c>
      <c r="E16" s="216" t="s">
        <v>50</v>
      </c>
      <c r="F16" s="216"/>
      <c r="G16" s="216"/>
      <c r="H16" s="216"/>
    </row>
    <row r="17" spans="2:8" x14ac:dyDescent="0.25">
      <c r="B17">
        <v>4</v>
      </c>
      <c r="C17" s="217"/>
      <c r="D17" s="218"/>
      <c r="E17" s="216"/>
      <c r="F17" s="216"/>
      <c r="G17" s="216"/>
      <c r="H17" s="216"/>
    </row>
    <row r="18" spans="2:8" x14ac:dyDescent="0.25">
      <c r="B18">
        <v>5</v>
      </c>
      <c r="C18" s="217" t="s">
        <v>54</v>
      </c>
      <c r="D18" s="218">
        <v>85.19</v>
      </c>
      <c r="E18" s="216" t="s">
        <v>55</v>
      </c>
      <c r="F18" s="216"/>
      <c r="G18" s="216"/>
      <c r="H18" s="280" t="s">
        <v>56</v>
      </c>
    </row>
    <row r="19" spans="2:8" x14ac:dyDescent="0.25">
      <c r="B19">
        <v>6</v>
      </c>
      <c r="C19" s="217" t="s">
        <v>57</v>
      </c>
      <c r="D19" s="218">
        <v>112.86</v>
      </c>
      <c r="E19" s="216" t="s">
        <v>55</v>
      </c>
      <c r="F19" s="216"/>
      <c r="G19" s="216"/>
      <c r="H19" s="280" t="s">
        <v>56</v>
      </c>
    </row>
    <row r="20" spans="2:8" x14ac:dyDescent="0.25">
      <c r="B20">
        <v>7</v>
      </c>
      <c r="C20" s="217"/>
      <c r="D20" s="218"/>
      <c r="E20" s="216"/>
      <c r="F20" s="216"/>
      <c r="G20" s="216"/>
      <c r="H20" s="216"/>
    </row>
    <row r="21" spans="2:8" x14ac:dyDescent="0.25">
      <c r="B21">
        <v>8</v>
      </c>
      <c r="C21" s="217"/>
      <c r="D21" s="218"/>
      <c r="E21" s="216"/>
      <c r="F21" s="216"/>
      <c r="G21" s="216"/>
      <c r="H21" s="216"/>
    </row>
    <row r="23" spans="2:8" x14ac:dyDescent="0.25">
      <c r="C23" s="201" t="s">
        <v>58</v>
      </c>
    </row>
    <row r="24" spans="2:8" x14ac:dyDescent="0.25">
      <c r="C24" s="201" t="s">
        <v>59</v>
      </c>
    </row>
  </sheetData>
  <hyperlinks>
    <hyperlink ref="C8" r:id="rId1" xr:uid="{A4830A86-8FB8-476A-B959-BA2A2C7E39E3}"/>
    <hyperlink ref="H14" r:id="rId2" xr:uid="{D10CD917-AA30-4E27-9512-12605E2A1919}"/>
    <hyperlink ref="H15" r:id="rId3" xr:uid="{B5720925-60E4-4FC3-A84D-215394550BDA}"/>
    <hyperlink ref="H18" r:id="rId4" xr:uid="{6B71C794-5B0A-4B7D-B5A4-82A79DCDDABA}"/>
    <hyperlink ref="H19" r:id="rId5" xr:uid="{57A72C19-A0A3-4F16-83D4-172231E52CB4}"/>
  </hyperlinks>
  <pageMargins left="0.7" right="0.7" top="0.75" bottom="0.75" header="0.3" footer="0.3"/>
  <legacy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Summary'!F19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BA85E9-FAE7-4A97-89B9-C3B472CA039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2F495FA-12A1-4EB3-8260-C084C0C7452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5BA7C47-2AB5-4AC8-B0CF-F0C605A2532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B8DFA527-EDBC-4BB2-8F3E-A91E8459BB9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39355D6-BDAA-47CB-BC46-1E217E7B1B1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31197208-2840-4BF0-941C-E6803334D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W336"/>
  <sheetViews>
    <sheetView zoomScale="90" zoomScaleNormal="90" workbookViewId="0">
      <pane ySplit="7" topLeftCell="A8" activePane="bottomLeft" state="frozen"/>
      <selection pane="bottomLeft" activeCell="AH42" sqref="AH42"/>
    </sheetView>
  </sheetViews>
  <sheetFormatPr defaultColWidth="8.77734375" defaultRowHeight="13.2" x14ac:dyDescent="0.25"/>
  <cols>
    <col min="1" max="1" width="4.77734375" style="12" customWidth="1"/>
    <col min="2" max="2" width="8.33203125" style="12" customWidth="1"/>
    <col min="3" max="3" width="64" style="12" bestFit="1" customWidth="1"/>
    <col min="4" max="4" width="17" style="12" customWidth="1"/>
    <col min="5" max="5" width="30.33203125" style="12" customWidth="1"/>
    <col min="6" max="6" width="17.44140625" style="12" customWidth="1"/>
    <col min="7" max="7" width="22.6640625" style="12" customWidth="1"/>
    <col min="8" max="8" width="7.44140625" style="18" customWidth="1"/>
    <col min="9" max="9" width="14.44140625" style="12" customWidth="1"/>
    <col min="10" max="10" width="16" style="12" customWidth="1"/>
    <col min="11" max="11" width="18.44140625" style="12" bestFit="1" customWidth="1"/>
    <col min="12" max="12" width="4.109375" style="12" customWidth="1"/>
    <col min="13" max="13" width="8.77734375" style="12"/>
    <col min="14" max="14" width="10.44140625" style="12" bestFit="1" customWidth="1"/>
    <col min="15" max="15" width="3.109375" style="12" customWidth="1"/>
    <col min="16" max="16" width="15.109375" style="12" bestFit="1" customWidth="1"/>
    <col min="17" max="19" width="12.77734375" style="12" customWidth="1"/>
    <col min="20" max="20" width="11.44140625" style="12" customWidth="1"/>
    <col min="21" max="21" width="10.6640625" style="12" customWidth="1"/>
    <col min="22" max="16384" width="8.77734375" style="12"/>
  </cols>
  <sheetData>
    <row r="2" spans="2:23" ht="21" x14ac:dyDescent="0.25">
      <c r="B2" s="206" t="str">
        <f>'Bid Summary'!B1</f>
        <v>Small Public Works Job Example</v>
      </c>
      <c r="G2" s="208"/>
      <c r="H2" s="209"/>
      <c r="N2" s="209" t="s">
        <v>60</v>
      </c>
    </row>
    <row r="3" spans="2:23" ht="14.25" customHeight="1" x14ac:dyDescent="0.25">
      <c r="G3" s="227">
        <v>7.2499999999999995E-2</v>
      </c>
      <c r="H3" s="12" t="s">
        <v>61</v>
      </c>
      <c r="K3" s="17"/>
      <c r="N3" s="246">
        <v>3</v>
      </c>
      <c r="O3" s="12" t="s">
        <v>62</v>
      </c>
    </row>
    <row r="4" spans="2:23" ht="14.25" customHeight="1" x14ac:dyDescent="0.25">
      <c r="B4" s="13"/>
      <c r="G4" s="208"/>
      <c r="H4" s="209"/>
      <c r="K4" s="17"/>
      <c r="N4" s="246">
        <v>12</v>
      </c>
      <c r="O4" s="12" t="s">
        <v>63</v>
      </c>
    </row>
    <row r="5" spans="2:23" ht="14.25" customHeight="1" thickBot="1" x14ac:dyDescent="0.3"/>
    <row r="6" spans="2:23" ht="14.4" thickBot="1" x14ac:dyDescent="0.3">
      <c r="B6" s="248" t="s">
        <v>64</v>
      </c>
      <c r="C6" s="249" t="s">
        <v>65</v>
      </c>
      <c r="D6" s="249" t="s">
        <v>66</v>
      </c>
      <c r="E6" s="249" t="s">
        <v>10</v>
      </c>
      <c r="F6" s="249" t="s">
        <v>67</v>
      </c>
      <c r="G6" s="250" t="s">
        <v>68</v>
      </c>
      <c r="H6" s="251" t="s">
        <v>69</v>
      </c>
      <c r="I6" s="252" t="s">
        <v>70</v>
      </c>
      <c r="J6" s="252" t="s">
        <v>71</v>
      </c>
      <c r="K6" s="253" t="s">
        <v>72</v>
      </c>
      <c r="P6" s="12" t="s">
        <v>73</v>
      </c>
      <c r="Q6" s="16" t="s">
        <v>74</v>
      </c>
      <c r="R6" s="21" t="s">
        <v>75</v>
      </c>
      <c r="S6" s="237" t="s">
        <v>76</v>
      </c>
    </row>
    <row r="7" spans="2:23" ht="14.4" thickBot="1" x14ac:dyDescent="0.3">
      <c r="B7" s="283"/>
      <c r="C7" s="284"/>
      <c r="D7" s="284"/>
      <c r="E7" s="284"/>
      <c r="F7" s="284"/>
      <c r="G7" s="284"/>
      <c r="H7" s="284"/>
      <c r="I7" s="284"/>
      <c r="J7" s="284"/>
      <c r="K7" s="285"/>
      <c r="P7" s="12" t="s">
        <v>7</v>
      </c>
      <c r="Q7" s="19">
        <f>SUM(J9:J18)</f>
        <v>6230</v>
      </c>
      <c r="R7" s="19">
        <f>SUM(G9:G18)</f>
        <v>8362</v>
      </c>
      <c r="S7" s="19">
        <f>SUM(G9:G18)</f>
        <v>8362</v>
      </c>
    </row>
    <row r="8" spans="2:23" ht="18" x14ac:dyDescent="0.25">
      <c r="B8" s="1"/>
      <c r="C8" s="110" t="s">
        <v>77</v>
      </c>
      <c r="D8" s="31" t="s">
        <v>66</v>
      </c>
      <c r="E8" s="31" t="s">
        <v>10</v>
      </c>
      <c r="F8" s="31" t="s">
        <v>67</v>
      </c>
      <c r="G8" s="56">
        <f>SUM(G9:G18)</f>
        <v>8362</v>
      </c>
      <c r="H8" s="254">
        <f>(G8-J8)/G8</f>
        <v>0.25496292752929922</v>
      </c>
      <c r="I8" s="2"/>
      <c r="J8" s="233">
        <f>SUM(J9:J18)</f>
        <v>6230</v>
      </c>
      <c r="K8" s="231" t="s">
        <v>78</v>
      </c>
      <c r="M8" s="16" t="s">
        <v>79</v>
      </c>
      <c r="P8" s="12" t="s">
        <v>80</v>
      </c>
      <c r="Q8" s="19">
        <f>J22</f>
        <v>3500</v>
      </c>
      <c r="R8" s="19">
        <f>G22</f>
        <v>4667</v>
      </c>
      <c r="S8" s="19">
        <f>R8</f>
        <v>4667</v>
      </c>
    </row>
    <row r="9" spans="2:23" ht="13.8" x14ac:dyDescent="0.25">
      <c r="B9" s="3"/>
      <c r="C9" s="4" t="s">
        <v>81</v>
      </c>
      <c r="D9" s="108">
        <v>1</v>
      </c>
      <c r="E9" s="8" t="s">
        <v>82</v>
      </c>
      <c r="F9" s="9">
        <f>CEILING(I9/(1-H9),10)</f>
        <v>0</v>
      </c>
      <c r="G9" s="5">
        <f>F9*D9</f>
        <v>0</v>
      </c>
      <c r="H9" s="255">
        <f t="shared" ref="H9:H18" si="0">$M$9</f>
        <v>0.25</v>
      </c>
      <c r="I9" s="174">
        <f>'Bid Bond'!$C$15*'Bid Bond'!$C$16</f>
        <v>0</v>
      </c>
      <c r="J9" s="232">
        <f>I9*D9</f>
        <v>0</v>
      </c>
      <c r="K9" s="7" t="s">
        <v>78</v>
      </c>
      <c r="M9" s="173">
        <v>0.25</v>
      </c>
      <c r="N9" s="12" t="s">
        <v>83</v>
      </c>
      <c r="P9" s="136" t="s">
        <v>84</v>
      </c>
      <c r="Q9" s="137">
        <f t="shared" ref="Q9:Q15" si="1">SUM(J23,J32,J41,J50,J59,J68,J77,J86,J95,J104,J113,J122,J131,J140,J149,J158,J167,J176,J185,J194,J203,J212,J221,J230,J239,J248,J257,J266,J275,J284,J293,J302,J311,J320,J329)</f>
        <v>25005.599999999999</v>
      </c>
      <c r="R9" s="137">
        <f>SUM(G23,G32,G41,G50,G59,G68,G77,G86,G95,G104,G113,G122,G131,G140,G149,G158,G167,G176,G185,G194,G203,G212,G221,G230,G239,G248,G257,G266,G275,G284,G293,G302,G311,G320,G329)</f>
        <v>33342</v>
      </c>
      <c r="S9" s="137">
        <f>R9</f>
        <v>33342</v>
      </c>
    </row>
    <row r="10" spans="2:23" ht="13.8" x14ac:dyDescent="0.25">
      <c r="B10" s="3"/>
      <c r="C10" s="4" t="s">
        <v>85</v>
      </c>
      <c r="D10" s="108">
        <v>1</v>
      </c>
      <c r="E10" s="8" t="s">
        <v>82</v>
      </c>
      <c r="F10" s="9">
        <f>CEILING(I10/(1-H10),10)</f>
        <v>0</v>
      </c>
      <c r="G10" s="5">
        <f t="shared" ref="G10:G18" si="2">F10*D10</f>
        <v>0</v>
      </c>
      <c r="H10" s="255">
        <f t="shared" si="0"/>
        <v>0.25</v>
      </c>
      <c r="I10" s="174">
        <f>'Bid Bond'!C15*'Bid Bond'!C17</f>
        <v>0</v>
      </c>
      <c r="J10" s="6">
        <f t="shared" ref="J10:J18" si="3">I10*D10</f>
        <v>0</v>
      </c>
      <c r="K10" s="7" t="s">
        <v>78</v>
      </c>
      <c r="M10" s="173">
        <v>0.25</v>
      </c>
      <c r="N10" s="12" t="s">
        <v>86</v>
      </c>
      <c r="P10" s="12" t="s">
        <v>87</v>
      </c>
      <c r="Q10" s="19">
        <f t="shared" si="1"/>
        <v>27112.34</v>
      </c>
      <c r="R10" s="196">
        <f>SUM(G24,G33,G42,G51,G60,G69,G78,G87,G96,G105,G114,G123,G132,G141,G150,G159,G168,G177,G186,G195,G204,G213,G222,G231,G240,G249,G258,G267,G276,G285,G294,G303,G312,G321,G330)</f>
        <v>38771.947500000002</v>
      </c>
      <c r="S10" s="196">
        <f>SUM(F24*D24,F33*D33,F42*D42,F51*D51,F60*D60,F69*D69,F78*D78,F87*D87,F96*D96,F105*D105,F114*D114,F123*D123,F132*D132,F141*D141,F150*D150,F159*D159,F168*D168,F177*D177,F186*D186,F195*D195,F204*D204,F213*D213,F222*D222,F231*D231,F240*D240,F249*D249,F258*D258,F267*D267,F276*D276,F285*D285,F294*D294,F303*D303,F312*D312,F321*D321,F330*D330)</f>
        <v>36151</v>
      </c>
      <c r="V10" s="196"/>
      <c r="W10" s="196"/>
    </row>
    <row r="11" spans="2:23" ht="13.8" x14ac:dyDescent="0.25">
      <c r="B11" s="3"/>
      <c r="C11" s="4" t="s">
        <v>88</v>
      </c>
      <c r="D11" s="108">
        <v>0</v>
      </c>
      <c r="E11" s="8" t="s">
        <v>89</v>
      </c>
      <c r="F11" s="9">
        <f>CEILING(I11/(1-H11),1)</f>
        <v>0</v>
      </c>
      <c r="G11" s="5">
        <f t="shared" si="2"/>
        <v>0</v>
      </c>
      <c r="H11" s="255">
        <f t="shared" si="0"/>
        <v>0.25</v>
      </c>
      <c r="I11" s="175">
        <v>0</v>
      </c>
      <c r="J11" s="6">
        <f t="shared" si="3"/>
        <v>0</v>
      </c>
      <c r="K11" s="7" t="s">
        <v>78</v>
      </c>
      <c r="M11" s="173">
        <v>0.25</v>
      </c>
      <c r="N11" s="12" t="s">
        <v>90</v>
      </c>
      <c r="P11" s="164" t="s">
        <v>91</v>
      </c>
      <c r="Q11" s="165">
        <f t="shared" si="1"/>
        <v>2500</v>
      </c>
      <c r="R11" s="165">
        <f t="shared" ref="R11:R14" si="4">SUM(G25,G34,G43,G52,G61,G70,G79,G88,G97,G106,G115,G124,G133,G142,G151,G160,G169,G178,G187,G196,G205,G214,G223,G232,G241,G250,G259,G268,G277,G286,G295,G304,G313,G322,G331)</f>
        <v>3334</v>
      </c>
      <c r="S11" s="15">
        <f>R11</f>
        <v>3334</v>
      </c>
    </row>
    <row r="12" spans="2:23" ht="13.8" x14ac:dyDescent="0.25">
      <c r="B12" s="3"/>
      <c r="C12" s="4" t="s">
        <v>92</v>
      </c>
      <c r="D12" s="108">
        <v>8</v>
      </c>
      <c r="E12" s="8" t="s">
        <v>93</v>
      </c>
      <c r="F12" s="9">
        <f>CEILING(I12/(1-H12),1)</f>
        <v>100</v>
      </c>
      <c r="G12" s="5">
        <f t="shared" si="2"/>
        <v>800</v>
      </c>
      <c r="H12" s="255">
        <f t="shared" si="0"/>
        <v>0.25</v>
      </c>
      <c r="I12" s="238">
        <v>75</v>
      </c>
      <c r="J12" s="6">
        <f t="shared" si="3"/>
        <v>600</v>
      </c>
      <c r="K12" s="7" t="s">
        <v>78</v>
      </c>
      <c r="M12" s="173">
        <v>0.25</v>
      </c>
      <c r="N12" s="12" t="s">
        <v>91</v>
      </c>
      <c r="P12" s="134" t="s">
        <v>90</v>
      </c>
      <c r="Q12" s="135">
        <f t="shared" si="1"/>
        <v>0</v>
      </c>
      <c r="R12" s="198">
        <f t="shared" si="4"/>
        <v>0</v>
      </c>
      <c r="S12" s="19">
        <f>R12</f>
        <v>0</v>
      </c>
      <c r="V12" s="22"/>
    </row>
    <row r="13" spans="2:23" ht="13.8" x14ac:dyDescent="0.25">
      <c r="B13" s="3"/>
      <c r="C13" s="4" t="s">
        <v>94</v>
      </c>
      <c r="D13" s="108">
        <v>16</v>
      </c>
      <c r="E13" s="8" t="s">
        <v>93</v>
      </c>
      <c r="F13" s="9">
        <f>CEILING(I13/(1-H13),1)</f>
        <v>114</v>
      </c>
      <c r="G13" s="5">
        <f t="shared" si="2"/>
        <v>1824</v>
      </c>
      <c r="H13" s="255">
        <f t="shared" si="0"/>
        <v>0.25</v>
      </c>
      <c r="I13" s="238">
        <v>85</v>
      </c>
      <c r="J13" s="6">
        <f t="shared" si="3"/>
        <v>1360</v>
      </c>
      <c r="K13" s="7" t="s">
        <v>78</v>
      </c>
      <c r="M13" s="173">
        <v>0.25</v>
      </c>
      <c r="N13" s="12" t="s">
        <v>95</v>
      </c>
      <c r="P13" s="142" t="s">
        <v>96</v>
      </c>
      <c r="Q13" s="143">
        <f t="shared" si="1"/>
        <v>900</v>
      </c>
      <c r="R13" s="199">
        <f>SUM(G27,G36,G45,G54,G63,G72,G81,G90,G99,G108,G117,G126,G135,G144,G153,G162,G171,G180,G189,G198,G207,G216,G225,G234,G243,G252,G261,G270,G279,G288,G297,G306,G315,G324,G333)</f>
        <v>1287</v>
      </c>
      <c r="S13" s="199">
        <f>SUM(F27*D27,F36*D36,F45*D45,F54*D54,F63*D63,F72*D72,F81*D81,F90*D90,F99*D99,F108*D108,F117*D117,F126*D126,F135*D135,F144*D144,F153*D153,F162*D162,F171*D171,F180*D180,F189*D189,F198*D198,F207*D207,F216*D216,F225*D225,F234*D234,F243*D243,F252*D252,F261*D261,F270*D270,F279*D279,F288*D288,F297*D297,F306*D306,F315*D315,F324*D324,F333*D333)</f>
        <v>1200</v>
      </c>
      <c r="V13" s="22"/>
    </row>
    <row r="14" spans="2:23" ht="13.8" x14ac:dyDescent="0.25">
      <c r="B14" s="3"/>
      <c r="C14" s="4" t="s">
        <v>97</v>
      </c>
      <c r="D14" s="108">
        <v>12</v>
      </c>
      <c r="E14" s="8" t="s">
        <v>93</v>
      </c>
      <c r="F14" s="9">
        <f>CEILING(I14/(1-H14),1)</f>
        <v>114</v>
      </c>
      <c r="G14" s="5">
        <f t="shared" ref="G14" si="5">F14*D14</f>
        <v>1368</v>
      </c>
      <c r="H14" s="255">
        <f t="shared" si="0"/>
        <v>0.25</v>
      </c>
      <c r="I14" s="238">
        <v>85</v>
      </c>
      <c r="J14" s="6">
        <f t="shared" ref="J14" si="6">I14*D14</f>
        <v>1020</v>
      </c>
      <c r="K14" s="7" t="s">
        <v>78</v>
      </c>
      <c r="P14" s="140" t="s">
        <v>98</v>
      </c>
      <c r="Q14" s="141">
        <f t="shared" si="1"/>
        <v>0</v>
      </c>
      <c r="R14" s="197">
        <f t="shared" si="4"/>
        <v>0</v>
      </c>
      <c r="S14" s="19">
        <f>R14</f>
        <v>0</v>
      </c>
    </row>
    <row r="15" spans="2:23" ht="13.8" x14ac:dyDescent="0.25">
      <c r="B15" s="3"/>
      <c r="C15" s="4" t="s">
        <v>99</v>
      </c>
      <c r="D15" s="109">
        <v>300</v>
      </c>
      <c r="E15" s="8" t="s">
        <v>100</v>
      </c>
      <c r="F15" s="9">
        <f>CEILING(I15/(1-H15),0.1)</f>
        <v>1.4000000000000001</v>
      </c>
      <c r="G15" s="5">
        <f t="shared" si="2"/>
        <v>420.00000000000006</v>
      </c>
      <c r="H15" s="255">
        <f t="shared" si="0"/>
        <v>0.25</v>
      </c>
      <c r="I15" s="238">
        <v>1</v>
      </c>
      <c r="J15" s="6">
        <f t="shared" si="3"/>
        <v>300</v>
      </c>
      <c r="K15" s="7" t="s">
        <v>78</v>
      </c>
      <c r="P15" s="138" t="s">
        <v>95</v>
      </c>
      <c r="Q15" s="139">
        <f t="shared" si="1"/>
        <v>0</v>
      </c>
      <c r="R15" s="139">
        <f>SUM(G29,G38,G47,G56,G65,G74,G83,G92,G101,G110,G119,G128,G137,G146,G155,G164,G173,G182,G191,G200,G209,G218,G227,G236,G245,G254,G263,G272,G281,G290,G299,G308,G317,G326,G335)</f>
        <v>0</v>
      </c>
      <c r="S15" s="15">
        <f>R15</f>
        <v>0</v>
      </c>
    </row>
    <row r="16" spans="2:23" ht="14.4" thickBot="1" x14ac:dyDescent="0.3">
      <c r="B16" s="57"/>
      <c r="C16" s="4" t="s">
        <v>101</v>
      </c>
      <c r="D16" s="274">
        <f>Q23*4*(ROUNDDOWN(((N3+1)/2),0))</f>
        <v>8</v>
      </c>
      <c r="E16" s="8" t="s">
        <v>102</v>
      </c>
      <c r="F16" s="9">
        <f>CEILING(I16/(1-H16),1)</f>
        <v>200</v>
      </c>
      <c r="G16" s="5">
        <f t="shared" si="2"/>
        <v>1600</v>
      </c>
      <c r="H16" s="255">
        <f t="shared" si="0"/>
        <v>0.25</v>
      </c>
      <c r="I16" s="238">
        <v>150</v>
      </c>
      <c r="J16" s="6">
        <f t="shared" si="3"/>
        <v>1200</v>
      </c>
      <c r="K16" s="10" t="s">
        <v>78</v>
      </c>
      <c r="P16" s="138"/>
      <c r="Q16" s="139"/>
      <c r="R16" s="139"/>
    </row>
    <row r="17" spans="2:20" ht="14.4" thickBot="1" x14ac:dyDescent="0.3">
      <c r="B17" s="57"/>
      <c r="C17" s="4" t="s">
        <v>103</v>
      </c>
      <c r="D17" s="274">
        <f>N23</f>
        <v>25</v>
      </c>
      <c r="E17" s="8" t="s">
        <v>104</v>
      </c>
      <c r="F17" s="9">
        <f>CEILING(I17/(1-H17),1)</f>
        <v>94</v>
      </c>
      <c r="G17" s="5">
        <f t="shared" si="2"/>
        <v>2350</v>
      </c>
      <c r="H17" s="255">
        <f t="shared" si="0"/>
        <v>0.25</v>
      </c>
      <c r="I17" s="238">
        <v>70</v>
      </c>
      <c r="J17" s="6">
        <f t="shared" si="3"/>
        <v>1750</v>
      </c>
      <c r="K17" s="10" t="s">
        <v>78</v>
      </c>
      <c r="P17" s="166" t="s">
        <v>12</v>
      </c>
      <c r="Q17" s="200">
        <f>SUM(Q7:Q15)</f>
        <v>65247.94</v>
      </c>
      <c r="R17" s="200">
        <f>SUM(R7:R15)</f>
        <v>89763.947500000009</v>
      </c>
      <c r="S17" s="167">
        <f>SUM(S7:S15)</f>
        <v>87056</v>
      </c>
    </row>
    <row r="18" spans="2:20" ht="14.4" thickBot="1" x14ac:dyDescent="0.3">
      <c r="B18" s="41"/>
      <c r="C18" s="234" t="s">
        <v>105</v>
      </c>
      <c r="D18" s="111">
        <v>0</v>
      </c>
      <c r="E18" s="172" t="s">
        <v>16</v>
      </c>
      <c r="F18" s="60">
        <f>CEILING(I18/(1-H18),1)</f>
        <v>0</v>
      </c>
      <c r="G18" s="61">
        <f t="shared" si="2"/>
        <v>0</v>
      </c>
      <c r="H18" s="256">
        <f t="shared" si="0"/>
        <v>0.25</v>
      </c>
      <c r="I18" s="176">
        <v>0</v>
      </c>
      <c r="J18" s="42">
        <f t="shared" si="3"/>
        <v>0</v>
      </c>
      <c r="K18" s="43" t="s">
        <v>78</v>
      </c>
      <c r="R18" s="19"/>
      <c r="S18" s="19">
        <f>R17-S17</f>
        <v>2707.9475000000093</v>
      </c>
      <c r="T18" s="12" t="s">
        <v>106</v>
      </c>
    </row>
    <row r="19" spans="2:20" ht="14.4" thickBot="1" x14ac:dyDescent="0.3">
      <c r="B19" s="35"/>
      <c r="C19" s="36"/>
      <c r="D19" s="36"/>
      <c r="E19" s="36"/>
      <c r="F19" s="36"/>
      <c r="G19" s="36"/>
      <c r="H19" s="257"/>
      <c r="I19" s="177"/>
      <c r="J19" s="36"/>
      <c r="K19" s="36"/>
      <c r="R19" s="235"/>
      <c r="S19" s="235">
        <f>S18/(S13+S10)</f>
        <v>7.2500000000000245E-2</v>
      </c>
      <c r="T19" s="12" t="s">
        <v>107</v>
      </c>
    </row>
    <row r="20" spans="2:20" ht="18.600000000000001" thickBot="1" x14ac:dyDescent="0.3">
      <c r="B20" s="37"/>
      <c r="C20" s="44" t="s">
        <v>108</v>
      </c>
      <c r="D20" s="38"/>
      <c r="E20" s="39"/>
      <c r="F20" s="39"/>
      <c r="G20" s="40"/>
      <c r="H20" s="39"/>
      <c r="I20" s="178"/>
      <c r="J20" s="39"/>
      <c r="K20" s="40"/>
      <c r="L20" s="33"/>
      <c r="S20" s="24">
        <f>(S17-Q17)/S17</f>
        <v>0.25050611100900566</v>
      </c>
      <c r="T20" s="242" t="s">
        <v>109</v>
      </c>
    </row>
    <row r="21" spans="2:20" ht="14.4" thickBot="1" x14ac:dyDescent="0.3">
      <c r="B21" s="11">
        <v>1</v>
      </c>
      <c r="C21" s="169" t="str">
        <f>'Bid Summary'!F4</f>
        <v>Water Piping at PPWTP</v>
      </c>
      <c r="D21" s="105" t="s">
        <v>66</v>
      </c>
      <c r="E21" s="105" t="s">
        <v>10</v>
      </c>
      <c r="F21" s="105" t="s">
        <v>67</v>
      </c>
      <c r="G21" s="106">
        <f>SUM(G22:G30)</f>
        <v>57851.72</v>
      </c>
      <c r="H21" s="258"/>
      <c r="I21" s="247" t="s">
        <v>74</v>
      </c>
      <c r="J21" s="129">
        <f>SUM(J22:J30)</f>
        <v>41806.699999999997</v>
      </c>
      <c r="K21" s="168" t="s">
        <v>72</v>
      </c>
      <c r="S21" s="236">
        <f>S17-Q17</f>
        <v>21808.059999999998</v>
      </c>
      <c r="T21" s="237" t="s">
        <v>110</v>
      </c>
    </row>
    <row r="22" spans="2:20" ht="16.95" customHeight="1" x14ac:dyDescent="0.25">
      <c r="B22" s="99"/>
      <c r="C22" s="100" t="s">
        <v>111</v>
      </c>
      <c r="D22" s="71">
        <v>1</v>
      </c>
      <c r="E22" s="63" t="s">
        <v>82</v>
      </c>
      <c r="F22" s="101">
        <f>CEILING(I22/(1-H22),1)</f>
        <v>4667</v>
      </c>
      <c r="G22" s="102">
        <f t="shared" ref="G22:G26" si="7">F22*D22</f>
        <v>4667</v>
      </c>
      <c r="H22" s="259">
        <f>$M$9</f>
        <v>0.25</v>
      </c>
      <c r="I22" s="194">
        <f>'Bid Item 1'!$J$4</f>
        <v>3500</v>
      </c>
      <c r="J22" s="103">
        <f t="shared" ref="J22:J27" si="8">I22*D22</f>
        <v>3500</v>
      </c>
      <c r="K22" s="104"/>
      <c r="M22" s="18" t="s">
        <v>112</v>
      </c>
      <c r="N22" s="18" t="s">
        <v>113</v>
      </c>
      <c r="O22" s="18"/>
      <c r="P22" s="12" t="s">
        <v>114</v>
      </c>
      <c r="Q22" s="12" t="s">
        <v>115</v>
      </c>
      <c r="S22" s="26"/>
    </row>
    <row r="23" spans="2:20" ht="16.95" customHeight="1" x14ac:dyDescent="0.25">
      <c r="B23" s="3"/>
      <c r="C23" s="65" t="s">
        <v>84</v>
      </c>
      <c r="D23" s="71">
        <v>1</v>
      </c>
      <c r="E23" s="66" t="s">
        <v>16</v>
      </c>
      <c r="F23" s="67">
        <f>CEILING(I23/(1-H23),1)</f>
        <v>20005</v>
      </c>
      <c r="G23" s="68">
        <f t="shared" si="7"/>
        <v>20005</v>
      </c>
      <c r="H23" s="260">
        <f>$M$9</f>
        <v>0.25</v>
      </c>
      <c r="I23" s="193">
        <f>'Bid Item 1'!$J$10</f>
        <v>15003.359999999999</v>
      </c>
      <c r="J23" s="69">
        <f t="shared" si="8"/>
        <v>15003.359999999999</v>
      </c>
      <c r="K23" s="70"/>
      <c r="M23" s="26">
        <f>SUM('Bid Item 1'!D11:D20,'2'!D5:D14,'3'!D5:D14,'4'!D5:D14,'5'!D5:D14,'6'!D5:D14,'7'!D5:D14,'8'!D5:D14,'9'!D5:D14,'10'!D5:D14,'11'!D5:D14,'12'!D5:D14,'13'!D5:D14,'14'!D5:D14,'15'!D5:D14,'16'!D5:D14,'17'!D5:D14,'18'!D5:D14,'19'!D5:D14,'20'!D5:D14,'21'!D5:D14,'22'!D5:D14,'23'!D5:D14,'24'!D5:D14,'25'!D5:D14,'26'!D5:D14,'27'!D5:D14,'28'!D5:D14,'29'!D5:D14,'30'!D5:D14,'31'!D5:D14,'32'!D5:D14,'33'!D5:D14,'34'!D5:D14,'35'!D5:D14)</f>
        <v>300</v>
      </c>
      <c r="N23" s="26">
        <f>M23/N4</f>
        <v>25</v>
      </c>
      <c r="O23" s="26"/>
      <c r="P23" s="205">
        <f>N23/(N3+2)</f>
        <v>5</v>
      </c>
      <c r="Q23" s="130">
        <f>P23/5</f>
        <v>1</v>
      </c>
    </row>
    <row r="24" spans="2:20" ht="16.95" customHeight="1" x14ac:dyDescent="0.25">
      <c r="B24" s="3"/>
      <c r="C24" s="62" t="s">
        <v>87</v>
      </c>
      <c r="D24" s="71">
        <v>1</v>
      </c>
      <c r="E24" s="63" t="s">
        <v>16</v>
      </c>
      <c r="F24" s="228">
        <f t="shared" ref="F24:F27" si="9">CEILING(I24/(1-H24),1)</f>
        <v>27872</v>
      </c>
      <c r="G24" s="229">
        <f>F24*D24+(F24*D24*$G$3)</f>
        <v>29892.720000000001</v>
      </c>
      <c r="H24" s="261">
        <f>$M$10</f>
        <v>0.25</v>
      </c>
      <c r="I24" s="179">
        <f>'Bid Item 1'!$J$21</f>
        <v>20903.34</v>
      </c>
      <c r="J24" s="230">
        <f t="shared" si="8"/>
        <v>20903.34</v>
      </c>
      <c r="K24" s="64"/>
      <c r="Q24" s="19"/>
      <c r="R24" s="19"/>
    </row>
    <row r="25" spans="2:20" ht="16.95" customHeight="1" x14ac:dyDescent="0.25">
      <c r="B25" s="3"/>
      <c r="C25" s="158" t="s">
        <v>91</v>
      </c>
      <c r="D25" s="71">
        <v>1</v>
      </c>
      <c r="E25" s="159" t="s">
        <v>16</v>
      </c>
      <c r="F25" s="160">
        <f t="shared" si="9"/>
        <v>2000</v>
      </c>
      <c r="G25" s="161">
        <f t="shared" si="7"/>
        <v>2000</v>
      </c>
      <c r="H25" s="262">
        <f>$M$12</f>
        <v>0.25</v>
      </c>
      <c r="I25" s="180">
        <f>'Bid Item 1'!$J$34</f>
        <v>1500</v>
      </c>
      <c r="J25" s="162">
        <f t="shared" si="8"/>
        <v>1500</v>
      </c>
      <c r="K25" s="163"/>
    </row>
    <row r="26" spans="2:20" ht="16.95" customHeight="1" x14ac:dyDescent="0.25">
      <c r="B26" s="3"/>
      <c r="C26" s="72" t="s">
        <v>116</v>
      </c>
      <c r="D26" s="71">
        <v>1</v>
      </c>
      <c r="E26" s="73" t="s">
        <v>16</v>
      </c>
      <c r="F26" s="132">
        <f t="shared" si="9"/>
        <v>0</v>
      </c>
      <c r="G26" s="133">
        <f t="shared" si="7"/>
        <v>0</v>
      </c>
      <c r="H26" s="263">
        <f>$M$11</f>
        <v>0.25</v>
      </c>
      <c r="I26" s="181">
        <f>'Bid Item 1'!$J$41</f>
        <v>0</v>
      </c>
      <c r="J26" s="131">
        <f t="shared" si="8"/>
        <v>0</v>
      </c>
      <c r="K26" s="74"/>
    </row>
    <row r="27" spans="2:20" ht="16.95" customHeight="1" x14ac:dyDescent="0.25">
      <c r="B27" s="3"/>
      <c r="C27" s="152" t="s">
        <v>96</v>
      </c>
      <c r="D27" s="71">
        <v>1</v>
      </c>
      <c r="E27" s="153" t="s">
        <v>16</v>
      </c>
      <c r="F27" s="154">
        <f t="shared" si="9"/>
        <v>1200</v>
      </c>
      <c r="G27" s="155">
        <f>F27*D27+(F27*D27*$G$3)</f>
        <v>1287</v>
      </c>
      <c r="H27" s="264">
        <f>$M$12</f>
        <v>0.25</v>
      </c>
      <c r="I27" s="182">
        <f>'Bid Item 1'!$J$48</f>
        <v>900</v>
      </c>
      <c r="J27" s="156">
        <f t="shared" si="8"/>
        <v>900</v>
      </c>
      <c r="K27" s="157"/>
    </row>
    <row r="28" spans="2:20" ht="16.95" customHeight="1" x14ac:dyDescent="0.25">
      <c r="B28" s="57"/>
      <c r="C28" s="75" t="s">
        <v>98</v>
      </c>
      <c r="D28" s="76">
        <v>1</v>
      </c>
      <c r="E28" s="77" t="s">
        <v>16</v>
      </c>
      <c r="F28" s="67">
        <f>CEILING(I28/(1-H28),1)</f>
        <v>0</v>
      </c>
      <c r="G28" s="68">
        <f>F28*D28</f>
        <v>0</v>
      </c>
      <c r="H28" s="265">
        <f>$M$10</f>
        <v>0.25</v>
      </c>
      <c r="I28" s="183">
        <f>'Bid Item 1'!$J$55</f>
        <v>0</v>
      </c>
      <c r="J28" s="69">
        <f>I28*D28</f>
        <v>0</v>
      </c>
      <c r="K28" s="78"/>
    </row>
    <row r="29" spans="2:20" ht="16.95" customHeight="1" thickBot="1" x14ac:dyDescent="0.3">
      <c r="B29" s="57"/>
      <c r="C29" s="146" t="s">
        <v>95</v>
      </c>
      <c r="D29" s="79">
        <v>1</v>
      </c>
      <c r="E29" s="147" t="s">
        <v>16</v>
      </c>
      <c r="F29" s="148">
        <f>CEILING(I29/(1-H29),1)</f>
        <v>0</v>
      </c>
      <c r="G29" s="149">
        <f>F29*D29</f>
        <v>0</v>
      </c>
      <c r="H29" s="266">
        <f>$M$13</f>
        <v>0.25</v>
      </c>
      <c r="I29" s="184">
        <f>'Bid Item 1'!$J$62</f>
        <v>0</v>
      </c>
      <c r="J29" s="150">
        <f>I29*D29</f>
        <v>0</v>
      </c>
      <c r="K29" s="151"/>
    </row>
    <row r="30" spans="2:20" ht="16.95" hidden="1" customHeight="1" thickBot="1" x14ac:dyDescent="0.3">
      <c r="B30" s="41"/>
      <c r="C30" s="59" t="s">
        <v>117</v>
      </c>
      <c r="D30" s="79"/>
      <c r="E30" s="80"/>
      <c r="F30" s="81"/>
      <c r="G30" s="82"/>
      <c r="H30" s="267"/>
      <c r="I30" s="185"/>
      <c r="J30" s="83"/>
      <c r="K30" s="58"/>
      <c r="Q30" s="20"/>
    </row>
    <row r="31" spans="2:20" ht="14.4" thickBot="1" x14ac:dyDescent="0.3">
      <c r="B31" s="11">
        <v>2</v>
      </c>
      <c r="C31" s="169" t="str">
        <f>'Bid Summary'!F5</f>
        <v>New Magmeter at Lopez Turnout</v>
      </c>
      <c r="D31" s="105" t="s">
        <v>66</v>
      </c>
      <c r="E31" s="105" t="s">
        <v>10</v>
      </c>
      <c r="F31" s="105" t="s">
        <v>67</v>
      </c>
      <c r="G31" s="106">
        <f>SUM(G32:G39)</f>
        <v>23550.227500000001</v>
      </c>
      <c r="H31" s="258"/>
      <c r="I31" s="247" t="s">
        <v>74</v>
      </c>
      <c r="J31" s="129">
        <f>SUM(J32:J39)</f>
        <v>17211.239999999998</v>
      </c>
      <c r="K31" s="168" t="s">
        <v>72</v>
      </c>
      <c r="Q31" s="20"/>
    </row>
    <row r="32" spans="2:20" ht="13.8" x14ac:dyDescent="0.25">
      <c r="B32" s="3"/>
      <c r="C32" s="65" t="s">
        <v>84</v>
      </c>
      <c r="D32" s="71">
        <v>1</v>
      </c>
      <c r="E32" s="66" t="s">
        <v>16</v>
      </c>
      <c r="F32" s="67">
        <f>CEILING(I32/(1-H32),1)</f>
        <v>13337</v>
      </c>
      <c r="G32" s="68">
        <f t="shared" ref="G32:G35" si="10">F32*D32</f>
        <v>13337</v>
      </c>
      <c r="H32" s="260">
        <f>$M$9</f>
        <v>0.25</v>
      </c>
      <c r="I32" s="193">
        <f>'2'!$J$4</f>
        <v>10002.24</v>
      </c>
      <c r="J32" s="69">
        <f t="shared" ref="J32:J36" si="11">I32*D32</f>
        <v>10002.24</v>
      </c>
      <c r="K32" s="70"/>
    </row>
    <row r="33" spans="2:11" ht="13.8" x14ac:dyDescent="0.25">
      <c r="B33" s="3"/>
      <c r="C33" s="62" t="s">
        <v>87</v>
      </c>
      <c r="D33" s="71">
        <v>1</v>
      </c>
      <c r="E33" s="63" t="s">
        <v>16</v>
      </c>
      <c r="F33" s="228">
        <f t="shared" ref="F33" si="12">CEILING(I33/(1-H33),1)</f>
        <v>8279</v>
      </c>
      <c r="G33" s="229">
        <f>F33*D33+(F33*D33*$G$3)</f>
        <v>8879.2275000000009</v>
      </c>
      <c r="H33" s="261">
        <f>$M$10</f>
        <v>0.25</v>
      </c>
      <c r="I33" s="179">
        <f>'2'!$J$15</f>
        <v>6209</v>
      </c>
      <c r="J33" s="230">
        <f t="shared" si="11"/>
        <v>6209</v>
      </c>
      <c r="K33" s="64"/>
    </row>
    <row r="34" spans="2:11" ht="13.8" x14ac:dyDescent="0.25">
      <c r="B34" s="3"/>
      <c r="C34" s="158" t="s">
        <v>91</v>
      </c>
      <c r="D34" s="71">
        <v>1</v>
      </c>
      <c r="E34" s="159" t="s">
        <v>16</v>
      </c>
      <c r="F34" s="160">
        <f t="shared" ref="F34:F36" si="13">CEILING(I34/(1-H34),1)</f>
        <v>1334</v>
      </c>
      <c r="G34" s="161">
        <f t="shared" si="10"/>
        <v>1334</v>
      </c>
      <c r="H34" s="262">
        <f>$M$12</f>
        <v>0.25</v>
      </c>
      <c r="I34" s="180">
        <f>'2'!$J$28</f>
        <v>1000</v>
      </c>
      <c r="J34" s="162">
        <f t="shared" si="11"/>
        <v>1000</v>
      </c>
      <c r="K34" s="163"/>
    </row>
    <row r="35" spans="2:11" ht="13.8" x14ac:dyDescent="0.25">
      <c r="B35" s="3"/>
      <c r="C35" s="72" t="s">
        <v>116</v>
      </c>
      <c r="D35" s="71">
        <v>1</v>
      </c>
      <c r="E35" s="73" t="s">
        <v>16</v>
      </c>
      <c r="F35" s="132">
        <f t="shared" si="13"/>
        <v>0</v>
      </c>
      <c r="G35" s="133">
        <f t="shared" si="10"/>
        <v>0</v>
      </c>
      <c r="H35" s="263">
        <f>$M$11</f>
        <v>0.25</v>
      </c>
      <c r="I35" s="181">
        <f>'2'!$J$35</f>
        <v>0</v>
      </c>
      <c r="J35" s="131">
        <f t="shared" si="11"/>
        <v>0</v>
      </c>
      <c r="K35" s="74"/>
    </row>
    <row r="36" spans="2:11" ht="13.8" x14ac:dyDescent="0.25">
      <c r="B36" s="3"/>
      <c r="C36" s="152" t="s">
        <v>96</v>
      </c>
      <c r="D36" s="71">
        <v>1</v>
      </c>
      <c r="E36" s="153" t="s">
        <v>16</v>
      </c>
      <c r="F36" s="154">
        <f t="shared" si="13"/>
        <v>0</v>
      </c>
      <c r="G36" s="155">
        <f>F36*D36+(F36*D36*$G$3)</f>
        <v>0</v>
      </c>
      <c r="H36" s="264">
        <f>$M$12</f>
        <v>0.25</v>
      </c>
      <c r="I36" s="182">
        <f>'2'!$J$42</f>
        <v>0</v>
      </c>
      <c r="J36" s="156">
        <f t="shared" si="11"/>
        <v>0</v>
      </c>
      <c r="K36" s="157"/>
    </row>
    <row r="37" spans="2:11" ht="13.8" x14ac:dyDescent="0.25">
      <c r="B37" s="57"/>
      <c r="C37" s="75" t="s">
        <v>98</v>
      </c>
      <c r="D37" s="76">
        <v>1</v>
      </c>
      <c r="E37" s="77" t="s">
        <v>16</v>
      </c>
      <c r="F37" s="67">
        <f>CEILING(I37/(1-H37),1)</f>
        <v>0</v>
      </c>
      <c r="G37" s="68">
        <f>F37*D37</f>
        <v>0</v>
      </c>
      <c r="H37" s="265">
        <f>$M$10</f>
        <v>0.25</v>
      </c>
      <c r="I37" s="183">
        <f>'2'!$J$49</f>
        <v>0</v>
      </c>
      <c r="J37" s="69">
        <f>I37*D37</f>
        <v>0</v>
      </c>
      <c r="K37" s="78"/>
    </row>
    <row r="38" spans="2:11" ht="14.4" thickBot="1" x14ac:dyDescent="0.3">
      <c r="B38" s="57"/>
      <c r="C38" s="146" t="s">
        <v>95</v>
      </c>
      <c r="D38" s="79">
        <v>1</v>
      </c>
      <c r="E38" s="147" t="s">
        <v>16</v>
      </c>
      <c r="F38" s="148">
        <f>CEILING(I38/(1-H38),1)</f>
        <v>0</v>
      </c>
      <c r="G38" s="149">
        <f>F38*D38</f>
        <v>0</v>
      </c>
      <c r="H38" s="266">
        <f>$M$13</f>
        <v>0.25</v>
      </c>
      <c r="I38" s="184">
        <f>'2'!$J$56</f>
        <v>0</v>
      </c>
      <c r="J38" s="150">
        <f>I38*D38</f>
        <v>0</v>
      </c>
      <c r="K38" s="151"/>
    </row>
    <row r="39" spans="2:11" ht="14.4" hidden="1" thickBot="1" x14ac:dyDescent="0.3">
      <c r="B39" s="41"/>
      <c r="C39" s="84"/>
      <c r="D39" s="85"/>
      <c r="E39" s="86"/>
      <c r="F39" s="67"/>
      <c r="G39" s="68"/>
      <c r="H39" s="268"/>
      <c r="I39" s="185"/>
      <c r="J39" s="69"/>
      <c r="K39" s="87"/>
    </row>
    <row r="40" spans="2:11" ht="14.4" thickBot="1" x14ac:dyDescent="0.3">
      <c r="B40" s="11">
        <v>3</v>
      </c>
      <c r="C40" s="169">
        <f>'Bid Summary'!F6</f>
        <v>0</v>
      </c>
      <c r="D40" s="105" t="s">
        <v>66</v>
      </c>
      <c r="E40" s="105" t="s">
        <v>10</v>
      </c>
      <c r="F40" s="105" t="s">
        <v>67</v>
      </c>
      <c r="G40" s="106">
        <f>SUM(G41:G48)</f>
        <v>0</v>
      </c>
      <c r="H40" s="258"/>
      <c r="I40" s="247" t="s">
        <v>74</v>
      </c>
      <c r="J40" s="129">
        <f>SUM(J41:J48)</f>
        <v>0</v>
      </c>
      <c r="K40" s="168" t="s">
        <v>72</v>
      </c>
    </row>
    <row r="41" spans="2:11" ht="13.8" x14ac:dyDescent="0.25">
      <c r="B41" s="3"/>
      <c r="C41" s="65" t="s">
        <v>84</v>
      </c>
      <c r="D41" s="71">
        <v>1</v>
      </c>
      <c r="E41" s="66" t="s">
        <v>16</v>
      </c>
      <c r="F41" s="67">
        <f>CEILING(I41/(1-H41),1)</f>
        <v>0</v>
      </c>
      <c r="G41" s="68">
        <f t="shared" ref="G41:G44" si="14">F41*D41</f>
        <v>0</v>
      </c>
      <c r="H41" s="260">
        <f>$M$9</f>
        <v>0.25</v>
      </c>
      <c r="I41" s="193">
        <f>'3'!$J$4</f>
        <v>0</v>
      </c>
      <c r="J41" s="69">
        <f t="shared" ref="J41:J45" si="15">I41*D41</f>
        <v>0</v>
      </c>
      <c r="K41" s="70"/>
    </row>
    <row r="42" spans="2:11" ht="13.8" x14ac:dyDescent="0.25">
      <c r="B42" s="3"/>
      <c r="C42" s="62" t="s">
        <v>87</v>
      </c>
      <c r="D42" s="71">
        <v>1</v>
      </c>
      <c r="E42" s="63" t="s">
        <v>16</v>
      </c>
      <c r="F42" s="228">
        <f t="shared" ref="F42" si="16">CEILING(I42/(1-H42),1)</f>
        <v>0</v>
      </c>
      <c r="G42" s="229">
        <f>F42*D42+(F42*D42*$G$3)</f>
        <v>0</v>
      </c>
      <c r="H42" s="261">
        <f>$M$10</f>
        <v>0.25</v>
      </c>
      <c r="I42" s="179">
        <f>'3'!$J$15</f>
        <v>0</v>
      </c>
      <c r="J42" s="230">
        <f t="shared" si="15"/>
        <v>0</v>
      </c>
      <c r="K42" s="64"/>
    </row>
    <row r="43" spans="2:11" ht="13.8" x14ac:dyDescent="0.25">
      <c r="B43" s="3"/>
      <c r="C43" s="158" t="s">
        <v>91</v>
      </c>
      <c r="D43" s="71">
        <v>1</v>
      </c>
      <c r="E43" s="159" t="s">
        <v>16</v>
      </c>
      <c r="F43" s="160">
        <f t="shared" ref="F43:F45" si="17">CEILING(I43/(1-H43),1)</f>
        <v>0</v>
      </c>
      <c r="G43" s="161">
        <f t="shared" si="14"/>
        <v>0</v>
      </c>
      <c r="H43" s="262">
        <f>$M$12</f>
        <v>0.25</v>
      </c>
      <c r="I43" s="180">
        <f>'3'!$J$28</f>
        <v>0</v>
      </c>
      <c r="J43" s="162">
        <f t="shared" si="15"/>
        <v>0</v>
      </c>
      <c r="K43" s="163"/>
    </row>
    <row r="44" spans="2:11" ht="13.8" x14ac:dyDescent="0.25">
      <c r="B44" s="3"/>
      <c r="C44" s="72" t="s">
        <v>116</v>
      </c>
      <c r="D44" s="71">
        <v>1</v>
      </c>
      <c r="E44" s="73" t="s">
        <v>16</v>
      </c>
      <c r="F44" s="132">
        <f t="shared" si="17"/>
        <v>0</v>
      </c>
      <c r="G44" s="133">
        <f t="shared" si="14"/>
        <v>0</v>
      </c>
      <c r="H44" s="263">
        <f>$M$11</f>
        <v>0.25</v>
      </c>
      <c r="I44" s="181">
        <f>'3'!$J$35</f>
        <v>0</v>
      </c>
      <c r="J44" s="131">
        <f t="shared" si="15"/>
        <v>0</v>
      </c>
      <c r="K44" s="74"/>
    </row>
    <row r="45" spans="2:11" ht="13.8" x14ac:dyDescent="0.25">
      <c r="B45" s="3"/>
      <c r="C45" s="152" t="s">
        <v>96</v>
      </c>
      <c r="D45" s="71">
        <v>1</v>
      </c>
      <c r="E45" s="153" t="s">
        <v>16</v>
      </c>
      <c r="F45" s="154">
        <f t="shared" si="17"/>
        <v>0</v>
      </c>
      <c r="G45" s="155">
        <f>F45*D45+(F45*D45*$G$3)</f>
        <v>0</v>
      </c>
      <c r="H45" s="264">
        <f>$M$12</f>
        <v>0.25</v>
      </c>
      <c r="I45" s="182">
        <f>'3'!$J$42</f>
        <v>0</v>
      </c>
      <c r="J45" s="156">
        <f t="shared" si="15"/>
        <v>0</v>
      </c>
      <c r="K45" s="157"/>
    </row>
    <row r="46" spans="2:11" ht="13.8" x14ac:dyDescent="0.25">
      <c r="B46" s="57"/>
      <c r="C46" s="75" t="s">
        <v>98</v>
      </c>
      <c r="D46" s="76">
        <v>1</v>
      </c>
      <c r="E46" s="77" t="s">
        <v>16</v>
      </c>
      <c r="F46" s="67">
        <f>CEILING(I46/(1-H46),1)</f>
        <v>0</v>
      </c>
      <c r="G46" s="68">
        <f>F46*D46</f>
        <v>0</v>
      </c>
      <c r="H46" s="265">
        <f>$M$10</f>
        <v>0.25</v>
      </c>
      <c r="I46" s="183">
        <f>'3'!$J$49</f>
        <v>0</v>
      </c>
      <c r="J46" s="69">
        <f>I46*D46</f>
        <v>0</v>
      </c>
      <c r="K46" s="78"/>
    </row>
    <row r="47" spans="2:11" ht="14.4" thickBot="1" x14ac:dyDescent="0.3">
      <c r="B47" s="57"/>
      <c r="C47" s="146" t="s">
        <v>95</v>
      </c>
      <c r="D47" s="79">
        <v>1</v>
      </c>
      <c r="E47" s="147" t="s">
        <v>16</v>
      </c>
      <c r="F47" s="148">
        <f>CEILING(I47/(1-H47),1)</f>
        <v>0</v>
      </c>
      <c r="G47" s="149">
        <f>F47*D47</f>
        <v>0</v>
      </c>
      <c r="H47" s="266">
        <f>$M$13</f>
        <v>0.25</v>
      </c>
      <c r="I47" s="184">
        <f>'3'!$J$56</f>
        <v>0</v>
      </c>
      <c r="J47" s="150">
        <f>I47*D47</f>
        <v>0</v>
      </c>
      <c r="K47" s="151"/>
    </row>
    <row r="48" spans="2:11" ht="14.4" hidden="1" thickBot="1" x14ac:dyDescent="0.3">
      <c r="B48" s="41"/>
      <c r="C48" s="88"/>
      <c r="D48" s="85"/>
      <c r="E48" s="86"/>
      <c r="F48" s="89"/>
      <c r="G48" s="90"/>
      <c r="H48" s="269"/>
      <c r="I48" s="91"/>
      <c r="J48" s="92"/>
      <c r="K48" s="93"/>
    </row>
    <row r="49" spans="2:11" ht="14.4" thickBot="1" x14ac:dyDescent="0.3">
      <c r="B49" s="11">
        <v>4</v>
      </c>
      <c r="C49" s="169">
        <f>'Bid Summary'!F7</f>
        <v>0</v>
      </c>
      <c r="D49" s="105" t="s">
        <v>66</v>
      </c>
      <c r="E49" s="105" t="s">
        <v>10</v>
      </c>
      <c r="F49" s="105" t="s">
        <v>67</v>
      </c>
      <c r="G49" s="106">
        <f>SUM(G50:G57)</f>
        <v>0</v>
      </c>
      <c r="H49" s="258"/>
      <c r="I49" s="247" t="s">
        <v>74</v>
      </c>
      <c r="J49" s="129">
        <f>SUM(J50:J57)</f>
        <v>0</v>
      </c>
      <c r="K49" s="168" t="s">
        <v>72</v>
      </c>
    </row>
    <row r="50" spans="2:11" ht="13.8" x14ac:dyDescent="0.25">
      <c r="B50" s="3"/>
      <c r="C50" s="65" t="s">
        <v>84</v>
      </c>
      <c r="D50" s="71">
        <v>1</v>
      </c>
      <c r="E50" s="66" t="s">
        <v>16</v>
      </c>
      <c r="F50" s="67">
        <f>CEILING(I50/(1-H50),1)</f>
        <v>0</v>
      </c>
      <c r="G50" s="68">
        <f t="shared" ref="G50:G53" si="18">F50*D50</f>
        <v>0</v>
      </c>
      <c r="H50" s="260">
        <f>$M$9</f>
        <v>0.25</v>
      </c>
      <c r="I50" s="193">
        <f>'4'!$J$4</f>
        <v>0</v>
      </c>
      <c r="J50" s="69">
        <f t="shared" ref="J50:J54" si="19">I50*D50</f>
        <v>0</v>
      </c>
      <c r="K50" s="70"/>
    </row>
    <row r="51" spans="2:11" ht="13.8" x14ac:dyDescent="0.25">
      <c r="B51" s="3"/>
      <c r="C51" s="62" t="s">
        <v>87</v>
      </c>
      <c r="D51" s="71">
        <v>1</v>
      </c>
      <c r="E51" s="63" t="s">
        <v>16</v>
      </c>
      <c r="F51" s="228">
        <f t="shared" ref="F51" si="20">CEILING(I51/(1-H51),1)</f>
        <v>0</v>
      </c>
      <c r="G51" s="229">
        <f>F51*D51+(F51*D51*$G$3)</f>
        <v>0</v>
      </c>
      <c r="H51" s="261">
        <f>$M$10</f>
        <v>0.25</v>
      </c>
      <c r="I51" s="179">
        <f>'4'!$J$15</f>
        <v>0</v>
      </c>
      <c r="J51" s="230">
        <f t="shared" si="19"/>
        <v>0</v>
      </c>
      <c r="K51" s="64"/>
    </row>
    <row r="52" spans="2:11" ht="13.8" x14ac:dyDescent="0.25">
      <c r="B52" s="3"/>
      <c r="C52" s="158" t="s">
        <v>91</v>
      </c>
      <c r="D52" s="71">
        <v>1</v>
      </c>
      <c r="E52" s="159" t="s">
        <v>16</v>
      </c>
      <c r="F52" s="160">
        <f t="shared" ref="F52:F54" si="21">CEILING(I52/(1-H52),1)</f>
        <v>0</v>
      </c>
      <c r="G52" s="161">
        <f t="shared" si="18"/>
        <v>0</v>
      </c>
      <c r="H52" s="262">
        <f>$M$12</f>
        <v>0.25</v>
      </c>
      <c r="I52" s="180">
        <f>'4'!$J$28</f>
        <v>0</v>
      </c>
      <c r="J52" s="162">
        <f t="shared" si="19"/>
        <v>0</v>
      </c>
      <c r="K52" s="163"/>
    </row>
    <row r="53" spans="2:11" ht="13.8" x14ac:dyDescent="0.25">
      <c r="B53" s="3"/>
      <c r="C53" s="72" t="s">
        <v>116</v>
      </c>
      <c r="D53" s="71">
        <v>1</v>
      </c>
      <c r="E53" s="73" t="s">
        <v>16</v>
      </c>
      <c r="F53" s="132">
        <f t="shared" si="21"/>
        <v>0</v>
      </c>
      <c r="G53" s="133">
        <f t="shared" si="18"/>
        <v>0</v>
      </c>
      <c r="H53" s="263">
        <f>$M$11</f>
        <v>0.25</v>
      </c>
      <c r="I53" s="181">
        <f>'4'!$J$35</f>
        <v>0</v>
      </c>
      <c r="J53" s="131">
        <f t="shared" si="19"/>
        <v>0</v>
      </c>
      <c r="K53" s="74"/>
    </row>
    <row r="54" spans="2:11" ht="13.8" x14ac:dyDescent="0.25">
      <c r="B54" s="3"/>
      <c r="C54" s="152" t="s">
        <v>96</v>
      </c>
      <c r="D54" s="71">
        <v>1</v>
      </c>
      <c r="E54" s="153" t="s">
        <v>16</v>
      </c>
      <c r="F54" s="154">
        <f t="shared" si="21"/>
        <v>0</v>
      </c>
      <c r="G54" s="155">
        <f>F54*D54+(F54*D54*$G$3)</f>
        <v>0</v>
      </c>
      <c r="H54" s="264">
        <f>$M$12</f>
        <v>0.25</v>
      </c>
      <c r="I54" s="182">
        <f>'4'!$J$42</f>
        <v>0</v>
      </c>
      <c r="J54" s="156">
        <f t="shared" si="19"/>
        <v>0</v>
      </c>
      <c r="K54" s="157"/>
    </row>
    <row r="55" spans="2:11" ht="13.8" x14ac:dyDescent="0.25">
      <c r="B55" s="57"/>
      <c r="C55" s="75" t="s">
        <v>98</v>
      </c>
      <c r="D55" s="76">
        <v>1</v>
      </c>
      <c r="E55" s="77" t="s">
        <v>16</v>
      </c>
      <c r="F55" s="67">
        <f>CEILING(I55/(1-H55),1)</f>
        <v>0</v>
      </c>
      <c r="G55" s="68">
        <f>F55*D55</f>
        <v>0</v>
      </c>
      <c r="H55" s="265">
        <f>$M$10</f>
        <v>0.25</v>
      </c>
      <c r="I55" s="183">
        <f>'4'!$J$49</f>
        <v>0</v>
      </c>
      <c r="J55" s="69">
        <f>I55*D55</f>
        <v>0</v>
      </c>
      <c r="K55" s="78"/>
    </row>
    <row r="56" spans="2:11" ht="14.4" thickBot="1" x14ac:dyDescent="0.3">
      <c r="B56" s="57"/>
      <c r="C56" s="146" t="s">
        <v>95</v>
      </c>
      <c r="D56" s="79">
        <v>1</v>
      </c>
      <c r="E56" s="147" t="s">
        <v>16</v>
      </c>
      <c r="F56" s="148">
        <f>CEILING(I56/(1-H56),1)</f>
        <v>0</v>
      </c>
      <c r="G56" s="149">
        <f>F56*D56</f>
        <v>0</v>
      </c>
      <c r="H56" s="266">
        <f>$M$13</f>
        <v>0.25</v>
      </c>
      <c r="I56" s="184">
        <f>'4'!$J$56</f>
        <v>0</v>
      </c>
      <c r="J56" s="150">
        <f>I56*D56</f>
        <v>0</v>
      </c>
      <c r="K56" s="151"/>
    </row>
    <row r="57" spans="2:11" ht="14.4" hidden="1" thickBot="1" x14ac:dyDescent="0.3">
      <c r="B57" s="41"/>
      <c r="C57" s="88"/>
      <c r="D57" s="85"/>
      <c r="E57" s="86"/>
      <c r="F57" s="89"/>
      <c r="G57" s="90"/>
      <c r="H57" s="269"/>
      <c r="I57" s="91"/>
      <c r="J57" s="92"/>
      <c r="K57" s="93"/>
    </row>
    <row r="58" spans="2:11" ht="14.4" thickBot="1" x14ac:dyDescent="0.3">
      <c r="B58" s="11">
        <v>5</v>
      </c>
      <c r="C58" s="169">
        <f>'Bid Summary'!F8</f>
        <v>0</v>
      </c>
      <c r="D58" s="105" t="s">
        <v>66</v>
      </c>
      <c r="E58" s="105" t="s">
        <v>10</v>
      </c>
      <c r="F58" s="105" t="s">
        <v>67</v>
      </c>
      <c r="G58" s="106">
        <f>SUM(G59:G66)</f>
        <v>0</v>
      </c>
      <c r="H58" s="258"/>
      <c r="I58" s="247" t="s">
        <v>74</v>
      </c>
      <c r="J58" s="129">
        <f>SUM(J59:J66)</f>
        <v>0</v>
      </c>
      <c r="K58" s="168" t="s">
        <v>72</v>
      </c>
    </row>
    <row r="59" spans="2:11" ht="13.8" x14ac:dyDescent="0.25">
      <c r="B59" s="3"/>
      <c r="C59" s="65" t="s">
        <v>84</v>
      </c>
      <c r="D59" s="71">
        <v>1</v>
      </c>
      <c r="E59" s="66" t="s">
        <v>16</v>
      </c>
      <c r="F59" s="67">
        <f>CEILING(I59/(1-H59),1)</f>
        <v>0</v>
      </c>
      <c r="G59" s="68">
        <f t="shared" ref="G59:G62" si="22">F59*D59</f>
        <v>0</v>
      </c>
      <c r="H59" s="260">
        <f>$M$9</f>
        <v>0.25</v>
      </c>
      <c r="I59" s="193">
        <f>'5'!$J$4</f>
        <v>0</v>
      </c>
      <c r="J59" s="69">
        <f t="shared" ref="J59:J63" si="23">I59*D59</f>
        <v>0</v>
      </c>
      <c r="K59" s="70"/>
    </row>
    <row r="60" spans="2:11" ht="13.8" x14ac:dyDescent="0.25">
      <c r="B60" s="3"/>
      <c r="C60" s="62" t="s">
        <v>87</v>
      </c>
      <c r="D60" s="71">
        <v>1</v>
      </c>
      <c r="E60" s="63" t="s">
        <v>16</v>
      </c>
      <c r="F60" s="228">
        <f t="shared" ref="F60" si="24">CEILING(I60/(1-H60),1)</f>
        <v>0</v>
      </c>
      <c r="G60" s="229">
        <f>F60*D60+(F60*D60*$G$3)</f>
        <v>0</v>
      </c>
      <c r="H60" s="261">
        <f>$M$10</f>
        <v>0.25</v>
      </c>
      <c r="I60" s="179">
        <f>'5'!$J$15</f>
        <v>0</v>
      </c>
      <c r="J60" s="230">
        <f t="shared" si="23"/>
        <v>0</v>
      </c>
      <c r="K60" s="64"/>
    </row>
    <row r="61" spans="2:11" ht="13.8" x14ac:dyDescent="0.25">
      <c r="B61" s="3"/>
      <c r="C61" s="158" t="s">
        <v>91</v>
      </c>
      <c r="D61" s="71">
        <v>1</v>
      </c>
      <c r="E61" s="159" t="s">
        <v>16</v>
      </c>
      <c r="F61" s="160">
        <f t="shared" ref="F61:F63" si="25">CEILING(I61/(1-H61),1)</f>
        <v>0</v>
      </c>
      <c r="G61" s="161">
        <f t="shared" si="22"/>
        <v>0</v>
      </c>
      <c r="H61" s="262">
        <f>$M$12</f>
        <v>0.25</v>
      </c>
      <c r="I61" s="180">
        <f>'5'!$J$28</f>
        <v>0</v>
      </c>
      <c r="J61" s="162">
        <f t="shared" si="23"/>
        <v>0</v>
      </c>
      <c r="K61" s="163"/>
    </row>
    <row r="62" spans="2:11" ht="13.8" x14ac:dyDescent="0.25">
      <c r="B62" s="3"/>
      <c r="C62" s="72" t="s">
        <v>116</v>
      </c>
      <c r="D62" s="71">
        <v>1</v>
      </c>
      <c r="E62" s="73" t="s">
        <v>16</v>
      </c>
      <c r="F62" s="132">
        <f t="shared" si="25"/>
        <v>0</v>
      </c>
      <c r="G62" s="133">
        <f t="shared" si="22"/>
        <v>0</v>
      </c>
      <c r="H62" s="263">
        <f>$M$11</f>
        <v>0.25</v>
      </c>
      <c r="I62" s="181">
        <f>'5'!$J$35</f>
        <v>0</v>
      </c>
      <c r="J62" s="131">
        <f t="shared" si="23"/>
        <v>0</v>
      </c>
      <c r="K62" s="74"/>
    </row>
    <row r="63" spans="2:11" ht="13.8" x14ac:dyDescent="0.25">
      <c r="B63" s="3"/>
      <c r="C63" s="152" t="s">
        <v>96</v>
      </c>
      <c r="D63" s="71">
        <v>1</v>
      </c>
      <c r="E63" s="153" t="s">
        <v>16</v>
      </c>
      <c r="F63" s="154">
        <f t="shared" si="25"/>
        <v>0</v>
      </c>
      <c r="G63" s="155">
        <f>F63*D63+(F63*D63*$G$3)</f>
        <v>0</v>
      </c>
      <c r="H63" s="264">
        <f>$M$12</f>
        <v>0.25</v>
      </c>
      <c r="I63" s="182">
        <f>'5'!$J$42</f>
        <v>0</v>
      </c>
      <c r="J63" s="156">
        <f t="shared" si="23"/>
        <v>0</v>
      </c>
      <c r="K63" s="157"/>
    </row>
    <row r="64" spans="2:11" ht="13.8" x14ac:dyDescent="0.25">
      <c r="B64" s="57"/>
      <c r="C64" s="75" t="s">
        <v>98</v>
      </c>
      <c r="D64" s="76">
        <v>1</v>
      </c>
      <c r="E64" s="77" t="s">
        <v>16</v>
      </c>
      <c r="F64" s="67">
        <f>CEILING(I64/(1-H64),1)</f>
        <v>0</v>
      </c>
      <c r="G64" s="68">
        <f>F64*D64</f>
        <v>0</v>
      </c>
      <c r="H64" s="265">
        <f>$M$10</f>
        <v>0.25</v>
      </c>
      <c r="I64" s="183">
        <f>'5'!$J$49</f>
        <v>0</v>
      </c>
      <c r="J64" s="69">
        <f>I64*D64</f>
        <v>0</v>
      </c>
      <c r="K64" s="78"/>
    </row>
    <row r="65" spans="2:11" ht="14.4" thickBot="1" x14ac:dyDescent="0.3">
      <c r="B65" s="57"/>
      <c r="C65" s="146" t="s">
        <v>95</v>
      </c>
      <c r="D65" s="79">
        <v>1</v>
      </c>
      <c r="E65" s="147" t="s">
        <v>16</v>
      </c>
      <c r="F65" s="148">
        <f>CEILING(I65/(1-H65),1)</f>
        <v>0</v>
      </c>
      <c r="G65" s="149">
        <f>F65*D65</f>
        <v>0</v>
      </c>
      <c r="H65" s="266">
        <f>$M$13</f>
        <v>0.25</v>
      </c>
      <c r="I65" s="184">
        <f>'5'!$J$56</f>
        <v>0</v>
      </c>
      <c r="J65" s="150">
        <f>I65*D65</f>
        <v>0</v>
      </c>
      <c r="K65" s="151"/>
    </row>
    <row r="66" spans="2:11" ht="14.4" hidden="1" thickBot="1" x14ac:dyDescent="0.3">
      <c r="B66" s="41"/>
      <c r="C66" s="88"/>
      <c r="D66" s="85"/>
      <c r="E66" s="86"/>
      <c r="F66" s="89"/>
      <c r="G66" s="90"/>
      <c r="H66" s="269"/>
      <c r="I66" s="91"/>
      <c r="J66" s="92"/>
      <c r="K66" s="93"/>
    </row>
    <row r="67" spans="2:11" ht="14.4" thickBot="1" x14ac:dyDescent="0.3">
      <c r="B67" s="11">
        <v>6</v>
      </c>
      <c r="C67" s="169">
        <f>'Bid Summary'!F9</f>
        <v>0</v>
      </c>
      <c r="D67" s="105" t="s">
        <v>66</v>
      </c>
      <c r="E67" s="105" t="s">
        <v>10</v>
      </c>
      <c r="F67" s="105" t="s">
        <v>67</v>
      </c>
      <c r="G67" s="106">
        <f>SUM(G68:G75)</f>
        <v>0</v>
      </c>
      <c r="H67" s="258"/>
      <c r="I67" s="247" t="s">
        <v>74</v>
      </c>
      <c r="J67" s="129">
        <f>SUM(J68:J75)</f>
        <v>0</v>
      </c>
      <c r="K67" s="168" t="s">
        <v>72</v>
      </c>
    </row>
    <row r="68" spans="2:11" ht="13.8" x14ac:dyDescent="0.25">
      <c r="B68" s="3"/>
      <c r="C68" s="65" t="s">
        <v>84</v>
      </c>
      <c r="D68" s="71">
        <v>1</v>
      </c>
      <c r="E68" s="66" t="s">
        <v>16</v>
      </c>
      <c r="F68" s="67">
        <f>CEILING(I68/(1-H68),1)</f>
        <v>0</v>
      </c>
      <c r="G68" s="68">
        <f t="shared" ref="G68:G71" si="26">F68*D68</f>
        <v>0</v>
      </c>
      <c r="H68" s="260">
        <f>$M$9</f>
        <v>0.25</v>
      </c>
      <c r="I68" s="193">
        <f>'6'!$J$4</f>
        <v>0</v>
      </c>
      <c r="J68" s="69">
        <f t="shared" ref="J68:J72" si="27">I68*D68</f>
        <v>0</v>
      </c>
      <c r="K68" s="70"/>
    </row>
    <row r="69" spans="2:11" ht="13.8" x14ac:dyDescent="0.25">
      <c r="B69" s="3"/>
      <c r="C69" s="62" t="s">
        <v>87</v>
      </c>
      <c r="D69" s="71">
        <v>1</v>
      </c>
      <c r="E69" s="63" t="s">
        <v>16</v>
      </c>
      <c r="F69" s="228">
        <f t="shared" ref="F69" si="28">CEILING(I69/(1-H69),1)</f>
        <v>0</v>
      </c>
      <c r="G69" s="229">
        <f>F69*D69+(F69*D69*$G$3)</f>
        <v>0</v>
      </c>
      <c r="H69" s="261">
        <f>$M$10</f>
        <v>0.25</v>
      </c>
      <c r="I69" s="179">
        <f>'6'!$J$15</f>
        <v>0</v>
      </c>
      <c r="J69" s="230">
        <f t="shared" si="27"/>
        <v>0</v>
      </c>
      <c r="K69" s="64"/>
    </row>
    <row r="70" spans="2:11" ht="13.8" x14ac:dyDescent="0.25">
      <c r="B70" s="3"/>
      <c r="C70" s="158" t="s">
        <v>91</v>
      </c>
      <c r="D70" s="71">
        <v>1</v>
      </c>
      <c r="E70" s="159" t="s">
        <v>16</v>
      </c>
      <c r="F70" s="160">
        <f t="shared" ref="F70:F72" si="29">CEILING(I70/(1-H70),1)</f>
        <v>0</v>
      </c>
      <c r="G70" s="161">
        <f t="shared" si="26"/>
        <v>0</v>
      </c>
      <c r="H70" s="262">
        <f>$M$12</f>
        <v>0.25</v>
      </c>
      <c r="I70" s="180">
        <f>'6'!$J$28</f>
        <v>0</v>
      </c>
      <c r="J70" s="162">
        <f t="shared" si="27"/>
        <v>0</v>
      </c>
      <c r="K70" s="163"/>
    </row>
    <row r="71" spans="2:11" ht="13.8" x14ac:dyDescent="0.25">
      <c r="B71" s="3"/>
      <c r="C71" s="72" t="s">
        <v>116</v>
      </c>
      <c r="D71" s="71">
        <v>1</v>
      </c>
      <c r="E71" s="73" t="s">
        <v>16</v>
      </c>
      <c r="F71" s="132">
        <f t="shared" si="29"/>
        <v>0</v>
      </c>
      <c r="G71" s="133">
        <f t="shared" si="26"/>
        <v>0</v>
      </c>
      <c r="H71" s="263">
        <f>$M$11</f>
        <v>0.25</v>
      </c>
      <c r="I71" s="181">
        <f>'6'!$J$35</f>
        <v>0</v>
      </c>
      <c r="J71" s="131">
        <f t="shared" si="27"/>
        <v>0</v>
      </c>
      <c r="K71" s="74"/>
    </row>
    <row r="72" spans="2:11" ht="13.8" x14ac:dyDescent="0.25">
      <c r="B72" s="3"/>
      <c r="C72" s="152" t="s">
        <v>96</v>
      </c>
      <c r="D72" s="71">
        <v>1</v>
      </c>
      <c r="E72" s="153" t="s">
        <v>16</v>
      </c>
      <c r="F72" s="154">
        <f t="shared" si="29"/>
        <v>0</v>
      </c>
      <c r="G72" s="155">
        <f>F72*D72+(F72*D72*$G$3)</f>
        <v>0</v>
      </c>
      <c r="H72" s="264">
        <f>$M$12</f>
        <v>0.25</v>
      </c>
      <c r="I72" s="182">
        <f>'6'!$J$42</f>
        <v>0</v>
      </c>
      <c r="J72" s="156">
        <f t="shared" si="27"/>
        <v>0</v>
      </c>
      <c r="K72" s="157"/>
    </row>
    <row r="73" spans="2:11" ht="13.8" x14ac:dyDescent="0.25">
      <c r="B73" s="57"/>
      <c r="C73" s="75" t="s">
        <v>98</v>
      </c>
      <c r="D73" s="76">
        <v>1</v>
      </c>
      <c r="E73" s="77" t="s">
        <v>16</v>
      </c>
      <c r="F73" s="67">
        <f>CEILING(I73/(1-H73),1)</f>
        <v>0</v>
      </c>
      <c r="G73" s="68">
        <f>F73*D73</f>
        <v>0</v>
      </c>
      <c r="H73" s="265">
        <f>$M$10</f>
        <v>0.25</v>
      </c>
      <c r="I73" s="183">
        <f>'6'!$J$49</f>
        <v>0</v>
      </c>
      <c r="J73" s="69">
        <f>I73*D73</f>
        <v>0</v>
      </c>
      <c r="K73" s="78"/>
    </row>
    <row r="74" spans="2:11" ht="14.4" thickBot="1" x14ac:dyDescent="0.3">
      <c r="B74" s="57"/>
      <c r="C74" s="146" t="s">
        <v>95</v>
      </c>
      <c r="D74" s="79">
        <v>1</v>
      </c>
      <c r="E74" s="147" t="s">
        <v>16</v>
      </c>
      <c r="F74" s="148">
        <f>CEILING(I74/(1-H74),1)</f>
        <v>0</v>
      </c>
      <c r="G74" s="149">
        <f>F74*D74</f>
        <v>0</v>
      </c>
      <c r="H74" s="266">
        <f>$M$13</f>
        <v>0.25</v>
      </c>
      <c r="I74" s="184">
        <f>'6'!$J$56</f>
        <v>0</v>
      </c>
      <c r="J74" s="150">
        <f>I74*D74</f>
        <v>0</v>
      </c>
      <c r="K74" s="151"/>
    </row>
    <row r="75" spans="2:11" ht="14.4" hidden="1" thickBot="1" x14ac:dyDescent="0.3">
      <c r="B75" s="41"/>
      <c r="C75" s="88"/>
      <c r="D75" s="85"/>
      <c r="E75" s="86"/>
      <c r="F75" s="89"/>
      <c r="G75" s="90"/>
      <c r="H75" s="269"/>
      <c r="I75" s="91"/>
      <c r="J75" s="92"/>
      <c r="K75" s="93"/>
    </row>
    <row r="76" spans="2:11" ht="14.4" thickBot="1" x14ac:dyDescent="0.3">
      <c r="B76" s="11">
        <v>7</v>
      </c>
      <c r="C76" s="169">
        <f>'Bid Summary'!F10</f>
        <v>0</v>
      </c>
      <c r="D76" s="105" t="s">
        <v>66</v>
      </c>
      <c r="E76" s="105" t="s">
        <v>10</v>
      </c>
      <c r="F76" s="105" t="s">
        <v>67</v>
      </c>
      <c r="G76" s="106">
        <f>SUM(G77:G84)</f>
        <v>0</v>
      </c>
      <c r="H76" s="258"/>
      <c r="I76" s="247" t="s">
        <v>74</v>
      </c>
      <c r="J76" s="129">
        <f>SUM(J77:J84)</f>
        <v>0</v>
      </c>
      <c r="K76" s="168" t="s">
        <v>72</v>
      </c>
    </row>
    <row r="77" spans="2:11" ht="13.8" x14ac:dyDescent="0.25">
      <c r="B77" s="3"/>
      <c r="C77" s="65" t="s">
        <v>84</v>
      </c>
      <c r="D77" s="71">
        <v>1</v>
      </c>
      <c r="E77" s="66" t="s">
        <v>16</v>
      </c>
      <c r="F77" s="67">
        <f>CEILING(I77/(1-H77),1)</f>
        <v>0</v>
      </c>
      <c r="G77" s="68">
        <f t="shared" ref="G77:G80" si="30">F77*D77</f>
        <v>0</v>
      </c>
      <c r="H77" s="260">
        <f>$M$9</f>
        <v>0.25</v>
      </c>
      <c r="I77" s="193">
        <f>'7'!$J$4</f>
        <v>0</v>
      </c>
      <c r="J77" s="69">
        <f t="shared" ref="J77:J81" si="31">I77*D77</f>
        <v>0</v>
      </c>
      <c r="K77" s="70"/>
    </row>
    <row r="78" spans="2:11" ht="13.8" x14ac:dyDescent="0.25">
      <c r="B78" s="3"/>
      <c r="C78" s="62" t="s">
        <v>87</v>
      </c>
      <c r="D78" s="71">
        <v>1</v>
      </c>
      <c r="E78" s="63" t="s">
        <v>16</v>
      </c>
      <c r="F78" s="228">
        <f t="shared" ref="F78" si="32">CEILING(I78/(1-H78),1)</f>
        <v>0</v>
      </c>
      <c r="G78" s="229">
        <f>F78*D78+(F78*D78*$G$3)</f>
        <v>0</v>
      </c>
      <c r="H78" s="261">
        <f>$M$10</f>
        <v>0.25</v>
      </c>
      <c r="I78" s="179">
        <f>'7'!$J$15</f>
        <v>0</v>
      </c>
      <c r="J78" s="230">
        <f t="shared" si="31"/>
        <v>0</v>
      </c>
      <c r="K78" s="64"/>
    </row>
    <row r="79" spans="2:11" ht="13.8" x14ac:dyDescent="0.25">
      <c r="B79" s="3"/>
      <c r="C79" s="158" t="s">
        <v>91</v>
      </c>
      <c r="D79" s="71">
        <v>1</v>
      </c>
      <c r="E79" s="159" t="s">
        <v>16</v>
      </c>
      <c r="F79" s="160">
        <f t="shared" ref="F79:F81" si="33">CEILING(I79/(1-H79),1)</f>
        <v>0</v>
      </c>
      <c r="G79" s="161">
        <f t="shared" si="30"/>
        <v>0</v>
      </c>
      <c r="H79" s="262">
        <f>$M$12</f>
        <v>0.25</v>
      </c>
      <c r="I79" s="180">
        <f>'7'!$J$28</f>
        <v>0</v>
      </c>
      <c r="J79" s="162">
        <f t="shared" si="31"/>
        <v>0</v>
      </c>
      <c r="K79" s="163"/>
    </row>
    <row r="80" spans="2:11" ht="13.8" x14ac:dyDescent="0.25">
      <c r="B80" s="3"/>
      <c r="C80" s="72" t="s">
        <v>116</v>
      </c>
      <c r="D80" s="71">
        <v>1</v>
      </c>
      <c r="E80" s="73" t="s">
        <v>16</v>
      </c>
      <c r="F80" s="132">
        <f t="shared" si="33"/>
        <v>0</v>
      </c>
      <c r="G80" s="133">
        <f t="shared" si="30"/>
        <v>0</v>
      </c>
      <c r="H80" s="263">
        <f>$M$11</f>
        <v>0.25</v>
      </c>
      <c r="I80" s="181">
        <f>'7'!$J$35</f>
        <v>0</v>
      </c>
      <c r="J80" s="131">
        <f t="shared" si="31"/>
        <v>0</v>
      </c>
      <c r="K80" s="74"/>
    </row>
    <row r="81" spans="2:11" ht="13.8" x14ac:dyDescent="0.25">
      <c r="B81" s="3"/>
      <c r="C81" s="152" t="s">
        <v>96</v>
      </c>
      <c r="D81" s="71">
        <v>1</v>
      </c>
      <c r="E81" s="153" t="s">
        <v>16</v>
      </c>
      <c r="F81" s="154">
        <f t="shared" si="33"/>
        <v>0</v>
      </c>
      <c r="G81" s="155">
        <f>F81*D81+(F81*D81*$G$3)</f>
        <v>0</v>
      </c>
      <c r="H81" s="264">
        <f>$M$12</f>
        <v>0.25</v>
      </c>
      <c r="I81" s="182">
        <f>'7'!$J$42</f>
        <v>0</v>
      </c>
      <c r="J81" s="156">
        <f t="shared" si="31"/>
        <v>0</v>
      </c>
      <c r="K81" s="157"/>
    </row>
    <row r="82" spans="2:11" ht="13.8" x14ac:dyDescent="0.25">
      <c r="B82" s="57"/>
      <c r="C82" s="75" t="s">
        <v>98</v>
      </c>
      <c r="D82" s="76">
        <v>1</v>
      </c>
      <c r="E82" s="77" t="s">
        <v>16</v>
      </c>
      <c r="F82" s="67">
        <f>CEILING(I82/(1-H82),1)</f>
        <v>0</v>
      </c>
      <c r="G82" s="68">
        <f>F82*D82</f>
        <v>0</v>
      </c>
      <c r="H82" s="265">
        <f>$M$10</f>
        <v>0.25</v>
      </c>
      <c r="I82" s="183">
        <f>'7'!$J$49</f>
        <v>0</v>
      </c>
      <c r="J82" s="69">
        <f>I82*D82</f>
        <v>0</v>
      </c>
      <c r="K82" s="78"/>
    </row>
    <row r="83" spans="2:11" ht="14.4" thickBot="1" x14ac:dyDescent="0.3">
      <c r="B83" s="57"/>
      <c r="C83" s="146" t="s">
        <v>95</v>
      </c>
      <c r="D83" s="79">
        <v>1</v>
      </c>
      <c r="E83" s="147" t="s">
        <v>16</v>
      </c>
      <c r="F83" s="148">
        <f>CEILING(I83/(1-H83),1)</f>
        <v>0</v>
      </c>
      <c r="G83" s="149">
        <f>F83*D83</f>
        <v>0</v>
      </c>
      <c r="H83" s="266">
        <f>$M$13</f>
        <v>0.25</v>
      </c>
      <c r="I83" s="184">
        <f>'7'!$J$56</f>
        <v>0</v>
      </c>
      <c r="J83" s="150">
        <f>I83*D83</f>
        <v>0</v>
      </c>
      <c r="K83" s="151"/>
    </row>
    <row r="84" spans="2:11" ht="14.4" hidden="1" thickBot="1" x14ac:dyDescent="0.3">
      <c r="B84" s="41"/>
      <c r="C84" s="88"/>
      <c r="D84" s="85"/>
      <c r="E84" s="86"/>
      <c r="F84" s="89"/>
      <c r="G84" s="90"/>
      <c r="H84" s="269"/>
      <c r="I84" s="91"/>
      <c r="J84" s="92"/>
      <c r="K84" s="93"/>
    </row>
    <row r="85" spans="2:11" ht="14.4" thickBot="1" x14ac:dyDescent="0.3">
      <c r="B85" s="11">
        <v>8</v>
      </c>
      <c r="C85" s="169">
        <f>'Bid Summary'!F11</f>
        <v>0</v>
      </c>
      <c r="D85" s="105" t="s">
        <v>66</v>
      </c>
      <c r="E85" s="105" t="s">
        <v>10</v>
      </c>
      <c r="F85" s="105" t="s">
        <v>67</v>
      </c>
      <c r="G85" s="106">
        <f>SUM(G86:G93)</f>
        <v>0</v>
      </c>
      <c r="H85" s="258"/>
      <c r="I85" s="247" t="s">
        <v>74</v>
      </c>
      <c r="J85" s="129">
        <f>SUM(J86:J93)</f>
        <v>0</v>
      </c>
      <c r="K85" s="168" t="s">
        <v>72</v>
      </c>
    </row>
    <row r="86" spans="2:11" ht="13.8" x14ac:dyDescent="0.25">
      <c r="B86" s="3"/>
      <c r="C86" s="65" t="s">
        <v>84</v>
      </c>
      <c r="D86" s="71">
        <v>1</v>
      </c>
      <c r="E86" s="66" t="s">
        <v>16</v>
      </c>
      <c r="F86" s="67">
        <f>CEILING(I86/(1-H86),1)</f>
        <v>0</v>
      </c>
      <c r="G86" s="68">
        <f t="shared" ref="G86:G89" si="34">F86*D86</f>
        <v>0</v>
      </c>
      <c r="H86" s="260">
        <f>$M$9</f>
        <v>0.25</v>
      </c>
      <c r="I86" s="193">
        <f>'8'!$J$4</f>
        <v>0</v>
      </c>
      <c r="J86" s="69">
        <f t="shared" ref="J86:J90" si="35">I86*D86</f>
        <v>0</v>
      </c>
      <c r="K86" s="70"/>
    </row>
    <row r="87" spans="2:11" ht="13.8" x14ac:dyDescent="0.25">
      <c r="B87" s="3"/>
      <c r="C87" s="62" t="s">
        <v>87</v>
      </c>
      <c r="D87" s="71">
        <v>1</v>
      </c>
      <c r="E87" s="63" t="s">
        <v>16</v>
      </c>
      <c r="F87" s="228">
        <f t="shared" ref="F87" si="36">CEILING(I87/(1-H87),1)</f>
        <v>0</v>
      </c>
      <c r="G87" s="229">
        <f>F87*D87+(F87*D87*$G$3)</f>
        <v>0</v>
      </c>
      <c r="H87" s="261">
        <f>$M$10</f>
        <v>0.25</v>
      </c>
      <c r="I87" s="179">
        <f>'8'!$J$15</f>
        <v>0</v>
      </c>
      <c r="J87" s="230">
        <f t="shared" si="35"/>
        <v>0</v>
      </c>
      <c r="K87" s="64"/>
    </row>
    <row r="88" spans="2:11" ht="13.8" x14ac:dyDescent="0.25">
      <c r="B88" s="3"/>
      <c r="C88" s="158" t="s">
        <v>91</v>
      </c>
      <c r="D88" s="71">
        <v>1</v>
      </c>
      <c r="E88" s="159" t="s">
        <v>16</v>
      </c>
      <c r="F88" s="160">
        <f t="shared" ref="F88:F90" si="37">CEILING(I88/(1-H88),1)</f>
        <v>0</v>
      </c>
      <c r="G88" s="161">
        <f t="shared" si="34"/>
        <v>0</v>
      </c>
      <c r="H88" s="262">
        <f>$M$12</f>
        <v>0.25</v>
      </c>
      <c r="I88" s="180">
        <f>'8'!$J$28</f>
        <v>0</v>
      </c>
      <c r="J88" s="162">
        <f t="shared" si="35"/>
        <v>0</v>
      </c>
      <c r="K88" s="163"/>
    </row>
    <row r="89" spans="2:11" ht="13.8" x14ac:dyDescent="0.25">
      <c r="B89" s="3"/>
      <c r="C89" s="72" t="s">
        <v>116</v>
      </c>
      <c r="D89" s="71">
        <v>1</v>
      </c>
      <c r="E89" s="73" t="s">
        <v>16</v>
      </c>
      <c r="F89" s="132">
        <f t="shared" si="37"/>
        <v>0</v>
      </c>
      <c r="G89" s="133">
        <f t="shared" si="34"/>
        <v>0</v>
      </c>
      <c r="H89" s="263">
        <f>$M$11</f>
        <v>0.25</v>
      </c>
      <c r="I89" s="181">
        <f>'8'!$J$35</f>
        <v>0</v>
      </c>
      <c r="J89" s="131">
        <f t="shared" si="35"/>
        <v>0</v>
      </c>
      <c r="K89" s="74"/>
    </row>
    <row r="90" spans="2:11" ht="13.8" x14ac:dyDescent="0.25">
      <c r="B90" s="3"/>
      <c r="C90" s="152" t="s">
        <v>96</v>
      </c>
      <c r="D90" s="71">
        <v>1</v>
      </c>
      <c r="E90" s="153" t="s">
        <v>16</v>
      </c>
      <c r="F90" s="154">
        <f t="shared" si="37"/>
        <v>0</v>
      </c>
      <c r="G90" s="155">
        <f>F90*D90+(F90*D90*$G$3)</f>
        <v>0</v>
      </c>
      <c r="H90" s="264">
        <f>$M$12</f>
        <v>0.25</v>
      </c>
      <c r="I90" s="182">
        <f>'8'!$J$42</f>
        <v>0</v>
      </c>
      <c r="J90" s="156">
        <f t="shared" si="35"/>
        <v>0</v>
      </c>
      <c r="K90" s="157"/>
    </row>
    <row r="91" spans="2:11" ht="13.8" x14ac:dyDescent="0.25">
      <c r="B91" s="57"/>
      <c r="C91" s="75" t="s">
        <v>98</v>
      </c>
      <c r="D91" s="76">
        <v>1</v>
      </c>
      <c r="E91" s="77" t="s">
        <v>16</v>
      </c>
      <c r="F91" s="67">
        <f>CEILING(I91/(1-H91),1)</f>
        <v>0</v>
      </c>
      <c r="G91" s="68">
        <f>F91*D91</f>
        <v>0</v>
      </c>
      <c r="H91" s="265">
        <f>$M$10</f>
        <v>0.25</v>
      </c>
      <c r="I91" s="183">
        <f>'8'!$J$49</f>
        <v>0</v>
      </c>
      <c r="J91" s="69">
        <f>I91*D91</f>
        <v>0</v>
      </c>
      <c r="K91" s="78"/>
    </row>
    <row r="92" spans="2:11" ht="14.4" thickBot="1" x14ac:dyDescent="0.3">
      <c r="B92" s="57"/>
      <c r="C92" s="146" t="s">
        <v>95</v>
      </c>
      <c r="D92" s="79">
        <v>1</v>
      </c>
      <c r="E92" s="147" t="s">
        <v>16</v>
      </c>
      <c r="F92" s="148">
        <f>CEILING(I92/(1-H92),1)</f>
        <v>0</v>
      </c>
      <c r="G92" s="149">
        <f>F92*D92</f>
        <v>0</v>
      </c>
      <c r="H92" s="266">
        <f>$M$13</f>
        <v>0.25</v>
      </c>
      <c r="I92" s="184">
        <f>'8'!$J$56</f>
        <v>0</v>
      </c>
      <c r="J92" s="150">
        <f>I92*D92</f>
        <v>0</v>
      </c>
      <c r="K92" s="151"/>
    </row>
    <row r="93" spans="2:11" ht="14.4" hidden="1" thickBot="1" x14ac:dyDescent="0.3">
      <c r="B93" s="41"/>
      <c r="C93" s="88"/>
      <c r="D93" s="85"/>
      <c r="E93" s="86"/>
      <c r="F93" s="89"/>
      <c r="G93" s="90"/>
      <c r="H93" s="269"/>
      <c r="I93" s="91"/>
      <c r="J93" s="92"/>
      <c r="K93" s="93"/>
    </row>
    <row r="94" spans="2:11" ht="14.4" thickBot="1" x14ac:dyDescent="0.3">
      <c r="B94" s="11">
        <v>9</v>
      </c>
      <c r="C94" s="169">
        <f>'Bid Summary'!F12</f>
        <v>0</v>
      </c>
      <c r="D94" s="105" t="s">
        <v>66</v>
      </c>
      <c r="E94" s="105" t="s">
        <v>10</v>
      </c>
      <c r="F94" s="105" t="s">
        <v>67</v>
      </c>
      <c r="G94" s="106">
        <f>SUM(G95:G102)</f>
        <v>0</v>
      </c>
      <c r="H94" s="258"/>
      <c r="I94" s="247" t="s">
        <v>74</v>
      </c>
      <c r="J94" s="129">
        <f>SUM(J95:J102)</f>
        <v>0</v>
      </c>
      <c r="K94" s="168" t="s">
        <v>72</v>
      </c>
    </row>
    <row r="95" spans="2:11" ht="13.8" x14ac:dyDescent="0.25">
      <c r="B95" s="3"/>
      <c r="C95" s="65" t="s">
        <v>84</v>
      </c>
      <c r="D95" s="71">
        <v>1</v>
      </c>
      <c r="E95" s="66" t="s">
        <v>16</v>
      </c>
      <c r="F95" s="67">
        <f>CEILING(I95/(1-H95),1)</f>
        <v>0</v>
      </c>
      <c r="G95" s="68">
        <f t="shared" ref="G95:G98" si="38">F95*D95</f>
        <v>0</v>
      </c>
      <c r="H95" s="260">
        <f>$M$9</f>
        <v>0.25</v>
      </c>
      <c r="I95" s="193">
        <f>'9'!$J$4</f>
        <v>0</v>
      </c>
      <c r="J95" s="69">
        <f t="shared" ref="J95:J99" si="39">I95*D95</f>
        <v>0</v>
      </c>
      <c r="K95" s="70"/>
    </row>
    <row r="96" spans="2:11" ht="13.8" x14ac:dyDescent="0.25">
      <c r="B96" s="3"/>
      <c r="C96" s="62" t="s">
        <v>87</v>
      </c>
      <c r="D96" s="71">
        <v>1</v>
      </c>
      <c r="E96" s="63" t="s">
        <v>16</v>
      </c>
      <c r="F96" s="228">
        <f t="shared" ref="F96" si="40">CEILING(I96/(1-H96),1)</f>
        <v>0</v>
      </c>
      <c r="G96" s="229">
        <f>F96*D96+(F96*D96*$G$3)</f>
        <v>0</v>
      </c>
      <c r="H96" s="261">
        <f>$M$10</f>
        <v>0.25</v>
      </c>
      <c r="I96" s="179">
        <f>'9'!$J$15</f>
        <v>0</v>
      </c>
      <c r="J96" s="230">
        <f t="shared" si="39"/>
        <v>0</v>
      </c>
      <c r="K96" s="64"/>
    </row>
    <row r="97" spans="2:11" ht="13.8" x14ac:dyDescent="0.25">
      <c r="B97" s="3"/>
      <c r="C97" s="158" t="s">
        <v>91</v>
      </c>
      <c r="D97" s="71">
        <v>1</v>
      </c>
      <c r="E97" s="159" t="s">
        <v>16</v>
      </c>
      <c r="F97" s="160">
        <f t="shared" ref="F97:F99" si="41">CEILING(I97/(1-H97),1)</f>
        <v>0</v>
      </c>
      <c r="G97" s="161">
        <f t="shared" si="38"/>
        <v>0</v>
      </c>
      <c r="H97" s="262">
        <f>$M$12</f>
        <v>0.25</v>
      </c>
      <c r="I97" s="180">
        <f>'9'!$J$28</f>
        <v>0</v>
      </c>
      <c r="J97" s="162">
        <f t="shared" si="39"/>
        <v>0</v>
      </c>
      <c r="K97" s="163"/>
    </row>
    <row r="98" spans="2:11" ht="13.8" x14ac:dyDescent="0.25">
      <c r="B98" s="3"/>
      <c r="C98" s="72" t="s">
        <v>116</v>
      </c>
      <c r="D98" s="71">
        <v>1</v>
      </c>
      <c r="E98" s="73" t="s">
        <v>16</v>
      </c>
      <c r="F98" s="132">
        <f t="shared" si="41"/>
        <v>0</v>
      </c>
      <c r="G98" s="133">
        <f t="shared" si="38"/>
        <v>0</v>
      </c>
      <c r="H98" s="263">
        <f>$M$11</f>
        <v>0.25</v>
      </c>
      <c r="I98" s="181">
        <f>'9'!$J$35</f>
        <v>0</v>
      </c>
      <c r="J98" s="131">
        <f t="shared" si="39"/>
        <v>0</v>
      </c>
      <c r="K98" s="74"/>
    </row>
    <row r="99" spans="2:11" ht="13.8" x14ac:dyDescent="0.25">
      <c r="B99" s="3"/>
      <c r="C99" s="152" t="s">
        <v>96</v>
      </c>
      <c r="D99" s="71">
        <v>1</v>
      </c>
      <c r="E99" s="153" t="s">
        <v>16</v>
      </c>
      <c r="F99" s="154">
        <f t="shared" si="41"/>
        <v>0</v>
      </c>
      <c r="G99" s="155">
        <f>F99*D99+(F99*D99*$G$3)</f>
        <v>0</v>
      </c>
      <c r="H99" s="264">
        <f>$M$12</f>
        <v>0.25</v>
      </c>
      <c r="I99" s="182">
        <f>'9'!$J$42</f>
        <v>0</v>
      </c>
      <c r="J99" s="156">
        <f t="shared" si="39"/>
        <v>0</v>
      </c>
      <c r="K99" s="157"/>
    </row>
    <row r="100" spans="2:11" ht="13.8" x14ac:dyDescent="0.25">
      <c r="B100" s="57"/>
      <c r="C100" s="75" t="s">
        <v>98</v>
      </c>
      <c r="D100" s="76">
        <v>1</v>
      </c>
      <c r="E100" s="77" t="s">
        <v>16</v>
      </c>
      <c r="F100" s="67">
        <f>CEILING(I100/(1-H100),1)</f>
        <v>0</v>
      </c>
      <c r="G100" s="68">
        <f>F100*D100</f>
        <v>0</v>
      </c>
      <c r="H100" s="265">
        <f>$M$10</f>
        <v>0.25</v>
      </c>
      <c r="I100" s="183">
        <f>'9'!$J$49</f>
        <v>0</v>
      </c>
      <c r="J100" s="69">
        <f>I100*D100</f>
        <v>0</v>
      </c>
      <c r="K100" s="78"/>
    </row>
    <row r="101" spans="2:11" ht="14.4" thickBot="1" x14ac:dyDescent="0.3">
      <c r="B101" s="57"/>
      <c r="C101" s="146" t="s">
        <v>95</v>
      </c>
      <c r="D101" s="79">
        <v>1</v>
      </c>
      <c r="E101" s="147" t="s">
        <v>16</v>
      </c>
      <c r="F101" s="148">
        <f>CEILING(I101/(1-H101),1)</f>
        <v>0</v>
      </c>
      <c r="G101" s="149">
        <f>F101*D101</f>
        <v>0</v>
      </c>
      <c r="H101" s="266">
        <f>$M$13</f>
        <v>0.25</v>
      </c>
      <c r="I101" s="184">
        <f>'9'!$J$56</f>
        <v>0</v>
      </c>
      <c r="J101" s="150">
        <f>I101*D101</f>
        <v>0</v>
      </c>
      <c r="K101" s="151"/>
    </row>
    <row r="102" spans="2:11" ht="14.4" hidden="1" thickBot="1" x14ac:dyDescent="0.3">
      <c r="B102" s="41"/>
      <c r="C102" s="88"/>
      <c r="D102" s="85"/>
      <c r="E102" s="86"/>
      <c r="F102" s="89"/>
      <c r="G102" s="90"/>
      <c r="H102" s="269"/>
      <c r="I102" s="91"/>
      <c r="J102" s="92"/>
      <c r="K102" s="93"/>
    </row>
    <row r="103" spans="2:11" ht="14.4" thickBot="1" x14ac:dyDescent="0.3">
      <c r="B103" s="11">
        <v>10</v>
      </c>
      <c r="C103" s="169">
        <f>'Bid Summary'!F13</f>
        <v>0</v>
      </c>
      <c r="D103" s="105" t="s">
        <v>66</v>
      </c>
      <c r="E103" s="105" t="s">
        <v>10</v>
      </c>
      <c r="F103" s="105" t="s">
        <v>67</v>
      </c>
      <c r="G103" s="106">
        <f>SUM(G104:G111)</f>
        <v>0</v>
      </c>
      <c r="H103" s="258"/>
      <c r="I103" s="247" t="s">
        <v>74</v>
      </c>
      <c r="J103" s="129">
        <f>SUM(J104:J111)</f>
        <v>0</v>
      </c>
      <c r="K103" s="168" t="s">
        <v>72</v>
      </c>
    </row>
    <row r="104" spans="2:11" ht="13.8" x14ac:dyDescent="0.25">
      <c r="B104" s="3"/>
      <c r="C104" s="65" t="s">
        <v>84</v>
      </c>
      <c r="D104" s="71">
        <v>1</v>
      </c>
      <c r="E104" s="66" t="s">
        <v>16</v>
      </c>
      <c r="F104" s="67">
        <f>CEILING(I104/(1-H104),1)</f>
        <v>0</v>
      </c>
      <c r="G104" s="68">
        <f t="shared" ref="G104:G107" si="42">F104*D104</f>
        <v>0</v>
      </c>
      <c r="H104" s="260">
        <f>$M$9</f>
        <v>0.25</v>
      </c>
      <c r="I104" s="193">
        <f>'10'!$J$4</f>
        <v>0</v>
      </c>
      <c r="J104" s="69">
        <f t="shared" ref="J104:J108" si="43">I104*D104</f>
        <v>0</v>
      </c>
      <c r="K104" s="70"/>
    </row>
    <row r="105" spans="2:11" ht="13.8" x14ac:dyDescent="0.25">
      <c r="B105" s="3"/>
      <c r="C105" s="62" t="s">
        <v>87</v>
      </c>
      <c r="D105" s="71">
        <v>1</v>
      </c>
      <c r="E105" s="63" t="s">
        <v>16</v>
      </c>
      <c r="F105" s="228">
        <f t="shared" ref="F105" si="44">CEILING(I105/(1-H105),1)</f>
        <v>0</v>
      </c>
      <c r="G105" s="229">
        <f>F105*D105+(F105*D105*$G$3)</f>
        <v>0</v>
      </c>
      <c r="H105" s="261">
        <f>$M$10</f>
        <v>0.25</v>
      </c>
      <c r="I105" s="179">
        <f>'10'!$J$15</f>
        <v>0</v>
      </c>
      <c r="J105" s="230">
        <f t="shared" si="43"/>
        <v>0</v>
      </c>
      <c r="K105" s="64"/>
    </row>
    <row r="106" spans="2:11" ht="13.8" x14ac:dyDescent="0.25">
      <c r="B106" s="3"/>
      <c r="C106" s="158" t="s">
        <v>91</v>
      </c>
      <c r="D106" s="71">
        <v>1</v>
      </c>
      <c r="E106" s="159" t="s">
        <v>16</v>
      </c>
      <c r="F106" s="160">
        <f t="shared" ref="F106:F108" si="45">CEILING(I106/(1-H106),1)</f>
        <v>0</v>
      </c>
      <c r="G106" s="161">
        <f t="shared" si="42"/>
        <v>0</v>
      </c>
      <c r="H106" s="262">
        <f>$M$12</f>
        <v>0.25</v>
      </c>
      <c r="I106" s="180">
        <f>'10'!$J$28</f>
        <v>0</v>
      </c>
      <c r="J106" s="162">
        <f t="shared" si="43"/>
        <v>0</v>
      </c>
      <c r="K106" s="163"/>
    </row>
    <row r="107" spans="2:11" ht="13.8" x14ac:dyDescent="0.25">
      <c r="B107" s="3"/>
      <c r="C107" s="72" t="s">
        <v>116</v>
      </c>
      <c r="D107" s="71">
        <v>1</v>
      </c>
      <c r="E107" s="73" t="s">
        <v>16</v>
      </c>
      <c r="F107" s="132">
        <f t="shared" si="45"/>
        <v>0</v>
      </c>
      <c r="G107" s="133">
        <f t="shared" si="42"/>
        <v>0</v>
      </c>
      <c r="H107" s="263">
        <f>$M$11</f>
        <v>0.25</v>
      </c>
      <c r="I107" s="181">
        <f>'10'!$J$35</f>
        <v>0</v>
      </c>
      <c r="J107" s="131">
        <f t="shared" si="43"/>
        <v>0</v>
      </c>
      <c r="K107" s="74"/>
    </row>
    <row r="108" spans="2:11" ht="13.8" x14ac:dyDescent="0.25">
      <c r="B108" s="3"/>
      <c r="C108" s="152" t="s">
        <v>96</v>
      </c>
      <c r="D108" s="71">
        <v>1</v>
      </c>
      <c r="E108" s="153" t="s">
        <v>16</v>
      </c>
      <c r="F108" s="154">
        <f t="shared" si="45"/>
        <v>0</v>
      </c>
      <c r="G108" s="155">
        <f>F108*D108+(F108*D108*$G$3)</f>
        <v>0</v>
      </c>
      <c r="H108" s="264">
        <f>$M$12</f>
        <v>0.25</v>
      </c>
      <c r="I108" s="182">
        <f>'10'!$J$42</f>
        <v>0</v>
      </c>
      <c r="J108" s="156">
        <f t="shared" si="43"/>
        <v>0</v>
      </c>
      <c r="K108" s="157"/>
    </row>
    <row r="109" spans="2:11" ht="13.8" x14ac:dyDescent="0.25">
      <c r="B109" s="57"/>
      <c r="C109" s="75" t="s">
        <v>98</v>
      </c>
      <c r="D109" s="76">
        <v>1</v>
      </c>
      <c r="E109" s="77" t="s">
        <v>16</v>
      </c>
      <c r="F109" s="67">
        <f>CEILING(I109/(1-H109),1)</f>
        <v>0</v>
      </c>
      <c r="G109" s="68">
        <f>F109*D109</f>
        <v>0</v>
      </c>
      <c r="H109" s="265">
        <f>$M$10</f>
        <v>0.25</v>
      </c>
      <c r="I109" s="183">
        <f>'10'!$J$49</f>
        <v>0</v>
      </c>
      <c r="J109" s="69">
        <f>I109*D109</f>
        <v>0</v>
      </c>
      <c r="K109" s="78"/>
    </row>
    <row r="110" spans="2:11" ht="14.4" thickBot="1" x14ac:dyDescent="0.3">
      <c r="B110" s="57"/>
      <c r="C110" s="146" t="s">
        <v>95</v>
      </c>
      <c r="D110" s="79">
        <v>1</v>
      </c>
      <c r="E110" s="147" t="s">
        <v>16</v>
      </c>
      <c r="F110" s="148">
        <f>CEILING(I110/(1-H110),1)</f>
        <v>0</v>
      </c>
      <c r="G110" s="149">
        <f>F110*D110</f>
        <v>0</v>
      </c>
      <c r="H110" s="266">
        <f>$M$13</f>
        <v>0.25</v>
      </c>
      <c r="I110" s="184">
        <f>'10'!$J$56</f>
        <v>0</v>
      </c>
      <c r="J110" s="150">
        <f>I110*D110</f>
        <v>0</v>
      </c>
      <c r="K110" s="151"/>
    </row>
    <row r="111" spans="2:11" ht="14.4" hidden="1" thickBot="1" x14ac:dyDescent="0.3">
      <c r="B111" s="41"/>
      <c r="C111" s="88"/>
      <c r="D111" s="85"/>
      <c r="E111" s="86"/>
      <c r="F111" s="89"/>
      <c r="G111" s="90"/>
      <c r="H111" s="269"/>
      <c r="I111" s="91"/>
      <c r="J111" s="92"/>
      <c r="K111" s="93"/>
    </row>
    <row r="112" spans="2:11" ht="14.4" thickBot="1" x14ac:dyDescent="0.3">
      <c r="B112" s="11">
        <v>11</v>
      </c>
      <c r="C112" s="169">
        <f>'Bid Summary'!F14</f>
        <v>0</v>
      </c>
      <c r="D112" s="105" t="s">
        <v>66</v>
      </c>
      <c r="E112" s="105" t="s">
        <v>10</v>
      </c>
      <c r="F112" s="105" t="s">
        <v>67</v>
      </c>
      <c r="G112" s="106">
        <f>SUM(G113:G120)</f>
        <v>0</v>
      </c>
      <c r="H112" s="258"/>
      <c r="I112" s="247" t="s">
        <v>74</v>
      </c>
      <c r="J112" s="129">
        <f>SUM(J113:J120)</f>
        <v>0</v>
      </c>
      <c r="K112" s="168" t="s">
        <v>72</v>
      </c>
    </row>
    <row r="113" spans="2:11" ht="13.8" x14ac:dyDescent="0.25">
      <c r="B113" s="3"/>
      <c r="C113" s="65" t="s">
        <v>84</v>
      </c>
      <c r="D113" s="71">
        <v>1</v>
      </c>
      <c r="E113" s="66" t="s">
        <v>16</v>
      </c>
      <c r="F113" s="67">
        <f>CEILING(I113/(1-H113),1)</f>
        <v>0</v>
      </c>
      <c r="G113" s="68">
        <f t="shared" ref="G113:G116" si="46">F113*D113</f>
        <v>0</v>
      </c>
      <c r="H113" s="260">
        <f>$M$9</f>
        <v>0.25</v>
      </c>
      <c r="I113" s="193">
        <f>'11'!$J$4</f>
        <v>0</v>
      </c>
      <c r="J113" s="69">
        <f t="shared" ref="J113:J117" si="47">I113*D113</f>
        <v>0</v>
      </c>
      <c r="K113" s="70"/>
    </row>
    <row r="114" spans="2:11" ht="13.8" x14ac:dyDescent="0.25">
      <c r="B114" s="3"/>
      <c r="C114" s="62" t="s">
        <v>87</v>
      </c>
      <c r="D114" s="71">
        <v>1</v>
      </c>
      <c r="E114" s="63" t="s">
        <v>16</v>
      </c>
      <c r="F114" s="228">
        <f t="shared" ref="F114" si="48">CEILING(I114/(1-H114),1)</f>
        <v>0</v>
      </c>
      <c r="G114" s="229">
        <f>F114*D114+(F114*D114*$G$3)</f>
        <v>0</v>
      </c>
      <c r="H114" s="261">
        <f>$M$10</f>
        <v>0.25</v>
      </c>
      <c r="I114" s="179">
        <f>'11'!$J$15</f>
        <v>0</v>
      </c>
      <c r="J114" s="230">
        <f t="shared" si="47"/>
        <v>0</v>
      </c>
      <c r="K114" s="64"/>
    </row>
    <row r="115" spans="2:11" ht="13.8" x14ac:dyDescent="0.25">
      <c r="B115" s="3"/>
      <c r="C115" s="158" t="s">
        <v>91</v>
      </c>
      <c r="D115" s="71">
        <v>1</v>
      </c>
      <c r="E115" s="159" t="s">
        <v>16</v>
      </c>
      <c r="F115" s="160">
        <f t="shared" ref="F115:F117" si="49">CEILING(I115/(1-H115),1)</f>
        <v>0</v>
      </c>
      <c r="G115" s="161">
        <f t="shared" si="46"/>
        <v>0</v>
      </c>
      <c r="H115" s="262">
        <f>$M$12</f>
        <v>0.25</v>
      </c>
      <c r="I115" s="180">
        <f>'11'!$J$28</f>
        <v>0</v>
      </c>
      <c r="J115" s="162">
        <f t="shared" si="47"/>
        <v>0</v>
      </c>
      <c r="K115" s="163"/>
    </row>
    <row r="116" spans="2:11" ht="13.8" x14ac:dyDescent="0.25">
      <c r="B116" s="3"/>
      <c r="C116" s="72" t="s">
        <v>116</v>
      </c>
      <c r="D116" s="71">
        <v>1</v>
      </c>
      <c r="E116" s="73" t="s">
        <v>16</v>
      </c>
      <c r="F116" s="132">
        <f t="shared" si="49"/>
        <v>0</v>
      </c>
      <c r="G116" s="133">
        <f t="shared" si="46"/>
        <v>0</v>
      </c>
      <c r="H116" s="263">
        <f>$M$11</f>
        <v>0.25</v>
      </c>
      <c r="I116" s="181">
        <f>'11'!$J$35</f>
        <v>0</v>
      </c>
      <c r="J116" s="131">
        <f t="shared" si="47"/>
        <v>0</v>
      </c>
      <c r="K116" s="74"/>
    </row>
    <row r="117" spans="2:11" ht="13.8" x14ac:dyDescent="0.25">
      <c r="B117" s="3"/>
      <c r="C117" s="152" t="s">
        <v>96</v>
      </c>
      <c r="D117" s="71">
        <v>1</v>
      </c>
      <c r="E117" s="153" t="s">
        <v>16</v>
      </c>
      <c r="F117" s="154">
        <f t="shared" si="49"/>
        <v>0</v>
      </c>
      <c r="G117" s="155">
        <f>F117*D117+(F117*D117*$G$3)</f>
        <v>0</v>
      </c>
      <c r="H117" s="264">
        <f>$M$12</f>
        <v>0.25</v>
      </c>
      <c r="I117" s="182">
        <f>'11'!$J$42</f>
        <v>0</v>
      </c>
      <c r="J117" s="156">
        <f t="shared" si="47"/>
        <v>0</v>
      </c>
      <c r="K117" s="157"/>
    </row>
    <row r="118" spans="2:11" ht="13.8" x14ac:dyDescent="0.25">
      <c r="B118" s="57"/>
      <c r="C118" s="75" t="s">
        <v>98</v>
      </c>
      <c r="D118" s="76">
        <v>1</v>
      </c>
      <c r="E118" s="77" t="s">
        <v>16</v>
      </c>
      <c r="F118" s="67">
        <f>CEILING(I118/(1-H118),1)</f>
        <v>0</v>
      </c>
      <c r="G118" s="68">
        <f>F118*D118</f>
        <v>0</v>
      </c>
      <c r="H118" s="265">
        <f>$M$10</f>
        <v>0.25</v>
      </c>
      <c r="I118" s="183">
        <f>'11'!$J$49</f>
        <v>0</v>
      </c>
      <c r="J118" s="69">
        <f>I118*D118</f>
        <v>0</v>
      </c>
      <c r="K118" s="78"/>
    </row>
    <row r="119" spans="2:11" ht="14.4" thickBot="1" x14ac:dyDescent="0.3">
      <c r="B119" s="57"/>
      <c r="C119" s="146" t="s">
        <v>95</v>
      </c>
      <c r="D119" s="79">
        <v>1</v>
      </c>
      <c r="E119" s="147" t="s">
        <v>16</v>
      </c>
      <c r="F119" s="148">
        <f>CEILING(I119/(1-H119),1)</f>
        <v>0</v>
      </c>
      <c r="G119" s="149">
        <f>F119*D119</f>
        <v>0</v>
      </c>
      <c r="H119" s="266">
        <f>$M$13</f>
        <v>0.25</v>
      </c>
      <c r="I119" s="184">
        <f>'11'!$J$56</f>
        <v>0</v>
      </c>
      <c r="J119" s="150">
        <f>I119*D119</f>
        <v>0</v>
      </c>
      <c r="K119" s="151"/>
    </row>
    <row r="120" spans="2:11" ht="14.4" hidden="1" thickBot="1" x14ac:dyDescent="0.3">
      <c r="B120" s="41"/>
      <c r="C120" s="88"/>
      <c r="D120" s="85"/>
      <c r="E120" s="86"/>
      <c r="F120" s="89"/>
      <c r="G120" s="90"/>
      <c r="H120" s="269"/>
      <c r="I120" s="91"/>
      <c r="J120" s="92"/>
      <c r="K120" s="93"/>
    </row>
    <row r="121" spans="2:11" ht="14.4" thickBot="1" x14ac:dyDescent="0.3">
      <c r="B121" s="11">
        <v>12</v>
      </c>
      <c r="C121" s="169">
        <f>'Bid Summary'!F15</f>
        <v>0</v>
      </c>
      <c r="D121" s="105" t="s">
        <v>66</v>
      </c>
      <c r="E121" s="105" t="s">
        <v>10</v>
      </c>
      <c r="F121" s="105" t="s">
        <v>67</v>
      </c>
      <c r="G121" s="106">
        <f>SUM(G122:G129)</f>
        <v>0</v>
      </c>
      <c r="H121" s="258"/>
      <c r="I121" s="247" t="s">
        <v>74</v>
      </c>
      <c r="J121" s="129">
        <f>SUM(J122:J129)</f>
        <v>0</v>
      </c>
      <c r="K121" s="168" t="s">
        <v>72</v>
      </c>
    </row>
    <row r="122" spans="2:11" ht="13.8" x14ac:dyDescent="0.25">
      <c r="B122" s="3"/>
      <c r="C122" s="65" t="s">
        <v>84</v>
      </c>
      <c r="D122" s="71">
        <v>1</v>
      </c>
      <c r="E122" s="66" t="s">
        <v>16</v>
      </c>
      <c r="F122" s="67">
        <f>CEILING(I122/(1-H122),1)</f>
        <v>0</v>
      </c>
      <c r="G122" s="68">
        <f t="shared" ref="G122:G125" si="50">F122*D122</f>
        <v>0</v>
      </c>
      <c r="H122" s="260">
        <f>$M$9</f>
        <v>0.25</v>
      </c>
      <c r="I122" s="193">
        <f>'12'!$J$4</f>
        <v>0</v>
      </c>
      <c r="J122" s="69">
        <f t="shared" ref="J122:J126" si="51">I122*D122</f>
        <v>0</v>
      </c>
      <c r="K122" s="70"/>
    </row>
    <row r="123" spans="2:11" ht="13.8" x14ac:dyDescent="0.25">
      <c r="B123" s="3"/>
      <c r="C123" s="62" t="s">
        <v>87</v>
      </c>
      <c r="D123" s="71">
        <v>1</v>
      </c>
      <c r="E123" s="63" t="s">
        <v>16</v>
      </c>
      <c r="F123" s="228">
        <f t="shared" ref="F123" si="52">CEILING(I123/(1-H123),1)</f>
        <v>0</v>
      </c>
      <c r="G123" s="229">
        <f>F123*D123+(F123*D123*$G$3)</f>
        <v>0</v>
      </c>
      <c r="H123" s="261">
        <f>$M$10</f>
        <v>0.25</v>
      </c>
      <c r="I123" s="179">
        <f>'12'!$J$15</f>
        <v>0</v>
      </c>
      <c r="J123" s="230">
        <f t="shared" si="51"/>
        <v>0</v>
      </c>
      <c r="K123" s="64"/>
    </row>
    <row r="124" spans="2:11" ht="13.8" x14ac:dyDescent="0.25">
      <c r="B124" s="3"/>
      <c r="C124" s="158" t="s">
        <v>91</v>
      </c>
      <c r="D124" s="71">
        <v>1</v>
      </c>
      <c r="E124" s="159" t="s">
        <v>16</v>
      </c>
      <c r="F124" s="160">
        <f t="shared" ref="F124:F126" si="53">CEILING(I124/(1-H124),1)</f>
        <v>0</v>
      </c>
      <c r="G124" s="161">
        <f t="shared" si="50"/>
        <v>0</v>
      </c>
      <c r="H124" s="262">
        <f>$M$12</f>
        <v>0.25</v>
      </c>
      <c r="I124" s="180">
        <f>'12'!$J$28</f>
        <v>0</v>
      </c>
      <c r="J124" s="162">
        <f t="shared" si="51"/>
        <v>0</v>
      </c>
      <c r="K124" s="163"/>
    </row>
    <row r="125" spans="2:11" ht="13.8" x14ac:dyDescent="0.25">
      <c r="B125" s="3"/>
      <c r="C125" s="72" t="s">
        <v>116</v>
      </c>
      <c r="D125" s="71">
        <v>1</v>
      </c>
      <c r="E125" s="73" t="s">
        <v>16</v>
      </c>
      <c r="F125" s="132">
        <f t="shared" si="53"/>
        <v>0</v>
      </c>
      <c r="G125" s="133">
        <f t="shared" si="50"/>
        <v>0</v>
      </c>
      <c r="H125" s="263">
        <f>$M$11</f>
        <v>0.25</v>
      </c>
      <c r="I125" s="181">
        <f>'12'!$J$35</f>
        <v>0</v>
      </c>
      <c r="J125" s="131">
        <f t="shared" si="51"/>
        <v>0</v>
      </c>
      <c r="K125" s="74"/>
    </row>
    <row r="126" spans="2:11" ht="13.8" x14ac:dyDescent="0.25">
      <c r="B126" s="3"/>
      <c r="C126" s="152" t="s">
        <v>96</v>
      </c>
      <c r="D126" s="71">
        <v>1</v>
      </c>
      <c r="E126" s="153" t="s">
        <v>16</v>
      </c>
      <c r="F126" s="154">
        <f t="shared" si="53"/>
        <v>0</v>
      </c>
      <c r="G126" s="155">
        <f>F126*D126+(F126*D126*$G$3)</f>
        <v>0</v>
      </c>
      <c r="H126" s="264">
        <f>$M$12</f>
        <v>0.25</v>
      </c>
      <c r="I126" s="182">
        <f>'12'!$J$42</f>
        <v>0</v>
      </c>
      <c r="J126" s="156">
        <f t="shared" si="51"/>
        <v>0</v>
      </c>
      <c r="K126" s="157"/>
    </row>
    <row r="127" spans="2:11" ht="13.8" x14ac:dyDescent="0.25">
      <c r="B127" s="57"/>
      <c r="C127" s="75" t="s">
        <v>98</v>
      </c>
      <c r="D127" s="76">
        <v>1</v>
      </c>
      <c r="E127" s="77" t="s">
        <v>16</v>
      </c>
      <c r="F127" s="67">
        <f>CEILING(I127/(1-H127),1)</f>
        <v>0</v>
      </c>
      <c r="G127" s="68">
        <f>F127*D127</f>
        <v>0</v>
      </c>
      <c r="H127" s="265">
        <f>$M$10</f>
        <v>0.25</v>
      </c>
      <c r="I127" s="183">
        <f>'12'!$J$49</f>
        <v>0</v>
      </c>
      <c r="J127" s="69">
        <f>I127*D127</f>
        <v>0</v>
      </c>
      <c r="K127" s="78"/>
    </row>
    <row r="128" spans="2:11" ht="14.4" thickBot="1" x14ac:dyDescent="0.3">
      <c r="B128" s="57"/>
      <c r="C128" s="146" t="s">
        <v>95</v>
      </c>
      <c r="D128" s="79">
        <v>1</v>
      </c>
      <c r="E128" s="147" t="s">
        <v>16</v>
      </c>
      <c r="F128" s="148">
        <f>CEILING(I128/(1-H128),1)</f>
        <v>0</v>
      </c>
      <c r="G128" s="149">
        <f>F128*D128</f>
        <v>0</v>
      </c>
      <c r="H128" s="266">
        <f>$M$13</f>
        <v>0.25</v>
      </c>
      <c r="I128" s="184">
        <f>'12'!$J$56</f>
        <v>0</v>
      </c>
      <c r="J128" s="150">
        <f>I128*D128</f>
        <v>0</v>
      </c>
      <c r="K128" s="151"/>
    </row>
    <row r="129" spans="2:11" ht="14.4" hidden="1" thickBot="1" x14ac:dyDescent="0.3">
      <c r="B129" s="41"/>
      <c r="C129" s="88"/>
      <c r="D129" s="85"/>
      <c r="E129" s="86"/>
      <c r="F129" s="89"/>
      <c r="G129" s="90"/>
      <c r="H129" s="269"/>
      <c r="I129" s="91"/>
      <c r="J129" s="92"/>
      <c r="K129" s="93"/>
    </row>
    <row r="130" spans="2:11" ht="14.4" thickBot="1" x14ac:dyDescent="0.3">
      <c r="B130" s="11">
        <v>13</v>
      </c>
      <c r="C130" s="169">
        <f>'Bid Summary'!F16</f>
        <v>0</v>
      </c>
      <c r="D130" s="105" t="s">
        <v>66</v>
      </c>
      <c r="E130" s="105" t="s">
        <v>10</v>
      </c>
      <c r="F130" s="105" t="s">
        <v>67</v>
      </c>
      <c r="G130" s="106">
        <f>SUM(G131:G138)</f>
        <v>0</v>
      </c>
      <c r="H130" s="258"/>
      <c r="I130" s="247" t="s">
        <v>74</v>
      </c>
      <c r="J130" s="129">
        <f>SUM(J131:J138)</f>
        <v>0</v>
      </c>
      <c r="K130" s="168" t="s">
        <v>72</v>
      </c>
    </row>
    <row r="131" spans="2:11" ht="13.8" x14ac:dyDescent="0.25">
      <c r="B131" s="3"/>
      <c r="C131" s="65" t="s">
        <v>84</v>
      </c>
      <c r="D131" s="71">
        <v>1</v>
      </c>
      <c r="E131" s="66" t="s">
        <v>16</v>
      </c>
      <c r="F131" s="67">
        <f>CEILING(I131/(1-H131),1)</f>
        <v>0</v>
      </c>
      <c r="G131" s="68">
        <f t="shared" ref="G131:G134" si="54">F131*D131</f>
        <v>0</v>
      </c>
      <c r="H131" s="260">
        <f>$M$9</f>
        <v>0.25</v>
      </c>
      <c r="I131" s="193">
        <f>'13'!$J$4</f>
        <v>0</v>
      </c>
      <c r="J131" s="69">
        <f t="shared" ref="J131:J135" si="55">I131*D131</f>
        <v>0</v>
      </c>
      <c r="K131" s="70"/>
    </row>
    <row r="132" spans="2:11" ht="13.8" x14ac:dyDescent="0.25">
      <c r="B132" s="3"/>
      <c r="C132" s="62" t="s">
        <v>87</v>
      </c>
      <c r="D132" s="71">
        <v>1</v>
      </c>
      <c r="E132" s="63" t="s">
        <v>16</v>
      </c>
      <c r="F132" s="228">
        <f t="shared" ref="F132" si="56">CEILING(I132/(1-H132),1)</f>
        <v>0</v>
      </c>
      <c r="G132" s="229">
        <f>F132*D132+(F132*D132*$G$3)</f>
        <v>0</v>
      </c>
      <c r="H132" s="261">
        <f>$M$10</f>
        <v>0.25</v>
      </c>
      <c r="I132" s="179">
        <f>'13'!$J$15</f>
        <v>0</v>
      </c>
      <c r="J132" s="230">
        <f t="shared" si="55"/>
        <v>0</v>
      </c>
      <c r="K132" s="64"/>
    </row>
    <row r="133" spans="2:11" ht="13.8" x14ac:dyDescent="0.25">
      <c r="B133" s="3"/>
      <c r="C133" s="158" t="s">
        <v>91</v>
      </c>
      <c r="D133" s="71">
        <v>1</v>
      </c>
      <c r="E133" s="159" t="s">
        <v>16</v>
      </c>
      <c r="F133" s="160">
        <f t="shared" ref="F133:F135" si="57">CEILING(I133/(1-H133),1)</f>
        <v>0</v>
      </c>
      <c r="G133" s="161">
        <f t="shared" si="54"/>
        <v>0</v>
      </c>
      <c r="H133" s="262">
        <f>$M$12</f>
        <v>0.25</v>
      </c>
      <c r="I133" s="180">
        <f>'13'!$J$28</f>
        <v>0</v>
      </c>
      <c r="J133" s="162">
        <f t="shared" si="55"/>
        <v>0</v>
      </c>
      <c r="K133" s="163"/>
    </row>
    <row r="134" spans="2:11" ht="13.8" x14ac:dyDescent="0.25">
      <c r="B134" s="3"/>
      <c r="C134" s="72" t="s">
        <v>116</v>
      </c>
      <c r="D134" s="71">
        <v>1</v>
      </c>
      <c r="E134" s="73" t="s">
        <v>16</v>
      </c>
      <c r="F134" s="132">
        <f t="shared" si="57"/>
        <v>0</v>
      </c>
      <c r="G134" s="133">
        <f t="shared" si="54"/>
        <v>0</v>
      </c>
      <c r="H134" s="263">
        <f>$M$11</f>
        <v>0.25</v>
      </c>
      <c r="I134" s="181">
        <f>'13'!$J$35</f>
        <v>0</v>
      </c>
      <c r="J134" s="131">
        <f t="shared" si="55"/>
        <v>0</v>
      </c>
      <c r="K134" s="74"/>
    </row>
    <row r="135" spans="2:11" ht="13.8" x14ac:dyDescent="0.25">
      <c r="B135" s="3"/>
      <c r="C135" s="152" t="s">
        <v>96</v>
      </c>
      <c r="D135" s="71">
        <v>1</v>
      </c>
      <c r="E135" s="153" t="s">
        <v>16</v>
      </c>
      <c r="F135" s="154">
        <f t="shared" si="57"/>
        <v>0</v>
      </c>
      <c r="G135" s="155">
        <f>F135*D135+(F135*D135*$G$3)</f>
        <v>0</v>
      </c>
      <c r="H135" s="264">
        <f>$M$12</f>
        <v>0.25</v>
      </c>
      <c r="I135" s="182">
        <f>'13'!$J$42</f>
        <v>0</v>
      </c>
      <c r="J135" s="156">
        <f t="shared" si="55"/>
        <v>0</v>
      </c>
      <c r="K135" s="157"/>
    </row>
    <row r="136" spans="2:11" ht="13.8" x14ac:dyDescent="0.25">
      <c r="B136" s="57"/>
      <c r="C136" s="75" t="s">
        <v>98</v>
      </c>
      <c r="D136" s="76">
        <v>1</v>
      </c>
      <c r="E136" s="77" t="s">
        <v>16</v>
      </c>
      <c r="F136" s="67">
        <f>CEILING(I136/(1-H136),1)</f>
        <v>0</v>
      </c>
      <c r="G136" s="68">
        <f>F136*D136</f>
        <v>0</v>
      </c>
      <c r="H136" s="265">
        <f>$M$10</f>
        <v>0.25</v>
      </c>
      <c r="I136" s="183">
        <f>'13'!$J$49</f>
        <v>0</v>
      </c>
      <c r="J136" s="69">
        <f>I136*D136</f>
        <v>0</v>
      </c>
      <c r="K136" s="78"/>
    </row>
    <row r="137" spans="2:11" ht="14.4" thickBot="1" x14ac:dyDescent="0.3">
      <c r="B137" s="57"/>
      <c r="C137" s="146" t="s">
        <v>95</v>
      </c>
      <c r="D137" s="79">
        <v>1</v>
      </c>
      <c r="E137" s="147" t="s">
        <v>16</v>
      </c>
      <c r="F137" s="148">
        <f>CEILING(I137/(1-H137),1)</f>
        <v>0</v>
      </c>
      <c r="G137" s="149">
        <f>F137*D137</f>
        <v>0</v>
      </c>
      <c r="H137" s="266">
        <f>$M$13</f>
        <v>0.25</v>
      </c>
      <c r="I137" s="184">
        <f>'13'!$J$56</f>
        <v>0</v>
      </c>
      <c r="J137" s="150">
        <f>I137*D137</f>
        <v>0</v>
      </c>
      <c r="K137" s="151"/>
    </row>
    <row r="138" spans="2:11" ht="14.4" hidden="1" thickBot="1" x14ac:dyDescent="0.3">
      <c r="B138" s="41"/>
      <c r="C138" s="88"/>
      <c r="D138" s="85"/>
      <c r="E138" s="86"/>
      <c r="F138" s="89"/>
      <c r="G138" s="90"/>
      <c r="H138" s="269"/>
      <c r="I138" s="91"/>
      <c r="J138" s="92"/>
      <c r="K138" s="93"/>
    </row>
    <row r="139" spans="2:11" ht="14.4" thickBot="1" x14ac:dyDescent="0.3">
      <c r="B139" s="11">
        <v>14</v>
      </c>
      <c r="C139" s="169">
        <f>'Bid Summary'!F17</f>
        <v>0</v>
      </c>
      <c r="D139" s="105" t="s">
        <v>66</v>
      </c>
      <c r="E139" s="105" t="s">
        <v>10</v>
      </c>
      <c r="F139" s="105" t="s">
        <v>67</v>
      </c>
      <c r="G139" s="106">
        <f>SUM(G140:G147)</f>
        <v>0</v>
      </c>
      <c r="H139" s="258"/>
      <c r="I139" s="247" t="s">
        <v>74</v>
      </c>
      <c r="J139" s="129">
        <f>SUM(J140:J147)</f>
        <v>0</v>
      </c>
      <c r="K139" s="168" t="s">
        <v>72</v>
      </c>
    </row>
    <row r="140" spans="2:11" ht="13.8" x14ac:dyDescent="0.25">
      <c r="B140" s="3"/>
      <c r="C140" s="65" t="s">
        <v>84</v>
      </c>
      <c r="D140" s="71">
        <v>1</v>
      </c>
      <c r="E140" s="66" t="s">
        <v>16</v>
      </c>
      <c r="F140" s="67">
        <f>CEILING(I140/(1-H140),1)</f>
        <v>0</v>
      </c>
      <c r="G140" s="68">
        <f t="shared" ref="G140:G143" si="58">F140*D140</f>
        <v>0</v>
      </c>
      <c r="H140" s="260">
        <f>$M$9</f>
        <v>0.25</v>
      </c>
      <c r="I140" s="193">
        <f>'14'!$J$4</f>
        <v>0</v>
      </c>
      <c r="J140" s="69">
        <f t="shared" ref="J140:J144" si="59">I140*D140</f>
        <v>0</v>
      </c>
      <c r="K140" s="70"/>
    </row>
    <row r="141" spans="2:11" ht="13.8" x14ac:dyDescent="0.25">
      <c r="B141" s="3"/>
      <c r="C141" s="62" t="s">
        <v>87</v>
      </c>
      <c r="D141" s="71">
        <v>1</v>
      </c>
      <c r="E141" s="63" t="s">
        <v>16</v>
      </c>
      <c r="F141" s="228">
        <f t="shared" ref="F141" si="60">CEILING(I141/(1-H141),1)</f>
        <v>0</v>
      </c>
      <c r="G141" s="229">
        <f>F141*D141+(F141*D141*$G$3)</f>
        <v>0</v>
      </c>
      <c r="H141" s="261">
        <f>$M$10</f>
        <v>0.25</v>
      </c>
      <c r="I141" s="179">
        <f>'14'!$J$15</f>
        <v>0</v>
      </c>
      <c r="J141" s="230">
        <f t="shared" si="59"/>
        <v>0</v>
      </c>
      <c r="K141" s="64"/>
    </row>
    <row r="142" spans="2:11" ht="13.8" x14ac:dyDescent="0.25">
      <c r="B142" s="3"/>
      <c r="C142" s="158" t="s">
        <v>91</v>
      </c>
      <c r="D142" s="71">
        <v>1</v>
      </c>
      <c r="E142" s="159" t="s">
        <v>16</v>
      </c>
      <c r="F142" s="160">
        <f t="shared" ref="F142:F144" si="61">CEILING(I142/(1-H142),1)</f>
        <v>0</v>
      </c>
      <c r="G142" s="161">
        <f t="shared" si="58"/>
        <v>0</v>
      </c>
      <c r="H142" s="262">
        <f>$M$12</f>
        <v>0.25</v>
      </c>
      <c r="I142" s="180">
        <f>'14'!$J$28</f>
        <v>0</v>
      </c>
      <c r="J142" s="162">
        <f t="shared" si="59"/>
        <v>0</v>
      </c>
      <c r="K142" s="163"/>
    </row>
    <row r="143" spans="2:11" ht="13.8" x14ac:dyDescent="0.25">
      <c r="B143" s="3"/>
      <c r="C143" s="72" t="s">
        <v>116</v>
      </c>
      <c r="D143" s="71">
        <v>1</v>
      </c>
      <c r="E143" s="73" t="s">
        <v>16</v>
      </c>
      <c r="F143" s="132">
        <f t="shared" si="61"/>
        <v>0</v>
      </c>
      <c r="G143" s="133">
        <f t="shared" si="58"/>
        <v>0</v>
      </c>
      <c r="H143" s="263">
        <f>$M$11</f>
        <v>0.25</v>
      </c>
      <c r="I143" s="181">
        <f>'14'!$J$35</f>
        <v>0</v>
      </c>
      <c r="J143" s="131">
        <f t="shared" si="59"/>
        <v>0</v>
      </c>
      <c r="K143" s="74"/>
    </row>
    <row r="144" spans="2:11" ht="13.8" x14ac:dyDescent="0.25">
      <c r="B144" s="3"/>
      <c r="C144" s="152" t="s">
        <v>96</v>
      </c>
      <c r="D144" s="71">
        <v>1</v>
      </c>
      <c r="E144" s="153" t="s">
        <v>16</v>
      </c>
      <c r="F144" s="154">
        <f t="shared" si="61"/>
        <v>0</v>
      </c>
      <c r="G144" s="155">
        <f>F144*D144+(F144*D144*$G$3)</f>
        <v>0</v>
      </c>
      <c r="H144" s="264">
        <f>$M$12</f>
        <v>0.25</v>
      </c>
      <c r="I144" s="182">
        <f>'14'!$J$42</f>
        <v>0</v>
      </c>
      <c r="J144" s="156">
        <f t="shared" si="59"/>
        <v>0</v>
      </c>
      <c r="K144" s="157"/>
    </row>
    <row r="145" spans="2:11" ht="13.8" x14ac:dyDescent="0.25">
      <c r="B145" s="57"/>
      <c r="C145" s="75" t="s">
        <v>98</v>
      </c>
      <c r="D145" s="76">
        <v>1</v>
      </c>
      <c r="E145" s="77" t="s">
        <v>16</v>
      </c>
      <c r="F145" s="67">
        <f>CEILING(I145/(1-H145),1)</f>
        <v>0</v>
      </c>
      <c r="G145" s="68">
        <f>F145*D145</f>
        <v>0</v>
      </c>
      <c r="H145" s="265">
        <f>$M$10</f>
        <v>0.25</v>
      </c>
      <c r="I145" s="183">
        <f>'14'!$J$49</f>
        <v>0</v>
      </c>
      <c r="J145" s="69">
        <f>I145*D145</f>
        <v>0</v>
      </c>
      <c r="K145" s="78"/>
    </row>
    <row r="146" spans="2:11" ht="14.4" thickBot="1" x14ac:dyDescent="0.3">
      <c r="B146" s="57"/>
      <c r="C146" s="146" t="s">
        <v>95</v>
      </c>
      <c r="D146" s="79">
        <v>1</v>
      </c>
      <c r="E146" s="147" t="s">
        <v>16</v>
      </c>
      <c r="F146" s="148">
        <f>CEILING(I146/(1-H146),1)</f>
        <v>0</v>
      </c>
      <c r="G146" s="149">
        <f>F146*D146</f>
        <v>0</v>
      </c>
      <c r="H146" s="266">
        <f>$M$13</f>
        <v>0.25</v>
      </c>
      <c r="I146" s="184">
        <f>'14'!$J$56</f>
        <v>0</v>
      </c>
      <c r="J146" s="150">
        <f>I146*D146</f>
        <v>0</v>
      </c>
      <c r="K146" s="151"/>
    </row>
    <row r="147" spans="2:11" ht="14.4" hidden="1" thickBot="1" x14ac:dyDescent="0.3">
      <c r="B147" s="41"/>
      <c r="C147" s="88"/>
      <c r="D147" s="85"/>
      <c r="E147" s="86"/>
      <c r="F147" s="89"/>
      <c r="G147" s="90"/>
      <c r="H147" s="269"/>
      <c r="I147" s="91"/>
      <c r="J147" s="92"/>
      <c r="K147" s="93"/>
    </row>
    <row r="148" spans="2:11" ht="16.95" customHeight="1" thickBot="1" x14ac:dyDescent="0.3">
      <c r="B148" s="11">
        <v>15</v>
      </c>
      <c r="C148" s="169">
        <f>'Bid Summary'!F18</f>
        <v>0</v>
      </c>
      <c r="D148" s="105" t="s">
        <v>66</v>
      </c>
      <c r="E148" s="105" t="s">
        <v>10</v>
      </c>
      <c r="F148" s="105" t="s">
        <v>67</v>
      </c>
      <c r="G148" s="106">
        <f>SUM(G149:G156)</f>
        <v>0</v>
      </c>
      <c r="H148" s="258"/>
      <c r="I148" s="247" t="s">
        <v>74</v>
      </c>
      <c r="J148" s="129">
        <f>SUM(J149:J156)</f>
        <v>0</v>
      </c>
      <c r="K148" s="168" t="s">
        <v>72</v>
      </c>
    </row>
    <row r="149" spans="2:11" ht="13.8" x14ac:dyDescent="0.25">
      <c r="B149" s="3"/>
      <c r="C149" s="65" t="s">
        <v>84</v>
      </c>
      <c r="D149" s="71">
        <v>1</v>
      </c>
      <c r="E149" s="66" t="s">
        <v>16</v>
      </c>
      <c r="F149" s="67">
        <f>CEILING(I149/(1-H149),1)</f>
        <v>0</v>
      </c>
      <c r="G149" s="68">
        <f t="shared" ref="G149:G152" si="62">F149*D149</f>
        <v>0</v>
      </c>
      <c r="H149" s="260">
        <f>$M$9</f>
        <v>0.25</v>
      </c>
      <c r="I149" s="193">
        <f>'15'!$J$4</f>
        <v>0</v>
      </c>
      <c r="J149" s="69">
        <f t="shared" ref="J149:J153" si="63">I149*D149</f>
        <v>0</v>
      </c>
      <c r="K149" s="70"/>
    </row>
    <row r="150" spans="2:11" ht="13.8" x14ac:dyDescent="0.25">
      <c r="B150" s="3"/>
      <c r="C150" s="62" t="s">
        <v>87</v>
      </c>
      <c r="D150" s="71">
        <v>1</v>
      </c>
      <c r="E150" s="63" t="s">
        <v>16</v>
      </c>
      <c r="F150" s="228">
        <f t="shared" ref="F150" si="64">CEILING(I150/(1-H150),1)</f>
        <v>0</v>
      </c>
      <c r="G150" s="229">
        <f>F150*D150+(F150*D150*$G$3)</f>
        <v>0</v>
      </c>
      <c r="H150" s="261">
        <f>$M$10</f>
        <v>0.25</v>
      </c>
      <c r="I150" s="179">
        <f>'15'!$J$15</f>
        <v>0</v>
      </c>
      <c r="J150" s="230">
        <f t="shared" si="63"/>
        <v>0</v>
      </c>
      <c r="K150" s="64"/>
    </row>
    <row r="151" spans="2:11" ht="13.8" x14ac:dyDescent="0.25">
      <c r="B151" s="3"/>
      <c r="C151" s="158" t="s">
        <v>91</v>
      </c>
      <c r="D151" s="71">
        <v>1</v>
      </c>
      <c r="E151" s="159" t="s">
        <v>16</v>
      </c>
      <c r="F151" s="160">
        <f t="shared" ref="F151:F153" si="65">CEILING(I151/(1-H151),1)</f>
        <v>0</v>
      </c>
      <c r="G151" s="161">
        <f t="shared" si="62"/>
        <v>0</v>
      </c>
      <c r="H151" s="262">
        <f>$M$12</f>
        <v>0.25</v>
      </c>
      <c r="I151" s="180">
        <f>'15'!$J$28</f>
        <v>0</v>
      </c>
      <c r="J151" s="162">
        <f t="shared" si="63"/>
        <v>0</v>
      </c>
      <c r="K151" s="163"/>
    </row>
    <row r="152" spans="2:11" ht="13.8" x14ac:dyDescent="0.25">
      <c r="B152" s="3"/>
      <c r="C152" s="72" t="s">
        <v>116</v>
      </c>
      <c r="D152" s="71">
        <v>1</v>
      </c>
      <c r="E152" s="73" t="s">
        <v>16</v>
      </c>
      <c r="F152" s="132">
        <f t="shared" si="65"/>
        <v>0</v>
      </c>
      <c r="G152" s="133">
        <f t="shared" si="62"/>
        <v>0</v>
      </c>
      <c r="H152" s="263">
        <f>$M$11</f>
        <v>0.25</v>
      </c>
      <c r="I152" s="181">
        <f>'15'!$J$35</f>
        <v>0</v>
      </c>
      <c r="J152" s="131">
        <f t="shared" si="63"/>
        <v>0</v>
      </c>
      <c r="K152" s="74"/>
    </row>
    <row r="153" spans="2:11" ht="13.8" x14ac:dyDescent="0.25">
      <c r="B153" s="3"/>
      <c r="C153" s="152" t="s">
        <v>96</v>
      </c>
      <c r="D153" s="71">
        <v>1</v>
      </c>
      <c r="E153" s="153" t="s">
        <v>16</v>
      </c>
      <c r="F153" s="154">
        <f t="shared" si="65"/>
        <v>0</v>
      </c>
      <c r="G153" s="155">
        <f>F153*D153+(F153*D153*$G$3)</f>
        <v>0</v>
      </c>
      <c r="H153" s="264">
        <f>$M$12</f>
        <v>0.25</v>
      </c>
      <c r="I153" s="182">
        <f>'15'!$J$42</f>
        <v>0</v>
      </c>
      <c r="J153" s="156">
        <f t="shared" si="63"/>
        <v>0</v>
      </c>
      <c r="K153" s="157"/>
    </row>
    <row r="154" spans="2:11" ht="13.8" x14ac:dyDescent="0.25">
      <c r="B154" s="57"/>
      <c r="C154" s="75" t="s">
        <v>98</v>
      </c>
      <c r="D154" s="76">
        <v>1</v>
      </c>
      <c r="E154" s="77" t="s">
        <v>16</v>
      </c>
      <c r="F154" s="67">
        <f>CEILING(I154/(1-H154),1)</f>
        <v>0</v>
      </c>
      <c r="G154" s="68">
        <f>F154*D154</f>
        <v>0</v>
      </c>
      <c r="H154" s="265">
        <f>$M$10</f>
        <v>0.25</v>
      </c>
      <c r="I154" s="183">
        <f>'15'!$J$49</f>
        <v>0</v>
      </c>
      <c r="J154" s="69">
        <f>I154*D154</f>
        <v>0</v>
      </c>
      <c r="K154" s="78"/>
    </row>
    <row r="155" spans="2:11" ht="14.4" thickBot="1" x14ac:dyDescent="0.3">
      <c r="B155" s="57"/>
      <c r="C155" s="146" t="s">
        <v>95</v>
      </c>
      <c r="D155" s="79">
        <v>1</v>
      </c>
      <c r="E155" s="147" t="s">
        <v>16</v>
      </c>
      <c r="F155" s="148">
        <f>CEILING(I155/(1-H155),1)</f>
        <v>0</v>
      </c>
      <c r="G155" s="149">
        <f>F155*D155</f>
        <v>0</v>
      </c>
      <c r="H155" s="266">
        <f>$M$13</f>
        <v>0.25</v>
      </c>
      <c r="I155" s="184">
        <f>'15'!$J$56</f>
        <v>0</v>
      </c>
      <c r="J155" s="150">
        <f>I155*D155</f>
        <v>0</v>
      </c>
      <c r="K155" s="151"/>
    </row>
    <row r="156" spans="2:11" ht="14.4" hidden="1" thickBot="1" x14ac:dyDescent="0.3">
      <c r="B156" s="41"/>
      <c r="C156" s="88"/>
      <c r="D156" s="85"/>
      <c r="E156" s="86"/>
      <c r="F156" s="89"/>
      <c r="G156" s="90"/>
      <c r="H156" s="269"/>
      <c r="I156" s="91"/>
      <c r="J156" s="92"/>
      <c r="K156" s="93"/>
    </row>
    <row r="157" spans="2:11" ht="14.4" thickBot="1" x14ac:dyDescent="0.3">
      <c r="B157" s="11">
        <v>16</v>
      </c>
      <c r="C157" s="169">
        <f>'Bid Summary'!F19</f>
        <v>0</v>
      </c>
      <c r="D157" s="105" t="s">
        <v>66</v>
      </c>
      <c r="E157" s="105" t="s">
        <v>10</v>
      </c>
      <c r="F157" s="105" t="s">
        <v>67</v>
      </c>
      <c r="G157" s="106">
        <f>SUM(G158:G165)</f>
        <v>0</v>
      </c>
      <c r="H157" s="258"/>
      <c r="I157" s="247" t="s">
        <v>74</v>
      </c>
      <c r="J157" s="129">
        <f>SUM(J158:J165)</f>
        <v>0</v>
      </c>
      <c r="K157" s="168" t="s">
        <v>72</v>
      </c>
    </row>
    <row r="158" spans="2:11" ht="13.8" x14ac:dyDescent="0.25">
      <c r="B158" s="3"/>
      <c r="C158" s="65" t="s">
        <v>84</v>
      </c>
      <c r="D158" s="71">
        <v>1</v>
      </c>
      <c r="E158" s="66" t="s">
        <v>16</v>
      </c>
      <c r="F158" s="67">
        <f>CEILING(I158/(1-H158),1)</f>
        <v>0</v>
      </c>
      <c r="G158" s="68">
        <f t="shared" ref="G158:G161" si="66">F158*D158</f>
        <v>0</v>
      </c>
      <c r="H158" s="260">
        <f>$M$9</f>
        <v>0.25</v>
      </c>
      <c r="I158" s="193">
        <f>'16'!$J$4</f>
        <v>0</v>
      </c>
      <c r="J158" s="69">
        <f t="shared" ref="J158:J162" si="67">I158*D158</f>
        <v>0</v>
      </c>
      <c r="K158" s="70"/>
    </row>
    <row r="159" spans="2:11" ht="13.8" x14ac:dyDescent="0.25">
      <c r="B159" s="3"/>
      <c r="C159" s="62" t="s">
        <v>87</v>
      </c>
      <c r="D159" s="71">
        <v>1</v>
      </c>
      <c r="E159" s="63" t="s">
        <v>16</v>
      </c>
      <c r="F159" s="228">
        <f t="shared" ref="F159" si="68">CEILING(I159/(1-H159),1)</f>
        <v>0</v>
      </c>
      <c r="G159" s="229">
        <f>F159*D159+(F159*D159*$G$3)</f>
        <v>0</v>
      </c>
      <c r="H159" s="261">
        <f>$M$10</f>
        <v>0.25</v>
      </c>
      <c r="I159" s="179">
        <f>'16'!$J$15</f>
        <v>0</v>
      </c>
      <c r="J159" s="230">
        <f t="shared" si="67"/>
        <v>0</v>
      </c>
      <c r="K159" s="64"/>
    </row>
    <row r="160" spans="2:11" ht="13.8" x14ac:dyDescent="0.25">
      <c r="B160" s="3"/>
      <c r="C160" s="158" t="s">
        <v>91</v>
      </c>
      <c r="D160" s="71">
        <v>1</v>
      </c>
      <c r="E160" s="159" t="s">
        <v>16</v>
      </c>
      <c r="F160" s="160">
        <f t="shared" ref="F160:F162" si="69">CEILING(I160/(1-H160),1)</f>
        <v>0</v>
      </c>
      <c r="G160" s="161">
        <f t="shared" si="66"/>
        <v>0</v>
      </c>
      <c r="H160" s="262">
        <f>$M$12</f>
        <v>0.25</v>
      </c>
      <c r="I160" s="180">
        <f>'16'!$J$28</f>
        <v>0</v>
      </c>
      <c r="J160" s="162">
        <f t="shared" si="67"/>
        <v>0</v>
      </c>
      <c r="K160" s="163"/>
    </row>
    <row r="161" spans="2:11" ht="13.8" x14ac:dyDescent="0.25">
      <c r="B161" s="3"/>
      <c r="C161" s="72" t="s">
        <v>116</v>
      </c>
      <c r="D161" s="71">
        <v>1</v>
      </c>
      <c r="E161" s="73" t="s">
        <v>16</v>
      </c>
      <c r="F161" s="132">
        <f t="shared" si="69"/>
        <v>0</v>
      </c>
      <c r="G161" s="133">
        <f t="shared" si="66"/>
        <v>0</v>
      </c>
      <c r="H161" s="263">
        <f>$M$11</f>
        <v>0.25</v>
      </c>
      <c r="I161" s="181">
        <f>'16'!$J$35</f>
        <v>0</v>
      </c>
      <c r="J161" s="131">
        <f t="shared" si="67"/>
        <v>0</v>
      </c>
      <c r="K161" s="74"/>
    </row>
    <row r="162" spans="2:11" ht="13.8" x14ac:dyDescent="0.25">
      <c r="B162" s="3"/>
      <c r="C162" s="152" t="s">
        <v>96</v>
      </c>
      <c r="D162" s="71">
        <v>1</v>
      </c>
      <c r="E162" s="153" t="s">
        <v>16</v>
      </c>
      <c r="F162" s="154">
        <f t="shared" si="69"/>
        <v>0</v>
      </c>
      <c r="G162" s="155">
        <f>F162*D162+(F162*D162*$G$3)</f>
        <v>0</v>
      </c>
      <c r="H162" s="264">
        <f>$M$12</f>
        <v>0.25</v>
      </c>
      <c r="I162" s="182">
        <f>'16'!$J$42</f>
        <v>0</v>
      </c>
      <c r="J162" s="156">
        <f t="shared" si="67"/>
        <v>0</v>
      </c>
      <c r="K162" s="157"/>
    </row>
    <row r="163" spans="2:11" ht="13.8" x14ac:dyDescent="0.25">
      <c r="B163" s="57"/>
      <c r="C163" s="75" t="s">
        <v>98</v>
      </c>
      <c r="D163" s="76">
        <v>1</v>
      </c>
      <c r="E163" s="77" t="s">
        <v>16</v>
      </c>
      <c r="F163" s="67">
        <f>CEILING(I163/(1-H163),1)</f>
        <v>0</v>
      </c>
      <c r="G163" s="68">
        <f>F163*D163</f>
        <v>0</v>
      </c>
      <c r="H163" s="265">
        <f>$M$10</f>
        <v>0.25</v>
      </c>
      <c r="I163" s="183">
        <f>'16'!$J$49</f>
        <v>0</v>
      </c>
      <c r="J163" s="69">
        <f>I163*D163</f>
        <v>0</v>
      </c>
      <c r="K163" s="78"/>
    </row>
    <row r="164" spans="2:11" ht="14.4" thickBot="1" x14ac:dyDescent="0.3">
      <c r="B164" s="57"/>
      <c r="C164" s="146" t="s">
        <v>95</v>
      </c>
      <c r="D164" s="79">
        <v>1</v>
      </c>
      <c r="E164" s="147" t="s">
        <v>16</v>
      </c>
      <c r="F164" s="148">
        <f>CEILING(I164/(1-H164),1)</f>
        <v>0</v>
      </c>
      <c r="G164" s="149">
        <f>F164*D164</f>
        <v>0</v>
      </c>
      <c r="H164" s="266">
        <f>$M$13</f>
        <v>0.25</v>
      </c>
      <c r="I164" s="184">
        <f>'16'!$J$56</f>
        <v>0</v>
      </c>
      <c r="J164" s="150">
        <f>I164*D164</f>
        <v>0</v>
      </c>
      <c r="K164" s="151"/>
    </row>
    <row r="165" spans="2:11" ht="14.4" hidden="1" thickBot="1" x14ac:dyDescent="0.3">
      <c r="B165" s="41"/>
      <c r="C165" s="88"/>
      <c r="D165" s="85"/>
      <c r="E165" s="86"/>
      <c r="F165" s="89"/>
      <c r="G165" s="90"/>
      <c r="H165" s="269"/>
      <c r="I165" s="91"/>
      <c r="J165" s="92"/>
      <c r="K165" s="93"/>
    </row>
    <row r="166" spans="2:11" ht="14.4" thickBot="1" x14ac:dyDescent="0.3">
      <c r="B166" s="11">
        <v>17</v>
      </c>
      <c r="C166" s="169">
        <f>'Bid Summary'!F20</f>
        <v>0</v>
      </c>
      <c r="D166" s="105" t="s">
        <v>66</v>
      </c>
      <c r="E166" s="105" t="s">
        <v>10</v>
      </c>
      <c r="F166" s="105" t="s">
        <v>67</v>
      </c>
      <c r="G166" s="106">
        <f>SUM(G167:G174)</f>
        <v>0</v>
      </c>
      <c r="H166" s="258"/>
      <c r="I166" s="247" t="s">
        <v>74</v>
      </c>
      <c r="J166" s="129">
        <f>SUM(J167:J174)</f>
        <v>0</v>
      </c>
      <c r="K166" s="168" t="s">
        <v>72</v>
      </c>
    </row>
    <row r="167" spans="2:11" ht="13.8" x14ac:dyDescent="0.25">
      <c r="B167" s="3"/>
      <c r="C167" s="65" t="s">
        <v>84</v>
      </c>
      <c r="D167" s="71">
        <v>1</v>
      </c>
      <c r="E167" s="66" t="s">
        <v>16</v>
      </c>
      <c r="F167" s="67">
        <f>CEILING(I167/(1-H167),1)</f>
        <v>0</v>
      </c>
      <c r="G167" s="68">
        <f t="shared" ref="G167:G170" si="70">F167*D167</f>
        <v>0</v>
      </c>
      <c r="H167" s="260">
        <f>$M$9</f>
        <v>0.25</v>
      </c>
      <c r="I167" s="193">
        <f>'17'!$J$4</f>
        <v>0</v>
      </c>
      <c r="J167" s="69">
        <f t="shared" ref="J167:J171" si="71">I167*D167</f>
        <v>0</v>
      </c>
      <c r="K167" s="70"/>
    </row>
    <row r="168" spans="2:11" ht="13.8" x14ac:dyDescent="0.25">
      <c r="B168" s="3"/>
      <c r="C168" s="62" t="s">
        <v>87</v>
      </c>
      <c r="D168" s="71">
        <v>1</v>
      </c>
      <c r="E168" s="63" t="s">
        <v>16</v>
      </c>
      <c r="F168" s="228">
        <f t="shared" ref="F168" si="72">CEILING(I168/(1-H168),1)</f>
        <v>0</v>
      </c>
      <c r="G168" s="229">
        <f>F168*D168+(F168*D168*$G$3)</f>
        <v>0</v>
      </c>
      <c r="H168" s="261">
        <f>$M$10</f>
        <v>0.25</v>
      </c>
      <c r="I168" s="179">
        <f>'17'!$J$15</f>
        <v>0</v>
      </c>
      <c r="J168" s="230">
        <f t="shared" si="71"/>
        <v>0</v>
      </c>
      <c r="K168" s="64"/>
    </row>
    <row r="169" spans="2:11" ht="13.8" x14ac:dyDescent="0.25">
      <c r="B169" s="3"/>
      <c r="C169" s="158" t="s">
        <v>91</v>
      </c>
      <c r="D169" s="71">
        <v>1</v>
      </c>
      <c r="E169" s="159" t="s">
        <v>16</v>
      </c>
      <c r="F169" s="160">
        <f t="shared" ref="F169:F171" si="73">CEILING(I169/(1-H169),1)</f>
        <v>0</v>
      </c>
      <c r="G169" s="161">
        <f t="shared" si="70"/>
        <v>0</v>
      </c>
      <c r="H169" s="262">
        <f>$M$12</f>
        <v>0.25</v>
      </c>
      <c r="I169" s="180">
        <f>'17'!$J$28</f>
        <v>0</v>
      </c>
      <c r="J169" s="162">
        <f t="shared" si="71"/>
        <v>0</v>
      </c>
      <c r="K169" s="163"/>
    </row>
    <row r="170" spans="2:11" ht="13.8" x14ac:dyDescent="0.25">
      <c r="B170" s="3"/>
      <c r="C170" s="72" t="s">
        <v>116</v>
      </c>
      <c r="D170" s="71">
        <v>1</v>
      </c>
      <c r="E170" s="73" t="s">
        <v>16</v>
      </c>
      <c r="F170" s="132">
        <f t="shared" si="73"/>
        <v>0</v>
      </c>
      <c r="G170" s="133">
        <f t="shared" si="70"/>
        <v>0</v>
      </c>
      <c r="H170" s="263">
        <f>$M$11</f>
        <v>0.25</v>
      </c>
      <c r="I170" s="181">
        <f>'17'!$J$35</f>
        <v>0</v>
      </c>
      <c r="J170" s="131">
        <f t="shared" si="71"/>
        <v>0</v>
      </c>
      <c r="K170" s="74"/>
    </row>
    <row r="171" spans="2:11" ht="13.8" x14ac:dyDescent="0.25">
      <c r="B171" s="3"/>
      <c r="C171" s="152" t="s">
        <v>96</v>
      </c>
      <c r="D171" s="71">
        <v>1</v>
      </c>
      <c r="E171" s="153" t="s">
        <v>16</v>
      </c>
      <c r="F171" s="154">
        <f t="shared" si="73"/>
        <v>0</v>
      </c>
      <c r="G171" s="155">
        <f>F171*D171+(F171*D171*$G$3)</f>
        <v>0</v>
      </c>
      <c r="H171" s="264">
        <f>$M$12</f>
        <v>0.25</v>
      </c>
      <c r="I171" s="182">
        <f>'17'!$J$42</f>
        <v>0</v>
      </c>
      <c r="J171" s="156">
        <f t="shared" si="71"/>
        <v>0</v>
      </c>
      <c r="K171" s="157"/>
    </row>
    <row r="172" spans="2:11" ht="13.8" x14ac:dyDescent="0.25">
      <c r="B172" s="57"/>
      <c r="C172" s="75" t="s">
        <v>98</v>
      </c>
      <c r="D172" s="76">
        <v>1</v>
      </c>
      <c r="E172" s="77" t="s">
        <v>16</v>
      </c>
      <c r="F172" s="67">
        <f>CEILING(I172/(1-H172),1)</f>
        <v>0</v>
      </c>
      <c r="G172" s="68">
        <f>F172*D172</f>
        <v>0</v>
      </c>
      <c r="H172" s="265">
        <f>$M$10</f>
        <v>0.25</v>
      </c>
      <c r="I172" s="183">
        <f>'17'!$J$49</f>
        <v>0</v>
      </c>
      <c r="J172" s="69">
        <f>I172*D172</f>
        <v>0</v>
      </c>
      <c r="K172" s="78"/>
    </row>
    <row r="173" spans="2:11" ht="14.4" thickBot="1" x14ac:dyDescent="0.3">
      <c r="B173" s="57"/>
      <c r="C173" s="146" t="s">
        <v>95</v>
      </c>
      <c r="D173" s="79">
        <v>1</v>
      </c>
      <c r="E173" s="147" t="s">
        <v>16</v>
      </c>
      <c r="F173" s="148">
        <f>CEILING(I173/(1-H173),1)</f>
        <v>0</v>
      </c>
      <c r="G173" s="149">
        <f>F173*D173</f>
        <v>0</v>
      </c>
      <c r="H173" s="266">
        <f>$M$13</f>
        <v>0.25</v>
      </c>
      <c r="I173" s="184">
        <f>'17'!$J$56</f>
        <v>0</v>
      </c>
      <c r="J173" s="150">
        <f>I173*D173</f>
        <v>0</v>
      </c>
      <c r="K173" s="151"/>
    </row>
    <row r="174" spans="2:11" ht="14.4" hidden="1" thickBot="1" x14ac:dyDescent="0.3">
      <c r="B174" s="41"/>
      <c r="C174" s="88"/>
      <c r="D174" s="85"/>
      <c r="E174" s="86"/>
      <c r="F174" s="89"/>
      <c r="G174" s="90"/>
      <c r="H174" s="269"/>
      <c r="I174" s="91"/>
      <c r="J174" s="92"/>
      <c r="K174" s="93"/>
    </row>
    <row r="175" spans="2:11" ht="14.4" thickBot="1" x14ac:dyDescent="0.3">
      <c r="B175" s="11">
        <v>18</v>
      </c>
      <c r="C175" s="169">
        <f>'Bid Summary'!F21</f>
        <v>0</v>
      </c>
      <c r="D175" s="105" t="s">
        <v>66</v>
      </c>
      <c r="E175" s="105" t="s">
        <v>10</v>
      </c>
      <c r="F175" s="105" t="s">
        <v>67</v>
      </c>
      <c r="G175" s="106">
        <f>SUM(G176:G183)</f>
        <v>0</v>
      </c>
      <c r="H175" s="258"/>
      <c r="I175" s="247" t="s">
        <v>74</v>
      </c>
      <c r="J175" s="129">
        <f>SUM(J176:J183)</f>
        <v>0</v>
      </c>
      <c r="K175" s="168" t="s">
        <v>72</v>
      </c>
    </row>
    <row r="176" spans="2:11" ht="13.8" x14ac:dyDescent="0.25">
      <c r="B176" s="3"/>
      <c r="C176" s="65" t="s">
        <v>84</v>
      </c>
      <c r="D176" s="71">
        <v>1</v>
      </c>
      <c r="E176" s="66" t="s">
        <v>16</v>
      </c>
      <c r="F176" s="67">
        <f>CEILING(I176/(1-H176),1)</f>
        <v>0</v>
      </c>
      <c r="G176" s="68">
        <f t="shared" ref="G176:G179" si="74">F176*D176</f>
        <v>0</v>
      </c>
      <c r="H176" s="260">
        <f>$M$9</f>
        <v>0.25</v>
      </c>
      <c r="I176" s="193">
        <f>'18'!$J$4</f>
        <v>0</v>
      </c>
      <c r="J176" s="69">
        <f t="shared" ref="J176:J180" si="75">I176*D176</f>
        <v>0</v>
      </c>
      <c r="K176" s="70"/>
    </row>
    <row r="177" spans="2:11" ht="13.8" x14ac:dyDescent="0.25">
      <c r="B177" s="3"/>
      <c r="C177" s="62" t="s">
        <v>87</v>
      </c>
      <c r="D177" s="71">
        <v>1</v>
      </c>
      <c r="E177" s="63" t="s">
        <v>16</v>
      </c>
      <c r="F177" s="228">
        <f t="shared" ref="F177" si="76">CEILING(I177/(1-H177),1)</f>
        <v>0</v>
      </c>
      <c r="G177" s="229">
        <f>F177*D177+(F177*D177*$G$3)</f>
        <v>0</v>
      </c>
      <c r="H177" s="261">
        <f>$M$10</f>
        <v>0.25</v>
      </c>
      <c r="I177" s="179">
        <f>'18'!$J$15</f>
        <v>0</v>
      </c>
      <c r="J177" s="230">
        <f t="shared" si="75"/>
        <v>0</v>
      </c>
      <c r="K177" s="64"/>
    </row>
    <row r="178" spans="2:11" ht="13.8" x14ac:dyDescent="0.25">
      <c r="B178" s="3"/>
      <c r="C178" s="158" t="s">
        <v>91</v>
      </c>
      <c r="D178" s="71">
        <v>1</v>
      </c>
      <c r="E178" s="159" t="s">
        <v>16</v>
      </c>
      <c r="F178" s="160">
        <f t="shared" ref="F178:F180" si="77">CEILING(I178/(1-H178),1)</f>
        <v>0</v>
      </c>
      <c r="G178" s="161">
        <f t="shared" si="74"/>
        <v>0</v>
      </c>
      <c r="H178" s="262">
        <f>$M$12</f>
        <v>0.25</v>
      </c>
      <c r="I178" s="180">
        <f>'18'!$J$28</f>
        <v>0</v>
      </c>
      <c r="J178" s="162">
        <f t="shared" si="75"/>
        <v>0</v>
      </c>
      <c r="K178" s="163"/>
    </row>
    <row r="179" spans="2:11" ht="13.8" x14ac:dyDescent="0.25">
      <c r="B179" s="3"/>
      <c r="C179" s="72" t="s">
        <v>116</v>
      </c>
      <c r="D179" s="71">
        <v>1</v>
      </c>
      <c r="E179" s="73" t="s">
        <v>16</v>
      </c>
      <c r="F179" s="132">
        <f t="shared" si="77"/>
        <v>0</v>
      </c>
      <c r="G179" s="133">
        <f t="shared" si="74"/>
        <v>0</v>
      </c>
      <c r="H179" s="263">
        <f>$M$11</f>
        <v>0.25</v>
      </c>
      <c r="I179" s="181">
        <f>'18'!$J$35</f>
        <v>0</v>
      </c>
      <c r="J179" s="131">
        <f t="shared" si="75"/>
        <v>0</v>
      </c>
      <c r="K179" s="74"/>
    </row>
    <row r="180" spans="2:11" ht="13.8" x14ac:dyDescent="0.25">
      <c r="B180" s="3"/>
      <c r="C180" s="152" t="s">
        <v>96</v>
      </c>
      <c r="D180" s="71">
        <v>1</v>
      </c>
      <c r="E180" s="153" t="s">
        <v>16</v>
      </c>
      <c r="F180" s="154">
        <f t="shared" si="77"/>
        <v>0</v>
      </c>
      <c r="G180" s="155">
        <f>F180*D180+(F180*D180*$G$3)</f>
        <v>0</v>
      </c>
      <c r="H180" s="264">
        <f>$M$12</f>
        <v>0.25</v>
      </c>
      <c r="I180" s="182">
        <f>'18'!$J$42</f>
        <v>0</v>
      </c>
      <c r="J180" s="156">
        <f t="shared" si="75"/>
        <v>0</v>
      </c>
      <c r="K180" s="157"/>
    </row>
    <row r="181" spans="2:11" ht="13.8" x14ac:dyDescent="0.25">
      <c r="B181" s="57"/>
      <c r="C181" s="75" t="s">
        <v>98</v>
      </c>
      <c r="D181" s="76">
        <v>1</v>
      </c>
      <c r="E181" s="77" t="s">
        <v>16</v>
      </c>
      <c r="F181" s="67">
        <f>CEILING(I181/(1-H181),1)</f>
        <v>0</v>
      </c>
      <c r="G181" s="68">
        <f>F181*D181</f>
        <v>0</v>
      </c>
      <c r="H181" s="265">
        <f>$M$10</f>
        <v>0.25</v>
      </c>
      <c r="I181" s="183">
        <f>'18'!$J$49</f>
        <v>0</v>
      </c>
      <c r="J181" s="69">
        <f>I181*D181</f>
        <v>0</v>
      </c>
      <c r="K181" s="78"/>
    </row>
    <row r="182" spans="2:11" ht="14.4" thickBot="1" x14ac:dyDescent="0.3">
      <c r="B182" s="57"/>
      <c r="C182" s="146" t="s">
        <v>95</v>
      </c>
      <c r="D182" s="79">
        <v>1</v>
      </c>
      <c r="E182" s="147" t="s">
        <v>16</v>
      </c>
      <c r="F182" s="148">
        <f>CEILING(I182/(1-H182),1)</f>
        <v>0</v>
      </c>
      <c r="G182" s="149">
        <f>F182*D182</f>
        <v>0</v>
      </c>
      <c r="H182" s="266">
        <f>$M$13</f>
        <v>0.25</v>
      </c>
      <c r="I182" s="184">
        <f>'18'!$J$56</f>
        <v>0</v>
      </c>
      <c r="J182" s="150">
        <f>I182*D182</f>
        <v>0</v>
      </c>
      <c r="K182" s="151"/>
    </row>
    <row r="183" spans="2:11" ht="14.4" hidden="1" thickBot="1" x14ac:dyDescent="0.3">
      <c r="B183" s="94"/>
      <c r="C183" s="95"/>
      <c r="D183" s="85"/>
      <c r="E183" s="86"/>
      <c r="F183" s="96"/>
      <c r="G183" s="97"/>
      <c r="H183" s="269"/>
      <c r="I183" s="91"/>
      <c r="J183" s="98"/>
      <c r="K183" s="93"/>
    </row>
    <row r="184" spans="2:11" ht="13.2" customHeight="1" thickBot="1" x14ac:dyDescent="0.3">
      <c r="B184" s="11">
        <v>19</v>
      </c>
      <c r="C184" s="169">
        <f>'Bid Summary'!F22</f>
        <v>0</v>
      </c>
      <c r="D184" s="105" t="s">
        <v>66</v>
      </c>
      <c r="E184" s="105" t="s">
        <v>10</v>
      </c>
      <c r="F184" s="105" t="s">
        <v>67</v>
      </c>
      <c r="G184" s="106">
        <f>SUM(G185:G192)</f>
        <v>0</v>
      </c>
      <c r="H184" s="258"/>
      <c r="I184" s="247" t="s">
        <v>74</v>
      </c>
      <c r="J184" s="129">
        <f>SUM(J185:J192)</f>
        <v>0</v>
      </c>
      <c r="K184" s="168" t="s">
        <v>72</v>
      </c>
    </row>
    <row r="185" spans="2:11" ht="13.8" x14ac:dyDescent="0.25">
      <c r="B185" s="3"/>
      <c r="C185" s="65" t="s">
        <v>84</v>
      </c>
      <c r="D185" s="71">
        <v>1</v>
      </c>
      <c r="E185" s="66" t="s">
        <v>16</v>
      </c>
      <c r="F185" s="67">
        <f>CEILING(I185/(1-H185),1)</f>
        <v>0</v>
      </c>
      <c r="G185" s="68">
        <f t="shared" ref="G185:G188" si="78">F185*D185</f>
        <v>0</v>
      </c>
      <c r="H185" s="260">
        <f>$M$9</f>
        <v>0.25</v>
      </c>
      <c r="I185" s="193">
        <f>'19'!$J$4</f>
        <v>0</v>
      </c>
      <c r="J185" s="69">
        <f t="shared" ref="J185:J189" si="79">I185*D185</f>
        <v>0</v>
      </c>
      <c r="K185" s="70"/>
    </row>
    <row r="186" spans="2:11" ht="13.8" x14ac:dyDescent="0.25">
      <c r="B186" s="3"/>
      <c r="C186" s="62" t="s">
        <v>87</v>
      </c>
      <c r="D186" s="71">
        <v>1</v>
      </c>
      <c r="E186" s="63" t="s">
        <v>16</v>
      </c>
      <c r="F186" s="228">
        <f t="shared" ref="F186" si="80">CEILING(I186/(1-H186),1)</f>
        <v>0</v>
      </c>
      <c r="G186" s="229">
        <f>F186*D186+(F186*D186*$G$3)</f>
        <v>0</v>
      </c>
      <c r="H186" s="261">
        <f>$M$10</f>
        <v>0.25</v>
      </c>
      <c r="I186" s="179">
        <f>'19'!$J$15</f>
        <v>0</v>
      </c>
      <c r="J186" s="230">
        <f t="shared" si="79"/>
        <v>0</v>
      </c>
      <c r="K186" s="64"/>
    </row>
    <row r="187" spans="2:11" ht="13.8" x14ac:dyDescent="0.25">
      <c r="B187" s="3"/>
      <c r="C187" s="158" t="s">
        <v>91</v>
      </c>
      <c r="D187" s="71">
        <v>1</v>
      </c>
      <c r="E187" s="159" t="s">
        <v>16</v>
      </c>
      <c r="F187" s="160">
        <f t="shared" ref="F187:F189" si="81">CEILING(I187/(1-H187),1)</f>
        <v>0</v>
      </c>
      <c r="G187" s="161">
        <f t="shared" si="78"/>
        <v>0</v>
      </c>
      <c r="H187" s="262">
        <f>$M$12</f>
        <v>0.25</v>
      </c>
      <c r="I187" s="180">
        <f>'19'!$J$28</f>
        <v>0</v>
      </c>
      <c r="J187" s="162">
        <f t="shared" si="79"/>
        <v>0</v>
      </c>
      <c r="K187" s="163"/>
    </row>
    <row r="188" spans="2:11" ht="13.8" x14ac:dyDescent="0.25">
      <c r="B188" s="3"/>
      <c r="C188" s="72" t="s">
        <v>116</v>
      </c>
      <c r="D188" s="71">
        <v>1</v>
      </c>
      <c r="E188" s="73" t="s">
        <v>16</v>
      </c>
      <c r="F188" s="132">
        <f t="shared" si="81"/>
        <v>0</v>
      </c>
      <c r="G188" s="133">
        <f t="shared" si="78"/>
        <v>0</v>
      </c>
      <c r="H188" s="263">
        <f>$M$11</f>
        <v>0.25</v>
      </c>
      <c r="I188" s="181">
        <f>'19'!$J$35</f>
        <v>0</v>
      </c>
      <c r="J188" s="131">
        <f t="shared" si="79"/>
        <v>0</v>
      </c>
      <c r="K188" s="74"/>
    </row>
    <row r="189" spans="2:11" ht="13.8" x14ac:dyDescent="0.25">
      <c r="B189" s="3"/>
      <c r="C189" s="152" t="s">
        <v>96</v>
      </c>
      <c r="D189" s="71">
        <v>1</v>
      </c>
      <c r="E189" s="153" t="s">
        <v>16</v>
      </c>
      <c r="F189" s="154">
        <f t="shared" si="81"/>
        <v>0</v>
      </c>
      <c r="G189" s="155">
        <f>F189*D189+(F189*D189*$G$3)</f>
        <v>0</v>
      </c>
      <c r="H189" s="264">
        <f>$M$12</f>
        <v>0.25</v>
      </c>
      <c r="I189" s="182">
        <f>'19'!$J$42</f>
        <v>0</v>
      </c>
      <c r="J189" s="156">
        <f t="shared" si="79"/>
        <v>0</v>
      </c>
      <c r="K189" s="157"/>
    </row>
    <row r="190" spans="2:11" ht="13.8" x14ac:dyDescent="0.25">
      <c r="B190" s="57"/>
      <c r="C190" s="75" t="s">
        <v>98</v>
      </c>
      <c r="D190" s="76">
        <v>1</v>
      </c>
      <c r="E190" s="77" t="s">
        <v>16</v>
      </c>
      <c r="F190" s="67">
        <f>CEILING(I190/(1-H190),1)</f>
        <v>0</v>
      </c>
      <c r="G190" s="68">
        <f>F190*D190</f>
        <v>0</v>
      </c>
      <c r="H190" s="265">
        <f>$M$10</f>
        <v>0.25</v>
      </c>
      <c r="I190" s="183">
        <f>'19'!$J$49</f>
        <v>0</v>
      </c>
      <c r="J190" s="69">
        <f>I190*D190</f>
        <v>0</v>
      </c>
      <c r="K190" s="78"/>
    </row>
    <row r="191" spans="2:11" ht="14.4" thickBot="1" x14ac:dyDescent="0.3">
      <c r="B191" s="57"/>
      <c r="C191" s="146" t="s">
        <v>95</v>
      </c>
      <c r="D191" s="79">
        <v>1</v>
      </c>
      <c r="E191" s="147" t="s">
        <v>16</v>
      </c>
      <c r="F191" s="148">
        <f>CEILING(I191/(1-H191),1)</f>
        <v>0</v>
      </c>
      <c r="G191" s="149">
        <f>F191*D191</f>
        <v>0</v>
      </c>
      <c r="H191" s="266">
        <f>$M$13</f>
        <v>0.25</v>
      </c>
      <c r="I191" s="184">
        <f>'19'!$J$56</f>
        <v>0</v>
      </c>
      <c r="J191" s="150">
        <f>I191*D191</f>
        <v>0</v>
      </c>
      <c r="K191" s="151"/>
    </row>
    <row r="192" spans="2:11" ht="14.4" hidden="1" thickBot="1" x14ac:dyDescent="0.3">
      <c r="B192" s="41"/>
      <c r="C192" s="95"/>
      <c r="D192" s="85"/>
      <c r="E192" s="86"/>
      <c r="F192" s="96"/>
      <c r="G192" s="97"/>
      <c r="H192" s="269"/>
      <c r="I192" s="91"/>
      <c r="J192" s="98"/>
      <c r="K192" s="93"/>
    </row>
    <row r="193" spans="2:11" ht="14.4" thickBot="1" x14ac:dyDescent="0.3">
      <c r="B193" s="11">
        <v>20</v>
      </c>
      <c r="C193" s="169">
        <f>'Bid Summary'!F23</f>
        <v>0</v>
      </c>
      <c r="D193" s="105" t="s">
        <v>66</v>
      </c>
      <c r="E193" s="105" t="s">
        <v>10</v>
      </c>
      <c r="F193" s="105" t="s">
        <v>67</v>
      </c>
      <c r="G193" s="106">
        <f>SUM(G194:G201)</f>
        <v>0</v>
      </c>
      <c r="H193" s="258"/>
      <c r="I193" s="247" t="s">
        <v>74</v>
      </c>
      <c r="J193" s="129">
        <f>SUM(J194:J201)</f>
        <v>0</v>
      </c>
      <c r="K193" s="168" t="s">
        <v>72</v>
      </c>
    </row>
    <row r="194" spans="2:11" ht="13.8" x14ac:dyDescent="0.25">
      <c r="B194" s="3"/>
      <c r="C194" s="65" t="s">
        <v>84</v>
      </c>
      <c r="D194" s="71">
        <v>1</v>
      </c>
      <c r="E194" s="66" t="s">
        <v>16</v>
      </c>
      <c r="F194" s="67">
        <f>CEILING(I194/(1-H194),1)</f>
        <v>0</v>
      </c>
      <c r="G194" s="68">
        <f t="shared" ref="G194:G197" si="82">F194*D194</f>
        <v>0</v>
      </c>
      <c r="H194" s="260">
        <f>$M$9</f>
        <v>0.25</v>
      </c>
      <c r="I194" s="193">
        <f>'20'!$J$4</f>
        <v>0</v>
      </c>
      <c r="J194" s="69">
        <f t="shared" ref="J194:J198" si="83">I194*D194</f>
        <v>0</v>
      </c>
      <c r="K194" s="70"/>
    </row>
    <row r="195" spans="2:11" ht="13.8" x14ac:dyDescent="0.25">
      <c r="B195" s="3"/>
      <c r="C195" s="62" t="s">
        <v>87</v>
      </c>
      <c r="D195" s="71">
        <v>1</v>
      </c>
      <c r="E195" s="63" t="s">
        <v>16</v>
      </c>
      <c r="F195" s="228">
        <f t="shared" ref="F195" si="84">CEILING(I195/(1-H195),1)</f>
        <v>0</v>
      </c>
      <c r="G195" s="229">
        <f>F195*D195+(F195*D195*$G$3)</f>
        <v>0</v>
      </c>
      <c r="H195" s="261">
        <f>$M$10</f>
        <v>0.25</v>
      </c>
      <c r="I195" s="179">
        <f>'20'!$J$15</f>
        <v>0</v>
      </c>
      <c r="J195" s="230">
        <f t="shared" si="83"/>
        <v>0</v>
      </c>
      <c r="K195" s="64"/>
    </row>
    <row r="196" spans="2:11" ht="13.8" x14ac:dyDescent="0.25">
      <c r="B196" s="3"/>
      <c r="C196" s="158" t="s">
        <v>91</v>
      </c>
      <c r="D196" s="71">
        <v>1</v>
      </c>
      <c r="E196" s="159" t="s">
        <v>16</v>
      </c>
      <c r="F196" s="160">
        <f t="shared" ref="F196:F198" si="85">CEILING(I196/(1-H196),1)</f>
        <v>0</v>
      </c>
      <c r="G196" s="161">
        <f t="shared" si="82"/>
        <v>0</v>
      </c>
      <c r="H196" s="262">
        <f>$M$12</f>
        <v>0.25</v>
      </c>
      <c r="I196" s="180">
        <f>'20'!$J$28</f>
        <v>0</v>
      </c>
      <c r="J196" s="162">
        <f t="shared" si="83"/>
        <v>0</v>
      </c>
      <c r="K196" s="163"/>
    </row>
    <row r="197" spans="2:11" ht="13.8" x14ac:dyDescent="0.25">
      <c r="B197" s="3"/>
      <c r="C197" s="72" t="s">
        <v>116</v>
      </c>
      <c r="D197" s="71">
        <v>1</v>
      </c>
      <c r="E197" s="73" t="s">
        <v>16</v>
      </c>
      <c r="F197" s="132">
        <f t="shared" si="85"/>
        <v>0</v>
      </c>
      <c r="G197" s="133">
        <f t="shared" si="82"/>
        <v>0</v>
      </c>
      <c r="H197" s="263">
        <f>$M$11</f>
        <v>0.25</v>
      </c>
      <c r="I197" s="181">
        <f>'20'!$J$35</f>
        <v>0</v>
      </c>
      <c r="J197" s="131">
        <f t="shared" si="83"/>
        <v>0</v>
      </c>
      <c r="K197" s="74"/>
    </row>
    <row r="198" spans="2:11" ht="13.8" x14ac:dyDescent="0.25">
      <c r="B198" s="3"/>
      <c r="C198" s="152" t="s">
        <v>96</v>
      </c>
      <c r="D198" s="71">
        <v>1</v>
      </c>
      <c r="E198" s="153" t="s">
        <v>16</v>
      </c>
      <c r="F198" s="154">
        <f t="shared" si="85"/>
        <v>0</v>
      </c>
      <c r="G198" s="155">
        <f>F198*D198+(F198*D198*$G$3)</f>
        <v>0</v>
      </c>
      <c r="H198" s="264">
        <f>$M$12</f>
        <v>0.25</v>
      </c>
      <c r="I198" s="182">
        <f>'20'!$J$42</f>
        <v>0</v>
      </c>
      <c r="J198" s="156">
        <f t="shared" si="83"/>
        <v>0</v>
      </c>
      <c r="K198" s="157"/>
    </row>
    <row r="199" spans="2:11" ht="13.8" x14ac:dyDescent="0.25">
      <c r="B199" s="57"/>
      <c r="C199" s="75" t="s">
        <v>98</v>
      </c>
      <c r="D199" s="76">
        <v>1</v>
      </c>
      <c r="E199" s="77" t="s">
        <v>16</v>
      </c>
      <c r="F199" s="67">
        <f>CEILING(I199/(1-H199),1)</f>
        <v>0</v>
      </c>
      <c r="G199" s="68">
        <f>F199*D199</f>
        <v>0</v>
      </c>
      <c r="H199" s="265">
        <f>$M$10</f>
        <v>0.25</v>
      </c>
      <c r="I199" s="183">
        <f>'20'!$J$49</f>
        <v>0</v>
      </c>
      <c r="J199" s="69">
        <f>I199*D199</f>
        <v>0</v>
      </c>
      <c r="K199" s="78"/>
    </row>
    <row r="200" spans="2:11" ht="14.4" thickBot="1" x14ac:dyDescent="0.3">
      <c r="B200" s="57"/>
      <c r="C200" s="146" t="s">
        <v>95</v>
      </c>
      <c r="D200" s="79">
        <v>1</v>
      </c>
      <c r="E200" s="147" t="s">
        <v>16</v>
      </c>
      <c r="F200" s="148">
        <f>CEILING(I200/(1-H200),1)</f>
        <v>0</v>
      </c>
      <c r="G200" s="149">
        <f>F200*D200</f>
        <v>0</v>
      </c>
      <c r="H200" s="266">
        <f>$M$13</f>
        <v>0.25</v>
      </c>
      <c r="I200" s="184">
        <f>'20'!$J$56</f>
        <v>0</v>
      </c>
      <c r="J200" s="150">
        <f>I200*D200</f>
        <v>0</v>
      </c>
      <c r="K200" s="151"/>
    </row>
    <row r="201" spans="2:11" ht="14.4" hidden="1" thickBot="1" x14ac:dyDescent="0.3">
      <c r="B201" s="94"/>
      <c r="C201" s="95"/>
      <c r="D201" s="85"/>
      <c r="E201" s="86"/>
      <c r="F201" s="96"/>
      <c r="G201" s="97"/>
      <c r="H201" s="269"/>
      <c r="I201" s="91"/>
      <c r="J201" s="98"/>
      <c r="K201" s="93"/>
    </row>
    <row r="202" spans="2:11" ht="14.4" thickBot="1" x14ac:dyDescent="0.3">
      <c r="B202" s="11">
        <v>21</v>
      </c>
      <c r="C202" s="169">
        <f>'Bid Summary'!F24</f>
        <v>0</v>
      </c>
      <c r="D202" s="105" t="s">
        <v>66</v>
      </c>
      <c r="E202" s="105" t="s">
        <v>10</v>
      </c>
      <c r="F202" s="105" t="s">
        <v>67</v>
      </c>
      <c r="G202" s="106">
        <f>SUM(G203:G210)</f>
        <v>0</v>
      </c>
      <c r="H202" s="258"/>
      <c r="I202" s="247" t="s">
        <v>74</v>
      </c>
      <c r="J202" s="129">
        <f>SUM(J203:J210)</f>
        <v>0</v>
      </c>
      <c r="K202" s="168" t="s">
        <v>72</v>
      </c>
    </row>
    <row r="203" spans="2:11" ht="13.8" x14ac:dyDescent="0.25">
      <c r="B203" s="3"/>
      <c r="C203" s="65" t="s">
        <v>84</v>
      </c>
      <c r="D203" s="71">
        <v>1</v>
      </c>
      <c r="E203" s="66" t="s">
        <v>16</v>
      </c>
      <c r="F203" s="67">
        <f>CEILING(I203/(1-H203),1)</f>
        <v>0</v>
      </c>
      <c r="G203" s="68">
        <f t="shared" ref="G203:G206" si="86">F203*D203</f>
        <v>0</v>
      </c>
      <c r="H203" s="260">
        <f>$M$9</f>
        <v>0.25</v>
      </c>
      <c r="I203" s="193">
        <f>'21'!$J$4</f>
        <v>0</v>
      </c>
      <c r="J203" s="69">
        <f t="shared" ref="J203:J207" si="87">I203*D203</f>
        <v>0</v>
      </c>
      <c r="K203" s="70"/>
    </row>
    <row r="204" spans="2:11" ht="13.8" x14ac:dyDescent="0.25">
      <c r="B204" s="3"/>
      <c r="C204" s="62" t="s">
        <v>87</v>
      </c>
      <c r="D204" s="71">
        <v>1</v>
      </c>
      <c r="E204" s="63" t="s">
        <v>16</v>
      </c>
      <c r="F204" s="228">
        <f t="shared" ref="F204" si="88">CEILING(I204/(1-H204),1)</f>
        <v>0</v>
      </c>
      <c r="G204" s="229">
        <f>F204*D204+(F204*D204*$G$3)</f>
        <v>0</v>
      </c>
      <c r="H204" s="261">
        <f>$M$10</f>
        <v>0.25</v>
      </c>
      <c r="I204" s="179">
        <f>'21'!$J$15</f>
        <v>0</v>
      </c>
      <c r="J204" s="230">
        <f t="shared" si="87"/>
        <v>0</v>
      </c>
      <c r="K204" s="64"/>
    </row>
    <row r="205" spans="2:11" ht="13.8" x14ac:dyDescent="0.25">
      <c r="B205" s="3"/>
      <c r="C205" s="158" t="s">
        <v>91</v>
      </c>
      <c r="D205" s="71">
        <v>1</v>
      </c>
      <c r="E205" s="159" t="s">
        <v>16</v>
      </c>
      <c r="F205" s="160">
        <f t="shared" ref="F205:F207" si="89">CEILING(I205/(1-H205),1)</f>
        <v>0</v>
      </c>
      <c r="G205" s="161">
        <f t="shared" si="86"/>
        <v>0</v>
      </c>
      <c r="H205" s="262">
        <f>$M$12</f>
        <v>0.25</v>
      </c>
      <c r="I205" s="180">
        <f>'21'!$J$28</f>
        <v>0</v>
      </c>
      <c r="J205" s="162">
        <f t="shared" si="87"/>
        <v>0</v>
      </c>
      <c r="K205" s="163"/>
    </row>
    <row r="206" spans="2:11" ht="13.8" x14ac:dyDescent="0.25">
      <c r="B206" s="3"/>
      <c r="C206" s="72" t="s">
        <v>116</v>
      </c>
      <c r="D206" s="71">
        <v>1</v>
      </c>
      <c r="E206" s="73" t="s">
        <v>16</v>
      </c>
      <c r="F206" s="132">
        <f t="shared" si="89"/>
        <v>0</v>
      </c>
      <c r="G206" s="133">
        <f t="shared" si="86"/>
        <v>0</v>
      </c>
      <c r="H206" s="263">
        <f>$M$11</f>
        <v>0.25</v>
      </c>
      <c r="I206" s="181">
        <f>'21'!$J$35</f>
        <v>0</v>
      </c>
      <c r="J206" s="131">
        <f t="shared" si="87"/>
        <v>0</v>
      </c>
      <c r="K206" s="74"/>
    </row>
    <row r="207" spans="2:11" ht="13.8" x14ac:dyDescent="0.25">
      <c r="B207" s="3"/>
      <c r="C207" s="152" t="s">
        <v>96</v>
      </c>
      <c r="D207" s="71">
        <v>1</v>
      </c>
      <c r="E207" s="153" t="s">
        <v>16</v>
      </c>
      <c r="F207" s="154">
        <f t="shared" si="89"/>
        <v>0</v>
      </c>
      <c r="G207" s="155">
        <f>F207*D207+(F207*D207*$G$3)</f>
        <v>0</v>
      </c>
      <c r="H207" s="264">
        <f>$M$12</f>
        <v>0.25</v>
      </c>
      <c r="I207" s="182">
        <f>'21'!$J$42</f>
        <v>0</v>
      </c>
      <c r="J207" s="156">
        <f t="shared" si="87"/>
        <v>0</v>
      </c>
      <c r="K207" s="157"/>
    </row>
    <row r="208" spans="2:11" ht="13.8" x14ac:dyDescent="0.25">
      <c r="B208" s="57"/>
      <c r="C208" s="75" t="s">
        <v>98</v>
      </c>
      <c r="D208" s="76">
        <v>1</v>
      </c>
      <c r="E208" s="77" t="s">
        <v>16</v>
      </c>
      <c r="F208" s="67">
        <f>CEILING(I208/(1-H208),1)</f>
        <v>0</v>
      </c>
      <c r="G208" s="68">
        <f>F208*D208</f>
        <v>0</v>
      </c>
      <c r="H208" s="265">
        <f>$M$10</f>
        <v>0.25</v>
      </c>
      <c r="I208" s="183">
        <f>'21'!$J$49</f>
        <v>0</v>
      </c>
      <c r="J208" s="69">
        <f>I208*D208</f>
        <v>0</v>
      </c>
      <c r="K208" s="78"/>
    </row>
    <row r="209" spans="2:11" ht="14.4" thickBot="1" x14ac:dyDescent="0.3">
      <c r="B209" s="57"/>
      <c r="C209" s="146" t="s">
        <v>95</v>
      </c>
      <c r="D209" s="79">
        <v>1</v>
      </c>
      <c r="E209" s="147" t="s">
        <v>16</v>
      </c>
      <c r="F209" s="148">
        <f>CEILING(I209/(1-H209),1)</f>
        <v>0</v>
      </c>
      <c r="G209" s="149">
        <f>F209*D209</f>
        <v>0</v>
      </c>
      <c r="H209" s="266">
        <f>$M$13</f>
        <v>0.25</v>
      </c>
      <c r="I209" s="184">
        <f>'21'!$J$56</f>
        <v>0</v>
      </c>
      <c r="J209" s="150">
        <f>I209*D209</f>
        <v>0</v>
      </c>
      <c r="K209" s="151"/>
    </row>
    <row r="210" spans="2:11" ht="14.4" hidden="1" thickBot="1" x14ac:dyDescent="0.3">
      <c r="B210" s="41"/>
      <c r="C210" s="95"/>
      <c r="D210" s="85"/>
      <c r="E210" s="86"/>
      <c r="F210" s="96"/>
      <c r="G210" s="97"/>
      <c r="H210" s="269"/>
      <c r="I210" s="91"/>
      <c r="J210" s="98"/>
      <c r="K210" s="93"/>
    </row>
    <row r="211" spans="2:11" ht="14.4" thickBot="1" x14ac:dyDescent="0.3">
      <c r="B211" s="11">
        <v>22</v>
      </c>
      <c r="C211" s="169">
        <f>'Bid Summary'!F25</f>
        <v>0</v>
      </c>
      <c r="D211" s="105" t="s">
        <v>66</v>
      </c>
      <c r="E211" s="105" t="s">
        <v>10</v>
      </c>
      <c r="F211" s="105" t="s">
        <v>67</v>
      </c>
      <c r="G211" s="106">
        <f>SUM(G212:G219)</f>
        <v>0</v>
      </c>
      <c r="H211" s="258"/>
      <c r="I211" s="247" t="s">
        <v>74</v>
      </c>
      <c r="J211" s="129">
        <f>SUM(J212:J219)</f>
        <v>0</v>
      </c>
      <c r="K211" s="168" t="s">
        <v>72</v>
      </c>
    </row>
    <row r="212" spans="2:11" ht="13.8" x14ac:dyDescent="0.25">
      <c r="B212" s="99"/>
      <c r="C212" s="65" t="s">
        <v>84</v>
      </c>
      <c r="D212" s="71">
        <v>1</v>
      </c>
      <c r="E212" s="66" t="s">
        <v>16</v>
      </c>
      <c r="F212" s="89">
        <f>CEILING(I212/(1-H212),1)</f>
        <v>0</v>
      </c>
      <c r="G212" s="90">
        <f t="shared" ref="G212:G215" si="90">F212*D212</f>
        <v>0</v>
      </c>
      <c r="H212" s="270">
        <f>$M$9</f>
        <v>0.25</v>
      </c>
      <c r="I212" s="193">
        <f>'22'!$J$4</f>
        <v>0</v>
      </c>
      <c r="J212" s="92">
        <f t="shared" ref="J212:J216" si="91">I212*D212</f>
        <v>0</v>
      </c>
      <c r="K212" s="107"/>
    </row>
    <row r="213" spans="2:11" ht="13.8" x14ac:dyDescent="0.25">
      <c r="B213" s="3"/>
      <c r="C213" s="62" t="s">
        <v>87</v>
      </c>
      <c r="D213" s="71">
        <v>1</v>
      </c>
      <c r="E213" s="63" t="s">
        <v>16</v>
      </c>
      <c r="F213" s="228">
        <f t="shared" ref="F213" si="92">CEILING(I213/(1-H213),1)</f>
        <v>0</v>
      </c>
      <c r="G213" s="229">
        <f>F213*D213+(F213*D213*$G$3)</f>
        <v>0</v>
      </c>
      <c r="H213" s="261">
        <f>$M$10</f>
        <v>0.25</v>
      </c>
      <c r="I213" s="179">
        <f>'22'!$J$15</f>
        <v>0</v>
      </c>
      <c r="J213" s="230">
        <f t="shared" si="91"/>
        <v>0</v>
      </c>
      <c r="K213" s="64"/>
    </row>
    <row r="214" spans="2:11" ht="13.8" x14ac:dyDescent="0.25">
      <c r="B214" s="3"/>
      <c r="C214" s="158" t="s">
        <v>91</v>
      </c>
      <c r="D214" s="71">
        <v>1</v>
      </c>
      <c r="E214" s="159" t="s">
        <v>16</v>
      </c>
      <c r="F214" s="160">
        <f t="shared" ref="F214:F216" si="93">CEILING(I214/(1-H214),1)</f>
        <v>0</v>
      </c>
      <c r="G214" s="161">
        <f t="shared" si="90"/>
        <v>0</v>
      </c>
      <c r="H214" s="262">
        <f>$M$12</f>
        <v>0.25</v>
      </c>
      <c r="I214" s="180">
        <f>'22'!$J$28</f>
        <v>0</v>
      </c>
      <c r="J214" s="162">
        <f t="shared" si="91"/>
        <v>0</v>
      </c>
      <c r="K214" s="163"/>
    </row>
    <row r="215" spans="2:11" ht="13.8" x14ac:dyDescent="0.25">
      <c r="B215" s="3"/>
      <c r="C215" s="72" t="s">
        <v>116</v>
      </c>
      <c r="D215" s="71">
        <v>1</v>
      </c>
      <c r="E215" s="73" t="s">
        <v>16</v>
      </c>
      <c r="F215" s="132">
        <f t="shared" si="93"/>
        <v>0</v>
      </c>
      <c r="G215" s="133">
        <f t="shared" si="90"/>
        <v>0</v>
      </c>
      <c r="H215" s="263">
        <f>$M$11</f>
        <v>0.25</v>
      </c>
      <c r="I215" s="181">
        <f>'22'!$J$35</f>
        <v>0</v>
      </c>
      <c r="J215" s="131">
        <f t="shared" si="91"/>
        <v>0</v>
      </c>
      <c r="K215" s="74"/>
    </row>
    <row r="216" spans="2:11" ht="13.8" x14ac:dyDescent="0.25">
      <c r="B216" s="3"/>
      <c r="C216" s="152" t="s">
        <v>96</v>
      </c>
      <c r="D216" s="71">
        <v>1</v>
      </c>
      <c r="E216" s="153" t="s">
        <v>16</v>
      </c>
      <c r="F216" s="154">
        <f t="shared" si="93"/>
        <v>0</v>
      </c>
      <c r="G216" s="155">
        <f>F216*D216+(F216*D216*$G$3)</f>
        <v>0</v>
      </c>
      <c r="H216" s="264">
        <f>$M$12</f>
        <v>0.25</v>
      </c>
      <c r="I216" s="182">
        <f>'22'!$J$42</f>
        <v>0</v>
      </c>
      <c r="J216" s="156">
        <f t="shared" si="91"/>
        <v>0</v>
      </c>
      <c r="K216" s="157"/>
    </row>
    <row r="217" spans="2:11" ht="13.8" x14ac:dyDescent="0.25">
      <c r="B217" s="57"/>
      <c r="C217" s="75" t="s">
        <v>98</v>
      </c>
      <c r="D217" s="76">
        <v>1</v>
      </c>
      <c r="E217" s="77" t="s">
        <v>16</v>
      </c>
      <c r="F217" s="67">
        <f>CEILING(I217/(1-H217),1)</f>
        <v>0</v>
      </c>
      <c r="G217" s="68">
        <f>F217*D217</f>
        <v>0</v>
      </c>
      <c r="H217" s="265">
        <f>$M$10</f>
        <v>0.25</v>
      </c>
      <c r="I217" s="183">
        <f>'22'!$J$49</f>
        <v>0</v>
      </c>
      <c r="J217" s="69">
        <f>I217*D217</f>
        <v>0</v>
      </c>
      <c r="K217" s="78"/>
    </row>
    <row r="218" spans="2:11" ht="14.4" thickBot="1" x14ac:dyDescent="0.3">
      <c r="B218" s="57"/>
      <c r="C218" s="146" t="s">
        <v>95</v>
      </c>
      <c r="D218" s="79">
        <v>1</v>
      </c>
      <c r="E218" s="147" t="s">
        <v>16</v>
      </c>
      <c r="F218" s="148">
        <f>CEILING(I218/(1-H218),1)</f>
        <v>0</v>
      </c>
      <c r="G218" s="149">
        <f>F218*D218</f>
        <v>0</v>
      </c>
      <c r="H218" s="266">
        <f>$M$13</f>
        <v>0.25</v>
      </c>
      <c r="I218" s="184">
        <f>'22'!$J$56</f>
        <v>0</v>
      </c>
      <c r="J218" s="150">
        <f>I218*D218</f>
        <v>0</v>
      </c>
      <c r="K218" s="151"/>
    </row>
    <row r="219" spans="2:11" ht="14.4" hidden="1" thickBot="1" x14ac:dyDescent="0.3">
      <c r="B219" s="94"/>
      <c r="C219" s="95"/>
      <c r="D219" s="85"/>
      <c r="E219" s="86"/>
      <c r="F219" s="96"/>
      <c r="G219" s="97"/>
      <c r="H219" s="269"/>
      <c r="I219" s="91"/>
      <c r="J219" s="98"/>
      <c r="K219" s="93"/>
    </row>
    <row r="220" spans="2:11" ht="14.4" thickBot="1" x14ac:dyDescent="0.3">
      <c r="B220" s="11">
        <v>23</v>
      </c>
      <c r="C220" s="169">
        <f>'Bid Summary'!F26</f>
        <v>0</v>
      </c>
      <c r="D220" s="105" t="s">
        <v>66</v>
      </c>
      <c r="E220" s="105" t="s">
        <v>10</v>
      </c>
      <c r="F220" s="105" t="s">
        <v>67</v>
      </c>
      <c r="G220" s="106">
        <f>SUM(G221:G228)</f>
        <v>0</v>
      </c>
      <c r="H220" s="258"/>
      <c r="I220" s="247" t="s">
        <v>74</v>
      </c>
      <c r="J220" s="129">
        <f>SUM(J221:J228)</f>
        <v>0</v>
      </c>
      <c r="K220" s="168" t="s">
        <v>72</v>
      </c>
    </row>
    <row r="221" spans="2:11" ht="13.8" x14ac:dyDescent="0.25">
      <c r="B221" s="99"/>
      <c r="C221" s="65" t="s">
        <v>84</v>
      </c>
      <c r="D221" s="71">
        <v>1</v>
      </c>
      <c r="E221" s="66" t="s">
        <v>16</v>
      </c>
      <c r="F221" s="89">
        <f>CEILING(I221/(1-H221),1)</f>
        <v>0</v>
      </c>
      <c r="G221" s="90">
        <f t="shared" ref="G221:G224" si="94">F221*D221</f>
        <v>0</v>
      </c>
      <c r="H221" s="270">
        <f>$M$9</f>
        <v>0.25</v>
      </c>
      <c r="I221" s="193">
        <f>'23'!$J$4</f>
        <v>0</v>
      </c>
      <c r="J221" s="92">
        <f t="shared" ref="J221:J225" si="95">I221*D221</f>
        <v>0</v>
      </c>
      <c r="K221" s="107"/>
    </row>
    <row r="222" spans="2:11" ht="13.8" x14ac:dyDescent="0.25">
      <c r="B222" s="3"/>
      <c r="C222" s="62" t="s">
        <v>87</v>
      </c>
      <c r="D222" s="71">
        <v>1</v>
      </c>
      <c r="E222" s="63" t="s">
        <v>16</v>
      </c>
      <c r="F222" s="228">
        <f t="shared" ref="F222" si="96">CEILING(I222/(1-H222),1)</f>
        <v>0</v>
      </c>
      <c r="G222" s="229">
        <f>F222*D222+(F222*D222*$G$3)</f>
        <v>0</v>
      </c>
      <c r="H222" s="261">
        <f>$M$10</f>
        <v>0.25</v>
      </c>
      <c r="I222" s="179">
        <f>'23'!$J$15</f>
        <v>0</v>
      </c>
      <c r="J222" s="230">
        <f t="shared" si="95"/>
        <v>0</v>
      </c>
      <c r="K222" s="64"/>
    </row>
    <row r="223" spans="2:11" ht="13.8" x14ac:dyDescent="0.25">
      <c r="B223" s="3"/>
      <c r="C223" s="158" t="s">
        <v>91</v>
      </c>
      <c r="D223" s="71">
        <v>1</v>
      </c>
      <c r="E223" s="159" t="s">
        <v>16</v>
      </c>
      <c r="F223" s="160">
        <f t="shared" ref="F223:F225" si="97">CEILING(I223/(1-H223),1)</f>
        <v>0</v>
      </c>
      <c r="G223" s="161">
        <f t="shared" si="94"/>
        <v>0</v>
      </c>
      <c r="H223" s="262">
        <f>$M$12</f>
        <v>0.25</v>
      </c>
      <c r="I223" s="180">
        <f>'23'!$J$28</f>
        <v>0</v>
      </c>
      <c r="J223" s="162">
        <f t="shared" si="95"/>
        <v>0</v>
      </c>
      <c r="K223" s="163"/>
    </row>
    <row r="224" spans="2:11" ht="13.8" x14ac:dyDescent="0.25">
      <c r="B224" s="3"/>
      <c r="C224" s="72" t="s">
        <v>116</v>
      </c>
      <c r="D224" s="71">
        <v>1</v>
      </c>
      <c r="E224" s="73" t="s">
        <v>16</v>
      </c>
      <c r="F224" s="132">
        <f t="shared" si="97"/>
        <v>0</v>
      </c>
      <c r="G224" s="133">
        <f t="shared" si="94"/>
        <v>0</v>
      </c>
      <c r="H224" s="263">
        <f>$M$11</f>
        <v>0.25</v>
      </c>
      <c r="I224" s="181">
        <f>'23'!$J$35</f>
        <v>0</v>
      </c>
      <c r="J224" s="131">
        <f t="shared" si="95"/>
        <v>0</v>
      </c>
      <c r="K224" s="74"/>
    </row>
    <row r="225" spans="2:11" ht="13.8" x14ac:dyDescent="0.25">
      <c r="B225" s="3"/>
      <c r="C225" s="152" t="s">
        <v>96</v>
      </c>
      <c r="D225" s="71">
        <v>1</v>
      </c>
      <c r="E225" s="153" t="s">
        <v>16</v>
      </c>
      <c r="F225" s="154">
        <f t="shared" si="97"/>
        <v>0</v>
      </c>
      <c r="G225" s="155">
        <f>F225*D225+(F225*D225*$G$3)</f>
        <v>0</v>
      </c>
      <c r="H225" s="264">
        <f>$M$12</f>
        <v>0.25</v>
      </c>
      <c r="I225" s="182">
        <f>'23'!$J$42</f>
        <v>0</v>
      </c>
      <c r="J225" s="156">
        <f t="shared" si="95"/>
        <v>0</v>
      </c>
      <c r="K225" s="157"/>
    </row>
    <row r="226" spans="2:11" ht="13.8" x14ac:dyDescent="0.25">
      <c r="B226" s="57"/>
      <c r="C226" s="75" t="s">
        <v>98</v>
      </c>
      <c r="D226" s="76">
        <v>1</v>
      </c>
      <c r="E226" s="77" t="s">
        <v>16</v>
      </c>
      <c r="F226" s="67">
        <f>CEILING(I226/(1-H226),1)</f>
        <v>0</v>
      </c>
      <c r="G226" s="68">
        <f>F226*D226</f>
        <v>0</v>
      </c>
      <c r="H226" s="265">
        <f>$M$10</f>
        <v>0.25</v>
      </c>
      <c r="I226" s="183">
        <f>'23'!$J$49</f>
        <v>0</v>
      </c>
      <c r="J226" s="69">
        <f>I226*D226</f>
        <v>0</v>
      </c>
      <c r="K226" s="78"/>
    </row>
    <row r="227" spans="2:11" ht="14.4" thickBot="1" x14ac:dyDescent="0.3">
      <c r="B227" s="57"/>
      <c r="C227" s="146" t="s">
        <v>95</v>
      </c>
      <c r="D227" s="79">
        <v>1</v>
      </c>
      <c r="E227" s="147" t="s">
        <v>16</v>
      </c>
      <c r="F227" s="148">
        <f>CEILING(I227/(1-H227),1)</f>
        <v>0</v>
      </c>
      <c r="G227" s="149">
        <f>F227*D227</f>
        <v>0</v>
      </c>
      <c r="H227" s="266">
        <f>$M$13</f>
        <v>0.25</v>
      </c>
      <c r="I227" s="184">
        <f>'23'!$J$56</f>
        <v>0</v>
      </c>
      <c r="J227" s="150">
        <f>I227*D227</f>
        <v>0</v>
      </c>
      <c r="K227" s="151"/>
    </row>
    <row r="228" spans="2:11" ht="14.4" hidden="1" thickBot="1" x14ac:dyDescent="0.3">
      <c r="B228" s="41"/>
      <c r="C228" s="95"/>
      <c r="D228" s="85"/>
      <c r="E228" s="86"/>
      <c r="F228" s="96"/>
      <c r="G228" s="97"/>
      <c r="H228" s="269"/>
      <c r="I228" s="91"/>
      <c r="J228" s="98"/>
      <c r="K228" s="93"/>
    </row>
    <row r="229" spans="2:11" ht="14.4" thickBot="1" x14ac:dyDescent="0.3">
      <c r="B229" s="11">
        <v>24</v>
      </c>
      <c r="C229" s="169">
        <f>'Bid Summary'!F27</f>
        <v>0</v>
      </c>
      <c r="D229" s="105" t="s">
        <v>66</v>
      </c>
      <c r="E229" s="105" t="s">
        <v>10</v>
      </c>
      <c r="F229" s="105" t="s">
        <v>67</v>
      </c>
      <c r="G229" s="106">
        <f>SUM(G230:G237)</f>
        <v>0</v>
      </c>
      <c r="H229" s="258"/>
      <c r="I229" s="247" t="s">
        <v>74</v>
      </c>
      <c r="J229" s="129">
        <f>SUM(J230:J237)</f>
        <v>0</v>
      </c>
      <c r="K229" s="168" t="s">
        <v>72</v>
      </c>
    </row>
    <row r="230" spans="2:11" ht="13.8" x14ac:dyDescent="0.25">
      <c r="B230" s="99"/>
      <c r="C230" s="65" t="s">
        <v>84</v>
      </c>
      <c r="D230" s="71">
        <v>1</v>
      </c>
      <c r="E230" s="66" t="s">
        <v>16</v>
      </c>
      <c r="F230" s="89">
        <f>CEILING(I230/(1-H230),1)</f>
        <v>0</v>
      </c>
      <c r="G230" s="90">
        <f t="shared" ref="G230:G233" si="98">F230*D230</f>
        <v>0</v>
      </c>
      <c r="H230" s="270">
        <f>$M$9</f>
        <v>0.25</v>
      </c>
      <c r="I230" s="193">
        <f>'24'!$J$4</f>
        <v>0</v>
      </c>
      <c r="J230" s="92">
        <f t="shared" ref="J230:J234" si="99">I230*D230</f>
        <v>0</v>
      </c>
      <c r="K230" s="107"/>
    </row>
    <row r="231" spans="2:11" ht="13.8" x14ac:dyDescent="0.25">
      <c r="B231" s="3"/>
      <c r="C231" s="62" t="s">
        <v>87</v>
      </c>
      <c r="D231" s="71">
        <v>1</v>
      </c>
      <c r="E231" s="63" t="s">
        <v>16</v>
      </c>
      <c r="F231" s="228">
        <f t="shared" ref="F231" si="100">CEILING(I231/(1-H231),1)</f>
        <v>0</v>
      </c>
      <c r="G231" s="229">
        <f>F231*D231+(F231*D231*$G$3)</f>
        <v>0</v>
      </c>
      <c r="H231" s="261">
        <f>$M$10</f>
        <v>0.25</v>
      </c>
      <c r="I231" s="179">
        <f>'24'!$J$15</f>
        <v>0</v>
      </c>
      <c r="J231" s="230">
        <f t="shared" si="99"/>
        <v>0</v>
      </c>
      <c r="K231" s="64"/>
    </row>
    <row r="232" spans="2:11" ht="13.8" x14ac:dyDescent="0.25">
      <c r="B232" s="3"/>
      <c r="C232" s="158" t="s">
        <v>91</v>
      </c>
      <c r="D232" s="71">
        <v>1</v>
      </c>
      <c r="E232" s="159" t="s">
        <v>16</v>
      </c>
      <c r="F232" s="160">
        <f t="shared" ref="F232:F234" si="101">CEILING(I232/(1-H232),1)</f>
        <v>0</v>
      </c>
      <c r="G232" s="161">
        <f t="shared" si="98"/>
        <v>0</v>
      </c>
      <c r="H232" s="262">
        <f>$M$12</f>
        <v>0.25</v>
      </c>
      <c r="I232" s="180">
        <f>'24'!$J$28</f>
        <v>0</v>
      </c>
      <c r="J232" s="162">
        <f t="shared" si="99"/>
        <v>0</v>
      </c>
      <c r="K232" s="163"/>
    </row>
    <row r="233" spans="2:11" ht="13.8" x14ac:dyDescent="0.25">
      <c r="B233" s="3"/>
      <c r="C233" s="72" t="s">
        <v>116</v>
      </c>
      <c r="D233" s="71">
        <v>1</v>
      </c>
      <c r="E233" s="73" t="s">
        <v>16</v>
      </c>
      <c r="F233" s="132">
        <f t="shared" si="101"/>
        <v>0</v>
      </c>
      <c r="G233" s="133">
        <f t="shared" si="98"/>
        <v>0</v>
      </c>
      <c r="H233" s="263">
        <f>$M$11</f>
        <v>0.25</v>
      </c>
      <c r="I233" s="181">
        <f>'24'!$J$35</f>
        <v>0</v>
      </c>
      <c r="J233" s="131">
        <f t="shared" si="99"/>
        <v>0</v>
      </c>
      <c r="K233" s="74"/>
    </row>
    <row r="234" spans="2:11" ht="13.8" x14ac:dyDescent="0.25">
      <c r="B234" s="3"/>
      <c r="C234" s="152" t="s">
        <v>96</v>
      </c>
      <c r="D234" s="71">
        <v>1</v>
      </c>
      <c r="E234" s="153" t="s">
        <v>16</v>
      </c>
      <c r="F234" s="154">
        <f t="shared" si="101"/>
        <v>0</v>
      </c>
      <c r="G234" s="155">
        <f>F234*D234+(F234*D234*$G$3)</f>
        <v>0</v>
      </c>
      <c r="H234" s="264">
        <f>$M$12</f>
        <v>0.25</v>
      </c>
      <c r="I234" s="182">
        <f>'24'!$J$42</f>
        <v>0</v>
      </c>
      <c r="J234" s="156">
        <f t="shared" si="99"/>
        <v>0</v>
      </c>
      <c r="K234" s="157"/>
    </row>
    <row r="235" spans="2:11" ht="13.8" x14ac:dyDescent="0.25">
      <c r="B235" s="57"/>
      <c r="C235" s="75" t="s">
        <v>98</v>
      </c>
      <c r="D235" s="76">
        <v>1</v>
      </c>
      <c r="E235" s="77" t="s">
        <v>16</v>
      </c>
      <c r="F235" s="67">
        <f>CEILING(I235/(1-H235),1)</f>
        <v>0</v>
      </c>
      <c r="G235" s="68">
        <f>F235*D235</f>
        <v>0</v>
      </c>
      <c r="H235" s="265">
        <f>$M$10</f>
        <v>0.25</v>
      </c>
      <c r="I235" s="183">
        <f>'24'!$J$49</f>
        <v>0</v>
      </c>
      <c r="J235" s="69">
        <f>I235*D235</f>
        <v>0</v>
      </c>
      <c r="K235" s="78"/>
    </row>
    <row r="236" spans="2:11" ht="14.4" thickBot="1" x14ac:dyDescent="0.3">
      <c r="B236" s="57"/>
      <c r="C236" s="146" t="s">
        <v>95</v>
      </c>
      <c r="D236" s="79">
        <v>1</v>
      </c>
      <c r="E236" s="147" t="s">
        <v>16</v>
      </c>
      <c r="F236" s="148">
        <f>CEILING(I236/(1-H236),1)</f>
        <v>0</v>
      </c>
      <c r="G236" s="149">
        <f>F236*D236</f>
        <v>0</v>
      </c>
      <c r="H236" s="266">
        <f>$M$13</f>
        <v>0.25</v>
      </c>
      <c r="I236" s="184">
        <f>'24'!$J$56</f>
        <v>0</v>
      </c>
      <c r="J236" s="150">
        <f>I236*D236</f>
        <v>0</v>
      </c>
      <c r="K236" s="151"/>
    </row>
    <row r="237" spans="2:11" ht="14.4" hidden="1" thickBot="1" x14ac:dyDescent="0.3">
      <c r="B237" s="94"/>
      <c r="C237" s="95"/>
      <c r="D237" s="85"/>
      <c r="E237" s="86"/>
      <c r="F237" s="96"/>
      <c r="G237" s="97"/>
      <c r="H237" s="269"/>
      <c r="I237" s="91"/>
      <c r="J237" s="98"/>
      <c r="K237" s="93"/>
    </row>
    <row r="238" spans="2:11" ht="14.4" thickBot="1" x14ac:dyDescent="0.3">
      <c r="B238" s="11">
        <v>25</v>
      </c>
      <c r="C238" s="169">
        <f>'Bid Summary'!F28</f>
        <v>0</v>
      </c>
      <c r="D238" s="105" t="s">
        <v>66</v>
      </c>
      <c r="E238" s="105" t="s">
        <v>10</v>
      </c>
      <c r="F238" s="105" t="s">
        <v>67</v>
      </c>
      <c r="G238" s="106">
        <f>SUM(G239:G246)</f>
        <v>0</v>
      </c>
      <c r="H238" s="258"/>
      <c r="I238" s="247" t="s">
        <v>74</v>
      </c>
      <c r="J238" s="129">
        <f>SUM(J239:J246)</f>
        <v>0</v>
      </c>
      <c r="K238" s="168" t="s">
        <v>72</v>
      </c>
    </row>
    <row r="239" spans="2:11" ht="13.8" x14ac:dyDescent="0.25">
      <c r="B239" s="99"/>
      <c r="C239" s="65" t="s">
        <v>84</v>
      </c>
      <c r="D239" s="71">
        <v>1</v>
      </c>
      <c r="E239" s="66" t="s">
        <v>16</v>
      </c>
      <c r="F239" s="89">
        <f>CEILING(I239/(1-H239),1)</f>
        <v>0</v>
      </c>
      <c r="G239" s="90">
        <f t="shared" ref="G239:G242" si="102">F239*D239</f>
        <v>0</v>
      </c>
      <c r="H239" s="270">
        <f>$M$9</f>
        <v>0.25</v>
      </c>
      <c r="I239" s="193">
        <f>'25'!$J$4</f>
        <v>0</v>
      </c>
      <c r="J239" s="92">
        <f t="shared" ref="J239:J243" si="103">I239*D239</f>
        <v>0</v>
      </c>
      <c r="K239" s="107"/>
    </row>
    <row r="240" spans="2:11" ht="13.8" x14ac:dyDescent="0.25">
      <c r="B240" s="3"/>
      <c r="C240" s="62" t="s">
        <v>87</v>
      </c>
      <c r="D240" s="71">
        <v>1</v>
      </c>
      <c r="E240" s="63" t="s">
        <v>16</v>
      </c>
      <c r="F240" s="228">
        <f t="shared" ref="F240" si="104">CEILING(I240/(1-H240),1)</f>
        <v>0</v>
      </c>
      <c r="G240" s="229">
        <f>F240*D240+(F240*D240*$G$3)</f>
        <v>0</v>
      </c>
      <c r="H240" s="261">
        <f>$M$10</f>
        <v>0.25</v>
      </c>
      <c r="I240" s="179">
        <f>'25'!$J$15</f>
        <v>0</v>
      </c>
      <c r="J240" s="230">
        <f t="shared" si="103"/>
        <v>0</v>
      </c>
      <c r="K240" s="64"/>
    </row>
    <row r="241" spans="2:11" ht="13.8" x14ac:dyDescent="0.25">
      <c r="B241" s="3"/>
      <c r="C241" s="158" t="s">
        <v>91</v>
      </c>
      <c r="D241" s="71">
        <v>1</v>
      </c>
      <c r="E241" s="159" t="s">
        <v>16</v>
      </c>
      <c r="F241" s="160">
        <f t="shared" ref="F241:F243" si="105">CEILING(I241/(1-H241),1)</f>
        <v>0</v>
      </c>
      <c r="G241" s="161">
        <f t="shared" si="102"/>
        <v>0</v>
      </c>
      <c r="H241" s="262">
        <f>$M$12</f>
        <v>0.25</v>
      </c>
      <c r="I241" s="180">
        <f>'25'!$J$28</f>
        <v>0</v>
      </c>
      <c r="J241" s="162">
        <f t="shared" si="103"/>
        <v>0</v>
      </c>
      <c r="K241" s="163"/>
    </row>
    <row r="242" spans="2:11" ht="13.8" x14ac:dyDescent="0.25">
      <c r="B242" s="3"/>
      <c r="C242" s="72" t="s">
        <v>116</v>
      </c>
      <c r="D242" s="71">
        <v>1</v>
      </c>
      <c r="E242" s="73" t="s">
        <v>16</v>
      </c>
      <c r="F242" s="132">
        <f t="shared" si="105"/>
        <v>0</v>
      </c>
      <c r="G242" s="133">
        <f t="shared" si="102"/>
        <v>0</v>
      </c>
      <c r="H242" s="263">
        <f>$M$11</f>
        <v>0.25</v>
      </c>
      <c r="I242" s="181">
        <f>'25'!$J$35</f>
        <v>0</v>
      </c>
      <c r="J242" s="131">
        <f t="shared" si="103"/>
        <v>0</v>
      </c>
      <c r="K242" s="74"/>
    </row>
    <row r="243" spans="2:11" ht="13.8" x14ac:dyDescent="0.25">
      <c r="B243" s="3"/>
      <c r="C243" s="152" t="s">
        <v>96</v>
      </c>
      <c r="D243" s="71">
        <v>1</v>
      </c>
      <c r="E243" s="153" t="s">
        <v>16</v>
      </c>
      <c r="F243" s="154">
        <f t="shared" si="105"/>
        <v>0</v>
      </c>
      <c r="G243" s="155">
        <f>F243*D243+(F243*D243*$G$3)</f>
        <v>0</v>
      </c>
      <c r="H243" s="264">
        <f>$M$12</f>
        <v>0.25</v>
      </c>
      <c r="I243" s="182">
        <f>'25'!$J$42</f>
        <v>0</v>
      </c>
      <c r="J243" s="156">
        <f t="shared" si="103"/>
        <v>0</v>
      </c>
      <c r="K243" s="157"/>
    </row>
    <row r="244" spans="2:11" ht="13.8" x14ac:dyDescent="0.25">
      <c r="B244" s="57"/>
      <c r="C244" s="75" t="s">
        <v>98</v>
      </c>
      <c r="D244" s="76">
        <v>1</v>
      </c>
      <c r="E244" s="77" t="s">
        <v>16</v>
      </c>
      <c r="F244" s="67">
        <f>CEILING(I244/(1-H244),1)</f>
        <v>0</v>
      </c>
      <c r="G244" s="68">
        <f>F244*D244</f>
        <v>0</v>
      </c>
      <c r="H244" s="265">
        <f>$M$10</f>
        <v>0.25</v>
      </c>
      <c r="I244" s="183">
        <f>'25'!$J$49</f>
        <v>0</v>
      </c>
      <c r="J244" s="69">
        <f>I244*D244</f>
        <v>0</v>
      </c>
      <c r="K244" s="78"/>
    </row>
    <row r="245" spans="2:11" ht="14.4" thickBot="1" x14ac:dyDescent="0.3">
      <c r="B245" s="57"/>
      <c r="C245" s="146" t="s">
        <v>95</v>
      </c>
      <c r="D245" s="79">
        <v>1</v>
      </c>
      <c r="E245" s="147" t="s">
        <v>16</v>
      </c>
      <c r="F245" s="148">
        <f>CEILING(I245/(1-H245),1)</f>
        <v>0</v>
      </c>
      <c r="G245" s="149">
        <f>F245*D245</f>
        <v>0</v>
      </c>
      <c r="H245" s="266">
        <f>$M$13</f>
        <v>0.25</v>
      </c>
      <c r="I245" s="184">
        <f>'25'!$J$56</f>
        <v>0</v>
      </c>
      <c r="J245" s="150">
        <f>I245*D245</f>
        <v>0</v>
      </c>
      <c r="K245" s="151"/>
    </row>
    <row r="246" spans="2:11" ht="14.4" hidden="1" thickBot="1" x14ac:dyDescent="0.3">
      <c r="B246" s="41"/>
      <c r="C246" s="95"/>
      <c r="D246" s="85"/>
      <c r="E246" s="86"/>
      <c r="F246" s="96"/>
      <c r="G246" s="97"/>
      <c r="H246" s="269"/>
      <c r="I246" s="91"/>
      <c r="J246" s="98"/>
      <c r="K246" s="93"/>
    </row>
    <row r="247" spans="2:11" ht="14.4" thickBot="1" x14ac:dyDescent="0.3">
      <c r="B247" s="11">
        <v>26</v>
      </c>
      <c r="C247" s="169">
        <f>'Bid Summary'!F29</f>
        <v>0</v>
      </c>
      <c r="D247" s="105" t="s">
        <v>66</v>
      </c>
      <c r="E247" s="105" t="s">
        <v>10</v>
      </c>
      <c r="F247" s="105" t="s">
        <v>67</v>
      </c>
      <c r="G247" s="106">
        <f>SUM(G248:G255)</f>
        <v>0</v>
      </c>
      <c r="H247" s="258"/>
      <c r="I247" s="247" t="s">
        <v>74</v>
      </c>
      <c r="J247" s="129">
        <f>SUM(J248:J255)</f>
        <v>0</v>
      </c>
      <c r="K247" s="168" t="s">
        <v>72</v>
      </c>
    </row>
    <row r="248" spans="2:11" ht="13.8" x14ac:dyDescent="0.25">
      <c r="B248" s="99"/>
      <c r="C248" s="65" t="s">
        <v>84</v>
      </c>
      <c r="D248" s="71">
        <v>1</v>
      </c>
      <c r="E248" s="66" t="s">
        <v>16</v>
      </c>
      <c r="F248" s="89">
        <f>CEILING(I248/(1-H248),1)</f>
        <v>0</v>
      </c>
      <c r="G248" s="90">
        <f t="shared" ref="G248:G251" si="106">F248*D248</f>
        <v>0</v>
      </c>
      <c r="H248" s="270">
        <f>$M$9</f>
        <v>0.25</v>
      </c>
      <c r="I248" s="193">
        <f>'26'!$J$4</f>
        <v>0</v>
      </c>
      <c r="J248" s="92">
        <f t="shared" ref="J248:J252" si="107">I248*D248</f>
        <v>0</v>
      </c>
      <c r="K248" s="107"/>
    </row>
    <row r="249" spans="2:11" ht="13.8" x14ac:dyDescent="0.25">
      <c r="B249" s="3"/>
      <c r="C249" s="62" t="s">
        <v>87</v>
      </c>
      <c r="D249" s="71">
        <v>1</v>
      </c>
      <c r="E249" s="63" t="s">
        <v>16</v>
      </c>
      <c r="F249" s="228">
        <f t="shared" ref="F249" si="108">CEILING(I249/(1-H249),1)</f>
        <v>0</v>
      </c>
      <c r="G249" s="229">
        <f>F249*D249+(F249*D249*$G$3)</f>
        <v>0</v>
      </c>
      <c r="H249" s="261">
        <f>$M$10</f>
        <v>0.25</v>
      </c>
      <c r="I249" s="179">
        <f>'26'!$J$15</f>
        <v>0</v>
      </c>
      <c r="J249" s="230">
        <f t="shared" si="107"/>
        <v>0</v>
      </c>
      <c r="K249" s="64"/>
    </row>
    <row r="250" spans="2:11" ht="13.8" x14ac:dyDescent="0.25">
      <c r="B250" s="3"/>
      <c r="C250" s="158" t="s">
        <v>91</v>
      </c>
      <c r="D250" s="71">
        <v>1</v>
      </c>
      <c r="E250" s="159" t="s">
        <v>16</v>
      </c>
      <c r="F250" s="160">
        <f t="shared" ref="F250:F252" si="109">CEILING(I250/(1-H250),1)</f>
        <v>0</v>
      </c>
      <c r="G250" s="161">
        <f t="shared" si="106"/>
        <v>0</v>
      </c>
      <c r="H250" s="262">
        <f>$M$12</f>
        <v>0.25</v>
      </c>
      <c r="I250" s="180">
        <f>'26'!$J$28</f>
        <v>0</v>
      </c>
      <c r="J250" s="162">
        <f t="shared" si="107"/>
        <v>0</v>
      </c>
      <c r="K250" s="163"/>
    </row>
    <row r="251" spans="2:11" ht="13.8" x14ac:dyDescent="0.25">
      <c r="B251" s="3"/>
      <c r="C251" s="72" t="s">
        <v>116</v>
      </c>
      <c r="D251" s="71">
        <v>1</v>
      </c>
      <c r="E251" s="73" t="s">
        <v>16</v>
      </c>
      <c r="F251" s="132">
        <f t="shared" si="109"/>
        <v>0</v>
      </c>
      <c r="G251" s="133">
        <f t="shared" si="106"/>
        <v>0</v>
      </c>
      <c r="H251" s="263">
        <f>$M$11</f>
        <v>0.25</v>
      </c>
      <c r="I251" s="181">
        <f>'26'!$J$35</f>
        <v>0</v>
      </c>
      <c r="J251" s="131">
        <f t="shared" si="107"/>
        <v>0</v>
      </c>
      <c r="K251" s="74"/>
    </row>
    <row r="252" spans="2:11" ht="13.8" x14ac:dyDescent="0.25">
      <c r="B252" s="3"/>
      <c r="C252" s="152" t="s">
        <v>96</v>
      </c>
      <c r="D252" s="71">
        <v>1</v>
      </c>
      <c r="E252" s="153" t="s">
        <v>16</v>
      </c>
      <c r="F252" s="154">
        <f t="shared" si="109"/>
        <v>0</v>
      </c>
      <c r="G252" s="155">
        <f>F252*D252+(F252*D252*$G$3)</f>
        <v>0</v>
      </c>
      <c r="H252" s="264">
        <f>$M$12</f>
        <v>0.25</v>
      </c>
      <c r="I252" s="182">
        <f>'26'!$J$42</f>
        <v>0</v>
      </c>
      <c r="J252" s="156">
        <f t="shared" si="107"/>
        <v>0</v>
      </c>
      <c r="K252" s="157"/>
    </row>
    <row r="253" spans="2:11" ht="13.8" x14ac:dyDescent="0.25">
      <c r="B253" s="57"/>
      <c r="C253" s="75" t="s">
        <v>98</v>
      </c>
      <c r="D253" s="76">
        <v>1</v>
      </c>
      <c r="E253" s="77" t="s">
        <v>16</v>
      </c>
      <c r="F253" s="67">
        <f>CEILING(I253/(1-H253),1)</f>
        <v>0</v>
      </c>
      <c r="G253" s="68">
        <f>F253*D253</f>
        <v>0</v>
      </c>
      <c r="H253" s="265">
        <f>$M$10</f>
        <v>0.25</v>
      </c>
      <c r="I253" s="183">
        <f>'26'!$J$49</f>
        <v>0</v>
      </c>
      <c r="J253" s="69">
        <f>I253*D253</f>
        <v>0</v>
      </c>
      <c r="K253" s="78"/>
    </row>
    <row r="254" spans="2:11" ht="14.4" thickBot="1" x14ac:dyDescent="0.3">
      <c r="B254" s="57"/>
      <c r="C254" s="146" t="s">
        <v>95</v>
      </c>
      <c r="D254" s="79">
        <v>1</v>
      </c>
      <c r="E254" s="147" t="s">
        <v>16</v>
      </c>
      <c r="F254" s="148">
        <f>CEILING(I254/(1-H254),1)</f>
        <v>0</v>
      </c>
      <c r="G254" s="149">
        <f>F254*D254</f>
        <v>0</v>
      </c>
      <c r="H254" s="266">
        <f>$M$13</f>
        <v>0.25</v>
      </c>
      <c r="I254" s="184">
        <f>'26'!$J$56</f>
        <v>0</v>
      </c>
      <c r="J254" s="150">
        <f>I254*D254</f>
        <v>0</v>
      </c>
      <c r="K254" s="151"/>
    </row>
    <row r="255" spans="2:11" ht="14.4" hidden="1" thickBot="1" x14ac:dyDescent="0.3">
      <c r="B255" s="94"/>
      <c r="C255" s="95"/>
      <c r="D255" s="85"/>
      <c r="E255" s="86"/>
      <c r="F255" s="96"/>
      <c r="G255" s="97"/>
      <c r="H255" s="269"/>
      <c r="I255" s="91"/>
      <c r="J255" s="98"/>
      <c r="K255" s="93"/>
    </row>
    <row r="256" spans="2:11" ht="14.4" thickBot="1" x14ac:dyDescent="0.3">
      <c r="B256" s="11">
        <v>27</v>
      </c>
      <c r="C256" s="169">
        <f>'Bid Summary'!F30</f>
        <v>0</v>
      </c>
      <c r="D256" s="105" t="s">
        <v>66</v>
      </c>
      <c r="E256" s="105" t="s">
        <v>10</v>
      </c>
      <c r="F256" s="105" t="s">
        <v>67</v>
      </c>
      <c r="G256" s="106">
        <f>SUM(G257:G264)</f>
        <v>0</v>
      </c>
      <c r="H256" s="258"/>
      <c r="I256" s="247" t="s">
        <v>74</v>
      </c>
      <c r="J256" s="129">
        <f>SUM(J257:J264)</f>
        <v>0</v>
      </c>
      <c r="K256" s="168" t="s">
        <v>72</v>
      </c>
    </row>
    <row r="257" spans="2:11" ht="13.8" x14ac:dyDescent="0.25">
      <c r="B257" s="99"/>
      <c r="C257" s="65" t="s">
        <v>84</v>
      </c>
      <c r="D257" s="71">
        <v>1</v>
      </c>
      <c r="E257" s="66" t="s">
        <v>16</v>
      </c>
      <c r="F257" s="89">
        <f>CEILING(I257/(1-H257),1)</f>
        <v>0</v>
      </c>
      <c r="G257" s="90">
        <f t="shared" ref="G257:G260" si="110">F257*D257</f>
        <v>0</v>
      </c>
      <c r="H257" s="270">
        <f>$M$9</f>
        <v>0.25</v>
      </c>
      <c r="I257" s="193">
        <f>'27'!$J$4</f>
        <v>0</v>
      </c>
      <c r="J257" s="92">
        <f t="shared" ref="J257:J261" si="111">I257*D257</f>
        <v>0</v>
      </c>
      <c r="K257" s="107"/>
    </row>
    <row r="258" spans="2:11" ht="13.8" x14ac:dyDescent="0.25">
      <c r="B258" s="3"/>
      <c r="C258" s="62" t="s">
        <v>87</v>
      </c>
      <c r="D258" s="71">
        <v>1</v>
      </c>
      <c r="E258" s="63" t="s">
        <v>16</v>
      </c>
      <c r="F258" s="228">
        <f t="shared" ref="F258" si="112">CEILING(I258/(1-H258),1)</f>
        <v>0</v>
      </c>
      <c r="G258" s="229">
        <f>F258*D258+(F258*D258*$G$3)</f>
        <v>0</v>
      </c>
      <c r="H258" s="261">
        <f>$M$10</f>
        <v>0.25</v>
      </c>
      <c r="I258" s="179">
        <f>'27'!$J$15</f>
        <v>0</v>
      </c>
      <c r="J258" s="230">
        <f t="shared" si="111"/>
        <v>0</v>
      </c>
      <c r="K258" s="64"/>
    </row>
    <row r="259" spans="2:11" ht="13.8" x14ac:dyDescent="0.25">
      <c r="B259" s="3"/>
      <c r="C259" s="158" t="s">
        <v>91</v>
      </c>
      <c r="D259" s="71">
        <v>1</v>
      </c>
      <c r="E259" s="159" t="s">
        <v>16</v>
      </c>
      <c r="F259" s="160">
        <f t="shared" ref="F259:F261" si="113">CEILING(I259/(1-H259),1)</f>
        <v>0</v>
      </c>
      <c r="G259" s="161">
        <f t="shared" si="110"/>
        <v>0</v>
      </c>
      <c r="H259" s="262">
        <f>$M$12</f>
        <v>0.25</v>
      </c>
      <c r="I259" s="180">
        <f>'27'!$J$28</f>
        <v>0</v>
      </c>
      <c r="J259" s="162">
        <f t="shared" si="111"/>
        <v>0</v>
      </c>
      <c r="K259" s="163"/>
    </row>
    <row r="260" spans="2:11" ht="13.8" x14ac:dyDescent="0.25">
      <c r="B260" s="3"/>
      <c r="C260" s="72" t="s">
        <v>116</v>
      </c>
      <c r="D260" s="71">
        <v>1</v>
      </c>
      <c r="E260" s="73" t="s">
        <v>16</v>
      </c>
      <c r="F260" s="132">
        <f t="shared" si="113"/>
        <v>0</v>
      </c>
      <c r="G260" s="133">
        <f t="shared" si="110"/>
        <v>0</v>
      </c>
      <c r="H260" s="263">
        <f>$M$11</f>
        <v>0.25</v>
      </c>
      <c r="I260" s="181">
        <f>'27'!$J$35</f>
        <v>0</v>
      </c>
      <c r="J260" s="131">
        <f t="shared" si="111"/>
        <v>0</v>
      </c>
      <c r="K260" s="74"/>
    </row>
    <row r="261" spans="2:11" ht="13.8" x14ac:dyDescent="0.25">
      <c r="B261" s="3"/>
      <c r="C261" s="152" t="s">
        <v>96</v>
      </c>
      <c r="D261" s="71">
        <v>1</v>
      </c>
      <c r="E261" s="153" t="s">
        <v>16</v>
      </c>
      <c r="F261" s="154">
        <f t="shared" si="113"/>
        <v>0</v>
      </c>
      <c r="G261" s="155">
        <f>F261*D261+(F261*D261*$G$3)</f>
        <v>0</v>
      </c>
      <c r="H261" s="264">
        <f>$M$12</f>
        <v>0.25</v>
      </c>
      <c r="I261" s="182">
        <f>'27'!$J$42</f>
        <v>0</v>
      </c>
      <c r="J261" s="156">
        <f t="shared" si="111"/>
        <v>0</v>
      </c>
      <c r="K261" s="157"/>
    </row>
    <row r="262" spans="2:11" ht="13.8" x14ac:dyDescent="0.25">
      <c r="B262" s="57"/>
      <c r="C262" s="75" t="s">
        <v>98</v>
      </c>
      <c r="D262" s="76">
        <v>1</v>
      </c>
      <c r="E262" s="77" t="s">
        <v>16</v>
      </c>
      <c r="F262" s="67">
        <f>CEILING(I262/(1-H262),1)</f>
        <v>0</v>
      </c>
      <c r="G262" s="68">
        <f>F262*D262</f>
        <v>0</v>
      </c>
      <c r="H262" s="265">
        <f>$M$10</f>
        <v>0.25</v>
      </c>
      <c r="I262" s="183">
        <f>'27'!$J$49</f>
        <v>0</v>
      </c>
      <c r="J262" s="69">
        <f>I262*D262</f>
        <v>0</v>
      </c>
      <c r="K262" s="78"/>
    </row>
    <row r="263" spans="2:11" ht="14.4" thickBot="1" x14ac:dyDescent="0.3">
      <c r="B263" s="57"/>
      <c r="C263" s="146" t="s">
        <v>95</v>
      </c>
      <c r="D263" s="79">
        <v>1</v>
      </c>
      <c r="E263" s="147" t="s">
        <v>16</v>
      </c>
      <c r="F263" s="148">
        <f>CEILING(I263/(1-H263),1)</f>
        <v>0</v>
      </c>
      <c r="G263" s="149">
        <f>F263*D263</f>
        <v>0</v>
      </c>
      <c r="H263" s="266">
        <f>$M$13</f>
        <v>0.25</v>
      </c>
      <c r="I263" s="184">
        <f>'27'!$J$56</f>
        <v>0</v>
      </c>
      <c r="J263" s="150">
        <f>I263*D263</f>
        <v>0</v>
      </c>
      <c r="K263" s="151"/>
    </row>
    <row r="264" spans="2:11" ht="14.4" hidden="1" thickBot="1" x14ac:dyDescent="0.3">
      <c r="B264" s="41"/>
      <c r="C264" s="95"/>
      <c r="D264" s="85"/>
      <c r="E264" s="86"/>
      <c r="F264" s="96"/>
      <c r="G264" s="97"/>
      <c r="H264" s="269"/>
      <c r="I264" s="91"/>
      <c r="J264" s="98"/>
      <c r="K264" s="93"/>
    </row>
    <row r="265" spans="2:11" ht="14.4" thickBot="1" x14ac:dyDescent="0.3">
      <c r="B265" s="11">
        <v>28</v>
      </c>
      <c r="C265" s="169">
        <f>'Bid Summary'!F31</f>
        <v>0</v>
      </c>
      <c r="D265" s="105" t="s">
        <v>66</v>
      </c>
      <c r="E265" s="105" t="s">
        <v>10</v>
      </c>
      <c r="F265" s="105" t="s">
        <v>67</v>
      </c>
      <c r="G265" s="106">
        <f>SUM(G266:G273)</f>
        <v>0</v>
      </c>
      <c r="H265" s="258"/>
      <c r="I265" s="247" t="s">
        <v>74</v>
      </c>
      <c r="J265" s="129">
        <f>SUM(J266:J273)</f>
        <v>0</v>
      </c>
      <c r="K265" s="168" t="s">
        <v>72</v>
      </c>
    </row>
    <row r="266" spans="2:11" ht="13.8" x14ac:dyDescent="0.25">
      <c r="B266" s="99"/>
      <c r="C266" s="65" t="s">
        <v>84</v>
      </c>
      <c r="D266" s="71">
        <v>1</v>
      </c>
      <c r="E266" s="66" t="s">
        <v>16</v>
      </c>
      <c r="F266" s="89">
        <f>CEILING(I266/(1-H266),1)</f>
        <v>0</v>
      </c>
      <c r="G266" s="90">
        <f t="shared" ref="G266:G269" si="114">F266*D266</f>
        <v>0</v>
      </c>
      <c r="H266" s="270">
        <f>$M$9</f>
        <v>0.25</v>
      </c>
      <c r="I266" s="193">
        <f>'28'!$J$4</f>
        <v>0</v>
      </c>
      <c r="J266" s="92">
        <f t="shared" ref="J266:J270" si="115">I266*D266</f>
        <v>0</v>
      </c>
      <c r="K266" s="107"/>
    </row>
    <row r="267" spans="2:11" ht="13.8" x14ac:dyDescent="0.25">
      <c r="B267" s="3"/>
      <c r="C267" s="62" t="s">
        <v>87</v>
      </c>
      <c r="D267" s="71">
        <v>1</v>
      </c>
      <c r="E267" s="63" t="s">
        <v>16</v>
      </c>
      <c r="F267" s="228">
        <f t="shared" ref="F267" si="116">CEILING(I267/(1-H267),1)</f>
        <v>0</v>
      </c>
      <c r="G267" s="229">
        <f>F267*D267+(F267*D267*$G$3)</f>
        <v>0</v>
      </c>
      <c r="H267" s="261">
        <f>$M$10</f>
        <v>0.25</v>
      </c>
      <c r="I267" s="179">
        <f>'28'!$J$15</f>
        <v>0</v>
      </c>
      <c r="J267" s="230">
        <f t="shared" si="115"/>
        <v>0</v>
      </c>
      <c r="K267" s="64"/>
    </row>
    <row r="268" spans="2:11" ht="13.8" x14ac:dyDescent="0.25">
      <c r="B268" s="3"/>
      <c r="C268" s="158" t="s">
        <v>91</v>
      </c>
      <c r="D268" s="71">
        <v>1</v>
      </c>
      <c r="E268" s="159" t="s">
        <v>16</v>
      </c>
      <c r="F268" s="160">
        <f t="shared" ref="F268:F270" si="117">CEILING(I268/(1-H268),1)</f>
        <v>0</v>
      </c>
      <c r="G268" s="161">
        <f t="shared" si="114"/>
        <v>0</v>
      </c>
      <c r="H268" s="262">
        <f>$M$12</f>
        <v>0.25</v>
      </c>
      <c r="I268" s="180">
        <f>'28'!$J$28</f>
        <v>0</v>
      </c>
      <c r="J268" s="162">
        <f t="shared" si="115"/>
        <v>0</v>
      </c>
      <c r="K268" s="163"/>
    </row>
    <row r="269" spans="2:11" ht="13.8" x14ac:dyDescent="0.25">
      <c r="B269" s="3"/>
      <c r="C269" s="72" t="s">
        <v>116</v>
      </c>
      <c r="D269" s="71">
        <v>1</v>
      </c>
      <c r="E269" s="73" t="s">
        <v>16</v>
      </c>
      <c r="F269" s="132">
        <f t="shared" si="117"/>
        <v>0</v>
      </c>
      <c r="G269" s="133">
        <f t="shared" si="114"/>
        <v>0</v>
      </c>
      <c r="H269" s="263">
        <f>$M$11</f>
        <v>0.25</v>
      </c>
      <c r="I269" s="181">
        <f>'28'!$J$35</f>
        <v>0</v>
      </c>
      <c r="J269" s="131">
        <f t="shared" si="115"/>
        <v>0</v>
      </c>
      <c r="K269" s="74"/>
    </row>
    <row r="270" spans="2:11" ht="13.8" x14ac:dyDescent="0.25">
      <c r="B270" s="3"/>
      <c r="C270" s="152" t="s">
        <v>96</v>
      </c>
      <c r="D270" s="71">
        <v>1</v>
      </c>
      <c r="E270" s="153" t="s">
        <v>16</v>
      </c>
      <c r="F270" s="154">
        <f t="shared" si="117"/>
        <v>0</v>
      </c>
      <c r="G270" s="155">
        <f>F270*D270+(F270*D270*$G$3)</f>
        <v>0</v>
      </c>
      <c r="H270" s="264">
        <f>$M$12</f>
        <v>0.25</v>
      </c>
      <c r="I270" s="182">
        <f>'28'!$J$42</f>
        <v>0</v>
      </c>
      <c r="J270" s="156">
        <f t="shared" si="115"/>
        <v>0</v>
      </c>
      <c r="K270" s="157"/>
    </row>
    <row r="271" spans="2:11" ht="13.8" x14ac:dyDescent="0.25">
      <c r="B271" s="57"/>
      <c r="C271" s="75" t="s">
        <v>98</v>
      </c>
      <c r="D271" s="76">
        <v>1</v>
      </c>
      <c r="E271" s="77" t="s">
        <v>16</v>
      </c>
      <c r="F271" s="67">
        <f>CEILING(I271/(1-H271),1)</f>
        <v>0</v>
      </c>
      <c r="G271" s="68">
        <f>F271*D271</f>
        <v>0</v>
      </c>
      <c r="H271" s="265">
        <f>$M$10</f>
        <v>0.25</v>
      </c>
      <c r="I271" s="183">
        <f>'28'!$J$49</f>
        <v>0</v>
      </c>
      <c r="J271" s="69">
        <f>I271*D271</f>
        <v>0</v>
      </c>
      <c r="K271" s="78"/>
    </row>
    <row r="272" spans="2:11" ht="14.4" thickBot="1" x14ac:dyDescent="0.3">
      <c r="B272" s="57"/>
      <c r="C272" s="146" t="s">
        <v>95</v>
      </c>
      <c r="D272" s="79">
        <v>1</v>
      </c>
      <c r="E272" s="147" t="s">
        <v>16</v>
      </c>
      <c r="F272" s="148">
        <f>CEILING(I272/(1-H272),1)</f>
        <v>0</v>
      </c>
      <c r="G272" s="149">
        <f>F272*D272</f>
        <v>0</v>
      </c>
      <c r="H272" s="266">
        <f>$M$13</f>
        <v>0.25</v>
      </c>
      <c r="I272" s="184">
        <f>'28'!$J$56</f>
        <v>0</v>
      </c>
      <c r="J272" s="150">
        <f>I272*D272</f>
        <v>0</v>
      </c>
      <c r="K272" s="151"/>
    </row>
    <row r="273" spans="2:11" ht="14.4" hidden="1" thickBot="1" x14ac:dyDescent="0.3">
      <c r="B273" s="94"/>
      <c r="C273" s="95"/>
      <c r="D273" s="85"/>
      <c r="E273" s="86"/>
      <c r="F273" s="96"/>
      <c r="G273" s="97"/>
      <c r="H273" s="269"/>
      <c r="I273" s="91"/>
      <c r="J273" s="98"/>
      <c r="K273" s="93"/>
    </row>
    <row r="274" spans="2:11" ht="14.4" thickBot="1" x14ac:dyDescent="0.3">
      <c r="B274" s="11">
        <v>29</v>
      </c>
      <c r="C274" s="169">
        <f>'Bid Summary'!F32</f>
        <v>0</v>
      </c>
      <c r="D274" s="105" t="s">
        <v>66</v>
      </c>
      <c r="E274" s="105" t="s">
        <v>10</v>
      </c>
      <c r="F274" s="105" t="s">
        <v>67</v>
      </c>
      <c r="G274" s="106">
        <f>SUM(G275:G282)</f>
        <v>0</v>
      </c>
      <c r="H274" s="258"/>
      <c r="I274" s="247" t="s">
        <v>74</v>
      </c>
      <c r="J274" s="129">
        <f>SUM(J275:J282)</f>
        <v>0</v>
      </c>
      <c r="K274" s="168" t="s">
        <v>72</v>
      </c>
    </row>
    <row r="275" spans="2:11" ht="13.8" x14ac:dyDescent="0.25">
      <c r="B275" s="99"/>
      <c r="C275" s="65" t="s">
        <v>84</v>
      </c>
      <c r="D275" s="71">
        <v>1</v>
      </c>
      <c r="E275" s="66" t="s">
        <v>16</v>
      </c>
      <c r="F275" s="89">
        <f>CEILING(I275/(1-H275),1)</f>
        <v>0</v>
      </c>
      <c r="G275" s="90">
        <f t="shared" ref="G275:G278" si="118">F275*D275</f>
        <v>0</v>
      </c>
      <c r="H275" s="270">
        <f>$M$9</f>
        <v>0.25</v>
      </c>
      <c r="I275" s="193">
        <f>'29'!$J$4</f>
        <v>0</v>
      </c>
      <c r="J275" s="92">
        <f t="shared" ref="J275:J279" si="119">I275*D275</f>
        <v>0</v>
      </c>
      <c r="K275" s="107"/>
    </row>
    <row r="276" spans="2:11" ht="13.8" x14ac:dyDescent="0.25">
      <c r="B276" s="3"/>
      <c r="C276" s="62" t="s">
        <v>87</v>
      </c>
      <c r="D276" s="71">
        <v>1</v>
      </c>
      <c r="E276" s="63" t="s">
        <v>16</v>
      </c>
      <c r="F276" s="228">
        <f t="shared" ref="F276" si="120">CEILING(I276/(1-H276),1)</f>
        <v>0</v>
      </c>
      <c r="G276" s="229">
        <f>F276*D276+(F276*D276*$G$3)</f>
        <v>0</v>
      </c>
      <c r="H276" s="261">
        <f>$M$10</f>
        <v>0.25</v>
      </c>
      <c r="I276" s="179">
        <f>'29'!$J$15</f>
        <v>0</v>
      </c>
      <c r="J276" s="230">
        <f t="shared" si="119"/>
        <v>0</v>
      </c>
      <c r="K276" s="64"/>
    </row>
    <row r="277" spans="2:11" ht="13.8" x14ac:dyDescent="0.25">
      <c r="B277" s="3"/>
      <c r="C277" s="158" t="s">
        <v>91</v>
      </c>
      <c r="D277" s="71">
        <v>1</v>
      </c>
      <c r="E277" s="159" t="s">
        <v>16</v>
      </c>
      <c r="F277" s="160">
        <f t="shared" ref="F277:F279" si="121">CEILING(I277/(1-H277),1)</f>
        <v>0</v>
      </c>
      <c r="G277" s="161">
        <f t="shared" si="118"/>
        <v>0</v>
      </c>
      <c r="H277" s="262">
        <f>$M$12</f>
        <v>0.25</v>
      </c>
      <c r="I277" s="180">
        <f>'29'!$J$28</f>
        <v>0</v>
      </c>
      <c r="J277" s="162">
        <f t="shared" si="119"/>
        <v>0</v>
      </c>
      <c r="K277" s="163"/>
    </row>
    <row r="278" spans="2:11" ht="13.8" x14ac:dyDescent="0.25">
      <c r="B278" s="3"/>
      <c r="C278" s="72" t="s">
        <v>116</v>
      </c>
      <c r="D278" s="71">
        <v>1</v>
      </c>
      <c r="E278" s="73" t="s">
        <v>16</v>
      </c>
      <c r="F278" s="132">
        <f t="shared" si="121"/>
        <v>0</v>
      </c>
      <c r="G278" s="133">
        <f t="shared" si="118"/>
        <v>0</v>
      </c>
      <c r="H278" s="263">
        <f>$M$11</f>
        <v>0.25</v>
      </c>
      <c r="I278" s="181">
        <f>'29'!$J$35</f>
        <v>0</v>
      </c>
      <c r="J278" s="131">
        <f t="shared" si="119"/>
        <v>0</v>
      </c>
      <c r="K278" s="74"/>
    </row>
    <row r="279" spans="2:11" ht="13.8" x14ac:dyDescent="0.25">
      <c r="B279" s="3"/>
      <c r="C279" s="152" t="s">
        <v>96</v>
      </c>
      <c r="D279" s="71">
        <v>1</v>
      </c>
      <c r="E279" s="153" t="s">
        <v>16</v>
      </c>
      <c r="F279" s="154">
        <f t="shared" si="121"/>
        <v>0</v>
      </c>
      <c r="G279" s="155">
        <f>F279*D279+(F279*D279*$G$3)</f>
        <v>0</v>
      </c>
      <c r="H279" s="264">
        <f>$M$12</f>
        <v>0.25</v>
      </c>
      <c r="I279" s="182">
        <f>'29'!$J$42</f>
        <v>0</v>
      </c>
      <c r="J279" s="156">
        <f t="shared" si="119"/>
        <v>0</v>
      </c>
      <c r="K279" s="157"/>
    </row>
    <row r="280" spans="2:11" ht="13.8" x14ac:dyDescent="0.25">
      <c r="B280" s="57"/>
      <c r="C280" s="75" t="s">
        <v>98</v>
      </c>
      <c r="D280" s="76">
        <v>1</v>
      </c>
      <c r="E280" s="77" t="s">
        <v>16</v>
      </c>
      <c r="F280" s="67">
        <f>CEILING(I280/(1-H280),1)</f>
        <v>0</v>
      </c>
      <c r="G280" s="68">
        <f>F280*D280</f>
        <v>0</v>
      </c>
      <c r="H280" s="265">
        <f>$M$10</f>
        <v>0.25</v>
      </c>
      <c r="I280" s="183">
        <f>'29'!$J$49</f>
        <v>0</v>
      </c>
      <c r="J280" s="69">
        <f>I280*D280</f>
        <v>0</v>
      </c>
      <c r="K280" s="78"/>
    </row>
    <row r="281" spans="2:11" ht="14.4" thickBot="1" x14ac:dyDescent="0.3">
      <c r="B281" s="57"/>
      <c r="C281" s="146" t="s">
        <v>95</v>
      </c>
      <c r="D281" s="79">
        <v>1</v>
      </c>
      <c r="E281" s="147" t="s">
        <v>16</v>
      </c>
      <c r="F281" s="148">
        <f>CEILING(I281/(1-H281),1)</f>
        <v>0</v>
      </c>
      <c r="G281" s="149">
        <f>F281*D281</f>
        <v>0</v>
      </c>
      <c r="H281" s="266">
        <f>$M$13</f>
        <v>0.25</v>
      </c>
      <c r="I281" s="184">
        <f>'29'!$J$56</f>
        <v>0</v>
      </c>
      <c r="J281" s="150">
        <f>I281*D281</f>
        <v>0</v>
      </c>
      <c r="K281" s="151"/>
    </row>
    <row r="282" spans="2:11" ht="14.4" hidden="1" thickBot="1" x14ac:dyDescent="0.3">
      <c r="B282" s="41"/>
      <c r="C282" s="95"/>
      <c r="D282" s="85"/>
      <c r="E282" s="86"/>
      <c r="F282" s="96"/>
      <c r="G282" s="97"/>
      <c r="H282" s="269"/>
      <c r="I282" s="91"/>
      <c r="J282" s="98"/>
      <c r="K282" s="93"/>
    </row>
    <row r="283" spans="2:11" ht="14.4" thickBot="1" x14ac:dyDescent="0.3">
      <c r="B283" s="11">
        <v>30</v>
      </c>
      <c r="C283" s="169">
        <f>'Bid Summary'!F33</f>
        <v>0</v>
      </c>
      <c r="D283" s="105" t="s">
        <v>66</v>
      </c>
      <c r="E283" s="105" t="s">
        <v>10</v>
      </c>
      <c r="F283" s="105" t="s">
        <v>67</v>
      </c>
      <c r="G283" s="106">
        <f>SUM(G284:G291)</f>
        <v>0</v>
      </c>
      <c r="H283" s="258"/>
      <c r="I283" s="247" t="s">
        <v>74</v>
      </c>
      <c r="J283" s="129">
        <f>SUM(J284:J291)</f>
        <v>0</v>
      </c>
      <c r="K283" s="168" t="s">
        <v>72</v>
      </c>
    </row>
    <row r="284" spans="2:11" ht="13.8" x14ac:dyDescent="0.25">
      <c r="B284" s="99"/>
      <c r="C284" s="65" t="s">
        <v>84</v>
      </c>
      <c r="D284" s="71">
        <v>1</v>
      </c>
      <c r="E284" s="66" t="s">
        <v>16</v>
      </c>
      <c r="F284" s="89">
        <f>CEILING(I284/(1-H284),1)</f>
        <v>0</v>
      </c>
      <c r="G284" s="90">
        <f t="shared" ref="G284:G287" si="122">F284*D284</f>
        <v>0</v>
      </c>
      <c r="H284" s="270">
        <f>$M$9</f>
        <v>0.25</v>
      </c>
      <c r="I284" s="193">
        <f>'30'!$J$4</f>
        <v>0</v>
      </c>
      <c r="J284" s="92">
        <f t="shared" ref="J284:J288" si="123">I284*D284</f>
        <v>0</v>
      </c>
      <c r="K284" s="107"/>
    </row>
    <row r="285" spans="2:11" ht="13.8" x14ac:dyDescent="0.25">
      <c r="B285" s="3"/>
      <c r="C285" s="62" t="s">
        <v>87</v>
      </c>
      <c r="D285" s="71">
        <v>1</v>
      </c>
      <c r="E285" s="63" t="s">
        <v>16</v>
      </c>
      <c r="F285" s="228">
        <f t="shared" ref="F285" si="124">CEILING(I285/(1-H285),1)</f>
        <v>0</v>
      </c>
      <c r="G285" s="229">
        <f>F285*D285+(F285*D285*$G$3)</f>
        <v>0</v>
      </c>
      <c r="H285" s="261">
        <f>$M$10</f>
        <v>0.25</v>
      </c>
      <c r="I285" s="179">
        <f>'30'!$J$15</f>
        <v>0</v>
      </c>
      <c r="J285" s="230">
        <f t="shared" si="123"/>
        <v>0</v>
      </c>
      <c r="K285" s="64"/>
    </row>
    <row r="286" spans="2:11" ht="13.8" x14ac:dyDescent="0.25">
      <c r="B286" s="3"/>
      <c r="C286" s="158" t="s">
        <v>91</v>
      </c>
      <c r="D286" s="71">
        <v>1</v>
      </c>
      <c r="E286" s="159" t="s">
        <v>16</v>
      </c>
      <c r="F286" s="160">
        <f t="shared" ref="F286:F288" si="125">CEILING(I286/(1-H286),1)</f>
        <v>0</v>
      </c>
      <c r="G286" s="161">
        <f t="shared" si="122"/>
        <v>0</v>
      </c>
      <c r="H286" s="262">
        <f>$M$12</f>
        <v>0.25</v>
      </c>
      <c r="I286" s="180">
        <f>'30'!$J$28</f>
        <v>0</v>
      </c>
      <c r="J286" s="162">
        <f t="shared" si="123"/>
        <v>0</v>
      </c>
      <c r="K286" s="163"/>
    </row>
    <row r="287" spans="2:11" ht="13.8" x14ac:dyDescent="0.25">
      <c r="B287" s="3"/>
      <c r="C287" s="72" t="s">
        <v>116</v>
      </c>
      <c r="D287" s="71">
        <v>1</v>
      </c>
      <c r="E287" s="73" t="s">
        <v>16</v>
      </c>
      <c r="F287" s="132">
        <f t="shared" si="125"/>
        <v>0</v>
      </c>
      <c r="G287" s="133">
        <f t="shared" si="122"/>
        <v>0</v>
      </c>
      <c r="H287" s="263">
        <f>$M$11</f>
        <v>0.25</v>
      </c>
      <c r="I287" s="181">
        <f>'30'!$J$35</f>
        <v>0</v>
      </c>
      <c r="J287" s="131">
        <f t="shared" si="123"/>
        <v>0</v>
      </c>
      <c r="K287" s="74"/>
    </row>
    <row r="288" spans="2:11" ht="13.8" x14ac:dyDescent="0.25">
      <c r="B288" s="3"/>
      <c r="C288" s="152" t="s">
        <v>96</v>
      </c>
      <c r="D288" s="71">
        <v>1</v>
      </c>
      <c r="E288" s="153" t="s">
        <v>16</v>
      </c>
      <c r="F288" s="154">
        <f t="shared" si="125"/>
        <v>0</v>
      </c>
      <c r="G288" s="155">
        <f>F288*D288+(F288*D288*$G$3)</f>
        <v>0</v>
      </c>
      <c r="H288" s="264">
        <f>$M$12</f>
        <v>0.25</v>
      </c>
      <c r="I288" s="182">
        <f>'30'!$J$42</f>
        <v>0</v>
      </c>
      <c r="J288" s="156">
        <f t="shared" si="123"/>
        <v>0</v>
      </c>
      <c r="K288" s="157"/>
    </row>
    <row r="289" spans="2:11" ht="13.8" x14ac:dyDescent="0.25">
      <c r="B289" s="57"/>
      <c r="C289" s="75" t="s">
        <v>98</v>
      </c>
      <c r="D289" s="76">
        <v>1</v>
      </c>
      <c r="E289" s="77" t="s">
        <v>16</v>
      </c>
      <c r="F289" s="67">
        <f>CEILING(I289/(1-H289),1)</f>
        <v>0</v>
      </c>
      <c r="G289" s="68">
        <f>F289*D289</f>
        <v>0</v>
      </c>
      <c r="H289" s="265">
        <f>$M$10</f>
        <v>0.25</v>
      </c>
      <c r="I289" s="183">
        <f>'30'!$J$49</f>
        <v>0</v>
      </c>
      <c r="J289" s="69">
        <f>I289*D289</f>
        <v>0</v>
      </c>
      <c r="K289" s="78"/>
    </row>
    <row r="290" spans="2:11" ht="14.4" thickBot="1" x14ac:dyDescent="0.3">
      <c r="B290" s="57"/>
      <c r="C290" s="146" t="s">
        <v>95</v>
      </c>
      <c r="D290" s="79">
        <v>1</v>
      </c>
      <c r="E290" s="147" t="s">
        <v>16</v>
      </c>
      <c r="F290" s="148">
        <f>CEILING(I290/(1-H290),1)</f>
        <v>0</v>
      </c>
      <c r="G290" s="149">
        <f>F290*D290</f>
        <v>0</v>
      </c>
      <c r="H290" s="266">
        <f>$M$13</f>
        <v>0.25</v>
      </c>
      <c r="I290" s="184">
        <f>'30'!$J$56</f>
        <v>0</v>
      </c>
      <c r="J290" s="150">
        <f>I290*D290</f>
        <v>0</v>
      </c>
      <c r="K290" s="151"/>
    </row>
    <row r="291" spans="2:11" ht="14.4" hidden="1" thickBot="1" x14ac:dyDescent="0.3">
      <c r="B291" s="94"/>
      <c r="C291" s="95"/>
      <c r="D291" s="85"/>
      <c r="E291" s="86"/>
      <c r="F291" s="96"/>
      <c r="G291" s="97"/>
      <c r="H291" s="269"/>
      <c r="I291" s="91"/>
      <c r="J291" s="98"/>
      <c r="K291" s="93"/>
    </row>
    <row r="292" spans="2:11" ht="14.4" thickBot="1" x14ac:dyDescent="0.3">
      <c r="B292" s="11">
        <v>31</v>
      </c>
      <c r="C292" s="169">
        <f>'Bid Summary'!F34</f>
        <v>0</v>
      </c>
      <c r="D292" s="105" t="s">
        <v>66</v>
      </c>
      <c r="E292" s="105" t="s">
        <v>10</v>
      </c>
      <c r="F292" s="105" t="s">
        <v>67</v>
      </c>
      <c r="G292" s="106">
        <f>SUM(G293:G300)</f>
        <v>0</v>
      </c>
      <c r="H292" s="258"/>
      <c r="I292" s="247" t="s">
        <v>74</v>
      </c>
      <c r="J292" s="129">
        <f>SUM(J293:J300)</f>
        <v>0</v>
      </c>
      <c r="K292" s="168" t="s">
        <v>72</v>
      </c>
    </row>
    <row r="293" spans="2:11" ht="13.8" x14ac:dyDescent="0.25">
      <c r="B293" s="99"/>
      <c r="C293" s="65" t="s">
        <v>84</v>
      </c>
      <c r="D293" s="71">
        <v>1</v>
      </c>
      <c r="E293" s="66" t="s">
        <v>16</v>
      </c>
      <c r="F293" s="89">
        <f>CEILING(I293/(1-H293),1)</f>
        <v>0</v>
      </c>
      <c r="G293" s="90">
        <f t="shared" ref="G293:G296" si="126">F293*D293</f>
        <v>0</v>
      </c>
      <c r="H293" s="270">
        <f>$M$9</f>
        <v>0.25</v>
      </c>
      <c r="I293" s="193">
        <f>'31'!$J$4</f>
        <v>0</v>
      </c>
      <c r="J293" s="92">
        <f t="shared" ref="J293:J297" si="127">I293*D293</f>
        <v>0</v>
      </c>
      <c r="K293" s="107"/>
    </row>
    <row r="294" spans="2:11" ht="13.8" x14ac:dyDescent="0.25">
      <c r="B294" s="3"/>
      <c r="C294" s="62" t="s">
        <v>87</v>
      </c>
      <c r="D294" s="71">
        <v>1</v>
      </c>
      <c r="E294" s="63" t="s">
        <v>16</v>
      </c>
      <c r="F294" s="228">
        <f t="shared" ref="F294" si="128">CEILING(I294/(1-H294),1)</f>
        <v>0</v>
      </c>
      <c r="G294" s="229">
        <f>F294*D294+(F294*D294*$G$3)</f>
        <v>0</v>
      </c>
      <c r="H294" s="261">
        <f>$M$10</f>
        <v>0.25</v>
      </c>
      <c r="I294" s="179">
        <f>'31'!$J$15</f>
        <v>0</v>
      </c>
      <c r="J294" s="230">
        <f t="shared" si="127"/>
        <v>0</v>
      </c>
      <c r="K294" s="64"/>
    </row>
    <row r="295" spans="2:11" ht="13.8" x14ac:dyDescent="0.25">
      <c r="B295" s="3"/>
      <c r="C295" s="158" t="s">
        <v>91</v>
      </c>
      <c r="D295" s="71">
        <v>1</v>
      </c>
      <c r="E295" s="159" t="s">
        <v>16</v>
      </c>
      <c r="F295" s="160">
        <f t="shared" ref="F295:F297" si="129">CEILING(I295/(1-H295),1)</f>
        <v>0</v>
      </c>
      <c r="G295" s="161">
        <f t="shared" si="126"/>
        <v>0</v>
      </c>
      <c r="H295" s="262">
        <f>$M$12</f>
        <v>0.25</v>
      </c>
      <c r="I295" s="180">
        <f>'31'!$J$28</f>
        <v>0</v>
      </c>
      <c r="J295" s="162">
        <f t="shared" si="127"/>
        <v>0</v>
      </c>
      <c r="K295" s="163"/>
    </row>
    <row r="296" spans="2:11" ht="13.8" x14ac:dyDescent="0.25">
      <c r="B296" s="3"/>
      <c r="C296" s="72" t="s">
        <v>116</v>
      </c>
      <c r="D296" s="71">
        <v>1</v>
      </c>
      <c r="E296" s="73" t="s">
        <v>16</v>
      </c>
      <c r="F296" s="132">
        <f t="shared" si="129"/>
        <v>0</v>
      </c>
      <c r="G296" s="133">
        <f t="shared" si="126"/>
        <v>0</v>
      </c>
      <c r="H296" s="263">
        <f>$M$11</f>
        <v>0.25</v>
      </c>
      <c r="I296" s="181">
        <f>'31'!$J$35</f>
        <v>0</v>
      </c>
      <c r="J296" s="131">
        <f t="shared" si="127"/>
        <v>0</v>
      </c>
      <c r="K296" s="74"/>
    </row>
    <row r="297" spans="2:11" ht="13.8" x14ac:dyDescent="0.25">
      <c r="B297" s="3"/>
      <c r="C297" s="152" t="s">
        <v>96</v>
      </c>
      <c r="D297" s="71">
        <v>1</v>
      </c>
      <c r="E297" s="153" t="s">
        <v>16</v>
      </c>
      <c r="F297" s="154">
        <f t="shared" si="129"/>
        <v>0</v>
      </c>
      <c r="G297" s="155">
        <f>F297*D297+(F297*D297*$G$3)</f>
        <v>0</v>
      </c>
      <c r="H297" s="264">
        <f>$M$12</f>
        <v>0.25</v>
      </c>
      <c r="I297" s="182">
        <f>'31'!$J$42</f>
        <v>0</v>
      </c>
      <c r="J297" s="156">
        <f t="shared" si="127"/>
        <v>0</v>
      </c>
      <c r="K297" s="157"/>
    </row>
    <row r="298" spans="2:11" ht="13.8" x14ac:dyDescent="0.25">
      <c r="B298" s="57"/>
      <c r="C298" s="75" t="s">
        <v>98</v>
      </c>
      <c r="D298" s="76">
        <v>1</v>
      </c>
      <c r="E298" s="77" t="s">
        <v>16</v>
      </c>
      <c r="F298" s="67">
        <f>CEILING(I298/(1-H298),1)</f>
        <v>0</v>
      </c>
      <c r="G298" s="68">
        <f>F298*D298</f>
        <v>0</v>
      </c>
      <c r="H298" s="265">
        <f>$M$10</f>
        <v>0.25</v>
      </c>
      <c r="I298" s="183">
        <f>'31'!$J$49</f>
        <v>0</v>
      </c>
      <c r="J298" s="69">
        <f>I298*D298</f>
        <v>0</v>
      </c>
      <c r="K298" s="78"/>
    </row>
    <row r="299" spans="2:11" ht="14.4" thickBot="1" x14ac:dyDescent="0.3">
      <c r="B299" s="57"/>
      <c r="C299" s="146" t="s">
        <v>95</v>
      </c>
      <c r="D299" s="79">
        <v>1</v>
      </c>
      <c r="E299" s="147" t="s">
        <v>16</v>
      </c>
      <c r="F299" s="148">
        <f>CEILING(I299/(1-H299),1)</f>
        <v>0</v>
      </c>
      <c r="G299" s="149">
        <f>F299*D299</f>
        <v>0</v>
      </c>
      <c r="H299" s="266">
        <f>$M$13</f>
        <v>0.25</v>
      </c>
      <c r="I299" s="184">
        <f>'31'!$J$56</f>
        <v>0</v>
      </c>
      <c r="J299" s="150">
        <f>I299*D299</f>
        <v>0</v>
      </c>
      <c r="K299" s="151"/>
    </row>
    <row r="300" spans="2:11" ht="14.4" hidden="1" thickBot="1" x14ac:dyDescent="0.3">
      <c r="B300" s="41"/>
      <c r="C300" s="95"/>
      <c r="D300" s="85"/>
      <c r="E300" s="86"/>
      <c r="F300" s="96"/>
      <c r="G300" s="97"/>
      <c r="H300" s="269"/>
      <c r="I300" s="91"/>
      <c r="J300" s="98"/>
      <c r="K300" s="93"/>
    </row>
    <row r="301" spans="2:11" ht="14.4" thickBot="1" x14ac:dyDescent="0.3">
      <c r="B301" s="11">
        <v>32</v>
      </c>
      <c r="C301" s="169">
        <f>'Bid Summary'!F35</f>
        <v>0</v>
      </c>
      <c r="D301" s="105" t="s">
        <v>66</v>
      </c>
      <c r="E301" s="105" t="s">
        <v>10</v>
      </c>
      <c r="F301" s="105" t="s">
        <v>67</v>
      </c>
      <c r="G301" s="106">
        <f>SUM(G302:G309)</f>
        <v>0</v>
      </c>
      <c r="H301" s="258"/>
      <c r="I301" s="247" t="s">
        <v>74</v>
      </c>
      <c r="J301" s="129">
        <f>SUM(J302:J309)</f>
        <v>0</v>
      </c>
      <c r="K301" s="168" t="s">
        <v>72</v>
      </c>
    </row>
    <row r="302" spans="2:11" ht="13.8" x14ac:dyDescent="0.25">
      <c r="B302" s="99"/>
      <c r="C302" s="65" t="s">
        <v>84</v>
      </c>
      <c r="D302" s="71">
        <v>1</v>
      </c>
      <c r="E302" s="66" t="s">
        <v>16</v>
      </c>
      <c r="F302" s="89">
        <f>CEILING(I302/(1-H302),1)</f>
        <v>0</v>
      </c>
      <c r="G302" s="90">
        <f t="shared" ref="G302:G305" si="130">F302*D302</f>
        <v>0</v>
      </c>
      <c r="H302" s="270">
        <f>$M$9</f>
        <v>0.25</v>
      </c>
      <c r="I302" s="193">
        <f>'32'!$J$4</f>
        <v>0</v>
      </c>
      <c r="J302" s="92">
        <f t="shared" ref="J302:J306" si="131">I302*D302</f>
        <v>0</v>
      </c>
      <c r="K302" s="107"/>
    </row>
    <row r="303" spans="2:11" ht="13.8" x14ac:dyDescent="0.25">
      <c r="B303" s="3"/>
      <c r="C303" s="62" t="s">
        <v>87</v>
      </c>
      <c r="D303" s="71">
        <v>1</v>
      </c>
      <c r="E303" s="63" t="s">
        <v>16</v>
      </c>
      <c r="F303" s="228">
        <f t="shared" ref="F303" si="132">CEILING(I303/(1-H303),1)</f>
        <v>0</v>
      </c>
      <c r="G303" s="229">
        <f>F303*D303+(F303*D303*$G$3)</f>
        <v>0</v>
      </c>
      <c r="H303" s="261">
        <f>$M$10</f>
        <v>0.25</v>
      </c>
      <c r="I303" s="179">
        <f>'32'!$J$15</f>
        <v>0</v>
      </c>
      <c r="J303" s="230">
        <f t="shared" si="131"/>
        <v>0</v>
      </c>
      <c r="K303" s="64"/>
    </row>
    <row r="304" spans="2:11" ht="13.8" x14ac:dyDescent="0.25">
      <c r="B304" s="3"/>
      <c r="C304" s="158" t="s">
        <v>91</v>
      </c>
      <c r="D304" s="71">
        <v>1</v>
      </c>
      <c r="E304" s="159" t="s">
        <v>16</v>
      </c>
      <c r="F304" s="160">
        <f t="shared" ref="F304:F306" si="133">CEILING(I304/(1-H304),1)</f>
        <v>0</v>
      </c>
      <c r="G304" s="161">
        <f t="shared" si="130"/>
        <v>0</v>
      </c>
      <c r="H304" s="262">
        <f>$M$12</f>
        <v>0.25</v>
      </c>
      <c r="I304" s="180">
        <f>'32'!$J$28</f>
        <v>0</v>
      </c>
      <c r="J304" s="162">
        <f t="shared" si="131"/>
        <v>0</v>
      </c>
      <c r="K304" s="163"/>
    </row>
    <row r="305" spans="2:11" ht="13.8" x14ac:dyDescent="0.25">
      <c r="B305" s="3"/>
      <c r="C305" s="72" t="s">
        <v>116</v>
      </c>
      <c r="D305" s="71">
        <v>1</v>
      </c>
      <c r="E305" s="73" t="s">
        <v>16</v>
      </c>
      <c r="F305" s="132">
        <f t="shared" si="133"/>
        <v>0</v>
      </c>
      <c r="G305" s="133">
        <f t="shared" si="130"/>
        <v>0</v>
      </c>
      <c r="H305" s="263">
        <f>$M$11</f>
        <v>0.25</v>
      </c>
      <c r="I305" s="181">
        <f>'32'!$J$35</f>
        <v>0</v>
      </c>
      <c r="J305" s="131">
        <f t="shared" si="131"/>
        <v>0</v>
      </c>
      <c r="K305" s="74"/>
    </row>
    <row r="306" spans="2:11" ht="13.8" x14ac:dyDescent="0.25">
      <c r="B306" s="3"/>
      <c r="C306" s="152" t="s">
        <v>96</v>
      </c>
      <c r="D306" s="71">
        <v>1</v>
      </c>
      <c r="E306" s="153" t="s">
        <v>16</v>
      </c>
      <c r="F306" s="154">
        <f t="shared" si="133"/>
        <v>0</v>
      </c>
      <c r="G306" s="155">
        <f>F306*D306+(F306*D306*$G$3)</f>
        <v>0</v>
      </c>
      <c r="H306" s="264">
        <f>$M$12</f>
        <v>0.25</v>
      </c>
      <c r="I306" s="182">
        <f>'32'!$J$42</f>
        <v>0</v>
      </c>
      <c r="J306" s="156">
        <f t="shared" si="131"/>
        <v>0</v>
      </c>
      <c r="K306" s="157"/>
    </row>
    <row r="307" spans="2:11" ht="13.8" x14ac:dyDescent="0.25">
      <c r="B307" s="57"/>
      <c r="C307" s="75" t="s">
        <v>98</v>
      </c>
      <c r="D307" s="76">
        <v>1</v>
      </c>
      <c r="E307" s="77" t="s">
        <v>16</v>
      </c>
      <c r="F307" s="67">
        <f>CEILING(I307/(1-H307),1)</f>
        <v>0</v>
      </c>
      <c r="G307" s="68">
        <f>F307*D307</f>
        <v>0</v>
      </c>
      <c r="H307" s="265">
        <f>$M$10</f>
        <v>0.25</v>
      </c>
      <c r="I307" s="183">
        <f>'32'!$J$49</f>
        <v>0</v>
      </c>
      <c r="J307" s="69">
        <f>I307*D307</f>
        <v>0</v>
      </c>
      <c r="K307" s="78"/>
    </row>
    <row r="308" spans="2:11" ht="14.4" thickBot="1" x14ac:dyDescent="0.3">
      <c r="B308" s="57"/>
      <c r="C308" s="146" t="s">
        <v>95</v>
      </c>
      <c r="D308" s="79">
        <v>1</v>
      </c>
      <c r="E308" s="147" t="s">
        <v>16</v>
      </c>
      <c r="F308" s="148">
        <f>CEILING(I308/(1-H308),1)</f>
        <v>0</v>
      </c>
      <c r="G308" s="149">
        <f>F308*D308</f>
        <v>0</v>
      </c>
      <c r="H308" s="266">
        <f>$M$13</f>
        <v>0.25</v>
      </c>
      <c r="I308" s="184">
        <f>'32'!$J$56</f>
        <v>0</v>
      </c>
      <c r="J308" s="150">
        <f>I308*D308</f>
        <v>0</v>
      </c>
      <c r="K308" s="151"/>
    </row>
    <row r="309" spans="2:11" ht="14.4" hidden="1" thickBot="1" x14ac:dyDescent="0.3">
      <c r="B309" s="94"/>
      <c r="C309" s="95"/>
      <c r="D309" s="85"/>
      <c r="E309" s="86"/>
      <c r="F309" s="96"/>
      <c r="G309" s="97"/>
      <c r="H309" s="269"/>
      <c r="I309" s="91"/>
      <c r="J309" s="98"/>
      <c r="K309" s="93"/>
    </row>
    <row r="310" spans="2:11" ht="14.4" thickBot="1" x14ac:dyDescent="0.3">
      <c r="B310" s="11">
        <v>33</v>
      </c>
      <c r="C310" s="169">
        <f>'Bid Summary'!F36</f>
        <v>0</v>
      </c>
      <c r="D310" s="105" t="s">
        <v>66</v>
      </c>
      <c r="E310" s="105" t="s">
        <v>10</v>
      </c>
      <c r="F310" s="105" t="s">
        <v>67</v>
      </c>
      <c r="G310" s="106">
        <f>SUM(G311:G318)</f>
        <v>0</v>
      </c>
      <c r="H310" s="258"/>
      <c r="I310" s="247" t="s">
        <v>74</v>
      </c>
      <c r="J310" s="129">
        <f>SUM(J311:J318)</f>
        <v>0</v>
      </c>
      <c r="K310" s="168" t="s">
        <v>72</v>
      </c>
    </row>
    <row r="311" spans="2:11" ht="13.8" x14ac:dyDescent="0.25">
      <c r="B311" s="99"/>
      <c r="C311" s="65" t="s">
        <v>84</v>
      </c>
      <c r="D311" s="71">
        <v>1</v>
      </c>
      <c r="E311" s="66" t="s">
        <v>16</v>
      </c>
      <c r="F311" s="89">
        <f>CEILING(I311/(1-H311),1)</f>
        <v>0</v>
      </c>
      <c r="G311" s="90">
        <f t="shared" ref="G311:G314" si="134">F311*D311</f>
        <v>0</v>
      </c>
      <c r="H311" s="270">
        <f>$M$9</f>
        <v>0.25</v>
      </c>
      <c r="I311" s="193">
        <f>'33'!$J$4</f>
        <v>0</v>
      </c>
      <c r="J311" s="92">
        <f t="shared" ref="J311:J315" si="135">I311*D311</f>
        <v>0</v>
      </c>
      <c r="K311" s="107"/>
    </row>
    <row r="312" spans="2:11" ht="13.8" x14ac:dyDescent="0.25">
      <c r="B312" s="3"/>
      <c r="C312" s="62" t="s">
        <v>87</v>
      </c>
      <c r="D312" s="71">
        <v>1</v>
      </c>
      <c r="E312" s="63" t="s">
        <v>16</v>
      </c>
      <c r="F312" s="228">
        <f t="shared" ref="F312" si="136">CEILING(I312/(1-H312),1)</f>
        <v>0</v>
      </c>
      <c r="G312" s="229">
        <f>F312*D312+(F312*D312*$G$3)</f>
        <v>0</v>
      </c>
      <c r="H312" s="261">
        <f>$M$10</f>
        <v>0.25</v>
      </c>
      <c r="I312" s="179">
        <f>'33'!$J$15</f>
        <v>0</v>
      </c>
      <c r="J312" s="230">
        <f t="shared" si="135"/>
        <v>0</v>
      </c>
      <c r="K312" s="64"/>
    </row>
    <row r="313" spans="2:11" ht="13.8" x14ac:dyDescent="0.25">
      <c r="B313" s="3"/>
      <c r="C313" s="158" t="s">
        <v>91</v>
      </c>
      <c r="D313" s="71">
        <v>1</v>
      </c>
      <c r="E313" s="159" t="s">
        <v>16</v>
      </c>
      <c r="F313" s="160">
        <f t="shared" ref="F313:F315" si="137">CEILING(I313/(1-H313),1)</f>
        <v>0</v>
      </c>
      <c r="G313" s="161">
        <f t="shared" si="134"/>
        <v>0</v>
      </c>
      <c r="H313" s="262">
        <f>$M$12</f>
        <v>0.25</v>
      </c>
      <c r="I313" s="180">
        <f>'33'!$J$28</f>
        <v>0</v>
      </c>
      <c r="J313" s="162">
        <f t="shared" si="135"/>
        <v>0</v>
      </c>
      <c r="K313" s="163"/>
    </row>
    <row r="314" spans="2:11" ht="13.8" x14ac:dyDescent="0.25">
      <c r="B314" s="3"/>
      <c r="C314" s="72" t="s">
        <v>116</v>
      </c>
      <c r="D314" s="71">
        <v>1</v>
      </c>
      <c r="E314" s="73" t="s">
        <v>16</v>
      </c>
      <c r="F314" s="132">
        <f t="shared" si="137"/>
        <v>0</v>
      </c>
      <c r="G314" s="133">
        <f t="shared" si="134"/>
        <v>0</v>
      </c>
      <c r="H314" s="263">
        <f>$M$11</f>
        <v>0.25</v>
      </c>
      <c r="I314" s="181">
        <f>'33'!$J$35</f>
        <v>0</v>
      </c>
      <c r="J314" s="131">
        <f t="shared" si="135"/>
        <v>0</v>
      </c>
      <c r="K314" s="74"/>
    </row>
    <row r="315" spans="2:11" ht="13.8" x14ac:dyDescent="0.25">
      <c r="B315" s="3"/>
      <c r="C315" s="152" t="s">
        <v>96</v>
      </c>
      <c r="D315" s="71">
        <v>1</v>
      </c>
      <c r="E315" s="153" t="s">
        <v>16</v>
      </c>
      <c r="F315" s="154">
        <f t="shared" si="137"/>
        <v>0</v>
      </c>
      <c r="G315" s="155">
        <f>F315*D315+(F315*D315*$G$3)</f>
        <v>0</v>
      </c>
      <c r="H315" s="264">
        <f>$M$12</f>
        <v>0.25</v>
      </c>
      <c r="I315" s="182">
        <f>'33'!$J$42</f>
        <v>0</v>
      </c>
      <c r="J315" s="156">
        <f t="shared" si="135"/>
        <v>0</v>
      </c>
      <c r="K315" s="157"/>
    </row>
    <row r="316" spans="2:11" ht="13.8" x14ac:dyDescent="0.25">
      <c r="B316" s="57"/>
      <c r="C316" s="75" t="s">
        <v>98</v>
      </c>
      <c r="D316" s="76">
        <v>1</v>
      </c>
      <c r="E316" s="77" t="s">
        <v>16</v>
      </c>
      <c r="F316" s="67">
        <f>CEILING(I316/(1-H316),1)</f>
        <v>0</v>
      </c>
      <c r="G316" s="68">
        <f>F316*D316</f>
        <v>0</v>
      </c>
      <c r="H316" s="265">
        <f>$M$10</f>
        <v>0.25</v>
      </c>
      <c r="I316" s="183">
        <f>'33'!$J$49</f>
        <v>0</v>
      </c>
      <c r="J316" s="69">
        <f>I316*D316</f>
        <v>0</v>
      </c>
      <c r="K316" s="78"/>
    </row>
    <row r="317" spans="2:11" ht="14.4" thickBot="1" x14ac:dyDescent="0.3">
      <c r="B317" s="57"/>
      <c r="C317" s="146" t="s">
        <v>95</v>
      </c>
      <c r="D317" s="79">
        <v>1</v>
      </c>
      <c r="E317" s="147" t="s">
        <v>16</v>
      </c>
      <c r="F317" s="148">
        <f>CEILING(I317/(1-H317),1)</f>
        <v>0</v>
      </c>
      <c r="G317" s="149">
        <f>F317*D317</f>
        <v>0</v>
      </c>
      <c r="H317" s="266">
        <f>$M$13</f>
        <v>0.25</v>
      </c>
      <c r="I317" s="184">
        <f>'33'!$J$56</f>
        <v>0</v>
      </c>
      <c r="J317" s="150">
        <f>I317*D317</f>
        <v>0</v>
      </c>
      <c r="K317" s="151"/>
    </row>
    <row r="318" spans="2:11" ht="14.4" hidden="1" thickBot="1" x14ac:dyDescent="0.3">
      <c r="B318" s="41"/>
      <c r="C318" s="95"/>
      <c r="D318" s="85"/>
      <c r="E318" s="86"/>
      <c r="F318" s="96"/>
      <c r="G318" s="97"/>
      <c r="H318" s="269"/>
      <c r="I318" s="91"/>
      <c r="J318" s="98"/>
      <c r="K318" s="93"/>
    </row>
    <row r="319" spans="2:11" ht="14.4" thickBot="1" x14ac:dyDescent="0.3">
      <c r="B319" s="11">
        <v>34</v>
      </c>
      <c r="C319" s="169">
        <f>'Bid Summary'!F37</f>
        <v>0</v>
      </c>
      <c r="D319" s="105" t="s">
        <v>66</v>
      </c>
      <c r="E319" s="105" t="s">
        <v>10</v>
      </c>
      <c r="F319" s="105" t="s">
        <v>67</v>
      </c>
      <c r="G319" s="106">
        <f>SUM(G320:G327)</f>
        <v>0</v>
      </c>
      <c r="H319" s="258"/>
      <c r="I319" s="247" t="s">
        <v>74</v>
      </c>
      <c r="J319" s="129">
        <f>SUM(J320:J327)</f>
        <v>0</v>
      </c>
      <c r="K319" s="168" t="s">
        <v>72</v>
      </c>
    </row>
    <row r="320" spans="2:11" ht="13.8" x14ac:dyDescent="0.25">
      <c r="B320" s="99"/>
      <c r="C320" s="65" t="s">
        <v>84</v>
      </c>
      <c r="D320" s="71">
        <v>1</v>
      </c>
      <c r="E320" s="66" t="s">
        <v>16</v>
      </c>
      <c r="F320" s="89">
        <f>CEILING(I320/(1-H320),1)</f>
        <v>0</v>
      </c>
      <c r="G320" s="90">
        <f t="shared" ref="G320:G323" si="138">F320*D320</f>
        <v>0</v>
      </c>
      <c r="H320" s="270">
        <f>$M$9</f>
        <v>0.25</v>
      </c>
      <c r="I320" s="193">
        <f>'34'!$J$4</f>
        <v>0</v>
      </c>
      <c r="J320" s="92">
        <f t="shared" ref="J320:J324" si="139">I320*D320</f>
        <v>0</v>
      </c>
      <c r="K320" s="107"/>
    </row>
    <row r="321" spans="2:11" ht="13.8" x14ac:dyDescent="0.25">
      <c r="B321" s="3"/>
      <c r="C321" s="62" t="s">
        <v>87</v>
      </c>
      <c r="D321" s="71">
        <v>1</v>
      </c>
      <c r="E321" s="63" t="s">
        <v>16</v>
      </c>
      <c r="F321" s="228">
        <f t="shared" ref="F321" si="140">CEILING(I321/(1-H321),1)</f>
        <v>0</v>
      </c>
      <c r="G321" s="229">
        <f>F321*D321+(F321*D321*$G$3)</f>
        <v>0</v>
      </c>
      <c r="H321" s="261">
        <f>$M$10</f>
        <v>0.25</v>
      </c>
      <c r="I321" s="179">
        <f>'34'!$J$15</f>
        <v>0</v>
      </c>
      <c r="J321" s="230">
        <f t="shared" si="139"/>
        <v>0</v>
      </c>
      <c r="K321" s="64"/>
    </row>
    <row r="322" spans="2:11" ht="13.8" x14ac:dyDescent="0.25">
      <c r="B322" s="3"/>
      <c r="C322" s="158" t="s">
        <v>91</v>
      </c>
      <c r="D322" s="71">
        <v>1</v>
      </c>
      <c r="E322" s="159" t="s">
        <v>16</v>
      </c>
      <c r="F322" s="160">
        <f t="shared" ref="F322:F324" si="141">CEILING(I322/(1-H322),1)</f>
        <v>0</v>
      </c>
      <c r="G322" s="161">
        <f t="shared" si="138"/>
        <v>0</v>
      </c>
      <c r="H322" s="262">
        <f>$M$12</f>
        <v>0.25</v>
      </c>
      <c r="I322" s="180">
        <f>'34'!$J$28</f>
        <v>0</v>
      </c>
      <c r="J322" s="162">
        <f t="shared" si="139"/>
        <v>0</v>
      </c>
      <c r="K322" s="163"/>
    </row>
    <row r="323" spans="2:11" ht="13.8" x14ac:dyDescent="0.25">
      <c r="B323" s="3"/>
      <c r="C323" s="72" t="s">
        <v>116</v>
      </c>
      <c r="D323" s="71">
        <v>1</v>
      </c>
      <c r="E323" s="73" t="s">
        <v>16</v>
      </c>
      <c r="F323" s="132">
        <f t="shared" si="141"/>
        <v>0</v>
      </c>
      <c r="G323" s="133">
        <f t="shared" si="138"/>
        <v>0</v>
      </c>
      <c r="H323" s="263">
        <f>$M$11</f>
        <v>0.25</v>
      </c>
      <c r="I323" s="181">
        <f>'34'!$J$35</f>
        <v>0</v>
      </c>
      <c r="J323" s="131">
        <f t="shared" si="139"/>
        <v>0</v>
      </c>
      <c r="K323" s="74"/>
    </row>
    <row r="324" spans="2:11" ht="13.8" x14ac:dyDescent="0.25">
      <c r="B324" s="3"/>
      <c r="C324" s="152" t="s">
        <v>96</v>
      </c>
      <c r="D324" s="71">
        <v>1</v>
      </c>
      <c r="E324" s="153" t="s">
        <v>16</v>
      </c>
      <c r="F324" s="154">
        <f t="shared" si="141"/>
        <v>0</v>
      </c>
      <c r="G324" s="155">
        <f>F324*D324+(F324*D324*$G$3)</f>
        <v>0</v>
      </c>
      <c r="H324" s="264">
        <f>$M$12</f>
        <v>0.25</v>
      </c>
      <c r="I324" s="182">
        <f>'34'!$J$42</f>
        <v>0</v>
      </c>
      <c r="J324" s="156">
        <f t="shared" si="139"/>
        <v>0</v>
      </c>
      <c r="K324" s="157"/>
    </row>
    <row r="325" spans="2:11" ht="13.8" x14ac:dyDescent="0.25">
      <c r="B325" s="57"/>
      <c r="C325" s="75" t="s">
        <v>98</v>
      </c>
      <c r="D325" s="76">
        <v>1</v>
      </c>
      <c r="E325" s="77" t="s">
        <v>16</v>
      </c>
      <c r="F325" s="67">
        <f>CEILING(I325/(1-H325),1)</f>
        <v>0</v>
      </c>
      <c r="G325" s="68">
        <f>F325*D325</f>
        <v>0</v>
      </c>
      <c r="H325" s="265">
        <f>$M$10</f>
        <v>0.25</v>
      </c>
      <c r="I325" s="183">
        <f>'34'!$J$49</f>
        <v>0</v>
      </c>
      <c r="J325" s="69">
        <f>I325*D325</f>
        <v>0</v>
      </c>
      <c r="K325" s="78"/>
    </row>
    <row r="326" spans="2:11" ht="14.4" thickBot="1" x14ac:dyDescent="0.3">
      <c r="B326" s="57"/>
      <c r="C326" s="146" t="s">
        <v>95</v>
      </c>
      <c r="D326" s="79">
        <v>1</v>
      </c>
      <c r="E326" s="147" t="s">
        <v>16</v>
      </c>
      <c r="F326" s="148">
        <f>CEILING(I326/(1-H326),1)</f>
        <v>0</v>
      </c>
      <c r="G326" s="149">
        <f>F326*D326</f>
        <v>0</v>
      </c>
      <c r="H326" s="266">
        <f>$M$13</f>
        <v>0.25</v>
      </c>
      <c r="I326" s="184">
        <f>'34'!$J$56</f>
        <v>0</v>
      </c>
      <c r="J326" s="150">
        <f>I326*D326</f>
        <v>0</v>
      </c>
      <c r="K326" s="151"/>
    </row>
    <row r="327" spans="2:11" ht="14.4" hidden="1" thickBot="1" x14ac:dyDescent="0.3">
      <c r="B327" s="94"/>
      <c r="C327" s="95"/>
      <c r="D327" s="85"/>
      <c r="E327" s="86"/>
      <c r="F327" s="96"/>
      <c r="G327" s="97"/>
      <c r="H327" s="269"/>
      <c r="I327" s="91"/>
      <c r="J327" s="98"/>
      <c r="K327" s="93"/>
    </row>
    <row r="328" spans="2:11" ht="14.4" thickBot="1" x14ac:dyDescent="0.3">
      <c r="B328" s="11">
        <v>35</v>
      </c>
      <c r="C328" s="169">
        <f>'Bid Summary'!F38</f>
        <v>0</v>
      </c>
      <c r="D328" s="105" t="s">
        <v>66</v>
      </c>
      <c r="E328" s="105" t="s">
        <v>10</v>
      </c>
      <c r="F328" s="105" t="s">
        <v>67</v>
      </c>
      <c r="G328" s="106">
        <f>SUM(G329:G336)</f>
        <v>0</v>
      </c>
      <c r="H328" s="258"/>
      <c r="I328" s="247" t="s">
        <v>74</v>
      </c>
      <c r="J328" s="129">
        <f>SUM(J329:J336)</f>
        <v>0</v>
      </c>
      <c r="K328" s="168" t="s">
        <v>72</v>
      </c>
    </row>
    <row r="329" spans="2:11" ht="13.8" x14ac:dyDescent="0.25">
      <c r="B329" s="99"/>
      <c r="C329" s="65" t="s">
        <v>84</v>
      </c>
      <c r="D329" s="71">
        <v>1</v>
      </c>
      <c r="E329" s="66" t="s">
        <v>16</v>
      </c>
      <c r="F329" s="89">
        <f>CEILING(I329/(1-H329),1)</f>
        <v>0</v>
      </c>
      <c r="G329" s="90">
        <f t="shared" ref="G329:G332" si="142">F329*D329</f>
        <v>0</v>
      </c>
      <c r="H329" s="270">
        <f>$M$9</f>
        <v>0.25</v>
      </c>
      <c r="I329" s="193">
        <f>'35'!$J$4</f>
        <v>0</v>
      </c>
      <c r="J329" s="92">
        <f t="shared" ref="J329:J333" si="143">I329*D329</f>
        <v>0</v>
      </c>
      <c r="K329" s="107"/>
    </row>
    <row r="330" spans="2:11" ht="13.8" x14ac:dyDescent="0.25">
      <c r="B330" s="3"/>
      <c r="C330" s="62" t="s">
        <v>87</v>
      </c>
      <c r="D330" s="71">
        <v>1</v>
      </c>
      <c r="E330" s="63" t="s">
        <v>16</v>
      </c>
      <c r="F330" s="228">
        <f t="shared" ref="F330" si="144">CEILING(I330/(1-H330),1)</f>
        <v>0</v>
      </c>
      <c r="G330" s="229">
        <f>F330*D330+(F330*D330*$G$3)</f>
        <v>0</v>
      </c>
      <c r="H330" s="261">
        <f>$M$10</f>
        <v>0.25</v>
      </c>
      <c r="I330" s="179">
        <f>'35'!$J$15</f>
        <v>0</v>
      </c>
      <c r="J330" s="230">
        <f t="shared" si="143"/>
        <v>0</v>
      </c>
      <c r="K330" s="64"/>
    </row>
    <row r="331" spans="2:11" ht="13.8" x14ac:dyDescent="0.25">
      <c r="B331" s="3"/>
      <c r="C331" s="158" t="s">
        <v>91</v>
      </c>
      <c r="D331" s="71">
        <v>1</v>
      </c>
      <c r="E331" s="159" t="s">
        <v>16</v>
      </c>
      <c r="F331" s="160">
        <f t="shared" ref="F331:F333" si="145">CEILING(I331/(1-H331),1)</f>
        <v>0</v>
      </c>
      <c r="G331" s="161">
        <f t="shared" si="142"/>
        <v>0</v>
      </c>
      <c r="H331" s="262">
        <f>$M$12</f>
        <v>0.25</v>
      </c>
      <c r="I331" s="180">
        <f>'35'!$J$28</f>
        <v>0</v>
      </c>
      <c r="J331" s="162">
        <f t="shared" si="143"/>
        <v>0</v>
      </c>
      <c r="K331" s="163"/>
    </row>
    <row r="332" spans="2:11" ht="13.8" x14ac:dyDescent="0.25">
      <c r="B332" s="3"/>
      <c r="C332" s="72" t="s">
        <v>116</v>
      </c>
      <c r="D332" s="71">
        <v>1</v>
      </c>
      <c r="E332" s="73" t="s">
        <v>16</v>
      </c>
      <c r="F332" s="132">
        <f t="shared" si="145"/>
        <v>0</v>
      </c>
      <c r="G332" s="133">
        <f t="shared" si="142"/>
        <v>0</v>
      </c>
      <c r="H332" s="263">
        <f>$M$11</f>
        <v>0.25</v>
      </c>
      <c r="I332" s="181">
        <f>'35'!$J$35</f>
        <v>0</v>
      </c>
      <c r="J332" s="131">
        <f t="shared" si="143"/>
        <v>0</v>
      </c>
      <c r="K332" s="74"/>
    </row>
    <row r="333" spans="2:11" ht="13.8" x14ac:dyDescent="0.25">
      <c r="B333" s="3"/>
      <c r="C333" s="152" t="s">
        <v>96</v>
      </c>
      <c r="D333" s="71">
        <v>1</v>
      </c>
      <c r="E333" s="153" t="s">
        <v>16</v>
      </c>
      <c r="F333" s="154">
        <f t="shared" si="145"/>
        <v>0</v>
      </c>
      <c r="G333" s="155">
        <f>F333*D333+(F333*D333*$G$3)</f>
        <v>0</v>
      </c>
      <c r="H333" s="264">
        <f>$M$12</f>
        <v>0.25</v>
      </c>
      <c r="I333" s="182">
        <f>'35'!$J$42</f>
        <v>0</v>
      </c>
      <c r="J333" s="156">
        <f t="shared" si="143"/>
        <v>0</v>
      </c>
      <c r="K333" s="157"/>
    </row>
    <row r="334" spans="2:11" ht="13.8" x14ac:dyDescent="0.25">
      <c r="B334" s="57"/>
      <c r="C334" s="75" t="s">
        <v>98</v>
      </c>
      <c r="D334" s="76">
        <v>1</v>
      </c>
      <c r="E334" s="77" t="s">
        <v>16</v>
      </c>
      <c r="F334" s="67">
        <f>CEILING(I334/(1-H334),1)</f>
        <v>0</v>
      </c>
      <c r="G334" s="68">
        <f>F334*D334</f>
        <v>0</v>
      </c>
      <c r="H334" s="265">
        <f>$M$10</f>
        <v>0.25</v>
      </c>
      <c r="I334" s="183">
        <f>'35'!$J$49</f>
        <v>0</v>
      </c>
      <c r="J334" s="69">
        <f>I334*D334</f>
        <v>0</v>
      </c>
      <c r="K334" s="78"/>
    </row>
    <row r="335" spans="2:11" ht="14.4" thickBot="1" x14ac:dyDescent="0.3">
      <c r="B335" s="41"/>
      <c r="C335" s="146" t="s">
        <v>95</v>
      </c>
      <c r="D335" s="79">
        <v>1</v>
      </c>
      <c r="E335" s="147" t="s">
        <v>16</v>
      </c>
      <c r="F335" s="148">
        <f>CEILING(I335/(1-H335),1)</f>
        <v>0</v>
      </c>
      <c r="G335" s="149">
        <f>F335*D335</f>
        <v>0</v>
      </c>
      <c r="H335" s="266">
        <f>$M$13</f>
        <v>0.25</v>
      </c>
      <c r="I335" s="184">
        <f>'35'!$J$56</f>
        <v>0</v>
      </c>
      <c r="J335" s="150">
        <f>I335*D335</f>
        <v>0</v>
      </c>
      <c r="K335" s="151"/>
    </row>
    <row r="336" spans="2:11" ht="14.4" hidden="1" thickBot="1" x14ac:dyDescent="0.3">
      <c r="B336" s="34"/>
      <c r="C336" s="95"/>
      <c r="D336" s="85"/>
      <c r="E336" s="86"/>
      <c r="F336" s="96"/>
      <c r="G336" s="97"/>
      <c r="H336" s="269"/>
      <c r="I336" s="91"/>
      <c r="J336" s="98"/>
      <c r="K336" s="93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6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Summary'!F29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77717F-5543-4D07-B271-D7BCE6B026E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Summary'!F30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01FB0725-AC5D-4930-B927-AD67921DCA6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Summary'!F31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241F04C-E9D5-4D77-B384-41FFDA9AA0F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Summary'!F32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EB98A5D8-8B02-4FFF-B5BF-C479509FB3A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Summary'!F33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B4DD643-6118-42D9-B741-2C549F6A73F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Summary'!F34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A14E67CA-2108-46CF-ACA0-7A95EB09A8D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Summary'!F35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F4FDC587-0A44-459C-B919-CB3ACCC4D77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2C87FFD-E09A-44BE-BC92-9218B2AC50E8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5BADDCCE-4ACE-4C1A-B5E8-0548BADB897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Summary'!F38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2C326BB7-8A99-4B36-B48A-F3CFC68DB9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C15" sqref="C15"/>
    </sheetView>
  </sheetViews>
  <sheetFormatPr defaultRowHeight="13.2" x14ac:dyDescent="0.25"/>
  <cols>
    <col min="2" max="2" width="24" customWidth="1"/>
    <col min="3" max="3" width="18.109375" customWidth="1"/>
  </cols>
  <sheetData>
    <row r="2" spans="2:4" x14ac:dyDescent="0.25">
      <c r="C2" s="202">
        <v>0</v>
      </c>
      <c r="D2" s="201" t="s">
        <v>118</v>
      </c>
    </row>
    <row r="3" spans="2:4" ht="13.8" thickBot="1" x14ac:dyDescent="0.3"/>
    <row r="4" spans="2:4" x14ac:dyDescent="0.25">
      <c r="B4" s="275" t="s">
        <v>119</v>
      </c>
      <c r="C4" s="276" t="s">
        <v>120</v>
      </c>
    </row>
    <row r="5" spans="2:4" x14ac:dyDescent="0.25">
      <c r="B5" s="116" t="s">
        <v>84</v>
      </c>
      <c r="C5" s="203">
        <f>'Bid Schedule'!Q9+(C2*'Bid Schedule'!Q9)</f>
        <v>25005.599999999999</v>
      </c>
    </row>
    <row r="6" spans="2:4" x14ac:dyDescent="0.25">
      <c r="B6" s="116" t="s">
        <v>121</v>
      </c>
      <c r="C6" s="203">
        <f>'Bid Schedule'!Q13+(C2*'Bid Schedule'!Q13)</f>
        <v>900</v>
      </c>
    </row>
    <row r="7" spans="2:4" x14ac:dyDescent="0.25">
      <c r="B7" s="116" t="s">
        <v>90</v>
      </c>
      <c r="C7" s="203">
        <f>'Bid Schedule'!Q12+(C2*'Bid Schedule'!Q12)</f>
        <v>0</v>
      </c>
    </row>
    <row r="8" spans="2:4" x14ac:dyDescent="0.25">
      <c r="B8" s="116" t="s">
        <v>86</v>
      </c>
      <c r="C8" s="203">
        <f>'Bid Schedule'!Q10+(C2*'Bid Schedule'!Q10)</f>
        <v>27112.34</v>
      </c>
    </row>
    <row r="9" spans="2:4" x14ac:dyDescent="0.25">
      <c r="B9" s="116" t="s">
        <v>7</v>
      </c>
      <c r="C9" s="203">
        <f>'Bid Schedule'!Q7+(C2*'Bid Schedule'!Q7)</f>
        <v>6230</v>
      </c>
    </row>
    <row r="10" spans="2:4" x14ac:dyDescent="0.25">
      <c r="B10" s="116" t="s">
        <v>122</v>
      </c>
      <c r="C10" s="203">
        <f>'Bid Schedule'!R17-'Bid Schedule'!Q17+(C2*('Bid Schedule'!R17-'Bid Schedule'!Q17))</f>
        <v>24516.007500000007</v>
      </c>
    </row>
    <row r="11" spans="2:4" x14ac:dyDescent="0.25">
      <c r="B11" s="116" t="s">
        <v>95</v>
      </c>
      <c r="C11" s="203">
        <f>'Bid Schedule'!Q15+'Bid Schedule'!Q14+'Bid Schedule'!Q11+'Bid Schedule'!Q8+(C2*('Bid Schedule'!Q15+'Bid Schedule'!Q14+'Bid Schedule'!Q11+'Bid Schedule'!Q8))</f>
        <v>6000</v>
      </c>
    </row>
    <row r="12" spans="2:4" ht="13.8" thickBot="1" x14ac:dyDescent="0.3">
      <c r="B12" s="118" t="s">
        <v>123</v>
      </c>
      <c r="C12" s="204">
        <f>SUM(C5:C11)</f>
        <v>89763.947500000009</v>
      </c>
    </row>
    <row r="15" spans="2:4" x14ac:dyDescent="0.25">
      <c r="C15" s="112">
        <v>0</v>
      </c>
      <c r="D15" s="12" t="s">
        <v>124</v>
      </c>
    </row>
    <row r="16" spans="2:4" x14ac:dyDescent="0.25">
      <c r="C16" s="244">
        <v>0.03</v>
      </c>
      <c r="D16" s="12" t="s">
        <v>125</v>
      </c>
    </row>
    <row r="17" spans="3:4" x14ac:dyDescent="0.25">
      <c r="C17" s="245">
        <v>5.0000000000000001E-3</v>
      </c>
      <c r="D17" s="12" t="s">
        <v>126</v>
      </c>
    </row>
    <row r="19" spans="3:4" x14ac:dyDescent="0.25">
      <c r="C19" s="244">
        <v>0.1</v>
      </c>
      <c r="D19" s="1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M68"/>
  <sheetViews>
    <sheetView zoomScale="90" zoomScaleNormal="90" workbookViewId="0">
      <selection activeCell="B24" sqref="B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33203125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84.77734375" customWidth="1"/>
    <col min="12" max="12" width="10.109375" bestFit="1" customWidth="1"/>
  </cols>
  <sheetData>
    <row r="1" spans="1:13" ht="14.4" x14ac:dyDescent="0.3">
      <c r="I1" s="220" t="s">
        <v>128</v>
      </c>
      <c r="J1" s="51">
        <f>J4+J10+J21+J34+J41+J48+J55+J62</f>
        <v>41806.699999999997</v>
      </c>
      <c r="K1" s="201" t="s">
        <v>70</v>
      </c>
    </row>
    <row r="2" spans="1:13" ht="18" x14ac:dyDescent="0.3">
      <c r="B2" s="127" t="str">
        <f>'Bid Summary'!F4</f>
        <v>Water Piping at PPWTP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223" t="s">
        <v>130</v>
      </c>
      <c r="D3" s="223" t="s">
        <v>9</v>
      </c>
      <c r="E3" s="223" t="s">
        <v>131</v>
      </c>
      <c r="F3" s="223" t="s">
        <v>132</v>
      </c>
      <c r="G3" s="223" t="s">
        <v>133</v>
      </c>
      <c r="H3" s="223" t="s">
        <v>132</v>
      </c>
      <c r="I3" s="223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111</v>
      </c>
      <c r="C4" s="273"/>
      <c r="D4" s="273"/>
      <c r="E4" s="273"/>
      <c r="F4" s="273"/>
      <c r="G4" s="273"/>
      <c r="H4" s="273"/>
      <c r="I4" s="273"/>
      <c r="J4" s="51">
        <f>SUM(J5:J9)</f>
        <v>3500</v>
      </c>
      <c r="K4" s="273"/>
      <c r="L4" s="27"/>
      <c r="M4" s="27"/>
    </row>
    <row r="5" spans="1:13" ht="14.4" x14ac:dyDescent="0.3">
      <c r="A5" s="48">
        <v>1</v>
      </c>
      <c r="B5" s="52" t="s">
        <v>136</v>
      </c>
      <c r="C5" s="28"/>
      <c r="D5" s="55">
        <v>1</v>
      </c>
      <c r="E5" s="28" t="s">
        <v>16</v>
      </c>
      <c r="F5" s="54">
        <v>2500</v>
      </c>
      <c r="G5" s="28"/>
      <c r="H5" s="28"/>
      <c r="I5" s="28"/>
      <c r="J5" s="46">
        <f>D5*F5</f>
        <v>2500</v>
      </c>
      <c r="K5" s="28"/>
      <c r="L5" s="27"/>
      <c r="M5" s="27"/>
    </row>
    <row r="6" spans="1:13" ht="14.4" x14ac:dyDescent="0.3">
      <c r="A6" s="48">
        <v>2</v>
      </c>
      <c r="B6" s="53" t="s">
        <v>137</v>
      </c>
      <c r="C6" s="28"/>
      <c r="D6" s="55">
        <v>1</v>
      </c>
      <c r="E6" s="28" t="s">
        <v>138</v>
      </c>
      <c r="F6" s="54">
        <v>1000</v>
      </c>
      <c r="G6" s="28"/>
      <c r="H6" s="28"/>
      <c r="I6" s="28"/>
      <c r="J6" s="46">
        <f t="shared" ref="J6:J8" si="0">D6*F6</f>
        <v>1000</v>
      </c>
      <c r="K6" s="28"/>
      <c r="L6" s="27"/>
      <c r="M6" s="27"/>
    </row>
    <row r="7" spans="1:13" ht="14.4" x14ac:dyDescent="0.3">
      <c r="A7" s="48">
        <v>3</v>
      </c>
      <c r="B7" s="53"/>
      <c r="C7" s="28"/>
      <c r="D7" s="55"/>
      <c r="E7" s="28"/>
      <c r="F7" s="54"/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9" t="s">
        <v>139</v>
      </c>
      <c r="B8" s="53"/>
      <c r="C8" s="28"/>
      <c r="D8" s="55"/>
      <c r="E8" s="28"/>
      <c r="F8" s="54"/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hidden="1" x14ac:dyDescent="0.3">
      <c r="A9" s="48"/>
      <c r="B9" s="47"/>
      <c r="C9" s="45"/>
      <c r="D9" s="45"/>
      <c r="E9" s="45"/>
      <c r="F9" s="45"/>
      <c r="G9" s="45"/>
      <c r="H9" s="45"/>
      <c r="I9" s="45"/>
      <c r="J9" s="45"/>
      <c r="K9" s="45"/>
      <c r="L9" s="27"/>
      <c r="M9" s="27"/>
    </row>
    <row r="10" spans="1:13" ht="14.4" x14ac:dyDescent="0.3">
      <c r="A10" s="271"/>
      <c r="B10" s="272" t="s">
        <v>84</v>
      </c>
      <c r="C10" s="273"/>
      <c r="D10" s="273"/>
      <c r="E10" s="273"/>
      <c r="F10" s="273"/>
      <c r="G10" s="273"/>
      <c r="H10" s="273"/>
      <c r="I10" s="273"/>
      <c r="J10" s="51">
        <f>SUM(J11:J20)</f>
        <v>15003.359999999999</v>
      </c>
      <c r="K10" s="273"/>
      <c r="L10" s="27"/>
      <c r="M10" s="27"/>
    </row>
    <row r="11" spans="1:13" ht="14.4" x14ac:dyDescent="0.3">
      <c r="A11" s="48">
        <v>1</v>
      </c>
      <c r="B11" s="277" t="str">
        <f>'Prevailing Wage'!C14</f>
        <v>Labor Lead</v>
      </c>
      <c r="C11" s="28"/>
      <c r="D11" s="55">
        <v>24</v>
      </c>
      <c r="E11" s="28" t="s">
        <v>93</v>
      </c>
      <c r="F11" s="278">
        <f>'Prevailing Wage'!D14</f>
        <v>76.239999999999995</v>
      </c>
      <c r="G11" s="28"/>
      <c r="H11" s="28"/>
      <c r="I11" s="28"/>
      <c r="J11" s="46">
        <f>D11*F11</f>
        <v>1829.7599999999998</v>
      </c>
      <c r="K11" s="28" t="s">
        <v>140</v>
      </c>
      <c r="L11" s="27"/>
      <c r="M11" s="27"/>
    </row>
    <row r="12" spans="1:13" ht="14.4" x14ac:dyDescent="0.3">
      <c r="A12" s="48">
        <v>2</v>
      </c>
      <c r="B12" s="277" t="str">
        <f>'Prevailing Wage'!C15</f>
        <v>Laborer</v>
      </c>
      <c r="C12" s="28"/>
      <c r="D12" s="195">
        <f>D11*'Bid Schedule'!$N$3</f>
        <v>72</v>
      </c>
      <c r="E12" s="28" t="s">
        <v>93</v>
      </c>
      <c r="F12" s="278">
        <f>'Prevailing Wage'!D15</f>
        <v>72.239999999999995</v>
      </c>
      <c r="G12" s="28"/>
      <c r="H12" s="28"/>
      <c r="I12" s="28"/>
      <c r="J12" s="46">
        <f t="shared" ref="J12:J19" si="1">D12*F12</f>
        <v>5201.28</v>
      </c>
      <c r="K12" s="195" t="s">
        <v>141</v>
      </c>
      <c r="L12" s="27"/>
      <c r="M12" s="27"/>
    </row>
    <row r="13" spans="1:13" ht="14.4" x14ac:dyDescent="0.3">
      <c r="A13" s="48">
        <v>3</v>
      </c>
      <c r="B13" s="277" t="str">
        <f>'Prevailing Wage'!C16</f>
        <v>OT Laborer</v>
      </c>
      <c r="C13" s="28"/>
      <c r="D13" s="55">
        <f>4*4*3</f>
        <v>48</v>
      </c>
      <c r="E13" s="28" t="s">
        <v>93</v>
      </c>
      <c r="F13" s="278">
        <f>'Prevailing Wage'!D16</f>
        <v>95.28</v>
      </c>
      <c r="G13" s="28"/>
      <c r="H13" s="28"/>
      <c r="I13" s="28"/>
      <c r="J13" s="46">
        <f t="shared" si="1"/>
        <v>4573.4400000000005</v>
      </c>
      <c r="K13" s="28"/>
      <c r="L13" s="27"/>
      <c r="M13" s="27"/>
    </row>
    <row r="14" spans="1:13" ht="14.4" x14ac:dyDescent="0.3">
      <c r="A14" s="48">
        <v>4</v>
      </c>
      <c r="B14" s="277">
        <f>'Prevailing Wage'!C17</f>
        <v>0</v>
      </c>
      <c r="C14" s="28"/>
      <c r="D14" s="55"/>
      <c r="E14" s="28" t="s">
        <v>93</v>
      </c>
      <c r="F14" s="278">
        <f>'Prevailing Wage'!D17</f>
        <v>0</v>
      </c>
      <c r="G14" s="28"/>
      <c r="H14" s="28"/>
      <c r="I14" s="28"/>
      <c r="J14" s="46">
        <f t="shared" si="1"/>
        <v>0</v>
      </c>
      <c r="K14" s="28"/>
      <c r="L14" s="27"/>
      <c r="M14" s="27"/>
    </row>
    <row r="15" spans="1:13" ht="14.4" x14ac:dyDescent="0.3">
      <c r="A15" s="48">
        <v>5</v>
      </c>
      <c r="B15" s="277" t="str">
        <f>'Prevailing Wage'!C18</f>
        <v>Pipe Fitter</v>
      </c>
      <c r="C15" s="28"/>
      <c r="D15" s="55">
        <v>24</v>
      </c>
      <c r="E15" s="28" t="s">
        <v>93</v>
      </c>
      <c r="F15" s="278">
        <f>'Prevailing Wage'!D18</f>
        <v>85.19</v>
      </c>
      <c r="G15" s="28"/>
      <c r="H15" s="28"/>
      <c r="I15" s="28"/>
      <c r="J15" s="46">
        <f t="shared" si="1"/>
        <v>2044.56</v>
      </c>
      <c r="K15" s="28"/>
      <c r="L15" s="27"/>
      <c r="M15" s="27"/>
    </row>
    <row r="16" spans="1:13" ht="14.4" x14ac:dyDescent="0.3">
      <c r="A16" s="48">
        <v>6</v>
      </c>
      <c r="B16" s="277" t="str">
        <f>'Prevailing Wage'!C19</f>
        <v>OT Pipe Fitter</v>
      </c>
      <c r="C16" s="28"/>
      <c r="D16" s="55">
        <f>4*3</f>
        <v>12</v>
      </c>
      <c r="E16" s="28" t="s">
        <v>93</v>
      </c>
      <c r="F16" s="278">
        <f>'Prevailing Wage'!D19</f>
        <v>112.86</v>
      </c>
      <c r="G16" s="28"/>
      <c r="H16" s="28"/>
      <c r="I16" s="28"/>
      <c r="J16" s="46">
        <f t="shared" si="1"/>
        <v>1354.32</v>
      </c>
      <c r="K16" s="28"/>
      <c r="L16" s="27"/>
      <c r="M16" s="27"/>
    </row>
    <row r="17" spans="1:13" ht="14.4" x14ac:dyDescent="0.3">
      <c r="A17" s="48">
        <v>7</v>
      </c>
      <c r="B17" s="277">
        <f>'Prevailing Wage'!C20</f>
        <v>0</v>
      </c>
      <c r="C17" s="28"/>
      <c r="D17" s="55"/>
      <c r="E17" s="28" t="s">
        <v>93</v>
      </c>
      <c r="F17" s="278">
        <f>'Prevailing Wage'!D20</f>
        <v>0</v>
      </c>
      <c r="G17" s="28"/>
      <c r="H17" s="28"/>
      <c r="I17" s="28"/>
      <c r="J17" s="46">
        <f t="shared" si="1"/>
        <v>0</v>
      </c>
      <c r="K17" s="28"/>
      <c r="L17" s="27"/>
      <c r="M17" s="27"/>
    </row>
    <row r="18" spans="1:13" ht="14.4" x14ac:dyDescent="0.3">
      <c r="A18" s="48">
        <v>8</v>
      </c>
      <c r="B18" s="277">
        <f>'Prevailing Wage'!C21</f>
        <v>0</v>
      </c>
      <c r="C18" s="28"/>
      <c r="D18" s="55"/>
      <c r="E18" s="28" t="s">
        <v>93</v>
      </c>
      <c r="F18" s="278">
        <f>'Prevailing Wage'!D21</f>
        <v>0</v>
      </c>
      <c r="G18" s="28"/>
      <c r="H18" s="28"/>
      <c r="I18" s="28"/>
      <c r="J18" s="46">
        <f t="shared" si="1"/>
        <v>0</v>
      </c>
      <c r="K18" s="28"/>
      <c r="L18" s="27"/>
      <c r="M18" s="27"/>
    </row>
    <row r="19" spans="1:13" ht="14.4" x14ac:dyDescent="0.3">
      <c r="A19" s="49" t="s">
        <v>139</v>
      </c>
      <c r="B19" s="53"/>
      <c r="C19" s="28"/>
      <c r="D19" s="55"/>
      <c r="E19" s="28"/>
      <c r="F19" s="224"/>
      <c r="G19" s="28"/>
      <c r="H19" s="28"/>
      <c r="I19" s="28"/>
      <c r="J19" s="46">
        <f t="shared" si="1"/>
        <v>0</v>
      </c>
      <c r="K19" s="28"/>
      <c r="L19" s="27"/>
      <c r="M19" s="27"/>
    </row>
    <row r="20" spans="1:13" ht="14.4" hidden="1" x14ac:dyDescent="0.3">
      <c r="A20" s="48"/>
      <c r="B20" s="47"/>
      <c r="C20" s="45"/>
      <c r="D20" s="45"/>
      <c r="E20" s="45"/>
      <c r="F20" s="45"/>
      <c r="G20" s="45"/>
      <c r="H20" s="45"/>
      <c r="I20" s="45"/>
      <c r="J20" s="45"/>
      <c r="K20" s="45"/>
      <c r="L20" s="27"/>
      <c r="M20" s="27"/>
    </row>
    <row r="21" spans="1:13" ht="14.4" x14ac:dyDescent="0.3">
      <c r="A21" s="271"/>
      <c r="B21" s="272" t="s">
        <v>142</v>
      </c>
      <c r="C21" s="273"/>
      <c r="D21" s="273"/>
      <c r="E21" s="273"/>
      <c r="F21" s="273"/>
      <c r="G21" s="273"/>
      <c r="H21" s="273"/>
      <c r="I21" s="273"/>
      <c r="J21" s="51">
        <f>SUM(J22:J33)</f>
        <v>20903.34</v>
      </c>
      <c r="K21" s="273"/>
      <c r="L21" s="27"/>
      <c r="M21" s="27"/>
    </row>
    <row r="22" spans="1:13" ht="14.4" x14ac:dyDescent="0.3">
      <c r="A22" s="48">
        <v>1</v>
      </c>
      <c r="B22" s="52" t="s">
        <v>143</v>
      </c>
      <c r="C22" s="28"/>
      <c r="D22" s="55">
        <v>1</v>
      </c>
      <c r="E22" s="28" t="s">
        <v>16</v>
      </c>
      <c r="F22" s="54">
        <v>15000</v>
      </c>
      <c r="G22" s="207"/>
      <c r="H22" s="46"/>
      <c r="I22" s="207"/>
      <c r="J22" s="46">
        <f t="shared" ref="J22:J33" si="2">D22*F22</f>
        <v>15000</v>
      </c>
      <c r="K22" s="28"/>
      <c r="L22" s="27"/>
      <c r="M22" s="27"/>
    </row>
    <row r="23" spans="1:13" ht="14.4" x14ac:dyDescent="0.3">
      <c r="A23" s="48">
        <v>2</v>
      </c>
      <c r="B23" s="53" t="s">
        <v>144</v>
      </c>
      <c r="C23" s="28"/>
      <c r="D23" s="55">
        <v>1</v>
      </c>
      <c r="E23" s="28" t="s">
        <v>16</v>
      </c>
      <c r="F23" s="54">
        <v>5903.34</v>
      </c>
      <c r="G23" s="28"/>
      <c r="H23" s="46"/>
      <c r="I23" s="28"/>
      <c r="J23" s="46">
        <f t="shared" si="2"/>
        <v>5903.34</v>
      </c>
      <c r="K23" s="28"/>
      <c r="L23" s="27"/>
      <c r="M23" s="27"/>
    </row>
    <row r="24" spans="1:13" ht="14.4" x14ac:dyDescent="0.3">
      <c r="A24" s="48">
        <v>3</v>
      </c>
      <c r="B24" s="53"/>
      <c r="C24" s="28"/>
      <c r="D24" s="55"/>
      <c r="E24" s="28"/>
      <c r="F24" s="54"/>
      <c r="G24" s="28"/>
      <c r="H24" s="46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4</v>
      </c>
      <c r="B25" s="53"/>
      <c r="C25" s="28"/>
      <c r="D25" s="55"/>
      <c r="E25" s="28"/>
      <c r="F25" s="54"/>
      <c r="G25" s="28"/>
      <c r="H25" s="46"/>
      <c r="I25" s="207"/>
      <c r="J25" s="46">
        <f t="shared" si="2"/>
        <v>0</v>
      </c>
      <c r="K25" s="28"/>
      <c r="L25" s="27"/>
      <c r="M25" s="27"/>
    </row>
    <row r="26" spans="1:13" ht="14.4" x14ac:dyDescent="0.3">
      <c r="A26" s="48">
        <v>5</v>
      </c>
      <c r="B26" s="53"/>
      <c r="C26" s="28"/>
      <c r="D26" s="55"/>
      <c r="E26" s="28"/>
      <c r="F26" s="54"/>
      <c r="G26" s="28"/>
      <c r="H26" s="46"/>
      <c r="I26" s="207"/>
      <c r="J26" s="46">
        <f t="shared" si="2"/>
        <v>0</v>
      </c>
      <c r="K26" s="28"/>
      <c r="L26" s="27"/>
      <c r="M26" s="27"/>
    </row>
    <row r="27" spans="1:13" ht="14.4" x14ac:dyDescent="0.3">
      <c r="A27" s="48">
        <v>6</v>
      </c>
      <c r="B27" s="53"/>
      <c r="C27" s="28"/>
      <c r="D27" s="55"/>
      <c r="E27" s="28"/>
      <c r="F27" s="54"/>
      <c r="G27" s="28"/>
      <c r="H27" s="46"/>
      <c r="I27" s="207"/>
      <c r="J27" s="46">
        <f t="shared" si="2"/>
        <v>0</v>
      </c>
      <c r="K27" s="28"/>
      <c r="L27" s="27"/>
      <c r="M27" s="27"/>
    </row>
    <row r="28" spans="1:13" ht="14.4" x14ac:dyDescent="0.3">
      <c r="A28" s="48">
        <v>7</v>
      </c>
      <c r="B28" s="53"/>
      <c r="C28" s="28"/>
      <c r="D28" s="55"/>
      <c r="E28" s="28"/>
      <c r="F28" s="54"/>
      <c r="G28" s="28"/>
      <c r="H28" s="46"/>
      <c r="I28" s="207"/>
      <c r="J28" s="46">
        <f t="shared" si="2"/>
        <v>0</v>
      </c>
      <c r="K28" s="28"/>
      <c r="L28" s="27"/>
      <c r="M28" s="27"/>
    </row>
    <row r="29" spans="1:13" ht="14.4" x14ac:dyDescent="0.3">
      <c r="A29" s="48">
        <v>8</v>
      </c>
      <c r="B29" s="53"/>
      <c r="C29" s="28"/>
      <c r="D29" s="55"/>
      <c r="E29" s="28"/>
      <c r="F29" s="54"/>
      <c r="G29" s="28"/>
      <c r="H29" s="46"/>
      <c r="I29" s="207"/>
      <c r="J29" s="46">
        <f t="shared" si="2"/>
        <v>0</v>
      </c>
      <c r="K29" s="28"/>
      <c r="L29" s="27"/>
      <c r="M29" s="27"/>
    </row>
    <row r="30" spans="1:13" ht="14.4" x14ac:dyDescent="0.3">
      <c r="A30" s="48">
        <v>9</v>
      </c>
      <c r="B30" s="53"/>
      <c r="C30" s="28"/>
      <c r="D30" s="55"/>
      <c r="E30" s="28"/>
      <c r="F30" s="54"/>
      <c r="G30" s="28"/>
      <c r="H30" s="46"/>
      <c r="I30" s="207"/>
      <c r="J30" s="46">
        <f t="shared" si="2"/>
        <v>0</v>
      </c>
      <c r="K30" s="28"/>
      <c r="L30" s="27"/>
      <c r="M30" s="27"/>
    </row>
    <row r="31" spans="1:13" ht="14.4" x14ac:dyDescent="0.3">
      <c r="A31" s="48">
        <v>10</v>
      </c>
      <c r="B31" s="53"/>
      <c r="C31" s="28"/>
      <c r="D31" s="55"/>
      <c r="E31" s="28"/>
      <c r="F31" s="54"/>
      <c r="G31" s="28"/>
      <c r="H31" s="46"/>
      <c r="I31" s="207"/>
      <c r="J31" s="46">
        <f t="shared" si="2"/>
        <v>0</v>
      </c>
      <c r="K31" s="28"/>
      <c r="L31" s="27"/>
      <c r="M31" s="27"/>
    </row>
    <row r="32" spans="1:13" ht="14.4" x14ac:dyDescent="0.3">
      <c r="A32" s="49" t="s">
        <v>139</v>
      </c>
      <c r="B32" s="53"/>
      <c r="C32" s="28"/>
      <c r="D32" s="55"/>
      <c r="E32" s="28"/>
      <c r="F32" s="54"/>
      <c r="G32" s="28"/>
      <c r="H32" s="46"/>
      <c r="I32" s="28"/>
      <c r="J32" s="46">
        <f t="shared" si="2"/>
        <v>0</v>
      </c>
      <c r="K32" s="28"/>
      <c r="L32" s="27"/>
      <c r="M32" s="27"/>
    </row>
    <row r="33" spans="1:13" ht="14.4" hidden="1" customHeight="1" x14ac:dyDescent="0.3">
      <c r="A33" s="49" t="s">
        <v>145</v>
      </c>
      <c r="B33" s="53"/>
      <c r="C33" s="28"/>
      <c r="D33" s="55"/>
      <c r="E33" s="28"/>
      <c r="F33" s="54"/>
      <c r="G33" s="28"/>
      <c r="H33" s="28"/>
      <c r="I33" s="28"/>
      <c r="J33" s="46">
        <f t="shared" si="2"/>
        <v>0</v>
      </c>
      <c r="K33" s="28"/>
      <c r="L33" s="27"/>
      <c r="M33" s="27"/>
    </row>
    <row r="34" spans="1:13" ht="14.4" x14ac:dyDescent="0.3">
      <c r="A34" s="271"/>
      <c r="B34" s="272" t="s">
        <v>91</v>
      </c>
      <c r="C34" s="273"/>
      <c r="D34" s="273"/>
      <c r="E34" s="273"/>
      <c r="F34" s="273"/>
      <c r="G34" s="273"/>
      <c r="H34" s="273"/>
      <c r="I34" s="273"/>
      <c r="J34" s="51">
        <f>SUM(J35:J40)</f>
        <v>1500</v>
      </c>
      <c r="K34" s="273"/>
    </row>
    <row r="35" spans="1:13" ht="14.4" x14ac:dyDescent="0.3">
      <c r="A35" s="48">
        <v>1</v>
      </c>
      <c r="B35" s="52" t="s">
        <v>146</v>
      </c>
      <c r="C35" s="28"/>
      <c r="D35" s="55">
        <v>1</v>
      </c>
      <c r="E35" s="28" t="s">
        <v>16</v>
      </c>
      <c r="F35" s="54">
        <v>1500</v>
      </c>
      <c r="G35" s="28"/>
      <c r="H35" s="28"/>
      <c r="I35" s="28"/>
      <c r="J35" s="46">
        <f>D35*F35</f>
        <v>1500</v>
      </c>
      <c r="K35" s="28"/>
    </row>
    <row r="36" spans="1:13" ht="14.4" x14ac:dyDescent="0.3">
      <c r="A36" s="48">
        <v>2</v>
      </c>
      <c r="B36" s="53"/>
      <c r="C36" s="28"/>
      <c r="D36" s="55"/>
      <c r="E36" s="28"/>
      <c r="F36" s="54"/>
      <c r="G36" s="28"/>
      <c r="H36" s="28"/>
      <c r="I36" s="28"/>
      <c r="J36" s="46">
        <f t="shared" ref="J36:J40" si="3">D36*F36</f>
        <v>0</v>
      </c>
      <c r="K36" s="207"/>
    </row>
    <row r="37" spans="1:13" ht="14.4" x14ac:dyDescent="0.3">
      <c r="A37" s="48">
        <v>3</v>
      </c>
      <c r="B37" s="53"/>
      <c r="C37" s="28"/>
      <c r="D37" s="55"/>
      <c r="E37" s="28"/>
      <c r="F37" s="54"/>
      <c r="G37" s="28"/>
      <c r="H37" s="28"/>
      <c r="I37" s="28"/>
      <c r="J37" s="46">
        <f t="shared" si="3"/>
        <v>0</v>
      </c>
      <c r="K37" s="28"/>
    </row>
    <row r="38" spans="1:13" ht="14.4" x14ac:dyDescent="0.3">
      <c r="A38" s="48">
        <v>4</v>
      </c>
      <c r="B38" s="53"/>
      <c r="C38" s="28"/>
      <c r="D38" s="55"/>
      <c r="E38" s="28"/>
      <c r="F38" s="54"/>
      <c r="G38" s="28"/>
      <c r="H38" s="28"/>
      <c r="I38" s="28"/>
      <c r="J38" s="46">
        <f t="shared" si="3"/>
        <v>0</v>
      </c>
      <c r="K38" s="28"/>
    </row>
    <row r="39" spans="1:13" ht="14.4" x14ac:dyDescent="0.3">
      <c r="A39" s="49" t="s">
        <v>139</v>
      </c>
      <c r="B39" s="53"/>
      <c r="C39" s="28"/>
      <c r="D39" s="55"/>
      <c r="E39" s="28"/>
      <c r="F39" s="54"/>
      <c r="G39" s="28"/>
      <c r="H39" s="28"/>
      <c r="I39" s="28"/>
      <c r="J39" s="46">
        <f t="shared" si="3"/>
        <v>0</v>
      </c>
      <c r="K39" s="28"/>
    </row>
    <row r="40" spans="1:13" ht="14.4" hidden="1" x14ac:dyDescent="0.3">
      <c r="A40" s="49" t="s">
        <v>145</v>
      </c>
      <c r="B40" s="53"/>
      <c r="C40" s="28"/>
      <c r="D40" s="55"/>
      <c r="E40" s="28"/>
      <c r="F40" s="54"/>
      <c r="G40" s="28"/>
      <c r="H40" s="28"/>
      <c r="I40" s="28"/>
      <c r="J40" s="46">
        <f t="shared" si="3"/>
        <v>0</v>
      </c>
      <c r="K40" s="28"/>
    </row>
    <row r="41" spans="1:13" ht="14.4" x14ac:dyDescent="0.3">
      <c r="A41" s="271"/>
      <c r="B41" s="272" t="s">
        <v>116</v>
      </c>
      <c r="C41" s="273"/>
      <c r="D41" s="273"/>
      <c r="E41" s="273"/>
      <c r="F41" s="273"/>
      <c r="G41" s="273"/>
      <c r="H41" s="273"/>
      <c r="I41" s="273"/>
      <c r="J41" s="51">
        <f>SUM(J42:J47)</f>
        <v>0</v>
      </c>
      <c r="K41" s="273"/>
    </row>
    <row r="42" spans="1:13" ht="14.4" x14ac:dyDescent="0.3">
      <c r="A42" s="48">
        <v>1</v>
      </c>
      <c r="B42" s="52"/>
      <c r="C42" s="28"/>
      <c r="D42" s="55"/>
      <c r="E42" s="28"/>
      <c r="F42" s="54"/>
      <c r="G42" s="28"/>
      <c r="H42" s="28"/>
      <c r="I42" s="28"/>
      <c r="J42" s="46">
        <f>D42*F42</f>
        <v>0</v>
      </c>
      <c r="K42" s="28"/>
      <c r="L42" s="201"/>
    </row>
    <row r="43" spans="1:13" ht="14.4" x14ac:dyDescent="0.3">
      <c r="A43" s="48">
        <v>2</v>
      </c>
      <c r="B43" s="52"/>
      <c r="C43" s="28"/>
      <c r="D43" s="55"/>
      <c r="E43" s="28"/>
      <c r="F43" s="54"/>
      <c r="G43" s="28"/>
      <c r="H43" s="28"/>
      <c r="I43" s="28"/>
      <c r="J43" s="46">
        <f t="shared" ref="J43:J47" si="4">D43*F43</f>
        <v>0</v>
      </c>
      <c r="K43" s="28"/>
    </row>
    <row r="44" spans="1:13" ht="14.4" x14ac:dyDescent="0.3">
      <c r="A44" s="48">
        <v>3</v>
      </c>
      <c r="B44" s="53"/>
      <c r="C44" s="28"/>
      <c r="D44" s="55"/>
      <c r="E44" s="28"/>
      <c r="F44" s="54"/>
      <c r="G44" s="28"/>
      <c r="H44" s="28"/>
      <c r="I44" s="28"/>
      <c r="J44" s="46">
        <f t="shared" si="4"/>
        <v>0</v>
      </c>
      <c r="K44" s="28"/>
    </row>
    <row r="45" spans="1:13" ht="14.4" x14ac:dyDescent="0.3">
      <c r="A45" s="48">
        <v>4</v>
      </c>
      <c r="B45" s="53"/>
      <c r="C45" s="28"/>
      <c r="D45" s="55"/>
      <c r="E45" s="28"/>
      <c r="F45" s="54"/>
      <c r="G45" s="28"/>
      <c r="H45" s="28"/>
      <c r="I45" s="28"/>
      <c r="J45" s="46">
        <f t="shared" si="4"/>
        <v>0</v>
      </c>
      <c r="K45" s="28"/>
    </row>
    <row r="46" spans="1:13" ht="14.4" x14ac:dyDescent="0.3">
      <c r="A46" s="49" t="s">
        <v>139</v>
      </c>
      <c r="B46" s="53"/>
      <c r="C46" s="28"/>
      <c r="D46" s="55"/>
      <c r="E46" s="28"/>
      <c r="F46" s="54"/>
      <c r="G46" s="28"/>
      <c r="H46" s="28"/>
      <c r="I46" s="28"/>
      <c r="J46" s="46">
        <f t="shared" si="4"/>
        <v>0</v>
      </c>
      <c r="K46" s="28"/>
    </row>
    <row r="47" spans="1:13" ht="14.4" hidden="1" x14ac:dyDescent="0.3">
      <c r="A47" s="49" t="s">
        <v>145</v>
      </c>
      <c r="B47" s="53"/>
      <c r="C47" s="28"/>
      <c r="D47" s="55"/>
      <c r="E47" s="28"/>
      <c r="F47" s="54"/>
      <c r="G47" s="28"/>
      <c r="H47" s="28"/>
      <c r="I47" s="28"/>
      <c r="J47" s="46">
        <f t="shared" si="4"/>
        <v>0</v>
      </c>
      <c r="K47" s="28"/>
    </row>
    <row r="48" spans="1:13" ht="14.4" x14ac:dyDescent="0.3">
      <c r="A48" s="271"/>
      <c r="B48" s="272" t="s">
        <v>147</v>
      </c>
      <c r="C48" s="273"/>
      <c r="D48" s="273"/>
      <c r="E48" s="273"/>
      <c r="F48" s="273"/>
      <c r="G48" s="273"/>
      <c r="H48" s="273"/>
      <c r="I48" s="273"/>
      <c r="J48" s="51">
        <f>SUM(J49:J54)</f>
        <v>900</v>
      </c>
      <c r="K48" s="273"/>
    </row>
    <row r="49" spans="1:11" ht="14.4" x14ac:dyDescent="0.3">
      <c r="A49" s="48">
        <v>1</v>
      </c>
      <c r="B49" s="52" t="s">
        <v>148</v>
      </c>
      <c r="C49" s="28"/>
      <c r="D49" s="55">
        <v>2</v>
      </c>
      <c r="E49" s="28" t="s">
        <v>149</v>
      </c>
      <c r="F49" s="54">
        <v>450</v>
      </c>
      <c r="G49" s="28"/>
      <c r="H49" s="28"/>
      <c r="I49" s="28"/>
      <c r="J49" s="46">
        <f>D49*F49</f>
        <v>900</v>
      </c>
      <c r="K49" s="28" t="s">
        <v>150</v>
      </c>
    </row>
    <row r="50" spans="1:11" ht="14.4" x14ac:dyDescent="0.3">
      <c r="A50" s="48">
        <v>2</v>
      </c>
      <c r="B50" s="53"/>
      <c r="C50" s="28"/>
      <c r="D50" s="55"/>
      <c r="E50" s="28"/>
      <c r="F50" s="54"/>
      <c r="G50" s="28"/>
      <c r="H50" s="28"/>
      <c r="I50" s="28"/>
      <c r="J50" s="46">
        <f t="shared" ref="J50:J54" si="5">D50*F50</f>
        <v>0</v>
      </c>
      <c r="K50" s="207" t="s">
        <v>151</v>
      </c>
    </row>
    <row r="51" spans="1:11" ht="14.4" x14ac:dyDescent="0.3">
      <c r="A51" s="48">
        <v>3</v>
      </c>
      <c r="B51" s="53"/>
      <c r="C51" s="28"/>
      <c r="D51" s="55"/>
      <c r="E51" s="28"/>
      <c r="F51" s="54"/>
      <c r="G51" s="28"/>
      <c r="H51" s="28"/>
      <c r="I51" s="28"/>
      <c r="J51" s="46">
        <f t="shared" si="5"/>
        <v>0</v>
      </c>
      <c r="K51" s="28"/>
    </row>
    <row r="52" spans="1:11" ht="14.4" x14ac:dyDescent="0.3">
      <c r="A52" s="48">
        <v>4</v>
      </c>
      <c r="B52" s="53"/>
      <c r="C52" s="28"/>
      <c r="D52" s="55"/>
      <c r="E52" s="28"/>
      <c r="F52" s="54"/>
      <c r="G52" s="207"/>
      <c r="H52" s="28"/>
      <c r="I52" s="28"/>
      <c r="J52" s="46">
        <f t="shared" si="5"/>
        <v>0</v>
      </c>
      <c r="K52" s="28"/>
    </row>
    <row r="53" spans="1:11" ht="14.4" x14ac:dyDescent="0.3">
      <c r="A53" s="49" t="s">
        <v>139</v>
      </c>
      <c r="B53" s="53"/>
      <c r="C53" s="28"/>
      <c r="D53" s="55"/>
      <c r="E53" s="28"/>
      <c r="F53" s="54"/>
      <c r="G53" s="28"/>
      <c r="H53" s="28"/>
      <c r="I53" s="28"/>
      <c r="J53" s="46">
        <f t="shared" si="5"/>
        <v>0</v>
      </c>
      <c r="K53" s="28"/>
    </row>
    <row r="54" spans="1:11" ht="14.4" hidden="1" x14ac:dyDescent="0.3">
      <c r="A54" s="49" t="s">
        <v>145</v>
      </c>
      <c r="B54" s="53"/>
      <c r="C54" s="28"/>
      <c r="D54" s="55"/>
      <c r="E54" s="28"/>
      <c r="F54" s="54"/>
      <c r="G54" s="28"/>
      <c r="H54" s="28"/>
      <c r="I54" s="28"/>
      <c r="J54" s="46">
        <f t="shared" si="5"/>
        <v>0</v>
      </c>
      <c r="K54" s="28"/>
    </row>
    <row r="55" spans="1:11" ht="14.4" x14ac:dyDescent="0.3">
      <c r="A55" s="271"/>
      <c r="B55" s="272" t="s">
        <v>98</v>
      </c>
      <c r="C55" s="273"/>
      <c r="D55" s="273"/>
      <c r="E55" s="273"/>
      <c r="F55" s="273"/>
      <c r="G55" s="273"/>
      <c r="H55" s="273"/>
      <c r="I55" s="273"/>
      <c r="J55" s="51">
        <f>SUM(J56:J61)</f>
        <v>0</v>
      </c>
      <c r="K55" s="273"/>
    </row>
    <row r="56" spans="1:11" ht="14.4" x14ac:dyDescent="0.3">
      <c r="A56" s="48">
        <v>1</v>
      </c>
      <c r="B56" s="52" t="s">
        <v>152</v>
      </c>
      <c r="C56" s="28"/>
      <c r="D56" s="55"/>
      <c r="E56" s="28" t="s">
        <v>153</v>
      </c>
      <c r="F56" s="54"/>
      <c r="G56" s="28"/>
      <c r="H56" s="28"/>
      <c r="I56" s="28"/>
      <c r="J56" s="46">
        <f>D56*F56</f>
        <v>0</v>
      </c>
      <c r="K56" s="28"/>
    </row>
    <row r="57" spans="1:11" ht="14.4" x14ac:dyDescent="0.3">
      <c r="A57" s="48">
        <v>2</v>
      </c>
      <c r="B57" s="53" t="s">
        <v>154</v>
      </c>
      <c r="C57" s="28"/>
      <c r="D57" s="55"/>
      <c r="E57" s="28" t="s">
        <v>153</v>
      </c>
      <c r="F57" s="54"/>
      <c r="G57" s="28"/>
      <c r="H57" s="28"/>
      <c r="I57" s="28"/>
      <c r="J57" s="46">
        <f t="shared" ref="J57:J61" si="6">D57*F57</f>
        <v>0</v>
      </c>
      <c r="K57" s="28"/>
    </row>
    <row r="58" spans="1:11" ht="14.4" x14ac:dyDescent="0.3">
      <c r="A58" s="48">
        <v>3</v>
      </c>
      <c r="B58" s="53"/>
      <c r="C58" s="28"/>
      <c r="D58" s="55"/>
      <c r="E58" s="28"/>
      <c r="F58" s="54"/>
      <c r="G58" s="28"/>
      <c r="H58" s="28"/>
      <c r="I58" s="28"/>
      <c r="J58" s="46">
        <f t="shared" si="6"/>
        <v>0</v>
      </c>
      <c r="K58" s="28"/>
    </row>
    <row r="59" spans="1:11" ht="14.4" x14ac:dyDescent="0.3">
      <c r="A59" s="48">
        <v>4</v>
      </c>
      <c r="B59" s="53"/>
      <c r="C59" s="28"/>
      <c r="D59" s="55"/>
      <c r="E59" s="28"/>
      <c r="F59" s="54"/>
      <c r="G59" s="28"/>
      <c r="H59" s="28"/>
      <c r="I59" s="28"/>
      <c r="J59" s="46">
        <f t="shared" si="6"/>
        <v>0</v>
      </c>
      <c r="K59" s="28"/>
    </row>
    <row r="60" spans="1:11" ht="14.4" x14ac:dyDescent="0.3">
      <c r="A60" s="49" t="s">
        <v>139</v>
      </c>
      <c r="B60" s="53"/>
      <c r="C60" s="28"/>
      <c r="D60" s="55"/>
      <c r="E60" s="28"/>
      <c r="F60" s="54"/>
      <c r="G60" s="28"/>
      <c r="H60" s="28"/>
      <c r="I60" s="28"/>
      <c r="J60" s="46">
        <f t="shared" si="6"/>
        <v>0</v>
      </c>
      <c r="K60" s="28"/>
    </row>
    <row r="61" spans="1:11" ht="14.4" hidden="1" x14ac:dyDescent="0.3">
      <c r="A61" s="49" t="s">
        <v>145</v>
      </c>
      <c r="B61" s="53"/>
      <c r="C61" s="28"/>
      <c r="D61" s="55"/>
      <c r="E61" s="28"/>
      <c r="F61" s="54"/>
      <c r="G61" s="28"/>
      <c r="H61" s="28"/>
      <c r="I61" s="28"/>
      <c r="J61" s="46">
        <f t="shared" si="6"/>
        <v>0</v>
      </c>
      <c r="K61" s="28"/>
    </row>
    <row r="62" spans="1:11" ht="14.4" x14ac:dyDescent="0.3">
      <c r="A62" s="271"/>
      <c r="B62" s="272" t="s">
        <v>155</v>
      </c>
      <c r="C62" s="273"/>
      <c r="D62" s="273"/>
      <c r="E62" s="273"/>
      <c r="F62" s="273"/>
      <c r="G62" s="273"/>
      <c r="H62" s="273"/>
      <c r="I62" s="273"/>
      <c r="J62" s="51">
        <f>SUM(J63:J68)</f>
        <v>0</v>
      </c>
      <c r="K62" s="273"/>
    </row>
    <row r="63" spans="1:11" ht="14.4" x14ac:dyDescent="0.3">
      <c r="A63" s="48">
        <v>1</v>
      </c>
      <c r="B63" s="52"/>
      <c r="C63" s="28"/>
      <c r="D63" s="55"/>
      <c r="E63" s="28"/>
      <c r="F63" s="54"/>
      <c r="G63" s="28"/>
      <c r="H63" s="28"/>
      <c r="I63" s="28"/>
      <c r="J63" s="46">
        <f>D63*F63</f>
        <v>0</v>
      </c>
      <c r="K63" s="28"/>
    </row>
    <row r="64" spans="1:11" ht="14.4" x14ac:dyDescent="0.3">
      <c r="A64" s="48">
        <v>2</v>
      </c>
      <c r="B64" s="53"/>
      <c r="C64" s="28"/>
      <c r="D64" s="55"/>
      <c r="E64" s="28"/>
      <c r="F64" s="54"/>
      <c r="G64" s="28"/>
      <c r="H64" s="28"/>
      <c r="I64" s="28"/>
      <c r="J64" s="46">
        <f t="shared" ref="J64:J68" si="7">D64*F64</f>
        <v>0</v>
      </c>
      <c r="K64" s="28"/>
    </row>
    <row r="65" spans="1:11" ht="14.4" x14ac:dyDescent="0.3">
      <c r="A65" s="48">
        <v>3</v>
      </c>
      <c r="B65" s="53"/>
      <c r="C65" s="28"/>
      <c r="D65" s="55"/>
      <c r="E65" s="28"/>
      <c r="F65" s="54"/>
      <c r="G65" s="28"/>
      <c r="H65" s="28"/>
      <c r="I65" s="28"/>
      <c r="J65" s="46">
        <f t="shared" si="7"/>
        <v>0</v>
      </c>
      <c r="K65" s="28"/>
    </row>
    <row r="66" spans="1:11" ht="14.4" x14ac:dyDescent="0.3">
      <c r="A66" s="48">
        <v>4</v>
      </c>
      <c r="B66" s="53"/>
      <c r="C66" s="28"/>
      <c r="D66" s="55"/>
      <c r="E66" s="28"/>
      <c r="F66" s="54"/>
      <c r="G66" s="28"/>
      <c r="H66" s="28"/>
      <c r="I66" s="28"/>
      <c r="J66" s="46">
        <f t="shared" si="7"/>
        <v>0</v>
      </c>
      <c r="K66" s="28"/>
    </row>
    <row r="67" spans="1:11" ht="14.4" x14ac:dyDescent="0.3">
      <c r="A67" s="49" t="s">
        <v>139</v>
      </c>
      <c r="B67" s="53"/>
      <c r="C67" s="28"/>
      <c r="D67" s="55"/>
      <c r="E67" s="28"/>
      <c r="F67" s="54"/>
      <c r="G67" s="28"/>
      <c r="H67" s="28"/>
      <c r="I67" s="28"/>
      <c r="J67" s="46">
        <f t="shared" si="7"/>
        <v>0</v>
      </c>
      <c r="K67" s="28"/>
    </row>
    <row r="68" spans="1:11" ht="14.4" hidden="1" x14ac:dyDescent="0.3">
      <c r="A68" s="49" t="s">
        <v>145</v>
      </c>
      <c r="B68" s="53"/>
      <c r="C68" s="28"/>
      <c r="D68" s="55"/>
      <c r="E68" s="28"/>
      <c r="F68" s="54"/>
      <c r="G68" s="28"/>
      <c r="H68" s="28"/>
      <c r="I68" s="28"/>
      <c r="J68" s="46">
        <f t="shared" si="7"/>
        <v>0</v>
      </c>
      <c r="K68" s="28"/>
    </row>
  </sheetData>
  <phoneticPr fontId="18" type="noConversion"/>
  <hyperlinks>
    <hyperlink ref="K50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M62"/>
  <sheetViews>
    <sheetView zoomScale="90" zoomScaleNormal="90" workbookViewId="0">
      <selection activeCell="F16" sqref="F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0" t="s">
        <v>128</v>
      </c>
      <c r="J1" s="222">
        <f>J4+J15+J28+J35+J42+J49+J56</f>
        <v>17211.239999999998</v>
      </c>
      <c r="K1" s="201" t="s">
        <v>70</v>
      </c>
    </row>
    <row r="2" spans="1:13" ht="18" x14ac:dyDescent="0.3">
      <c r="B2" s="127" t="str">
        <f>'Bid Summary'!F5</f>
        <v>New Magmeter at Lopez Turnout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10002.24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>
        <v>16</v>
      </c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1219.8399999999999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48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3467.5199999999995</v>
      </c>
      <c r="K6" s="195" t="s">
        <v>157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>
        <f>4*4*2</f>
        <v>32</v>
      </c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3048.96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>
        <v>16</v>
      </c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1363.04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>
        <v>8</v>
      </c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902.88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9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6209</v>
      </c>
      <c r="K15" s="273"/>
      <c r="L15" s="27"/>
      <c r="M15" s="27"/>
    </row>
    <row r="16" spans="1:13" ht="14.4" x14ac:dyDescent="0.3">
      <c r="A16" s="48">
        <v>1</v>
      </c>
      <c r="B16" s="52" t="s">
        <v>143</v>
      </c>
      <c r="C16" s="28"/>
      <c r="D16" s="55">
        <v>1</v>
      </c>
      <c r="E16" s="28" t="s">
        <v>16</v>
      </c>
      <c r="F16" s="54">
        <v>5000</v>
      </c>
      <c r="G16" s="207"/>
      <c r="H16" s="28"/>
      <c r="I16" s="28"/>
      <c r="J16" s="46">
        <f t="shared" ref="J16:J27" si="2">D16*F16</f>
        <v>5000</v>
      </c>
      <c r="K16" s="28"/>
      <c r="L16" s="27"/>
      <c r="M16" s="27"/>
    </row>
    <row r="17" spans="1:13" ht="14.4" x14ac:dyDescent="0.3">
      <c r="A17" s="48">
        <v>2</v>
      </c>
      <c r="B17" s="53" t="s">
        <v>158</v>
      </c>
      <c r="C17" s="28"/>
      <c r="D17" s="55">
        <v>1</v>
      </c>
      <c r="E17" s="28" t="s">
        <v>16</v>
      </c>
      <c r="F17" s="54">
        <v>1209</v>
      </c>
      <c r="G17" s="28"/>
      <c r="H17" s="28"/>
      <c r="I17" s="28"/>
      <c r="J17" s="46">
        <f t="shared" si="2"/>
        <v>1209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9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1000</v>
      </c>
      <c r="K28" s="273"/>
    </row>
    <row r="29" spans="1:13" ht="14.4" x14ac:dyDescent="0.3">
      <c r="A29" s="48">
        <v>1</v>
      </c>
      <c r="B29" s="52" t="s">
        <v>146</v>
      </c>
      <c r="C29" s="28"/>
      <c r="D29" s="55">
        <v>1</v>
      </c>
      <c r="E29" s="28" t="s">
        <v>16</v>
      </c>
      <c r="F29" s="54">
        <v>1000</v>
      </c>
      <c r="G29" s="28"/>
      <c r="H29" s="28"/>
      <c r="I29" s="28"/>
      <c r="J29" s="46">
        <f>D29*F29</f>
        <v>1000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9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9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07"/>
      <c r="H46" s="28"/>
      <c r="I46" s="28"/>
      <c r="J46" s="46">
        <f t="shared" si="5"/>
        <v>0</v>
      </c>
      <c r="K46" s="28"/>
    </row>
    <row r="47" spans="1:11" ht="14.4" x14ac:dyDescent="0.3">
      <c r="A47" s="49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9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9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Summary'!F6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Summary'!F7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 t="s">
        <v>159</v>
      </c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/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dimension ref="A1:M62"/>
  <sheetViews>
    <sheetView zoomScale="90" zoomScaleNormal="90" workbookViewId="0">
      <selection activeCell="D5" sqref="D5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21" t="s">
        <v>128</v>
      </c>
      <c r="J1" s="222">
        <f>J4+J15+J28+J35+J42+J49+J56</f>
        <v>0</v>
      </c>
      <c r="K1" t="s">
        <v>70</v>
      </c>
    </row>
    <row r="2" spans="1:13" ht="18" x14ac:dyDescent="0.3">
      <c r="B2" s="127">
        <f>'Bid Summary'!F8</f>
        <v>0</v>
      </c>
      <c r="C2" s="128"/>
      <c r="D2" s="27"/>
      <c r="E2" s="50"/>
      <c r="F2" s="27"/>
      <c r="G2" s="27"/>
      <c r="H2" s="27"/>
      <c r="I2" s="27"/>
      <c r="J2" s="27"/>
      <c r="K2" s="27"/>
      <c r="L2" s="27"/>
      <c r="M2" s="27"/>
    </row>
    <row r="3" spans="1:13" ht="14.4" x14ac:dyDescent="0.3">
      <c r="A3" s="48"/>
      <c r="B3" s="47" t="s">
        <v>129</v>
      </c>
      <c r="C3" s="45" t="s">
        <v>130</v>
      </c>
      <c r="D3" s="45" t="s">
        <v>9</v>
      </c>
      <c r="E3" s="45" t="s">
        <v>131</v>
      </c>
      <c r="F3" s="45" t="s">
        <v>132</v>
      </c>
      <c r="G3" s="45" t="s">
        <v>133</v>
      </c>
      <c r="H3" s="45" t="s">
        <v>156</v>
      </c>
      <c r="I3" s="45" t="s">
        <v>134</v>
      </c>
      <c r="J3" s="45" t="s">
        <v>68</v>
      </c>
      <c r="K3" s="45" t="s">
        <v>135</v>
      </c>
      <c r="L3" s="27"/>
      <c r="M3" s="27"/>
    </row>
    <row r="4" spans="1:13" ht="14.4" x14ac:dyDescent="0.3">
      <c r="A4" s="271"/>
      <c r="B4" s="272" t="s">
        <v>84</v>
      </c>
      <c r="C4" s="273"/>
      <c r="D4" s="273"/>
      <c r="E4" s="273"/>
      <c r="F4" s="273"/>
      <c r="G4" s="273"/>
      <c r="H4" s="273"/>
      <c r="I4" s="273"/>
      <c r="J4" s="51">
        <f>SUM(J5:J14)</f>
        <v>0</v>
      </c>
      <c r="K4" s="273"/>
      <c r="L4" s="27"/>
      <c r="M4" s="27"/>
    </row>
    <row r="5" spans="1:13" ht="14.4" x14ac:dyDescent="0.3">
      <c r="A5" s="48">
        <v>1</v>
      </c>
      <c r="B5" s="277" t="str">
        <f>'Prevailing Wage'!C14</f>
        <v>Labor Lead</v>
      </c>
      <c r="C5" s="28"/>
      <c r="D5" s="55"/>
      <c r="E5" s="28" t="s">
        <v>93</v>
      </c>
      <c r="F5" s="278">
        <f>'Prevailing Wage'!D14</f>
        <v>76.239999999999995</v>
      </c>
      <c r="G5" s="28"/>
      <c r="H5" s="28"/>
      <c r="I5" s="28"/>
      <c r="J5" s="46">
        <f>D5*F5</f>
        <v>0</v>
      </c>
      <c r="K5" s="28" t="s">
        <v>140</v>
      </c>
      <c r="L5" s="27"/>
      <c r="M5" s="27"/>
    </row>
    <row r="6" spans="1:13" ht="14.4" x14ac:dyDescent="0.3">
      <c r="A6" s="48">
        <v>2</v>
      </c>
      <c r="B6" s="277" t="str">
        <f>'Prevailing Wage'!C15</f>
        <v>Laborer</v>
      </c>
      <c r="C6" s="28"/>
      <c r="D6" s="195">
        <f>D5*'Bid Schedule'!$N$3</f>
        <v>0</v>
      </c>
      <c r="E6" s="28" t="s">
        <v>93</v>
      </c>
      <c r="F6" s="278">
        <f>'Prevailing Wage'!D15</f>
        <v>72.239999999999995</v>
      </c>
      <c r="G6" s="28"/>
      <c r="H6" s="28"/>
      <c r="I6" s="28"/>
      <c r="J6" s="46">
        <f t="shared" ref="J6:J12" si="0">D6*F6</f>
        <v>0</v>
      </c>
      <c r="K6" s="195" t="s">
        <v>141</v>
      </c>
      <c r="L6" s="27"/>
      <c r="M6" s="27"/>
    </row>
    <row r="7" spans="1:13" ht="14.4" x14ac:dyDescent="0.3">
      <c r="A7" s="48">
        <v>3</v>
      </c>
      <c r="B7" s="277" t="str">
        <f>'Prevailing Wage'!C16</f>
        <v>OT Laborer</v>
      </c>
      <c r="C7" s="28"/>
      <c r="D7" s="55"/>
      <c r="E7" s="28" t="s">
        <v>93</v>
      </c>
      <c r="F7" s="278">
        <f>'Prevailing Wage'!D16</f>
        <v>95.28</v>
      </c>
      <c r="G7" s="28"/>
      <c r="H7" s="28"/>
      <c r="I7" s="28"/>
      <c r="J7" s="46">
        <f t="shared" si="0"/>
        <v>0</v>
      </c>
      <c r="K7" s="28"/>
      <c r="L7" s="27"/>
      <c r="M7" s="27"/>
    </row>
    <row r="8" spans="1:13" ht="14.4" x14ac:dyDescent="0.3">
      <c r="A8" s="48">
        <v>4</v>
      </c>
      <c r="B8" s="277">
        <f>'Prevailing Wage'!C17</f>
        <v>0</v>
      </c>
      <c r="C8" s="28"/>
      <c r="D8" s="55"/>
      <c r="E8" s="28" t="s">
        <v>93</v>
      </c>
      <c r="F8" s="278">
        <f>'Prevailing Wage'!D17</f>
        <v>0</v>
      </c>
      <c r="G8" s="28"/>
      <c r="H8" s="28"/>
      <c r="I8" s="28"/>
      <c r="J8" s="46">
        <f t="shared" si="0"/>
        <v>0</v>
      </c>
      <c r="K8" s="28"/>
      <c r="L8" s="27"/>
      <c r="M8" s="27"/>
    </row>
    <row r="9" spans="1:13" ht="14.4" x14ac:dyDescent="0.3">
      <c r="A9" s="48">
        <v>5</v>
      </c>
      <c r="B9" s="277" t="str">
        <f>'Prevailing Wage'!C18</f>
        <v>Pipe Fitter</v>
      </c>
      <c r="C9" s="28"/>
      <c r="D9" s="55"/>
      <c r="E9" s="28" t="s">
        <v>93</v>
      </c>
      <c r="F9" s="278">
        <f>'Prevailing Wage'!D18</f>
        <v>85.19</v>
      </c>
      <c r="G9" s="28"/>
      <c r="H9" s="28"/>
      <c r="I9" s="28"/>
      <c r="J9" s="46">
        <f t="shared" si="0"/>
        <v>0</v>
      </c>
      <c r="K9" s="28"/>
      <c r="L9" s="27"/>
      <c r="M9" s="27"/>
    </row>
    <row r="10" spans="1:13" ht="14.4" x14ac:dyDescent="0.3">
      <c r="A10" s="48">
        <v>6</v>
      </c>
      <c r="B10" s="277" t="str">
        <f>'Prevailing Wage'!C19</f>
        <v>OT Pipe Fitter</v>
      </c>
      <c r="C10" s="28"/>
      <c r="D10" s="55"/>
      <c r="E10" s="28" t="s">
        <v>93</v>
      </c>
      <c r="F10" s="278">
        <f>'Prevailing Wage'!D19</f>
        <v>112.86</v>
      </c>
      <c r="G10" s="28"/>
      <c r="H10" s="28"/>
      <c r="I10" s="28"/>
      <c r="J10" s="46">
        <f t="shared" si="0"/>
        <v>0</v>
      </c>
      <c r="K10" s="28"/>
      <c r="L10" s="27"/>
      <c r="M10" s="27"/>
    </row>
    <row r="11" spans="1:13" ht="14.4" x14ac:dyDescent="0.3">
      <c r="A11" s="48">
        <v>7</v>
      </c>
      <c r="B11" s="277">
        <f>'Prevailing Wage'!C20</f>
        <v>0</v>
      </c>
      <c r="C11" s="28"/>
      <c r="D11" s="55"/>
      <c r="E11" s="28" t="s">
        <v>93</v>
      </c>
      <c r="F11" s="278">
        <f>'Prevailing Wage'!D20</f>
        <v>0</v>
      </c>
      <c r="G11" s="28"/>
      <c r="H11" s="28"/>
      <c r="I11" s="28"/>
      <c r="J11" s="46">
        <f t="shared" si="0"/>
        <v>0</v>
      </c>
      <c r="K11" s="28"/>
      <c r="L11" s="27"/>
      <c r="M11" s="27"/>
    </row>
    <row r="12" spans="1:13" ht="14.4" x14ac:dyDescent="0.3">
      <c r="A12" s="48">
        <v>8</v>
      </c>
      <c r="B12" s="277">
        <f>'Prevailing Wage'!C21</f>
        <v>0</v>
      </c>
      <c r="C12" s="28"/>
      <c r="D12" s="55"/>
      <c r="E12" s="28" t="s">
        <v>93</v>
      </c>
      <c r="F12" s="278">
        <f>'Prevailing Wage'!D21</f>
        <v>0</v>
      </c>
      <c r="G12" s="28"/>
      <c r="H12" s="28"/>
      <c r="I12" s="28"/>
      <c r="J12" s="46">
        <f t="shared" si="0"/>
        <v>0</v>
      </c>
      <c r="K12" s="28"/>
      <c r="L12" s="27"/>
      <c r="M12" s="27"/>
    </row>
    <row r="13" spans="1:13" ht="14.4" x14ac:dyDescent="0.3">
      <c r="A13" s="48" t="s">
        <v>139</v>
      </c>
      <c r="B13" s="53"/>
      <c r="C13" s="28"/>
      <c r="D13" s="55"/>
      <c r="E13" s="28" t="s">
        <v>93</v>
      </c>
      <c r="F13" s="54"/>
      <c r="G13" s="28"/>
      <c r="H13" s="28"/>
      <c r="I13" s="28"/>
      <c r="J13" s="46">
        <f t="shared" ref="J13" si="1">D13*F13</f>
        <v>0</v>
      </c>
      <c r="K13" s="28"/>
      <c r="L13" s="27"/>
      <c r="M13" s="27"/>
    </row>
    <row r="14" spans="1:13" ht="14.4" hidden="1" x14ac:dyDescent="0.3">
      <c r="A14" s="48"/>
      <c r="B14" s="47"/>
      <c r="C14" s="45"/>
      <c r="D14" s="45"/>
      <c r="E14" s="45"/>
      <c r="F14" s="45"/>
      <c r="G14" s="45"/>
      <c r="H14" s="45"/>
      <c r="I14" s="45"/>
      <c r="J14" s="45"/>
      <c r="K14" s="45"/>
      <c r="L14" s="27"/>
      <c r="M14" s="27"/>
    </row>
    <row r="15" spans="1:13" ht="14.4" x14ac:dyDescent="0.3">
      <c r="A15" s="271"/>
      <c r="B15" s="272" t="s">
        <v>142</v>
      </c>
      <c r="C15" s="273"/>
      <c r="D15" s="273"/>
      <c r="E15" s="273"/>
      <c r="F15" s="273"/>
      <c r="G15" s="273"/>
      <c r="H15" s="273"/>
      <c r="I15" s="273"/>
      <c r="J15" s="51">
        <f>SUM(J16:J27)</f>
        <v>0</v>
      </c>
      <c r="K15" s="273"/>
      <c r="L15" s="27"/>
      <c r="M15" s="27"/>
    </row>
    <row r="16" spans="1:13" ht="14.4" x14ac:dyDescent="0.3">
      <c r="A16" s="48">
        <v>1</v>
      </c>
      <c r="B16" s="52"/>
      <c r="C16" s="28"/>
      <c r="D16" s="55"/>
      <c r="E16" s="28"/>
      <c r="F16" s="54"/>
      <c r="G16" s="28"/>
      <c r="H16" s="28"/>
      <c r="I16" s="28"/>
      <c r="J16" s="46">
        <f>D16*F16</f>
        <v>0</v>
      </c>
      <c r="K16" s="28"/>
      <c r="L16" s="27"/>
      <c r="M16" s="27"/>
    </row>
    <row r="17" spans="1:13" ht="14.4" x14ac:dyDescent="0.3">
      <c r="A17" s="48">
        <v>2</v>
      </c>
      <c r="B17" s="53"/>
      <c r="C17" s="28"/>
      <c r="D17" s="55"/>
      <c r="E17" s="28"/>
      <c r="F17" s="54"/>
      <c r="G17" s="28"/>
      <c r="H17" s="28"/>
      <c r="I17" s="28"/>
      <c r="J17" s="46">
        <f t="shared" ref="J17:J27" si="2">D17*F17</f>
        <v>0</v>
      </c>
      <c r="K17" s="28"/>
      <c r="L17" s="27"/>
      <c r="M17" s="27"/>
    </row>
    <row r="18" spans="1:13" ht="14.4" x14ac:dyDescent="0.3">
      <c r="A18" s="48">
        <v>3</v>
      </c>
      <c r="B18" s="53"/>
      <c r="C18" s="28"/>
      <c r="D18" s="55"/>
      <c r="E18" s="28"/>
      <c r="F18" s="54"/>
      <c r="G18" s="28"/>
      <c r="H18" s="28"/>
      <c r="I18" s="28"/>
      <c r="J18" s="46">
        <f t="shared" si="2"/>
        <v>0</v>
      </c>
      <c r="K18" s="28"/>
      <c r="L18" s="27"/>
      <c r="M18" s="27"/>
    </row>
    <row r="19" spans="1:13" ht="14.4" x14ac:dyDescent="0.3">
      <c r="A19" s="48">
        <v>4</v>
      </c>
      <c r="B19" s="53"/>
      <c r="C19" s="28"/>
      <c r="D19" s="55"/>
      <c r="E19" s="28"/>
      <c r="F19" s="54"/>
      <c r="G19" s="28"/>
      <c r="H19" s="28"/>
      <c r="I19" s="28"/>
      <c r="J19" s="46">
        <f t="shared" si="2"/>
        <v>0</v>
      </c>
      <c r="K19" s="28"/>
      <c r="L19" s="27"/>
      <c r="M19" s="27"/>
    </row>
    <row r="20" spans="1:13" ht="14.4" x14ac:dyDescent="0.3">
      <c r="A20" s="48">
        <v>5</v>
      </c>
      <c r="B20" s="53"/>
      <c r="C20" s="28"/>
      <c r="D20" s="55"/>
      <c r="E20" s="28"/>
      <c r="F20" s="54"/>
      <c r="G20" s="28"/>
      <c r="H20" s="28"/>
      <c r="I20" s="28"/>
      <c r="J20" s="46">
        <f t="shared" si="2"/>
        <v>0</v>
      </c>
      <c r="K20" s="28"/>
      <c r="L20" s="27"/>
      <c r="M20" s="27"/>
    </row>
    <row r="21" spans="1:13" ht="14.4" x14ac:dyDescent="0.3">
      <c r="A21" s="48">
        <v>6</v>
      </c>
      <c r="B21" s="53"/>
      <c r="C21" s="28"/>
      <c r="D21" s="55"/>
      <c r="E21" s="28"/>
      <c r="F21" s="54"/>
      <c r="G21" s="28"/>
      <c r="H21" s="28"/>
      <c r="I21" s="28"/>
      <c r="J21" s="46">
        <f t="shared" si="2"/>
        <v>0</v>
      </c>
      <c r="K21" s="28"/>
      <c r="L21" s="27"/>
      <c r="M21" s="27"/>
    </row>
    <row r="22" spans="1:13" ht="14.4" x14ac:dyDescent="0.3">
      <c r="A22" s="48">
        <v>7</v>
      </c>
      <c r="B22" s="53"/>
      <c r="C22" s="28"/>
      <c r="D22" s="55"/>
      <c r="E22" s="28"/>
      <c r="F22" s="54"/>
      <c r="G22" s="28"/>
      <c r="H22" s="28"/>
      <c r="I22" s="28"/>
      <c r="J22" s="46">
        <f t="shared" si="2"/>
        <v>0</v>
      </c>
      <c r="K22" s="28"/>
      <c r="L22" s="27"/>
      <c r="M22" s="27"/>
    </row>
    <row r="23" spans="1:13" ht="14.4" x14ac:dyDescent="0.3">
      <c r="A23" s="48">
        <v>8</v>
      </c>
      <c r="B23" s="53"/>
      <c r="C23" s="28"/>
      <c r="D23" s="55"/>
      <c r="E23" s="28"/>
      <c r="F23" s="54"/>
      <c r="G23" s="28"/>
      <c r="H23" s="28"/>
      <c r="I23" s="28"/>
      <c r="J23" s="46">
        <f t="shared" si="2"/>
        <v>0</v>
      </c>
      <c r="K23" s="28"/>
      <c r="L23" s="27"/>
      <c r="M23" s="27"/>
    </row>
    <row r="24" spans="1:13" ht="14.4" x14ac:dyDescent="0.3">
      <c r="A24" s="48">
        <v>9</v>
      </c>
      <c r="B24" s="53"/>
      <c r="C24" s="28"/>
      <c r="D24" s="55"/>
      <c r="E24" s="28"/>
      <c r="F24" s="54"/>
      <c r="G24" s="28"/>
      <c r="H24" s="28"/>
      <c r="I24" s="28"/>
      <c r="J24" s="46">
        <f t="shared" si="2"/>
        <v>0</v>
      </c>
      <c r="K24" s="28"/>
      <c r="L24" s="27"/>
      <c r="M24" s="27"/>
    </row>
    <row r="25" spans="1:13" ht="14.4" x14ac:dyDescent="0.3">
      <c r="A25" s="48">
        <v>10</v>
      </c>
      <c r="B25" s="53"/>
      <c r="C25" s="28"/>
      <c r="D25" s="55"/>
      <c r="E25" s="28"/>
      <c r="F25" s="54"/>
      <c r="G25" s="28"/>
      <c r="H25" s="28"/>
      <c r="I25" s="28"/>
      <c r="J25" s="46">
        <f t="shared" si="2"/>
        <v>0</v>
      </c>
      <c r="K25" s="28"/>
      <c r="L25" s="27"/>
      <c r="M25" s="27"/>
    </row>
    <row r="26" spans="1:13" ht="14.4" x14ac:dyDescent="0.3">
      <c r="A26" s="48" t="s">
        <v>139</v>
      </c>
      <c r="B26" s="53"/>
      <c r="C26" s="28"/>
      <c r="D26" s="55"/>
      <c r="E26" s="28"/>
      <c r="F26" s="54"/>
      <c r="G26" s="28"/>
      <c r="H26" s="28"/>
      <c r="I26" s="28"/>
      <c r="J26" s="46">
        <f t="shared" si="2"/>
        <v>0</v>
      </c>
      <c r="K26" s="28"/>
      <c r="L26" s="27"/>
      <c r="M26" s="27"/>
    </row>
    <row r="27" spans="1:13" ht="14.4" hidden="1" customHeight="1" x14ac:dyDescent="0.3">
      <c r="A27" s="49" t="s">
        <v>145</v>
      </c>
      <c r="B27" s="53"/>
      <c r="C27" s="28"/>
      <c r="D27" s="55"/>
      <c r="E27" s="28"/>
      <c r="F27" s="54"/>
      <c r="G27" s="28"/>
      <c r="H27" s="28"/>
      <c r="I27" s="28"/>
      <c r="J27" s="46">
        <f t="shared" si="2"/>
        <v>0</v>
      </c>
      <c r="K27" s="28"/>
      <c r="L27" s="27"/>
      <c r="M27" s="27"/>
    </row>
    <row r="28" spans="1:13" ht="14.4" x14ac:dyDescent="0.3">
      <c r="A28" s="271"/>
      <c r="B28" s="272" t="s">
        <v>91</v>
      </c>
      <c r="C28" s="273"/>
      <c r="D28" s="273"/>
      <c r="E28" s="273"/>
      <c r="F28" s="273"/>
      <c r="G28" s="273"/>
      <c r="H28" s="273"/>
      <c r="I28" s="273"/>
      <c r="J28" s="51">
        <f>SUM(J29:J34)</f>
        <v>0</v>
      </c>
      <c r="K28" s="273"/>
    </row>
    <row r="29" spans="1:13" ht="14.4" x14ac:dyDescent="0.3">
      <c r="A29" s="48">
        <v>1</v>
      </c>
      <c r="B29" s="52"/>
      <c r="C29" s="28"/>
      <c r="D29" s="55"/>
      <c r="E29" s="28"/>
      <c r="F29" s="54"/>
      <c r="G29" s="28"/>
      <c r="H29" s="28"/>
      <c r="I29" s="28"/>
      <c r="J29" s="46">
        <f>D29*F29</f>
        <v>0</v>
      </c>
      <c r="K29" s="28"/>
    </row>
    <row r="30" spans="1:13" ht="14.4" x14ac:dyDescent="0.3">
      <c r="A30" s="48">
        <v>2</v>
      </c>
      <c r="B30" s="53"/>
      <c r="C30" s="28"/>
      <c r="D30" s="55"/>
      <c r="E30" s="28"/>
      <c r="F30" s="54"/>
      <c r="G30" s="28"/>
      <c r="H30" s="28"/>
      <c r="I30" s="28"/>
      <c r="J30" s="46">
        <f t="shared" ref="J30:J34" si="3">D30*F30</f>
        <v>0</v>
      </c>
      <c r="K30" s="207"/>
    </row>
    <row r="31" spans="1:13" ht="14.4" x14ac:dyDescent="0.3">
      <c r="A31" s="48">
        <v>3</v>
      </c>
      <c r="B31" s="53"/>
      <c r="C31" s="28"/>
      <c r="D31" s="55"/>
      <c r="E31" s="28"/>
      <c r="F31" s="54"/>
      <c r="G31" s="28"/>
      <c r="H31" s="28"/>
      <c r="I31" s="28"/>
      <c r="J31" s="46">
        <f t="shared" si="3"/>
        <v>0</v>
      </c>
      <c r="K31" s="28"/>
    </row>
    <row r="32" spans="1:13" ht="14.4" x14ac:dyDescent="0.3">
      <c r="A32" s="48">
        <v>4</v>
      </c>
      <c r="B32" s="53"/>
      <c r="C32" s="28"/>
      <c r="D32" s="55"/>
      <c r="E32" s="28"/>
      <c r="F32" s="54"/>
      <c r="G32" s="28"/>
      <c r="H32" s="28"/>
      <c r="I32" s="28"/>
      <c r="J32" s="46">
        <f t="shared" si="3"/>
        <v>0</v>
      </c>
      <c r="K32" s="28"/>
    </row>
    <row r="33" spans="1:11" ht="14.4" x14ac:dyDescent="0.3">
      <c r="A33" s="48" t="s">
        <v>139</v>
      </c>
      <c r="B33" s="53"/>
      <c r="C33" s="28"/>
      <c r="D33" s="55"/>
      <c r="E33" s="28"/>
      <c r="F33" s="54"/>
      <c r="G33" s="28"/>
      <c r="H33" s="28"/>
      <c r="I33" s="28"/>
      <c r="J33" s="46">
        <f t="shared" si="3"/>
        <v>0</v>
      </c>
      <c r="K33" s="28"/>
    </row>
    <row r="34" spans="1:11" ht="14.4" hidden="1" x14ac:dyDescent="0.3">
      <c r="A34" s="49" t="s">
        <v>145</v>
      </c>
      <c r="B34" s="53"/>
      <c r="C34" s="28"/>
      <c r="D34" s="55"/>
      <c r="E34" s="28"/>
      <c r="F34" s="54"/>
      <c r="G34" s="28"/>
      <c r="H34" s="28"/>
      <c r="I34" s="28"/>
      <c r="J34" s="46">
        <f t="shared" si="3"/>
        <v>0</v>
      </c>
      <c r="K34" s="28"/>
    </row>
    <row r="35" spans="1:11" ht="14.4" x14ac:dyDescent="0.3">
      <c r="A35" s="271"/>
      <c r="B35" s="272" t="s">
        <v>116</v>
      </c>
      <c r="C35" s="273"/>
      <c r="D35" s="273"/>
      <c r="E35" s="273"/>
      <c r="F35" s="273"/>
      <c r="G35" s="273"/>
      <c r="H35" s="273"/>
      <c r="I35" s="273"/>
      <c r="J35" s="51">
        <f>SUM(J36:J41)</f>
        <v>0</v>
      </c>
      <c r="K35" s="273"/>
    </row>
    <row r="36" spans="1:11" ht="14.4" x14ac:dyDescent="0.3">
      <c r="A36" s="48">
        <v>1</v>
      </c>
      <c r="B36" s="52"/>
      <c r="C36" s="28"/>
      <c r="D36" s="55"/>
      <c r="E36" s="28"/>
      <c r="F36" s="54"/>
      <c r="G36" s="28"/>
      <c r="H36" s="28"/>
      <c r="I36" s="28"/>
      <c r="J36" s="46">
        <f>D36*F36</f>
        <v>0</v>
      </c>
      <c r="K36" s="28"/>
    </row>
    <row r="37" spans="1:11" ht="14.4" x14ac:dyDescent="0.3">
      <c r="A37" s="48">
        <v>2</v>
      </c>
      <c r="B37" s="53"/>
      <c r="C37" s="28"/>
      <c r="D37" s="55"/>
      <c r="E37" s="28"/>
      <c r="F37" s="54"/>
      <c r="G37" s="28"/>
      <c r="H37" s="28"/>
      <c r="I37" s="28"/>
      <c r="J37" s="46">
        <f t="shared" ref="J37:J41" si="4">D37*F37</f>
        <v>0</v>
      </c>
      <c r="K37" s="28"/>
    </row>
    <row r="38" spans="1:11" ht="14.4" x14ac:dyDescent="0.3">
      <c r="A38" s="48">
        <v>3</v>
      </c>
      <c r="B38" s="53"/>
      <c r="C38" s="28"/>
      <c r="D38" s="55"/>
      <c r="E38" s="28"/>
      <c r="F38" s="54"/>
      <c r="G38" s="28"/>
      <c r="H38" s="28"/>
      <c r="I38" s="28"/>
      <c r="J38" s="46">
        <f t="shared" si="4"/>
        <v>0</v>
      </c>
      <c r="K38" s="28"/>
    </row>
    <row r="39" spans="1:11" ht="14.4" x14ac:dyDescent="0.3">
      <c r="A39" s="48">
        <v>4</v>
      </c>
      <c r="B39" s="53"/>
      <c r="C39" s="28"/>
      <c r="D39" s="55"/>
      <c r="E39" s="28"/>
      <c r="F39" s="54"/>
      <c r="G39" s="28"/>
      <c r="H39" s="28"/>
      <c r="I39" s="28"/>
      <c r="J39" s="46">
        <f t="shared" si="4"/>
        <v>0</v>
      </c>
      <c r="K39" s="28"/>
    </row>
    <row r="40" spans="1:11" ht="14.4" x14ac:dyDescent="0.3">
      <c r="A40" s="48" t="s">
        <v>139</v>
      </c>
      <c r="B40" s="53"/>
      <c r="C40" s="28"/>
      <c r="D40" s="55"/>
      <c r="E40" s="28"/>
      <c r="F40" s="54"/>
      <c r="G40" s="28"/>
      <c r="H40" s="28"/>
      <c r="I40" s="28"/>
      <c r="J40" s="46">
        <f t="shared" si="4"/>
        <v>0</v>
      </c>
      <c r="K40" s="28"/>
    </row>
    <row r="41" spans="1:11" ht="14.4" hidden="1" x14ac:dyDescent="0.3">
      <c r="A41" s="49" t="s">
        <v>145</v>
      </c>
      <c r="B41" s="53"/>
      <c r="C41" s="28"/>
      <c r="D41" s="55"/>
      <c r="E41" s="28"/>
      <c r="F41" s="54"/>
      <c r="G41" s="28"/>
      <c r="H41" s="28"/>
      <c r="I41" s="28"/>
      <c r="J41" s="46">
        <f t="shared" si="4"/>
        <v>0</v>
      </c>
      <c r="K41" s="28"/>
    </row>
    <row r="42" spans="1:11" ht="14.4" x14ac:dyDescent="0.3">
      <c r="A42" s="271"/>
      <c r="B42" s="272" t="s">
        <v>147</v>
      </c>
      <c r="C42" s="273"/>
      <c r="D42" s="273"/>
      <c r="E42" s="273"/>
      <c r="F42" s="273"/>
      <c r="G42" s="273"/>
      <c r="H42" s="273"/>
      <c r="I42" s="273"/>
      <c r="J42" s="51">
        <f>SUM(J43:J48)</f>
        <v>0</v>
      </c>
      <c r="K42" s="273"/>
    </row>
    <row r="43" spans="1:11" ht="14.4" x14ac:dyDescent="0.3">
      <c r="A43" s="48">
        <v>1</v>
      </c>
      <c r="B43" s="52"/>
      <c r="C43" s="28"/>
      <c r="D43" s="55"/>
      <c r="E43" s="28"/>
      <c r="F43" s="54"/>
      <c r="G43" s="28"/>
      <c r="H43" s="28"/>
      <c r="I43" s="28"/>
      <c r="J43" s="46">
        <f>D43*F43</f>
        <v>0</v>
      </c>
      <c r="K43" s="28" t="s">
        <v>150</v>
      </c>
    </row>
    <row r="44" spans="1:11" ht="14.4" x14ac:dyDescent="0.3">
      <c r="A44" s="48">
        <v>2</v>
      </c>
      <c r="B44" s="53"/>
      <c r="C44" s="28"/>
      <c r="D44" s="55"/>
      <c r="E44" s="28"/>
      <c r="F44" s="54"/>
      <c r="G44" s="28"/>
      <c r="H44" s="28"/>
      <c r="I44" s="28"/>
      <c r="J44" s="46">
        <f t="shared" ref="J44:J48" si="5">D44*F44</f>
        <v>0</v>
      </c>
      <c r="K44" s="207" t="s">
        <v>151</v>
      </c>
    </row>
    <row r="45" spans="1:11" ht="14.4" x14ac:dyDescent="0.3">
      <c r="A45" s="48">
        <v>3</v>
      </c>
      <c r="B45" s="53"/>
      <c r="C45" s="28"/>
      <c r="D45" s="55"/>
      <c r="E45" s="28"/>
      <c r="F45" s="54"/>
      <c r="G45" s="28"/>
      <c r="H45" s="28"/>
      <c r="I45" s="28"/>
      <c r="J45" s="46">
        <f t="shared" si="5"/>
        <v>0</v>
      </c>
      <c r="K45" s="28"/>
    </row>
    <row r="46" spans="1:11" ht="14.4" x14ac:dyDescent="0.3">
      <c r="A46" s="48">
        <v>4</v>
      </c>
      <c r="B46" s="53"/>
      <c r="C46" s="28"/>
      <c r="D46" s="55"/>
      <c r="E46" s="28"/>
      <c r="F46" s="54"/>
      <c r="G46" s="28"/>
      <c r="H46" s="28"/>
      <c r="I46" s="28"/>
      <c r="J46" s="46">
        <f t="shared" si="5"/>
        <v>0</v>
      </c>
      <c r="K46" s="28"/>
    </row>
    <row r="47" spans="1:11" ht="14.4" x14ac:dyDescent="0.3">
      <c r="A47" s="48" t="s">
        <v>139</v>
      </c>
      <c r="B47" s="53"/>
      <c r="C47" s="28"/>
      <c r="D47" s="55"/>
      <c r="E47" s="28"/>
      <c r="F47" s="54"/>
      <c r="G47" s="28"/>
      <c r="H47" s="28"/>
      <c r="I47" s="28"/>
      <c r="J47" s="46">
        <f t="shared" si="5"/>
        <v>0</v>
      </c>
      <c r="K47" s="28"/>
    </row>
    <row r="48" spans="1:11" ht="14.4" hidden="1" x14ac:dyDescent="0.3">
      <c r="A48" s="49" t="s">
        <v>145</v>
      </c>
      <c r="B48" s="53"/>
      <c r="C48" s="28"/>
      <c r="D48" s="55"/>
      <c r="E48" s="28"/>
      <c r="F48" s="54"/>
      <c r="G48" s="28"/>
      <c r="H48" s="28"/>
      <c r="I48" s="28"/>
      <c r="J48" s="46">
        <f t="shared" si="5"/>
        <v>0</v>
      </c>
      <c r="K48" s="28"/>
    </row>
    <row r="49" spans="1:11" ht="14.4" x14ac:dyDescent="0.3">
      <c r="A49" s="271"/>
      <c r="B49" s="272" t="s">
        <v>98</v>
      </c>
      <c r="C49" s="273"/>
      <c r="D49" s="273"/>
      <c r="E49" s="273"/>
      <c r="F49" s="273"/>
      <c r="G49" s="273"/>
      <c r="H49" s="273"/>
      <c r="I49" s="273"/>
      <c r="J49" s="51">
        <f>SUM(J50:J55)</f>
        <v>0</v>
      </c>
      <c r="K49" s="273"/>
    </row>
    <row r="50" spans="1:11" ht="14.4" x14ac:dyDescent="0.3">
      <c r="A50" s="48">
        <v>1</v>
      </c>
      <c r="B50" s="52" t="s">
        <v>152</v>
      </c>
      <c r="C50" s="28"/>
      <c r="D50" s="55"/>
      <c r="E50" s="28" t="s">
        <v>153</v>
      </c>
      <c r="F50" s="54"/>
      <c r="G50" s="28"/>
      <c r="H50" s="28"/>
      <c r="I50" s="28"/>
      <c r="J50" s="46">
        <f>D50*F50</f>
        <v>0</v>
      </c>
      <c r="K50" s="28"/>
    </row>
    <row r="51" spans="1:11" ht="14.4" x14ac:dyDescent="0.3">
      <c r="A51" s="48">
        <v>2</v>
      </c>
      <c r="B51" s="53" t="s">
        <v>154</v>
      </c>
      <c r="C51" s="28"/>
      <c r="D51" s="55"/>
      <c r="E51" s="28" t="s">
        <v>153</v>
      </c>
      <c r="F51" s="54"/>
      <c r="G51" s="28"/>
      <c r="H51" s="28"/>
      <c r="I51" s="28"/>
      <c r="J51" s="46">
        <f t="shared" ref="J51:J55" si="6">D51*F51</f>
        <v>0</v>
      </c>
      <c r="K51" s="28"/>
    </row>
    <row r="52" spans="1:11" ht="14.4" x14ac:dyDescent="0.3">
      <c r="A52" s="48">
        <v>3</v>
      </c>
      <c r="B52" s="53"/>
      <c r="C52" s="28"/>
      <c r="D52" s="55"/>
      <c r="E52" s="28"/>
      <c r="F52" s="54"/>
      <c r="G52" s="28"/>
      <c r="H52" s="28"/>
      <c r="I52" s="28"/>
      <c r="J52" s="46">
        <f t="shared" si="6"/>
        <v>0</v>
      </c>
      <c r="K52" s="28"/>
    </row>
    <row r="53" spans="1:11" ht="14.4" x14ac:dyDescent="0.3">
      <c r="A53" s="48">
        <v>4</v>
      </c>
      <c r="B53" s="53"/>
      <c r="C53" s="28"/>
      <c r="D53" s="55"/>
      <c r="E53" s="28"/>
      <c r="F53" s="54"/>
      <c r="G53" s="28"/>
      <c r="H53" s="28"/>
      <c r="I53" s="28"/>
      <c r="J53" s="46">
        <f t="shared" si="6"/>
        <v>0</v>
      </c>
      <c r="K53" s="28"/>
    </row>
    <row r="54" spans="1:11" ht="14.4" x14ac:dyDescent="0.3">
      <c r="A54" s="48" t="s">
        <v>139</v>
      </c>
      <c r="B54" s="53"/>
      <c r="C54" s="28"/>
      <c r="D54" s="55"/>
      <c r="E54" s="28"/>
      <c r="F54" s="54"/>
      <c r="G54" s="28"/>
      <c r="H54" s="28"/>
      <c r="I54" s="28"/>
      <c r="J54" s="46">
        <f t="shared" si="6"/>
        <v>0</v>
      </c>
      <c r="K54" s="28"/>
    </row>
    <row r="55" spans="1:11" ht="14.4" hidden="1" x14ac:dyDescent="0.3">
      <c r="A55" s="49" t="s">
        <v>145</v>
      </c>
      <c r="B55" s="53"/>
      <c r="C55" s="28"/>
      <c r="D55" s="55"/>
      <c r="E55" s="28"/>
      <c r="F55" s="54"/>
      <c r="G55" s="28"/>
      <c r="H55" s="28"/>
      <c r="I55" s="28"/>
      <c r="J55" s="46">
        <f t="shared" si="6"/>
        <v>0</v>
      </c>
      <c r="K55" s="28"/>
    </row>
    <row r="56" spans="1:11" ht="14.4" x14ac:dyDescent="0.3">
      <c r="A56" s="271"/>
      <c r="B56" s="272" t="s">
        <v>95</v>
      </c>
      <c r="C56" s="273"/>
      <c r="D56" s="273"/>
      <c r="E56" s="273"/>
      <c r="F56" s="273"/>
      <c r="G56" s="273"/>
      <c r="H56" s="273"/>
      <c r="I56" s="273"/>
      <c r="J56" s="51">
        <f>SUM(J57:J62)</f>
        <v>0</v>
      </c>
      <c r="K56" s="273"/>
    </row>
    <row r="57" spans="1:11" ht="14.4" x14ac:dyDescent="0.3">
      <c r="A57" s="48">
        <v>1</v>
      </c>
      <c r="B57" s="52"/>
      <c r="C57" s="28"/>
      <c r="D57" s="55"/>
      <c r="E57" s="28"/>
      <c r="F57" s="54"/>
      <c r="G57" s="28"/>
      <c r="H57" s="28"/>
      <c r="I57" s="28"/>
      <c r="J57" s="46">
        <f>D57*F57</f>
        <v>0</v>
      </c>
      <c r="K57" s="28"/>
    </row>
    <row r="58" spans="1:11" ht="14.4" x14ac:dyDescent="0.3">
      <c r="A58" s="48">
        <v>2</v>
      </c>
      <c r="B58" s="53"/>
      <c r="C58" s="28"/>
      <c r="D58" s="55"/>
      <c r="E58" s="28"/>
      <c r="F58" s="54"/>
      <c r="G58" s="28"/>
      <c r="H58" s="28"/>
      <c r="I58" s="28"/>
      <c r="J58" s="46">
        <f t="shared" ref="J58:J62" si="7">D58*F58</f>
        <v>0</v>
      </c>
      <c r="K58" s="28" t="s">
        <v>160</v>
      </c>
    </row>
    <row r="59" spans="1:11" ht="14.4" x14ac:dyDescent="0.3">
      <c r="A59" s="48">
        <v>3</v>
      </c>
      <c r="B59" s="53"/>
      <c r="C59" s="28"/>
      <c r="D59" s="55"/>
      <c r="E59" s="28"/>
      <c r="F59" s="54"/>
      <c r="G59" s="28"/>
      <c r="H59" s="28"/>
      <c r="I59" s="28"/>
      <c r="J59" s="46">
        <f t="shared" si="7"/>
        <v>0</v>
      </c>
      <c r="K59" s="28"/>
    </row>
    <row r="60" spans="1:11" ht="14.4" x14ac:dyDescent="0.3">
      <c r="A60" s="48">
        <v>4</v>
      </c>
      <c r="B60" s="53"/>
      <c r="C60" s="28"/>
      <c r="D60" s="55"/>
      <c r="E60" s="28"/>
      <c r="F60" s="54"/>
      <c r="G60" s="28"/>
      <c r="H60" s="28"/>
      <c r="I60" s="28"/>
      <c r="J60" s="46">
        <f t="shared" si="7"/>
        <v>0</v>
      </c>
      <c r="K60" s="28"/>
    </row>
    <row r="61" spans="1:11" ht="14.4" x14ac:dyDescent="0.3">
      <c r="A61" s="48" t="s">
        <v>139</v>
      </c>
      <c r="B61" s="53"/>
      <c r="C61" s="28"/>
      <c r="D61" s="55"/>
      <c r="E61" s="28"/>
      <c r="F61" s="54"/>
      <c r="G61" s="28"/>
      <c r="H61" s="28"/>
      <c r="I61" s="28"/>
      <c r="J61" s="46">
        <f t="shared" si="7"/>
        <v>0</v>
      </c>
      <c r="K61" s="28"/>
    </row>
    <row r="62" spans="1:11" ht="14.4" hidden="1" x14ac:dyDescent="0.3">
      <c r="A62" s="49" t="s">
        <v>145</v>
      </c>
      <c r="B62" s="53"/>
      <c r="C62" s="28"/>
      <c r="D62" s="55"/>
      <c r="E62" s="28"/>
      <c r="F62" s="54"/>
      <c r="G62" s="28"/>
      <c r="H62" s="28"/>
      <c r="I62" s="28"/>
      <c r="J62" s="46">
        <f t="shared" si="7"/>
        <v>0</v>
      </c>
      <c r="K62" s="28"/>
    </row>
  </sheetData>
  <hyperlinks>
    <hyperlink ref="K44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2025-07-24T23:54:40Z</dcterms:modified>
  <cp:category/>
  <cp:contentStatus/>
</cp:coreProperties>
</file>