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03 - Proposals-selected\"/>
    </mc:Choice>
  </mc:AlternateContent>
  <xr:revisionPtr revIDLastSave="0" documentId="13_ncr:1_{7A1DC3A7-FF10-4AEA-A27C-D5FF04BBBC09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3" sheetId="25" r:id="rId27"/>
    <sheet name="24" sheetId="26" r:id="rId28"/>
    <sheet name="25" sheetId="27" r:id="rId29"/>
    <sheet name="26" sheetId="28" r:id="rId30"/>
    <sheet name="27" sheetId="29" r:id="rId31"/>
    <sheet name="28" sheetId="30" r:id="rId32"/>
    <sheet name="29" sheetId="31" r:id="rId33"/>
    <sheet name="30" sheetId="32" r:id="rId34"/>
    <sheet name="31" sheetId="33" r:id="rId35"/>
    <sheet name="32" sheetId="34" r:id="rId36"/>
    <sheet name="33" sheetId="35" r:id="rId37"/>
    <sheet name="34" sheetId="36" r:id="rId38"/>
    <sheet name="Sheet1" sheetId="40" r:id="rId39"/>
    <sheet name="35" sheetId="37" r:id="rId4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F38" i="1"/>
  <c r="D44" i="12"/>
  <c r="D44" i="11"/>
  <c r="D44" i="4"/>
  <c r="D12" i="2"/>
  <c r="F6" i="4"/>
  <c r="F7" i="4"/>
  <c r="F8" i="4"/>
  <c r="F9" i="4"/>
  <c r="F10" i="4"/>
  <c r="J10" i="4" s="1"/>
  <c r="F11" i="4"/>
  <c r="J11" i="4" s="1"/>
  <c r="F12" i="4"/>
  <c r="J12" i="4" s="1"/>
  <c r="J12" i="24"/>
  <c r="J11" i="26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5"/>
  <c r="D6" i="6"/>
  <c r="D6" i="7"/>
  <c r="D6" i="9"/>
  <c r="D6" i="10"/>
  <c r="D6" i="11"/>
  <c r="D6" i="12"/>
  <c r="D6" i="14"/>
  <c r="D6" i="15"/>
  <c r="D6" i="16"/>
  <c r="D6" i="17"/>
  <c r="D6" i="18"/>
  <c r="D6" i="19"/>
  <c r="D6" i="20"/>
  <c r="D6" i="21"/>
  <c r="D6" i="22"/>
  <c r="D6" i="23"/>
  <c r="D6" i="24"/>
  <c r="D6" i="25"/>
  <c r="D6" i="26"/>
  <c r="D6" i="27"/>
  <c r="D6" i="28"/>
  <c r="D6" i="29"/>
  <c r="D6" i="30"/>
  <c r="D6" i="31"/>
  <c r="D6" i="32"/>
  <c r="D6" i="33"/>
  <c r="D6" i="34"/>
  <c r="D6" i="35"/>
  <c r="D6" i="36"/>
  <c r="D6" i="37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J25" i="2" l="1"/>
  <c r="B12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4" i="1"/>
  <c r="H325" i="1"/>
  <c r="H316" i="1"/>
  <c r="H307" i="1"/>
  <c r="H298" i="1"/>
  <c r="H289" i="1"/>
  <c r="H280" i="1"/>
  <c r="H271" i="1"/>
  <c r="H262" i="1"/>
  <c r="H253" i="1"/>
  <c r="H244" i="1"/>
  <c r="H235" i="1"/>
  <c r="H226" i="1"/>
  <c r="H217" i="1"/>
  <c r="H208" i="1"/>
  <c r="H199" i="1"/>
  <c r="H190" i="1"/>
  <c r="H181" i="1"/>
  <c r="H172" i="1"/>
  <c r="H163" i="1"/>
  <c r="H154" i="1"/>
  <c r="H145" i="1"/>
  <c r="H136" i="1"/>
  <c r="H127" i="1"/>
  <c r="H118" i="1"/>
  <c r="F118" i="1" s="1"/>
  <c r="H109" i="1"/>
  <c r="F109" i="1" s="1"/>
  <c r="H100" i="1"/>
  <c r="F100" i="1" s="1"/>
  <c r="H91" i="1"/>
  <c r="F91" i="1" s="1"/>
  <c r="H82" i="1"/>
  <c r="F82" i="1" s="1"/>
  <c r="H73" i="1"/>
  <c r="F73" i="1" s="1"/>
  <c r="H64" i="1"/>
  <c r="F64" i="1" s="1"/>
  <c r="H55" i="1"/>
  <c r="F55" i="1" s="1"/>
  <c r="H46" i="1"/>
  <c r="F46" i="1" s="1"/>
  <c r="H37" i="1"/>
  <c r="F37" i="1" s="1"/>
  <c r="H28" i="1"/>
  <c r="F28" i="1" s="1"/>
  <c r="C327" i="1"/>
  <c r="C318" i="1"/>
  <c r="C309" i="1"/>
  <c r="C300" i="1"/>
  <c r="C291" i="1"/>
  <c r="C282" i="1"/>
  <c r="C273" i="1"/>
  <c r="C264" i="1"/>
  <c r="C255" i="1"/>
  <c r="C246" i="1"/>
  <c r="C237" i="1"/>
  <c r="C228" i="1"/>
  <c r="C219" i="1"/>
  <c r="C210" i="1"/>
  <c r="C201" i="1"/>
  <c r="C192" i="1"/>
  <c r="C183" i="1"/>
  <c r="C174" i="1"/>
  <c r="C165" i="1"/>
  <c r="C156" i="1"/>
  <c r="C147" i="1"/>
  <c r="C138" i="1"/>
  <c r="C129" i="1"/>
  <c r="C120" i="1"/>
  <c r="C111" i="1"/>
  <c r="C102" i="1"/>
  <c r="C93" i="1"/>
  <c r="C84" i="1"/>
  <c r="C75" i="1"/>
  <c r="C66" i="1"/>
  <c r="C57" i="1"/>
  <c r="C48" i="1"/>
  <c r="C39" i="1"/>
  <c r="C30" i="1"/>
  <c r="C20" i="1"/>
  <c r="H333" i="1"/>
  <c r="H332" i="1"/>
  <c r="H331" i="1"/>
  <c r="H330" i="1"/>
  <c r="H329" i="1"/>
  <c r="H328" i="1"/>
  <c r="H324" i="1"/>
  <c r="H323" i="1"/>
  <c r="H322" i="1"/>
  <c r="H321" i="1"/>
  <c r="H320" i="1"/>
  <c r="H319" i="1"/>
  <c r="H315" i="1"/>
  <c r="H314" i="1"/>
  <c r="H313" i="1"/>
  <c r="H312" i="1"/>
  <c r="H311" i="1"/>
  <c r="H310" i="1"/>
  <c r="H306" i="1"/>
  <c r="H305" i="1"/>
  <c r="H304" i="1"/>
  <c r="H303" i="1"/>
  <c r="H302" i="1"/>
  <c r="H301" i="1"/>
  <c r="H297" i="1"/>
  <c r="H296" i="1"/>
  <c r="H295" i="1"/>
  <c r="H294" i="1"/>
  <c r="H293" i="1"/>
  <c r="H292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0" i="1"/>
  <c r="H269" i="1"/>
  <c r="H268" i="1"/>
  <c r="H267" i="1"/>
  <c r="H266" i="1"/>
  <c r="H265" i="1"/>
  <c r="H261" i="1"/>
  <c r="H260" i="1"/>
  <c r="H259" i="1"/>
  <c r="H258" i="1"/>
  <c r="H257" i="1"/>
  <c r="H256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4" i="1"/>
  <c r="H233" i="1"/>
  <c r="H232" i="1"/>
  <c r="H231" i="1"/>
  <c r="H230" i="1"/>
  <c r="H229" i="1"/>
  <c r="H225" i="1"/>
  <c r="H224" i="1"/>
  <c r="H223" i="1"/>
  <c r="H222" i="1"/>
  <c r="H221" i="1"/>
  <c r="H220" i="1"/>
  <c r="H216" i="1"/>
  <c r="H215" i="1"/>
  <c r="H214" i="1"/>
  <c r="H213" i="1"/>
  <c r="H212" i="1"/>
  <c r="H211" i="1"/>
  <c r="H207" i="1"/>
  <c r="H206" i="1"/>
  <c r="H205" i="1"/>
  <c r="H204" i="1"/>
  <c r="H203" i="1"/>
  <c r="H202" i="1"/>
  <c r="H198" i="1"/>
  <c r="H197" i="1"/>
  <c r="H196" i="1"/>
  <c r="H195" i="1"/>
  <c r="H194" i="1"/>
  <c r="H193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1" i="1"/>
  <c r="H170" i="1"/>
  <c r="H169" i="1"/>
  <c r="H168" i="1"/>
  <c r="H167" i="1"/>
  <c r="H166" i="1"/>
  <c r="H162" i="1"/>
  <c r="H161" i="1"/>
  <c r="H160" i="1"/>
  <c r="H159" i="1"/>
  <c r="H158" i="1"/>
  <c r="H157" i="1"/>
  <c r="H153" i="1"/>
  <c r="H152" i="1"/>
  <c r="H151" i="1"/>
  <c r="H150" i="1"/>
  <c r="H149" i="1"/>
  <c r="H148" i="1"/>
  <c r="H144" i="1"/>
  <c r="H143" i="1"/>
  <c r="H142" i="1"/>
  <c r="H141" i="1"/>
  <c r="H140" i="1"/>
  <c r="H139" i="1"/>
  <c r="H135" i="1"/>
  <c r="H134" i="1"/>
  <c r="H133" i="1"/>
  <c r="H132" i="1"/>
  <c r="H131" i="1"/>
  <c r="H130" i="1"/>
  <c r="H126" i="1"/>
  <c r="H125" i="1"/>
  <c r="H124" i="1"/>
  <c r="H123" i="1"/>
  <c r="H122" i="1"/>
  <c r="H121" i="1"/>
  <c r="H117" i="1"/>
  <c r="F117" i="1" s="1"/>
  <c r="H116" i="1"/>
  <c r="F116" i="1" s="1"/>
  <c r="H115" i="1"/>
  <c r="F115" i="1" s="1"/>
  <c r="H114" i="1"/>
  <c r="F114" i="1" s="1"/>
  <c r="H113" i="1"/>
  <c r="F113" i="1" s="1"/>
  <c r="H112" i="1"/>
  <c r="H108" i="1"/>
  <c r="F108" i="1" s="1"/>
  <c r="H107" i="1"/>
  <c r="F107" i="1" s="1"/>
  <c r="H106" i="1"/>
  <c r="F106" i="1" s="1"/>
  <c r="H105" i="1"/>
  <c r="F105" i="1" s="1"/>
  <c r="H104" i="1"/>
  <c r="F104" i="1" s="1"/>
  <c r="H103" i="1"/>
  <c r="H99" i="1"/>
  <c r="F99" i="1" s="1"/>
  <c r="H98" i="1"/>
  <c r="F98" i="1" s="1"/>
  <c r="H97" i="1"/>
  <c r="F97" i="1" s="1"/>
  <c r="H96" i="1"/>
  <c r="F96" i="1" s="1"/>
  <c r="H95" i="1"/>
  <c r="F95" i="1" s="1"/>
  <c r="H94" i="1"/>
  <c r="H90" i="1"/>
  <c r="F90" i="1" s="1"/>
  <c r="H89" i="1"/>
  <c r="F89" i="1" s="1"/>
  <c r="H88" i="1"/>
  <c r="F88" i="1" s="1"/>
  <c r="H87" i="1"/>
  <c r="F87" i="1" s="1"/>
  <c r="H86" i="1"/>
  <c r="F86" i="1" s="1"/>
  <c r="H85" i="1"/>
  <c r="H81" i="1"/>
  <c r="F81" i="1" s="1"/>
  <c r="H80" i="1"/>
  <c r="F80" i="1" s="1"/>
  <c r="H79" i="1"/>
  <c r="F79" i="1" s="1"/>
  <c r="H78" i="1"/>
  <c r="F78" i="1" s="1"/>
  <c r="H77" i="1"/>
  <c r="F77" i="1" s="1"/>
  <c r="H76" i="1"/>
  <c r="H72" i="1"/>
  <c r="F72" i="1" s="1"/>
  <c r="H71" i="1"/>
  <c r="F71" i="1" s="1"/>
  <c r="H70" i="1"/>
  <c r="F70" i="1" s="1"/>
  <c r="H69" i="1"/>
  <c r="F69" i="1" s="1"/>
  <c r="H68" i="1"/>
  <c r="F68" i="1" s="1"/>
  <c r="H67" i="1"/>
  <c r="H63" i="1"/>
  <c r="F63" i="1" s="1"/>
  <c r="H62" i="1"/>
  <c r="F62" i="1" s="1"/>
  <c r="H61" i="1"/>
  <c r="F61" i="1" s="1"/>
  <c r="H60" i="1"/>
  <c r="F60" i="1" s="1"/>
  <c r="H59" i="1"/>
  <c r="F59" i="1" s="1"/>
  <c r="H58" i="1"/>
  <c r="H54" i="1"/>
  <c r="F54" i="1" s="1"/>
  <c r="H53" i="1"/>
  <c r="F53" i="1" s="1"/>
  <c r="H52" i="1"/>
  <c r="F52" i="1" s="1"/>
  <c r="H51" i="1"/>
  <c r="F51" i="1" s="1"/>
  <c r="H50" i="1"/>
  <c r="F50" i="1" s="1"/>
  <c r="H49" i="1"/>
  <c r="H45" i="1"/>
  <c r="F45" i="1" s="1"/>
  <c r="H44" i="1"/>
  <c r="F44" i="1" s="1"/>
  <c r="H43" i="1"/>
  <c r="F43" i="1" s="1"/>
  <c r="H42" i="1"/>
  <c r="F42" i="1" s="1"/>
  <c r="H41" i="1"/>
  <c r="F41" i="1" s="1"/>
  <c r="H40" i="1"/>
  <c r="H36" i="1"/>
  <c r="F36" i="1" s="1"/>
  <c r="H35" i="1"/>
  <c r="F35" i="1" s="1"/>
  <c r="H34" i="1"/>
  <c r="F34" i="1" s="1"/>
  <c r="H33" i="1"/>
  <c r="F33" i="1" s="1"/>
  <c r="H32" i="1"/>
  <c r="F32" i="1" s="1"/>
  <c r="H31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56" i="6"/>
  <c r="J55" i="6"/>
  <c r="J54" i="6"/>
  <c r="J53" i="6"/>
  <c r="J52" i="6"/>
  <c r="J51" i="6"/>
  <c r="J49" i="6"/>
  <c r="J48" i="6"/>
  <c r="J47" i="6"/>
  <c r="J46" i="6"/>
  <c r="J45" i="6"/>
  <c r="J44" i="6"/>
  <c r="J42" i="6"/>
  <c r="J41" i="6"/>
  <c r="J40" i="6"/>
  <c r="J39" i="6"/>
  <c r="J38" i="6"/>
  <c r="J37" i="6"/>
  <c r="J35" i="6"/>
  <c r="J34" i="6"/>
  <c r="J33" i="6"/>
  <c r="J32" i="6"/>
  <c r="J31" i="6"/>
  <c r="J30" i="6"/>
  <c r="J28" i="6"/>
  <c r="J27" i="6"/>
  <c r="J26" i="6"/>
  <c r="J25" i="6"/>
  <c r="J24" i="6"/>
  <c r="J23" i="6"/>
  <c r="J21" i="6"/>
  <c r="J20" i="6"/>
  <c r="J19" i="6"/>
  <c r="J18" i="6"/>
  <c r="J17" i="6"/>
  <c r="J16" i="6"/>
  <c r="J56" i="7"/>
  <c r="J55" i="7"/>
  <c r="J54" i="7"/>
  <c r="J53" i="7"/>
  <c r="J52" i="7"/>
  <c r="J51" i="7"/>
  <c r="J49" i="7"/>
  <c r="J48" i="7"/>
  <c r="J47" i="7"/>
  <c r="J46" i="7"/>
  <c r="J45" i="7"/>
  <c r="J44" i="7"/>
  <c r="J42" i="7"/>
  <c r="J41" i="7"/>
  <c r="J40" i="7"/>
  <c r="J39" i="7"/>
  <c r="J38" i="7"/>
  <c r="J37" i="7"/>
  <c r="J35" i="7"/>
  <c r="J34" i="7"/>
  <c r="J33" i="7"/>
  <c r="J32" i="7"/>
  <c r="J31" i="7"/>
  <c r="J30" i="7"/>
  <c r="J28" i="7"/>
  <c r="J27" i="7"/>
  <c r="J26" i="7"/>
  <c r="J25" i="7"/>
  <c r="J24" i="7"/>
  <c r="J23" i="7"/>
  <c r="J21" i="7"/>
  <c r="J20" i="7"/>
  <c r="J19" i="7"/>
  <c r="J18" i="7"/>
  <c r="J17" i="7"/>
  <c r="J16" i="7"/>
  <c r="J56" i="8"/>
  <c r="J55" i="8"/>
  <c r="J54" i="8"/>
  <c r="J53" i="8"/>
  <c r="J52" i="8"/>
  <c r="J51" i="8"/>
  <c r="J49" i="8"/>
  <c r="J48" i="8"/>
  <c r="J47" i="8"/>
  <c r="J46" i="8"/>
  <c r="J45" i="8"/>
  <c r="J44" i="8"/>
  <c r="J42" i="8"/>
  <c r="J41" i="8"/>
  <c r="J40" i="8"/>
  <c r="J39" i="8"/>
  <c r="J38" i="8"/>
  <c r="J37" i="8"/>
  <c r="J35" i="8"/>
  <c r="J34" i="8"/>
  <c r="J33" i="8"/>
  <c r="J32" i="8"/>
  <c r="J31" i="8"/>
  <c r="J30" i="8"/>
  <c r="J28" i="8"/>
  <c r="J27" i="8"/>
  <c r="J26" i="8"/>
  <c r="J25" i="8"/>
  <c r="J24" i="8"/>
  <c r="J23" i="8"/>
  <c r="J21" i="8"/>
  <c r="J20" i="8"/>
  <c r="J19" i="8"/>
  <c r="J18" i="8"/>
  <c r="J17" i="8"/>
  <c r="J16" i="8"/>
  <c r="J56" i="9"/>
  <c r="J55" i="9"/>
  <c r="J54" i="9"/>
  <c r="J53" i="9"/>
  <c r="J52" i="9"/>
  <c r="J51" i="9"/>
  <c r="J49" i="9"/>
  <c r="J48" i="9"/>
  <c r="J47" i="9"/>
  <c r="J46" i="9"/>
  <c r="J45" i="9"/>
  <c r="J44" i="9"/>
  <c r="J42" i="9"/>
  <c r="J41" i="9"/>
  <c r="J40" i="9"/>
  <c r="J39" i="9"/>
  <c r="J38" i="9"/>
  <c r="J37" i="9"/>
  <c r="J35" i="9"/>
  <c r="J34" i="9"/>
  <c r="J33" i="9"/>
  <c r="J32" i="9"/>
  <c r="J31" i="9"/>
  <c r="J30" i="9"/>
  <c r="J28" i="9"/>
  <c r="J27" i="9"/>
  <c r="J26" i="9"/>
  <c r="J25" i="9"/>
  <c r="J24" i="9"/>
  <c r="J23" i="9"/>
  <c r="J21" i="9"/>
  <c r="J20" i="9"/>
  <c r="J19" i="9"/>
  <c r="J18" i="9"/>
  <c r="J17" i="9"/>
  <c r="J16" i="9"/>
  <c r="J56" i="10"/>
  <c r="J55" i="10"/>
  <c r="J54" i="10"/>
  <c r="J53" i="10"/>
  <c r="J52" i="10"/>
  <c r="J51" i="10"/>
  <c r="J49" i="10"/>
  <c r="J48" i="10"/>
  <c r="J47" i="10"/>
  <c r="J46" i="10"/>
  <c r="J45" i="10"/>
  <c r="J44" i="10"/>
  <c r="J42" i="10"/>
  <c r="J41" i="10"/>
  <c r="J40" i="10"/>
  <c r="J39" i="10"/>
  <c r="J38" i="10"/>
  <c r="J37" i="10"/>
  <c r="J35" i="10"/>
  <c r="J34" i="10"/>
  <c r="J33" i="10"/>
  <c r="J32" i="10"/>
  <c r="J31" i="10"/>
  <c r="J30" i="10"/>
  <c r="J28" i="10"/>
  <c r="J27" i="10"/>
  <c r="J26" i="10"/>
  <c r="J25" i="10"/>
  <c r="J24" i="10"/>
  <c r="J23" i="10"/>
  <c r="J21" i="10"/>
  <c r="J20" i="10"/>
  <c r="J19" i="10"/>
  <c r="J18" i="10"/>
  <c r="J17" i="10"/>
  <c r="J16" i="10"/>
  <c r="J56" i="11"/>
  <c r="J55" i="11"/>
  <c r="J54" i="11"/>
  <c r="J53" i="11"/>
  <c r="J52" i="11"/>
  <c r="J51" i="11"/>
  <c r="J49" i="11"/>
  <c r="J48" i="11"/>
  <c r="J47" i="11"/>
  <c r="J46" i="11"/>
  <c r="J45" i="11"/>
  <c r="J44" i="11"/>
  <c r="J42" i="11"/>
  <c r="J41" i="11"/>
  <c r="J40" i="11"/>
  <c r="J39" i="11"/>
  <c r="J38" i="11"/>
  <c r="J37" i="11"/>
  <c r="J35" i="11"/>
  <c r="J34" i="11"/>
  <c r="J33" i="11"/>
  <c r="J32" i="11"/>
  <c r="J31" i="11"/>
  <c r="J30" i="11"/>
  <c r="J28" i="11"/>
  <c r="J27" i="11"/>
  <c r="J26" i="11"/>
  <c r="J25" i="11"/>
  <c r="J24" i="11"/>
  <c r="J23" i="11"/>
  <c r="J21" i="11"/>
  <c r="J20" i="11"/>
  <c r="J19" i="11"/>
  <c r="J18" i="11"/>
  <c r="J17" i="11"/>
  <c r="J16" i="11"/>
  <c r="J56" i="12"/>
  <c r="J55" i="12"/>
  <c r="J54" i="12"/>
  <c r="J53" i="12"/>
  <c r="J52" i="12"/>
  <c r="J51" i="12"/>
  <c r="J49" i="12"/>
  <c r="J48" i="12"/>
  <c r="J47" i="12"/>
  <c r="J46" i="12"/>
  <c r="J45" i="12"/>
  <c r="J44" i="12"/>
  <c r="J42" i="12"/>
  <c r="J41" i="12"/>
  <c r="J40" i="12"/>
  <c r="J39" i="12"/>
  <c r="J38" i="12"/>
  <c r="J37" i="12"/>
  <c r="J35" i="12"/>
  <c r="J34" i="12"/>
  <c r="J33" i="12"/>
  <c r="J32" i="12"/>
  <c r="J31" i="12"/>
  <c r="J30" i="12"/>
  <c r="J28" i="12"/>
  <c r="J27" i="12"/>
  <c r="J26" i="12"/>
  <c r="J25" i="12"/>
  <c r="J24" i="12"/>
  <c r="J23" i="12"/>
  <c r="J21" i="12"/>
  <c r="J20" i="12"/>
  <c r="J19" i="12"/>
  <c r="J18" i="12"/>
  <c r="J17" i="12"/>
  <c r="J16" i="12"/>
  <c r="J56" i="13"/>
  <c r="J55" i="13"/>
  <c r="J54" i="13"/>
  <c r="J53" i="13"/>
  <c r="J52" i="13"/>
  <c r="J51" i="13"/>
  <c r="J49" i="13"/>
  <c r="J48" i="13"/>
  <c r="J47" i="13"/>
  <c r="J46" i="13"/>
  <c r="J45" i="13"/>
  <c r="J44" i="13"/>
  <c r="J42" i="13"/>
  <c r="J41" i="13"/>
  <c r="J40" i="13"/>
  <c r="J39" i="13"/>
  <c r="J38" i="13"/>
  <c r="J37" i="13"/>
  <c r="J35" i="13"/>
  <c r="J34" i="13"/>
  <c r="J33" i="13"/>
  <c r="J32" i="13"/>
  <c r="J31" i="13"/>
  <c r="J30" i="13"/>
  <c r="J28" i="13"/>
  <c r="J27" i="13"/>
  <c r="J26" i="13"/>
  <c r="J25" i="13"/>
  <c r="J24" i="13"/>
  <c r="J23" i="13"/>
  <c r="J21" i="13"/>
  <c r="J20" i="13"/>
  <c r="J19" i="13"/>
  <c r="J18" i="13"/>
  <c r="J17" i="13"/>
  <c r="J16" i="13"/>
  <c r="J56" i="14"/>
  <c r="J55" i="14"/>
  <c r="J54" i="14"/>
  <c r="J53" i="14"/>
  <c r="J52" i="14"/>
  <c r="J51" i="14"/>
  <c r="J49" i="14"/>
  <c r="J48" i="14"/>
  <c r="J47" i="14"/>
  <c r="J46" i="14"/>
  <c r="J45" i="14"/>
  <c r="J44" i="14"/>
  <c r="J42" i="14"/>
  <c r="J41" i="14"/>
  <c r="J40" i="14"/>
  <c r="J39" i="14"/>
  <c r="J38" i="14"/>
  <c r="J37" i="14"/>
  <c r="J35" i="14"/>
  <c r="J34" i="14"/>
  <c r="J33" i="14"/>
  <c r="J32" i="14"/>
  <c r="J31" i="14"/>
  <c r="J30" i="14"/>
  <c r="J28" i="14"/>
  <c r="J27" i="14"/>
  <c r="J26" i="14"/>
  <c r="J25" i="14"/>
  <c r="J24" i="14"/>
  <c r="J23" i="14"/>
  <c r="J21" i="14"/>
  <c r="J20" i="14"/>
  <c r="J19" i="14"/>
  <c r="J18" i="14"/>
  <c r="J17" i="14"/>
  <c r="J16" i="14"/>
  <c r="J56" i="15"/>
  <c r="J55" i="15"/>
  <c r="J54" i="15"/>
  <c r="J53" i="15"/>
  <c r="J52" i="15"/>
  <c r="J51" i="15"/>
  <c r="J49" i="15"/>
  <c r="J48" i="15"/>
  <c r="J47" i="15"/>
  <c r="J46" i="15"/>
  <c r="J45" i="15"/>
  <c r="J44" i="15"/>
  <c r="J42" i="15"/>
  <c r="J41" i="15"/>
  <c r="J40" i="15"/>
  <c r="J39" i="15"/>
  <c r="J38" i="15"/>
  <c r="J37" i="15"/>
  <c r="J35" i="15"/>
  <c r="J34" i="15"/>
  <c r="J33" i="15"/>
  <c r="J32" i="15"/>
  <c r="J31" i="15"/>
  <c r="J30" i="15"/>
  <c r="J28" i="15"/>
  <c r="J27" i="15"/>
  <c r="J26" i="15"/>
  <c r="J25" i="15"/>
  <c r="J24" i="15"/>
  <c r="J23" i="15"/>
  <c r="J21" i="15"/>
  <c r="J20" i="15"/>
  <c r="J19" i="15"/>
  <c r="J18" i="15"/>
  <c r="J17" i="15"/>
  <c r="J16" i="15"/>
  <c r="J56" i="16"/>
  <c r="J55" i="16"/>
  <c r="J54" i="16"/>
  <c r="J53" i="16"/>
  <c r="J52" i="16"/>
  <c r="J51" i="16"/>
  <c r="J49" i="16"/>
  <c r="J48" i="16"/>
  <c r="J47" i="16"/>
  <c r="J46" i="16"/>
  <c r="J45" i="16"/>
  <c r="J44" i="16"/>
  <c r="J42" i="16"/>
  <c r="J41" i="16"/>
  <c r="J40" i="16"/>
  <c r="J39" i="16"/>
  <c r="J38" i="16"/>
  <c r="J37" i="16"/>
  <c r="J35" i="16"/>
  <c r="J34" i="16"/>
  <c r="J33" i="16"/>
  <c r="J32" i="16"/>
  <c r="J31" i="16"/>
  <c r="J30" i="16"/>
  <c r="J28" i="16"/>
  <c r="J27" i="16"/>
  <c r="J26" i="16"/>
  <c r="J25" i="16"/>
  <c r="J24" i="16"/>
  <c r="J23" i="16"/>
  <c r="J21" i="16"/>
  <c r="J20" i="16"/>
  <c r="J19" i="16"/>
  <c r="J18" i="16"/>
  <c r="J17" i="16"/>
  <c r="J16" i="16"/>
  <c r="J56" i="17"/>
  <c r="J55" i="17"/>
  <c r="J54" i="17"/>
  <c r="J53" i="17"/>
  <c r="J52" i="17"/>
  <c r="J51" i="17"/>
  <c r="J49" i="17"/>
  <c r="J48" i="17"/>
  <c r="J47" i="17"/>
  <c r="J46" i="17"/>
  <c r="J45" i="17"/>
  <c r="J44" i="17"/>
  <c r="J42" i="17"/>
  <c r="J41" i="17"/>
  <c r="J40" i="17"/>
  <c r="J39" i="17"/>
  <c r="J38" i="17"/>
  <c r="J37" i="17"/>
  <c r="J35" i="17"/>
  <c r="J34" i="17"/>
  <c r="J33" i="17"/>
  <c r="J32" i="17"/>
  <c r="J31" i="17"/>
  <c r="J30" i="17"/>
  <c r="J28" i="17"/>
  <c r="J27" i="17"/>
  <c r="J26" i="17"/>
  <c r="J25" i="17"/>
  <c r="J24" i="17"/>
  <c r="J23" i="17"/>
  <c r="J21" i="17"/>
  <c r="J20" i="17"/>
  <c r="J19" i="17"/>
  <c r="J18" i="17"/>
  <c r="J17" i="17"/>
  <c r="J16" i="17"/>
  <c r="J56" i="18"/>
  <c r="J55" i="18"/>
  <c r="J54" i="18"/>
  <c r="J53" i="18"/>
  <c r="J52" i="18"/>
  <c r="J51" i="18"/>
  <c r="J49" i="18"/>
  <c r="J48" i="18"/>
  <c r="J47" i="18"/>
  <c r="J46" i="18"/>
  <c r="J45" i="18"/>
  <c r="J44" i="18"/>
  <c r="J42" i="18"/>
  <c r="J41" i="18"/>
  <c r="J40" i="18"/>
  <c r="J39" i="18"/>
  <c r="J38" i="18"/>
  <c r="J37" i="18"/>
  <c r="J35" i="18"/>
  <c r="J34" i="18"/>
  <c r="J33" i="18"/>
  <c r="J32" i="18"/>
  <c r="J31" i="18"/>
  <c r="J30" i="18"/>
  <c r="J28" i="18"/>
  <c r="J27" i="18"/>
  <c r="J26" i="18"/>
  <c r="J25" i="18"/>
  <c r="J24" i="18"/>
  <c r="J23" i="18"/>
  <c r="J21" i="18"/>
  <c r="J20" i="18"/>
  <c r="J19" i="18"/>
  <c r="J18" i="18"/>
  <c r="J17" i="18"/>
  <c r="J16" i="18"/>
  <c r="J56" i="19"/>
  <c r="J55" i="19"/>
  <c r="J54" i="19"/>
  <c r="J53" i="19"/>
  <c r="J52" i="19"/>
  <c r="J51" i="19"/>
  <c r="J49" i="19"/>
  <c r="J48" i="19"/>
  <c r="J47" i="19"/>
  <c r="J46" i="19"/>
  <c r="J45" i="19"/>
  <c r="J44" i="19"/>
  <c r="J42" i="19"/>
  <c r="J41" i="19"/>
  <c r="J40" i="19"/>
  <c r="J39" i="19"/>
  <c r="J38" i="19"/>
  <c r="J37" i="19"/>
  <c r="J35" i="19"/>
  <c r="J34" i="19"/>
  <c r="J33" i="19"/>
  <c r="J32" i="19"/>
  <c r="J31" i="19"/>
  <c r="J30" i="19"/>
  <c r="J28" i="19"/>
  <c r="J27" i="19"/>
  <c r="J26" i="19"/>
  <c r="J25" i="19"/>
  <c r="J24" i="19"/>
  <c r="J23" i="19"/>
  <c r="J21" i="19"/>
  <c r="J20" i="19"/>
  <c r="J19" i="19"/>
  <c r="J18" i="19"/>
  <c r="J17" i="19"/>
  <c r="J16" i="19"/>
  <c r="J56" i="20"/>
  <c r="J55" i="20"/>
  <c r="J54" i="20"/>
  <c r="J53" i="20"/>
  <c r="J52" i="20"/>
  <c r="J51" i="20"/>
  <c r="J49" i="20"/>
  <c r="J48" i="20"/>
  <c r="J47" i="20"/>
  <c r="J46" i="20"/>
  <c r="J45" i="20"/>
  <c r="J44" i="20"/>
  <c r="J42" i="20"/>
  <c r="J41" i="20"/>
  <c r="J40" i="20"/>
  <c r="J39" i="20"/>
  <c r="J38" i="20"/>
  <c r="J37" i="20"/>
  <c r="J35" i="20"/>
  <c r="J34" i="20"/>
  <c r="J33" i="20"/>
  <c r="J32" i="20"/>
  <c r="J31" i="20"/>
  <c r="J30" i="20"/>
  <c r="J28" i="20"/>
  <c r="J27" i="20"/>
  <c r="J26" i="20"/>
  <c r="J25" i="20"/>
  <c r="J24" i="20"/>
  <c r="J23" i="20"/>
  <c r="J21" i="20"/>
  <c r="J20" i="20"/>
  <c r="J19" i="20"/>
  <c r="J18" i="20"/>
  <c r="J17" i="20"/>
  <c r="J16" i="20"/>
  <c r="J56" i="21"/>
  <c r="J55" i="21"/>
  <c r="J54" i="21"/>
  <c r="J53" i="21"/>
  <c r="J52" i="21"/>
  <c r="J51" i="21"/>
  <c r="J49" i="21"/>
  <c r="J48" i="21"/>
  <c r="J47" i="21"/>
  <c r="J46" i="21"/>
  <c r="J45" i="21"/>
  <c r="J44" i="21"/>
  <c r="J42" i="21"/>
  <c r="J41" i="21"/>
  <c r="J40" i="21"/>
  <c r="J39" i="21"/>
  <c r="J38" i="21"/>
  <c r="J37" i="21"/>
  <c r="J35" i="21"/>
  <c r="J34" i="21"/>
  <c r="J33" i="21"/>
  <c r="J32" i="21"/>
  <c r="J31" i="21"/>
  <c r="J30" i="21"/>
  <c r="J28" i="21"/>
  <c r="J27" i="21"/>
  <c r="J26" i="21"/>
  <c r="J25" i="21"/>
  <c r="J24" i="21"/>
  <c r="J23" i="21"/>
  <c r="J21" i="21"/>
  <c r="J20" i="21"/>
  <c r="J19" i="21"/>
  <c r="J18" i="21"/>
  <c r="J17" i="21"/>
  <c r="J16" i="21"/>
  <c r="J56" i="22"/>
  <c r="J55" i="22"/>
  <c r="J54" i="22"/>
  <c r="J53" i="22"/>
  <c r="J52" i="22"/>
  <c r="J51" i="22"/>
  <c r="J49" i="22"/>
  <c r="J48" i="22"/>
  <c r="J47" i="22"/>
  <c r="J46" i="22"/>
  <c r="J45" i="22"/>
  <c r="J44" i="22"/>
  <c r="J42" i="22"/>
  <c r="J41" i="22"/>
  <c r="J40" i="22"/>
  <c r="J39" i="22"/>
  <c r="J38" i="22"/>
  <c r="J37" i="22"/>
  <c r="J35" i="22"/>
  <c r="J34" i="22"/>
  <c r="J33" i="22"/>
  <c r="J32" i="22"/>
  <c r="J31" i="22"/>
  <c r="J30" i="22"/>
  <c r="J28" i="22"/>
  <c r="J27" i="22"/>
  <c r="J26" i="22"/>
  <c r="J25" i="22"/>
  <c r="J24" i="22"/>
  <c r="J23" i="22"/>
  <c r="J21" i="22"/>
  <c r="J20" i="22"/>
  <c r="J19" i="22"/>
  <c r="J18" i="22"/>
  <c r="J17" i="22"/>
  <c r="J16" i="22"/>
  <c r="J56" i="23"/>
  <c r="J55" i="23"/>
  <c r="J54" i="23"/>
  <c r="J53" i="23"/>
  <c r="J52" i="23"/>
  <c r="J51" i="23"/>
  <c r="J49" i="23"/>
  <c r="J48" i="23"/>
  <c r="J47" i="23"/>
  <c r="J46" i="23"/>
  <c r="J45" i="23"/>
  <c r="J44" i="23"/>
  <c r="J42" i="23"/>
  <c r="J41" i="23"/>
  <c r="J40" i="23"/>
  <c r="J39" i="23"/>
  <c r="J38" i="23"/>
  <c r="J37" i="23"/>
  <c r="J35" i="23"/>
  <c r="J34" i="23"/>
  <c r="J33" i="23"/>
  <c r="J32" i="23"/>
  <c r="J31" i="23"/>
  <c r="J30" i="23"/>
  <c r="J28" i="23"/>
  <c r="J27" i="23"/>
  <c r="J26" i="23"/>
  <c r="J25" i="23"/>
  <c r="J24" i="23"/>
  <c r="J23" i="23"/>
  <c r="J21" i="23"/>
  <c r="J20" i="23"/>
  <c r="J19" i="23"/>
  <c r="J18" i="23"/>
  <c r="J17" i="23"/>
  <c r="J16" i="23"/>
  <c r="J56" i="24"/>
  <c r="J55" i="24"/>
  <c r="J54" i="24"/>
  <c r="J53" i="24"/>
  <c r="J52" i="24"/>
  <c r="J51" i="24"/>
  <c r="J49" i="24"/>
  <c r="J48" i="24"/>
  <c r="J47" i="24"/>
  <c r="J46" i="24"/>
  <c r="J45" i="24"/>
  <c r="J44" i="24"/>
  <c r="J42" i="24"/>
  <c r="J41" i="24"/>
  <c r="J40" i="24"/>
  <c r="J39" i="24"/>
  <c r="J38" i="24"/>
  <c r="J37" i="24"/>
  <c r="J35" i="24"/>
  <c r="J34" i="24"/>
  <c r="J33" i="24"/>
  <c r="J32" i="24"/>
  <c r="J31" i="24"/>
  <c r="J30" i="24"/>
  <c r="J28" i="24"/>
  <c r="J27" i="24"/>
  <c r="J26" i="24"/>
  <c r="J25" i="24"/>
  <c r="J24" i="24"/>
  <c r="J23" i="24"/>
  <c r="J21" i="24"/>
  <c r="J20" i="24"/>
  <c r="J19" i="24"/>
  <c r="J18" i="24"/>
  <c r="J17" i="24"/>
  <c r="J16" i="24"/>
  <c r="J56" i="25"/>
  <c r="J55" i="25"/>
  <c r="J54" i="25"/>
  <c r="J53" i="25"/>
  <c r="J52" i="25"/>
  <c r="J51" i="25"/>
  <c r="J49" i="25"/>
  <c r="J48" i="25"/>
  <c r="J47" i="25"/>
  <c r="J46" i="25"/>
  <c r="J45" i="25"/>
  <c r="J44" i="25"/>
  <c r="J42" i="25"/>
  <c r="J41" i="25"/>
  <c r="J40" i="25"/>
  <c r="J39" i="25"/>
  <c r="J38" i="25"/>
  <c r="J37" i="25"/>
  <c r="J35" i="25"/>
  <c r="J34" i="25"/>
  <c r="J33" i="25"/>
  <c r="J32" i="25"/>
  <c r="J31" i="25"/>
  <c r="J30" i="25"/>
  <c r="J28" i="25"/>
  <c r="J27" i="25"/>
  <c r="J26" i="25"/>
  <c r="J25" i="25"/>
  <c r="J24" i="25"/>
  <c r="J23" i="25"/>
  <c r="J21" i="25"/>
  <c r="J20" i="25"/>
  <c r="J19" i="25"/>
  <c r="J18" i="25"/>
  <c r="J17" i="25"/>
  <c r="J16" i="25"/>
  <c r="J56" i="26"/>
  <c r="J55" i="26"/>
  <c r="J54" i="26"/>
  <c r="J53" i="26"/>
  <c r="J52" i="26"/>
  <c r="J51" i="26"/>
  <c r="J49" i="26"/>
  <c r="J48" i="26"/>
  <c r="J47" i="26"/>
  <c r="J46" i="26"/>
  <c r="J45" i="26"/>
  <c r="J44" i="26"/>
  <c r="J42" i="26"/>
  <c r="J41" i="26"/>
  <c r="J40" i="26"/>
  <c r="J39" i="26"/>
  <c r="J38" i="26"/>
  <c r="J37" i="26"/>
  <c r="J35" i="26"/>
  <c r="J34" i="26"/>
  <c r="J33" i="26"/>
  <c r="J32" i="26"/>
  <c r="J31" i="26"/>
  <c r="J30" i="26"/>
  <c r="J28" i="26"/>
  <c r="J27" i="26"/>
  <c r="J26" i="26"/>
  <c r="J25" i="26"/>
  <c r="J24" i="26"/>
  <c r="J23" i="26"/>
  <c r="J21" i="26"/>
  <c r="J20" i="26"/>
  <c r="J19" i="26"/>
  <c r="J18" i="26"/>
  <c r="J17" i="26"/>
  <c r="J16" i="26"/>
  <c r="J56" i="27"/>
  <c r="J55" i="27"/>
  <c r="J54" i="27"/>
  <c r="J53" i="27"/>
  <c r="J52" i="27"/>
  <c r="J51" i="27"/>
  <c r="J49" i="27"/>
  <c r="J48" i="27"/>
  <c r="J47" i="27"/>
  <c r="J46" i="27"/>
  <c r="J45" i="27"/>
  <c r="J44" i="27"/>
  <c r="J42" i="27"/>
  <c r="J41" i="27"/>
  <c r="J40" i="27"/>
  <c r="J39" i="27"/>
  <c r="J38" i="27"/>
  <c r="J37" i="27"/>
  <c r="J35" i="27"/>
  <c r="J34" i="27"/>
  <c r="J33" i="27"/>
  <c r="J32" i="27"/>
  <c r="J31" i="27"/>
  <c r="J30" i="27"/>
  <c r="J28" i="27"/>
  <c r="J27" i="27"/>
  <c r="J26" i="27"/>
  <c r="J25" i="27"/>
  <c r="J24" i="27"/>
  <c r="J23" i="27"/>
  <c r="J21" i="27"/>
  <c r="J20" i="27"/>
  <c r="J19" i="27"/>
  <c r="J18" i="27"/>
  <c r="J17" i="27"/>
  <c r="J16" i="27"/>
  <c r="J56" i="28"/>
  <c r="J55" i="28"/>
  <c r="J54" i="28"/>
  <c r="J53" i="28"/>
  <c r="J52" i="28"/>
  <c r="J51" i="28"/>
  <c r="J49" i="28"/>
  <c r="J48" i="28"/>
  <c r="J47" i="28"/>
  <c r="J46" i="28"/>
  <c r="J45" i="28"/>
  <c r="J44" i="28"/>
  <c r="J42" i="28"/>
  <c r="J41" i="28"/>
  <c r="J40" i="28"/>
  <c r="J39" i="28"/>
  <c r="J38" i="28"/>
  <c r="J37" i="28"/>
  <c r="J35" i="28"/>
  <c r="J34" i="28"/>
  <c r="J33" i="28"/>
  <c r="J32" i="28"/>
  <c r="J31" i="28"/>
  <c r="J30" i="28"/>
  <c r="J28" i="28"/>
  <c r="J27" i="28"/>
  <c r="J26" i="28"/>
  <c r="J25" i="28"/>
  <c r="J24" i="28"/>
  <c r="J23" i="28"/>
  <c r="J21" i="28"/>
  <c r="J20" i="28"/>
  <c r="J19" i="28"/>
  <c r="J18" i="28"/>
  <c r="J17" i="28"/>
  <c r="J16" i="28"/>
  <c r="J56" i="29"/>
  <c r="J55" i="29"/>
  <c r="J54" i="29"/>
  <c r="J53" i="29"/>
  <c r="J52" i="29"/>
  <c r="J51" i="29"/>
  <c r="J49" i="29"/>
  <c r="J48" i="29"/>
  <c r="J47" i="29"/>
  <c r="J46" i="29"/>
  <c r="J45" i="29"/>
  <c r="J44" i="29"/>
  <c r="J42" i="29"/>
  <c r="J41" i="29"/>
  <c r="J40" i="29"/>
  <c r="J39" i="29"/>
  <c r="J38" i="29"/>
  <c r="J37" i="29"/>
  <c r="J35" i="29"/>
  <c r="J34" i="29"/>
  <c r="J33" i="29"/>
  <c r="J32" i="29"/>
  <c r="J31" i="29"/>
  <c r="J30" i="29"/>
  <c r="J28" i="29"/>
  <c r="J27" i="29"/>
  <c r="J26" i="29"/>
  <c r="J25" i="29"/>
  <c r="J24" i="29"/>
  <c r="J23" i="29"/>
  <c r="J21" i="29"/>
  <c r="J20" i="29"/>
  <c r="J19" i="29"/>
  <c r="J18" i="29"/>
  <c r="J17" i="29"/>
  <c r="J16" i="29"/>
  <c r="J56" i="30"/>
  <c r="J55" i="30"/>
  <c r="J54" i="30"/>
  <c r="J53" i="30"/>
  <c r="J52" i="30"/>
  <c r="J51" i="30"/>
  <c r="J49" i="30"/>
  <c r="J48" i="30"/>
  <c r="J47" i="30"/>
  <c r="J46" i="30"/>
  <c r="J45" i="30"/>
  <c r="J44" i="30"/>
  <c r="J42" i="30"/>
  <c r="J41" i="30"/>
  <c r="J40" i="30"/>
  <c r="J39" i="30"/>
  <c r="J38" i="30"/>
  <c r="J37" i="30"/>
  <c r="J35" i="30"/>
  <c r="J34" i="30"/>
  <c r="J33" i="30"/>
  <c r="J32" i="30"/>
  <c r="J31" i="30"/>
  <c r="J30" i="30"/>
  <c r="J28" i="30"/>
  <c r="J27" i="30"/>
  <c r="J26" i="30"/>
  <c r="J25" i="30"/>
  <c r="J24" i="30"/>
  <c r="J23" i="30"/>
  <c r="J21" i="30"/>
  <c r="J20" i="30"/>
  <c r="J19" i="30"/>
  <c r="J18" i="30"/>
  <c r="J17" i="30"/>
  <c r="J16" i="30"/>
  <c r="J56" i="31"/>
  <c r="J55" i="31"/>
  <c r="J54" i="31"/>
  <c r="J53" i="31"/>
  <c r="J52" i="31"/>
  <c r="J51" i="31"/>
  <c r="J49" i="31"/>
  <c r="J48" i="31"/>
  <c r="J47" i="31"/>
  <c r="J46" i="31"/>
  <c r="J45" i="31"/>
  <c r="J44" i="31"/>
  <c r="J42" i="31"/>
  <c r="J41" i="31"/>
  <c r="J40" i="31"/>
  <c r="J39" i="31"/>
  <c r="J38" i="31"/>
  <c r="J37" i="31"/>
  <c r="J35" i="31"/>
  <c r="J34" i="31"/>
  <c r="J33" i="31"/>
  <c r="J32" i="31"/>
  <c r="J31" i="31"/>
  <c r="J30" i="31"/>
  <c r="J28" i="31"/>
  <c r="J27" i="31"/>
  <c r="J26" i="31"/>
  <c r="J25" i="31"/>
  <c r="J24" i="31"/>
  <c r="J23" i="31"/>
  <c r="J21" i="31"/>
  <c r="J20" i="31"/>
  <c r="J19" i="31"/>
  <c r="J18" i="31"/>
  <c r="J17" i="31"/>
  <c r="J16" i="31"/>
  <c r="J56" i="32"/>
  <c r="J55" i="32"/>
  <c r="J54" i="32"/>
  <c r="J53" i="32"/>
  <c r="J52" i="32"/>
  <c r="J51" i="32"/>
  <c r="J49" i="32"/>
  <c r="J48" i="32"/>
  <c r="J47" i="32"/>
  <c r="J46" i="32"/>
  <c r="J45" i="32"/>
  <c r="J44" i="32"/>
  <c r="J42" i="32"/>
  <c r="J41" i="32"/>
  <c r="J40" i="32"/>
  <c r="J39" i="32"/>
  <c r="J38" i="32"/>
  <c r="J37" i="32"/>
  <c r="J35" i="32"/>
  <c r="J34" i="32"/>
  <c r="J33" i="32"/>
  <c r="J32" i="32"/>
  <c r="J31" i="32"/>
  <c r="J30" i="32"/>
  <c r="J28" i="32"/>
  <c r="J27" i="32"/>
  <c r="J26" i="32"/>
  <c r="J25" i="32"/>
  <c r="J24" i="32"/>
  <c r="J23" i="32"/>
  <c r="J21" i="32"/>
  <c r="J20" i="32"/>
  <c r="J19" i="32"/>
  <c r="J18" i="32"/>
  <c r="J17" i="32"/>
  <c r="J16" i="32"/>
  <c r="J56" i="33"/>
  <c r="J55" i="33"/>
  <c r="J54" i="33"/>
  <c r="J53" i="33"/>
  <c r="J52" i="33"/>
  <c r="J51" i="33"/>
  <c r="J49" i="33"/>
  <c r="J48" i="33"/>
  <c r="J47" i="33"/>
  <c r="J46" i="33"/>
  <c r="J45" i="33"/>
  <c r="J44" i="33"/>
  <c r="J42" i="33"/>
  <c r="J41" i="33"/>
  <c r="J40" i="33"/>
  <c r="J39" i="33"/>
  <c r="J38" i="33"/>
  <c r="J37" i="33"/>
  <c r="J35" i="33"/>
  <c r="J34" i="33"/>
  <c r="J33" i="33"/>
  <c r="J32" i="33"/>
  <c r="J31" i="33"/>
  <c r="J30" i="33"/>
  <c r="J28" i="33"/>
  <c r="J27" i="33"/>
  <c r="J26" i="33"/>
  <c r="J25" i="33"/>
  <c r="J24" i="33"/>
  <c r="J23" i="33"/>
  <c r="J21" i="33"/>
  <c r="J20" i="33"/>
  <c r="J19" i="33"/>
  <c r="J18" i="33"/>
  <c r="J17" i="33"/>
  <c r="J16" i="33"/>
  <c r="J56" i="34"/>
  <c r="J55" i="34"/>
  <c r="J54" i="34"/>
  <c r="J53" i="34"/>
  <c r="J52" i="34"/>
  <c r="J51" i="34"/>
  <c r="J49" i="34"/>
  <c r="J48" i="34"/>
  <c r="J47" i="34"/>
  <c r="J46" i="34"/>
  <c r="J45" i="34"/>
  <c r="J44" i="34"/>
  <c r="J42" i="34"/>
  <c r="J41" i="34"/>
  <c r="J40" i="34"/>
  <c r="J39" i="34"/>
  <c r="J38" i="34"/>
  <c r="J37" i="34"/>
  <c r="J35" i="34"/>
  <c r="J34" i="34"/>
  <c r="J33" i="34"/>
  <c r="J32" i="34"/>
  <c r="J31" i="34"/>
  <c r="J30" i="34"/>
  <c r="J28" i="34"/>
  <c r="J27" i="34"/>
  <c r="J26" i="34"/>
  <c r="J25" i="34"/>
  <c r="J24" i="34"/>
  <c r="J23" i="34"/>
  <c r="J21" i="34"/>
  <c r="J20" i="34"/>
  <c r="J19" i="34"/>
  <c r="J18" i="34"/>
  <c r="J17" i="34"/>
  <c r="J16" i="34"/>
  <c r="J56" i="35"/>
  <c r="J55" i="35"/>
  <c r="J54" i="35"/>
  <c r="J53" i="35"/>
  <c r="J52" i="35"/>
  <c r="J51" i="35"/>
  <c r="J49" i="35"/>
  <c r="J48" i="35"/>
  <c r="J47" i="35"/>
  <c r="J46" i="35"/>
  <c r="J45" i="35"/>
  <c r="J44" i="35"/>
  <c r="J42" i="35"/>
  <c r="J41" i="35"/>
  <c r="J40" i="35"/>
  <c r="J39" i="35"/>
  <c r="J38" i="35"/>
  <c r="J37" i="35"/>
  <c r="J35" i="35"/>
  <c r="J34" i="35"/>
  <c r="J33" i="35"/>
  <c r="J32" i="35"/>
  <c r="J31" i="35"/>
  <c r="J30" i="35"/>
  <c r="J28" i="35"/>
  <c r="J27" i="35"/>
  <c r="J26" i="35"/>
  <c r="J25" i="35"/>
  <c r="J24" i="35"/>
  <c r="J23" i="35"/>
  <c r="J21" i="35"/>
  <c r="J20" i="35"/>
  <c r="J19" i="35"/>
  <c r="J18" i="35"/>
  <c r="J17" i="35"/>
  <c r="J16" i="35"/>
  <c r="J56" i="36"/>
  <c r="J55" i="36"/>
  <c r="J54" i="36"/>
  <c r="J53" i="36"/>
  <c r="J52" i="36"/>
  <c r="J51" i="36"/>
  <c r="J49" i="36"/>
  <c r="J48" i="36"/>
  <c r="J47" i="36"/>
  <c r="J46" i="36"/>
  <c r="J45" i="36"/>
  <c r="J44" i="36"/>
  <c r="J42" i="36"/>
  <c r="J41" i="36"/>
  <c r="J40" i="36"/>
  <c r="J39" i="36"/>
  <c r="J38" i="36"/>
  <c r="J37" i="36"/>
  <c r="J35" i="36"/>
  <c r="J34" i="36"/>
  <c r="J33" i="36"/>
  <c r="J32" i="36"/>
  <c r="J31" i="36"/>
  <c r="J30" i="36"/>
  <c r="J28" i="36"/>
  <c r="J27" i="36"/>
  <c r="J26" i="36"/>
  <c r="J25" i="36"/>
  <c r="J24" i="36"/>
  <c r="J23" i="36"/>
  <c r="J21" i="36"/>
  <c r="J20" i="36"/>
  <c r="J19" i="36"/>
  <c r="J18" i="36"/>
  <c r="J17" i="36"/>
  <c r="J16" i="36"/>
  <c r="J56" i="37"/>
  <c r="J55" i="37"/>
  <c r="J54" i="37"/>
  <c r="J53" i="37"/>
  <c r="J52" i="37"/>
  <c r="J51" i="37"/>
  <c r="J49" i="37"/>
  <c r="J48" i="37"/>
  <c r="J47" i="37"/>
  <c r="J46" i="37"/>
  <c r="J45" i="37"/>
  <c r="J44" i="37"/>
  <c r="J42" i="37"/>
  <c r="J41" i="37"/>
  <c r="J40" i="37"/>
  <c r="J39" i="37"/>
  <c r="J38" i="37"/>
  <c r="J37" i="37"/>
  <c r="J35" i="37"/>
  <c r="J34" i="37"/>
  <c r="J33" i="37"/>
  <c r="J32" i="37"/>
  <c r="J31" i="37"/>
  <c r="J30" i="37"/>
  <c r="J28" i="37"/>
  <c r="J27" i="37"/>
  <c r="J26" i="37"/>
  <c r="J25" i="37"/>
  <c r="J24" i="37"/>
  <c r="J23" i="37"/>
  <c r="J21" i="37"/>
  <c r="J20" i="37"/>
  <c r="J19" i="37"/>
  <c r="J18" i="37"/>
  <c r="J17" i="37"/>
  <c r="J16" i="37"/>
  <c r="J56" i="5"/>
  <c r="J55" i="5"/>
  <c r="J54" i="5"/>
  <c r="J53" i="5"/>
  <c r="J52" i="5"/>
  <c r="J51" i="5"/>
  <c r="J49" i="5"/>
  <c r="J48" i="5"/>
  <c r="J47" i="5"/>
  <c r="J46" i="5"/>
  <c r="J45" i="5"/>
  <c r="J44" i="5"/>
  <c r="J42" i="5"/>
  <c r="J41" i="5"/>
  <c r="J40" i="5"/>
  <c r="J39" i="5"/>
  <c r="J38" i="5"/>
  <c r="J37" i="5"/>
  <c r="J35" i="5"/>
  <c r="J34" i="5"/>
  <c r="J33" i="5"/>
  <c r="J32" i="5"/>
  <c r="J31" i="5"/>
  <c r="J30" i="5"/>
  <c r="J28" i="5"/>
  <c r="J27" i="5"/>
  <c r="J26" i="5"/>
  <c r="J25" i="5"/>
  <c r="J24" i="5"/>
  <c r="J23" i="5"/>
  <c r="J21" i="5"/>
  <c r="J20" i="5"/>
  <c r="J19" i="5"/>
  <c r="J18" i="5"/>
  <c r="J17" i="5"/>
  <c r="J16" i="5"/>
  <c r="J56" i="4"/>
  <c r="J55" i="4"/>
  <c r="J54" i="4"/>
  <c r="J53" i="4"/>
  <c r="J52" i="4"/>
  <c r="J51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3" i="4"/>
  <c r="J32" i="4"/>
  <c r="J31" i="4"/>
  <c r="J30" i="4"/>
  <c r="J28" i="4"/>
  <c r="J27" i="4"/>
  <c r="J26" i="4"/>
  <c r="J25" i="4"/>
  <c r="J24" i="4"/>
  <c r="J23" i="4"/>
  <c r="J21" i="4"/>
  <c r="J20" i="4"/>
  <c r="J19" i="4"/>
  <c r="J18" i="4"/>
  <c r="J16" i="1"/>
  <c r="J13" i="1"/>
  <c r="H16" i="1"/>
  <c r="F16" i="1" s="1"/>
  <c r="H13" i="1"/>
  <c r="G13" i="1" s="1"/>
  <c r="B2" i="15"/>
  <c r="J57" i="2"/>
  <c r="J58" i="2"/>
  <c r="J59" i="2"/>
  <c r="J60" i="2"/>
  <c r="J61" i="2"/>
  <c r="J62" i="2"/>
  <c r="B2" i="14"/>
  <c r="B2" i="13"/>
  <c r="B2" i="12"/>
  <c r="B2" i="11"/>
  <c r="B2" i="10"/>
  <c r="B2" i="9"/>
  <c r="B2" i="8"/>
  <c r="B2" i="7"/>
  <c r="B2" i="6"/>
  <c r="B2" i="5"/>
  <c r="B2" i="4"/>
  <c r="B2" i="2"/>
  <c r="H27" i="1"/>
  <c r="F27" i="1" s="1"/>
  <c r="H26" i="1"/>
  <c r="F26" i="1" s="1"/>
  <c r="H25" i="1"/>
  <c r="F25" i="1" s="1"/>
  <c r="H24" i="1"/>
  <c r="F24" i="1" s="1"/>
  <c r="H23" i="1"/>
  <c r="F23" i="1" s="1"/>
  <c r="J55" i="2"/>
  <c r="J54" i="2"/>
  <c r="J53" i="2"/>
  <c r="J52" i="2"/>
  <c r="J51" i="2"/>
  <c r="J50" i="2"/>
  <c r="J44" i="2"/>
  <c r="J45" i="2"/>
  <c r="J46" i="2"/>
  <c r="J47" i="2"/>
  <c r="J48" i="2"/>
  <c r="J37" i="2"/>
  <c r="J38" i="2"/>
  <c r="J39" i="2"/>
  <c r="J40" i="2"/>
  <c r="J41" i="2"/>
  <c r="J23" i="2"/>
  <c r="J24" i="2"/>
  <c r="J26" i="2"/>
  <c r="J27" i="2"/>
  <c r="J30" i="2"/>
  <c r="J31" i="2"/>
  <c r="J32" i="2"/>
  <c r="J33" i="2"/>
  <c r="J34" i="2"/>
  <c r="J43" i="2"/>
  <c r="J36" i="2"/>
  <c r="J29" i="2"/>
  <c r="H22" i="1"/>
  <c r="H9" i="1"/>
  <c r="J15" i="1"/>
  <c r="J43" i="15" l="1"/>
  <c r="I135" i="1" s="1"/>
  <c r="F135" i="1" s="1"/>
  <c r="G135" i="1" s="1"/>
  <c r="J29" i="14"/>
  <c r="I124" i="1" s="1"/>
  <c r="J15" i="5"/>
  <c r="M22" i="1"/>
  <c r="N22" i="1" s="1"/>
  <c r="P22" i="1" s="1"/>
  <c r="J4" i="4"/>
  <c r="J4" i="2"/>
  <c r="I21" i="1" s="1"/>
  <c r="J29" i="18"/>
  <c r="I160" i="1" s="1"/>
  <c r="J160" i="1" s="1"/>
  <c r="J4" i="33"/>
  <c r="J4" i="25"/>
  <c r="J4" i="17"/>
  <c r="J4" i="16"/>
  <c r="J4" i="9"/>
  <c r="J4" i="8"/>
  <c r="J29" i="34"/>
  <c r="I304" i="1" s="1"/>
  <c r="J304" i="1" s="1"/>
  <c r="J22" i="26"/>
  <c r="I231" i="1" s="1"/>
  <c r="F231" i="1" s="1"/>
  <c r="G231" i="1" s="1"/>
  <c r="J29" i="26"/>
  <c r="I232" i="1" s="1"/>
  <c r="J232" i="1" s="1"/>
  <c r="J22" i="22"/>
  <c r="I195" i="1" s="1"/>
  <c r="F195" i="1" s="1"/>
  <c r="G195" i="1" s="1"/>
  <c r="J50" i="20"/>
  <c r="I181" i="1" s="1"/>
  <c r="J181" i="1" s="1"/>
  <c r="J36" i="19"/>
  <c r="I170" i="1" s="1"/>
  <c r="J170" i="1" s="1"/>
  <c r="J36" i="15"/>
  <c r="I134" i="1" s="1"/>
  <c r="J134" i="1" s="1"/>
  <c r="J10" i="2"/>
  <c r="J4" i="36"/>
  <c r="J4" i="30"/>
  <c r="J4" i="28"/>
  <c r="J4" i="22"/>
  <c r="J4" i="20"/>
  <c r="J4" i="14"/>
  <c r="J4" i="6"/>
  <c r="J4" i="31"/>
  <c r="J4" i="23"/>
  <c r="J4" i="15"/>
  <c r="J4" i="7"/>
  <c r="J43" i="34"/>
  <c r="I306" i="1" s="1"/>
  <c r="J306" i="1" s="1"/>
  <c r="J43" i="32"/>
  <c r="I288" i="1" s="1"/>
  <c r="J288" i="1" s="1"/>
  <c r="J29" i="31"/>
  <c r="I277" i="1" s="1"/>
  <c r="J277" i="1" s="1"/>
  <c r="J15" i="30"/>
  <c r="I266" i="1" s="1"/>
  <c r="J266" i="1" s="1"/>
  <c r="J43" i="28"/>
  <c r="I252" i="1" s="1"/>
  <c r="J252" i="1" s="1"/>
  <c r="J43" i="12"/>
  <c r="I108" i="1" s="1"/>
  <c r="G108" i="1" s="1"/>
  <c r="J15" i="8"/>
  <c r="I68" i="1" s="1"/>
  <c r="J68" i="1" s="1"/>
  <c r="J43" i="36"/>
  <c r="I324" i="1" s="1"/>
  <c r="J324" i="1" s="1"/>
  <c r="J43" i="6"/>
  <c r="I54" i="1" s="1"/>
  <c r="G54" i="1" s="1"/>
  <c r="J4" i="37"/>
  <c r="J4" i="29"/>
  <c r="J4" i="21"/>
  <c r="J4" i="13"/>
  <c r="J4" i="12"/>
  <c r="J4" i="5"/>
  <c r="J22" i="29"/>
  <c r="I258" i="1" s="1"/>
  <c r="F258" i="1" s="1"/>
  <c r="G258" i="1" s="1"/>
  <c r="J4" i="34"/>
  <c r="J4" i="32"/>
  <c r="J4" i="26"/>
  <c r="J4" i="24"/>
  <c r="J4" i="18"/>
  <c r="J4" i="10"/>
  <c r="J22" i="37"/>
  <c r="I330" i="1" s="1"/>
  <c r="F330" i="1" s="1"/>
  <c r="G330" i="1" s="1"/>
  <c r="J36" i="36"/>
  <c r="I323" i="1" s="1"/>
  <c r="J323" i="1" s="1"/>
  <c r="J4" i="35"/>
  <c r="J4" i="27"/>
  <c r="J4" i="19"/>
  <c r="J4" i="11"/>
  <c r="J29" i="37"/>
  <c r="I331" i="1" s="1"/>
  <c r="J331" i="1" s="1"/>
  <c r="J15" i="36"/>
  <c r="I320" i="1" s="1"/>
  <c r="J320" i="1" s="1"/>
  <c r="J43" i="29"/>
  <c r="I261" i="1" s="1"/>
  <c r="J261" i="1" s="1"/>
  <c r="J15" i="25"/>
  <c r="I221" i="1" s="1"/>
  <c r="J221" i="1" s="1"/>
  <c r="J29" i="24"/>
  <c r="I214" i="1" s="1"/>
  <c r="F214" i="1" s="1"/>
  <c r="G214" i="1" s="1"/>
  <c r="J15" i="21"/>
  <c r="I185" i="1" s="1"/>
  <c r="J185" i="1" s="1"/>
  <c r="J43" i="19"/>
  <c r="I171" i="1" s="1"/>
  <c r="J171" i="1" s="1"/>
  <c r="J36" i="29"/>
  <c r="I260" i="1" s="1"/>
  <c r="J260" i="1" s="1"/>
  <c r="J22" i="28"/>
  <c r="I249" i="1" s="1"/>
  <c r="F249" i="1" s="1"/>
  <c r="G249" i="1" s="1"/>
  <c r="J43" i="22"/>
  <c r="I198" i="1" s="1"/>
  <c r="J198" i="1" s="1"/>
  <c r="J22" i="9"/>
  <c r="I78" i="1" s="1"/>
  <c r="J78" i="1" s="1"/>
  <c r="J50" i="9"/>
  <c r="I82" i="1" s="1"/>
  <c r="J82" i="1" s="1"/>
  <c r="F124" i="1"/>
  <c r="G124" i="1" s="1"/>
  <c r="J22" i="35"/>
  <c r="I312" i="1" s="1"/>
  <c r="F312" i="1" s="1"/>
  <c r="G312" i="1" s="1"/>
  <c r="J15" i="32"/>
  <c r="I284" i="1" s="1"/>
  <c r="F284" i="1" s="1"/>
  <c r="G284" i="1" s="1"/>
  <c r="J29" i="29"/>
  <c r="I259" i="1" s="1"/>
  <c r="J259" i="1" s="1"/>
  <c r="J15" i="28"/>
  <c r="I248" i="1" s="1"/>
  <c r="F248" i="1" s="1"/>
  <c r="G248" i="1" s="1"/>
  <c r="J22" i="23"/>
  <c r="I204" i="1" s="1"/>
  <c r="F204" i="1" s="1"/>
  <c r="G204" i="1" s="1"/>
  <c r="J50" i="16"/>
  <c r="I145" i="1" s="1"/>
  <c r="J145" i="1" s="1"/>
  <c r="J43" i="14"/>
  <c r="I126" i="1" s="1"/>
  <c r="J126" i="1" s="1"/>
  <c r="J15" i="11"/>
  <c r="I95" i="1" s="1"/>
  <c r="G95" i="1" s="1"/>
  <c r="J43" i="11"/>
  <c r="I99" i="1" s="1"/>
  <c r="J99" i="1" s="1"/>
  <c r="J29" i="10"/>
  <c r="I88" i="1" s="1"/>
  <c r="G88" i="1" s="1"/>
  <c r="J43" i="9"/>
  <c r="I81" i="1" s="1"/>
  <c r="G81" i="1" s="1"/>
  <c r="J15" i="4"/>
  <c r="I32" i="1" s="1"/>
  <c r="J32" i="1" s="1"/>
  <c r="J50" i="33"/>
  <c r="I298" i="1" s="1"/>
  <c r="J298" i="1" s="1"/>
  <c r="J29" i="27"/>
  <c r="I241" i="1" s="1"/>
  <c r="F241" i="1" s="1"/>
  <c r="G241" i="1" s="1"/>
  <c r="J43" i="26"/>
  <c r="I234" i="1" s="1"/>
  <c r="F234" i="1" s="1"/>
  <c r="G234" i="1" s="1"/>
  <c r="J29" i="25"/>
  <c r="I223" i="1" s="1"/>
  <c r="J223" i="1" s="1"/>
  <c r="J29" i="21"/>
  <c r="I187" i="1" s="1"/>
  <c r="J187" i="1" s="1"/>
  <c r="J43" i="20"/>
  <c r="I180" i="1" s="1"/>
  <c r="J43" i="13"/>
  <c r="I117" i="1" s="1"/>
  <c r="J117" i="1" s="1"/>
  <c r="J43" i="7"/>
  <c r="I63" i="1" s="1"/>
  <c r="G63" i="1" s="1"/>
  <c r="J29" i="6"/>
  <c r="I52" i="1" s="1"/>
  <c r="G52" i="1" s="1"/>
  <c r="J36" i="23"/>
  <c r="I206" i="1" s="1"/>
  <c r="J206" i="1" s="1"/>
  <c r="J22" i="10"/>
  <c r="I87" i="1" s="1"/>
  <c r="G87" i="1" s="1"/>
  <c r="J36" i="4"/>
  <c r="I35" i="1" s="1"/>
  <c r="G35" i="1" s="1"/>
  <c r="J50" i="5"/>
  <c r="I46" i="1" s="1"/>
  <c r="J46" i="1" s="1"/>
  <c r="J43" i="37"/>
  <c r="I333" i="1" s="1"/>
  <c r="J333" i="1" s="1"/>
  <c r="J43" i="35"/>
  <c r="I315" i="1" s="1"/>
  <c r="J315" i="1" s="1"/>
  <c r="J15" i="34"/>
  <c r="I302" i="1" s="1"/>
  <c r="J302" i="1" s="1"/>
  <c r="J43" i="33"/>
  <c r="I297" i="1" s="1"/>
  <c r="J297" i="1" s="1"/>
  <c r="J43" i="31"/>
  <c r="I279" i="1" s="1"/>
  <c r="F279" i="1" s="1"/>
  <c r="G279" i="1" s="1"/>
  <c r="J36" i="26"/>
  <c r="I233" i="1" s="1"/>
  <c r="F233" i="1" s="1"/>
  <c r="G233" i="1" s="1"/>
  <c r="J22" i="25"/>
  <c r="I222" i="1" s="1"/>
  <c r="J222" i="1" s="1"/>
  <c r="J50" i="25"/>
  <c r="I226" i="1" s="1"/>
  <c r="J226" i="1" s="1"/>
  <c r="J15" i="24"/>
  <c r="I212" i="1" s="1"/>
  <c r="J212" i="1" s="1"/>
  <c r="J50" i="24"/>
  <c r="I217" i="1" s="1"/>
  <c r="J217" i="1" s="1"/>
  <c r="J50" i="23"/>
  <c r="I208" i="1" s="1"/>
  <c r="J208" i="1" s="1"/>
  <c r="J36" i="22"/>
  <c r="I197" i="1" s="1"/>
  <c r="J197" i="1" s="1"/>
  <c r="J22" i="21"/>
  <c r="I186" i="1" s="1"/>
  <c r="F186" i="1" s="1"/>
  <c r="G186" i="1" s="1"/>
  <c r="J22" i="19"/>
  <c r="I168" i="1" s="1"/>
  <c r="J168" i="1" s="1"/>
  <c r="J22" i="14"/>
  <c r="I123" i="1" s="1"/>
  <c r="J123" i="1" s="1"/>
  <c r="J36" i="7"/>
  <c r="I62" i="1" s="1"/>
  <c r="J62" i="1" s="1"/>
  <c r="J22" i="34"/>
  <c r="I303" i="1" s="1"/>
  <c r="F303" i="1" s="1"/>
  <c r="G303" i="1" s="1"/>
  <c r="J43" i="30"/>
  <c r="I270" i="1" s="1"/>
  <c r="F270" i="1" s="1"/>
  <c r="G270" i="1" s="1"/>
  <c r="J50" i="17"/>
  <c r="I154" i="1" s="1"/>
  <c r="J154" i="1" s="1"/>
  <c r="J15" i="16"/>
  <c r="I140" i="1" s="1"/>
  <c r="J140" i="1" s="1"/>
  <c r="J43" i="16"/>
  <c r="I144" i="1" s="1"/>
  <c r="J144" i="1" s="1"/>
  <c r="J29" i="12"/>
  <c r="I106" i="1" s="1"/>
  <c r="J106" i="1" s="1"/>
  <c r="J43" i="10"/>
  <c r="I90" i="1" s="1"/>
  <c r="J90" i="1" s="1"/>
  <c r="J29" i="9"/>
  <c r="I79" i="1" s="1"/>
  <c r="J79" i="1" s="1"/>
  <c r="J22" i="7"/>
  <c r="I60" i="1" s="1"/>
  <c r="G60" i="1" s="1"/>
  <c r="J36" i="31"/>
  <c r="I278" i="1" s="1"/>
  <c r="J278" i="1" s="1"/>
  <c r="J43" i="25"/>
  <c r="I225" i="1" s="1"/>
  <c r="J225" i="1" s="1"/>
  <c r="J43" i="23"/>
  <c r="I207" i="1" s="1"/>
  <c r="F207" i="1" s="1"/>
  <c r="G207" i="1" s="1"/>
  <c r="J15" i="19"/>
  <c r="I167" i="1" s="1"/>
  <c r="F167" i="1" s="1"/>
  <c r="G167" i="1" s="1"/>
  <c r="J22" i="13"/>
  <c r="I114" i="1" s="1"/>
  <c r="G114" i="1" s="1"/>
  <c r="J50" i="13"/>
  <c r="I118" i="1" s="1"/>
  <c r="J118" i="1" s="1"/>
  <c r="J36" i="12"/>
  <c r="I107" i="1" s="1"/>
  <c r="J107" i="1" s="1"/>
  <c r="J43" i="8"/>
  <c r="I72" i="1" s="1"/>
  <c r="J72" i="1" s="1"/>
  <c r="J29" i="7"/>
  <c r="I61" i="1" s="1"/>
  <c r="J61" i="1" s="1"/>
  <c r="G16" i="1"/>
  <c r="J15" i="14"/>
  <c r="I122" i="1" s="1"/>
  <c r="J122" i="1" s="1"/>
  <c r="J29" i="4"/>
  <c r="I34" i="1" s="1"/>
  <c r="G34" i="1" s="1"/>
  <c r="H38" i="3"/>
  <c r="H37" i="3"/>
  <c r="J22" i="17"/>
  <c r="I150" i="1" s="1"/>
  <c r="F150" i="1" s="1"/>
  <c r="G150" i="1" s="1"/>
  <c r="J43" i="17"/>
  <c r="I153" i="1" s="1"/>
  <c r="F153" i="1" s="1"/>
  <c r="G153" i="1" s="1"/>
  <c r="J29" i="17"/>
  <c r="I151" i="1" s="1"/>
  <c r="J151" i="1" s="1"/>
  <c r="J49" i="2"/>
  <c r="I27" i="1" s="1"/>
  <c r="J27" i="1" s="1"/>
  <c r="J135" i="1"/>
  <c r="J124" i="1"/>
  <c r="J21" i="2"/>
  <c r="I23" i="1" s="1"/>
  <c r="J43" i="24"/>
  <c r="I216" i="1" s="1"/>
  <c r="J216" i="1" s="1"/>
  <c r="J43" i="21"/>
  <c r="I189" i="1" s="1"/>
  <c r="J189" i="1" s="1"/>
  <c r="J43" i="18"/>
  <c r="I162" i="1" s="1"/>
  <c r="F162" i="1" s="1"/>
  <c r="G162" i="1" s="1"/>
  <c r="J43" i="4"/>
  <c r="I36" i="1" s="1"/>
  <c r="J36" i="1" s="1"/>
  <c r="J43" i="5"/>
  <c r="I45" i="1" s="1"/>
  <c r="J45" i="1" s="1"/>
  <c r="J43" i="27"/>
  <c r="I243" i="1" s="1"/>
  <c r="J243" i="1" s="1"/>
  <c r="J15" i="27"/>
  <c r="I239" i="1" s="1"/>
  <c r="F239" i="1" s="1"/>
  <c r="G239" i="1" s="1"/>
  <c r="J15" i="37"/>
  <c r="I329" i="1" s="1"/>
  <c r="J329" i="1" s="1"/>
  <c r="J15" i="33"/>
  <c r="I293" i="1" s="1"/>
  <c r="F293" i="1" s="1"/>
  <c r="G293" i="1" s="1"/>
  <c r="J15" i="15"/>
  <c r="I131" i="1" s="1"/>
  <c r="J131" i="1" s="1"/>
  <c r="J15" i="12"/>
  <c r="J15" i="10"/>
  <c r="I86" i="1" s="1"/>
  <c r="J86" i="1" s="1"/>
  <c r="J15" i="6"/>
  <c r="I50" i="1" s="1"/>
  <c r="G50" i="1" s="1"/>
  <c r="J15" i="31"/>
  <c r="I275" i="1" s="1"/>
  <c r="J275" i="1" s="1"/>
  <c r="J15" i="22"/>
  <c r="I194" i="1" s="1"/>
  <c r="F194" i="1" s="1"/>
  <c r="G194" i="1" s="1"/>
  <c r="J15" i="9"/>
  <c r="I77" i="1" s="1"/>
  <c r="J77" i="1" s="1"/>
  <c r="J15" i="26"/>
  <c r="I230" i="1" s="1"/>
  <c r="J230" i="1" s="1"/>
  <c r="I41" i="1"/>
  <c r="G41" i="1" s="1"/>
  <c r="J15" i="35"/>
  <c r="I311" i="1" s="1"/>
  <c r="J311" i="1" s="1"/>
  <c r="J15" i="29"/>
  <c r="I257" i="1" s="1"/>
  <c r="J257" i="1" s="1"/>
  <c r="J15" i="20"/>
  <c r="I176" i="1" s="1"/>
  <c r="J176" i="1" s="1"/>
  <c r="J15" i="18"/>
  <c r="I158" i="1" s="1"/>
  <c r="J158" i="1" s="1"/>
  <c r="J15" i="13"/>
  <c r="I113" i="1" s="1"/>
  <c r="J113" i="1" s="1"/>
  <c r="J15" i="7"/>
  <c r="I59" i="1" s="1"/>
  <c r="G59" i="1" s="1"/>
  <c r="J15" i="23"/>
  <c r="I203" i="1" s="1"/>
  <c r="J203" i="1" s="1"/>
  <c r="J15" i="17"/>
  <c r="I149" i="1" s="1"/>
  <c r="J149" i="1" s="1"/>
  <c r="J22" i="12"/>
  <c r="I105" i="1" s="1"/>
  <c r="G105" i="1" s="1"/>
  <c r="J22" i="4"/>
  <c r="I33" i="1" s="1"/>
  <c r="J33" i="1" s="1"/>
  <c r="J22" i="32"/>
  <c r="I285" i="1" s="1"/>
  <c r="F285" i="1" s="1"/>
  <c r="G285" i="1" s="1"/>
  <c r="J22" i="20"/>
  <c r="I177" i="1" s="1"/>
  <c r="F177" i="1" s="1"/>
  <c r="G177" i="1" s="1"/>
  <c r="J22" i="16"/>
  <c r="I141" i="1" s="1"/>
  <c r="F141" i="1" s="1"/>
  <c r="G141" i="1" s="1"/>
  <c r="J22" i="6"/>
  <c r="I51" i="1" s="1"/>
  <c r="J51" i="1" s="1"/>
  <c r="J22" i="5"/>
  <c r="I42" i="1" s="1"/>
  <c r="G42" i="1" s="1"/>
  <c r="J22" i="36"/>
  <c r="I321" i="1" s="1"/>
  <c r="F321" i="1" s="1"/>
  <c r="G321" i="1" s="1"/>
  <c r="J22" i="33"/>
  <c r="I294" i="1" s="1"/>
  <c r="F294" i="1" s="1"/>
  <c r="G294" i="1" s="1"/>
  <c r="J22" i="31"/>
  <c r="I276" i="1" s="1"/>
  <c r="J276" i="1" s="1"/>
  <c r="J22" i="15"/>
  <c r="I132" i="1" s="1"/>
  <c r="J132" i="1" s="1"/>
  <c r="J22" i="30"/>
  <c r="I267" i="1" s="1"/>
  <c r="F267" i="1" s="1"/>
  <c r="G267" i="1" s="1"/>
  <c r="J22" i="27"/>
  <c r="I240" i="1" s="1"/>
  <c r="F240" i="1" s="1"/>
  <c r="G240" i="1" s="1"/>
  <c r="J22" i="24"/>
  <c r="I213" i="1" s="1"/>
  <c r="J22" i="18"/>
  <c r="I159" i="1" s="1"/>
  <c r="F159" i="1" s="1"/>
  <c r="G159" i="1" s="1"/>
  <c r="J22" i="11"/>
  <c r="I96" i="1" s="1"/>
  <c r="J96" i="1" s="1"/>
  <c r="J22" i="8"/>
  <c r="I69" i="1" s="1"/>
  <c r="G69" i="1" s="1"/>
  <c r="J29" i="35"/>
  <c r="I313" i="1" s="1"/>
  <c r="F313" i="1" s="1"/>
  <c r="G313" i="1" s="1"/>
  <c r="J29" i="23"/>
  <c r="I205" i="1" s="1"/>
  <c r="J29" i="19"/>
  <c r="I169" i="1" s="1"/>
  <c r="F169" i="1" s="1"/>
  <c r="G169" i="1" s="1"/>
  <c r="J29" i="16"/>
  <c r="I142" i="1" s="1"/>
  <c r="J142" i="1" s="1"/>
  <c r="J29" i="33"/>
  <c r="I295" i="1" s="1"/>
  <c r="F295" i="1" s="1"/>
  <c r="G295" i="1" s="1"/>
  <c r="J29" i="30"/>
  <c r="I268" i="1" s="1"/>
  <c r="J29" i="28"/>
  <c r="I250" i="1" s="1"/>
  <c r="J250" i="1" s="1"/>
  <c r="J29" i="13"/>
  <c r="I115" i="1" s="1"/>
  <c r="G115" i="1" s="1"/>
  <c r="J29" i="5"/>
  <c r="I43" i="1" s="1"/>
  <c r="G43" i="1" s="1"/>
  <c r="J29" i="36"/>
  <c r="I322" i="1" s="1"/>
  <c r="J322" i="1" s="1"/>
  <c r="J29" i="20"/>
  <c r="I178" i="1" s="1"/>
  <c r="J178" i="1" s="1"/>
  <c r="J29" i="15"/>
  <c r="I133" i="1" s="1"/>
  <c r="J133" i="1" s="1"/>
  <c r="J29" i="8"/>
  <c r="I70" i="1" s="1"/>
  <c r="J70" i="1" s="1"/>
  <c r="J29" i="22"/>
  <c r="I196" i="1" s="1"/>
  <c r="J29" i="11"/>
  <c r="I97" i="1" s="1"/>
  <c r="J97" i="1" s="1"/>
  <c r="J29" i="32"/>
  <c r="I286" i="1" s="1"/>
  <c r="F286" i="1" s="1"/>
  <c r="G286" i="1" s="1"/>
  <c r="J36" i="28"/>
  <c r="I251" i="1" s="1"/>
  <c r="J251" i="1" s="1"/>
  <c r="J36" i="21"/>
  <c r="I188" i="1" s="1"/>
  <c r="F188" i="1" s="1"/>
  <c r="G188" i="1" s="1"/>
  <c r="J36" i="5"/>
  <c r="I44" i="1" s="1"/>
  <c r="J44" i="1" s="1"/>
  <c r="J36" i="35"/>
  <c r="I314" i="1" s="1"/>
  <c r="J314" i="1" s="1"/>
  <c r="J36" i="33"/>
  <c r="I296" i="1" s="1"/>
  <c r="J296" i="1" s="1"/>
  <c r="J36" i="18"/>
  <c r="I161" i="1" s="1"/>
  <c r="J161" i="1" s="1"/>
  <c r="J36" i="14"/>
  <c r="I125" i="1" s="1"/>
  <c r="J125" i="1" s="1"/>
  <c r="J36" i="11"/>
  <c r="I98" i="1" s="1"/>
  <c r="J98" i="1" s="1"/>
  <c r="J36" i="9"/>
  <c r="I80" i="1" s="1"/>
  <c r="J80" i="1" s="1"/>
  <c r="J36" i="6"/>
  <c r="I53" i="1" s="1"/>
  <c r="J53" i="1" s="1"/>
  <c r="J36" i="8"/>
  <c r="I71" i="1" s="1"/>
  <c r="J71" i="1" s="1"/>
  <c r="J36" i="32"/>
  <c r="I287" i="1" s="1"/>
  <c r="J287" i="1" s="1"/>
  <c r="J36" i="20"/>
  <c r="I179" i="1" s="1"/>
  <c r="J179" i="1" s="1"/>
  <c r="J36" i="37"/>
  <c r="I332" i="1" s="1"/>
  <c r="J332" i="1" s="1"/>
  <c r="J36" i="30"/>
  <c r="I269" i="1" s="1"/>
  <c r="J269" i="1" s="1"/>
  <c r="J36" i="27"/>
  <c r="I242" i="1" s="1"/>
  <c r="J242" i="1" s="1"/>
  <c r="J36" i="25"/>
  <c r="I224" i="1" s="1"/>
  <c r="J224" i="1" s="1"/>
  <c r="J36" i="16"/>
  <c r="I143" i="1" s="1"/>
  <c r="J143" i="1" s="1"/>
  <c r="J36" i="13"/>
  <c r="I116" i="1" s="1"/>
  <c r="G116" i="1" s="1"/>
  <c r="J36" i="17"/>
  <c r="I152" i="1" s="1"/>
  <c r="J36" i="34"/>
  <c r="I305" i="1" s="1"/>
  <c r="J305" i="1" s="1"/>
  <c r="J36" i="24"/>
  <c r="I215" i="1" s="1"/>
  <c r="J215" i="1" s="1"/>
  <c r="J36" i="10"/>
  <c r="I89" i="1" s="1"/>
  <c r="J89" i="1" s="1"/>
  <c r="J50" i="34"/>
  <c r="I307" i="1" s="1"/>
  <c r="J307" i="1" s="1"/>
  <c r="J50" i="31"/>
  <c r="I280" i="1" s="1"/>
  <c r="J280" i="1" s="1"/>
  <c r="J50" i="6"/>
  <c r="I55" i="1" s="1"/>
  <c r="J55" i="1" s="1"/>
  <c r="J50" i="11"/>
  <c r="I100" i="1" s="1"/>
  <c r="J50" i="28"/>
  <c r="I253" i="1" s="1"/>
  <c r="J253" i="1" s="1"/>
  <c r="J50" i="21"/>
  <c r="I190" i="1" s="1"/>
  <c r="J190" i="1" s="1"/>
  <c r="J50" i="19"/>
  <c r="I172" i="1" s="1"/>
  <c r="J50" i="14"/>
  <c r="I127" i="1" s="1"/>
  <c r="F127" i="1" s="1"/>
  <c r="G127" i="1" s="1"/>
  <c r="J50" i="18"/>
  <c r="I163" i="1" s="1"/>
  <c r="F163" i="1" s="1"/>
  <c r="G163" i="1" s="1"/>
  <c r="J50" i="10"/>
  <c r="I91" i="1" s="1"/>
  <c r="J91" i="1" s="1"/>
  <c r="J50" i="36"/>
  <c r="I325" i="1" s="1"/>
  <c r="F325" i="1" s="1"/>
  <c r="G325" i="1" s="1"/>
  <c r="J50" i="29"/>
  <c r="I262" i="1" s="1"/>
  <c r="J262" i="1" s="1"/>
  <c r="J50" i="27"/>
  <c r="I244" i="1" s="1"/>
  <c r="J244" i="1" s="1"/>
  <c r="J50" i="22"/>
  <c r="I199" i="1" s="1"/>
  <c r="J199" i="1" s="1"/>
  <c r="J50" i="7"/>
  <c r="I64" i="1" s="1"/>
  <c r="J64" i="1" s="1"/>
  <c r="J50" i="26"/>
  <c r="I235" i="1" s="1"/>
  <c r="J235" i="1" s="1"/>
  <c r="J50" i="15"/>
  <c r="I136" i="1" s="1"/>
  <c r="J136" i="1" s="1"/>
  <c r="J50" i="8"/>
  <c r="I73" i="1" s="1"/>
  <c r="J73" i="1" s="1"/>
  <c r="J50" i="4"/>
  <c r="I37" i="1" s="1"/>
  <c r="G37" i="1" s="1"/>
  <c r="J50" i="37"/>
  <c r="I334" i="1" s="1"/>
  <c r="J334" i="1" s="1"/>
  <c r="J50" i="35"/>
  <c r="I316" i="1" s="1"/>
  <c r="J316" i="1" s="1"/>
  <c r="J50" i="32"/>
  <c r="I289" i="1" s="1"/>
  <c r="J289" i="1" s="1"/>
  <c r="J50" i="30"/>
  <c r="I271" i="1" s="1"/>
  <c r="J271" i="1" s="1"/>
  <c r="J50" i="12"/>
  <c r="I109" i="1" s="1"/>
  <c r="J109" i="1" s="1"/>
  <c r="J56" i="2"/>
  <c r="I28" i="1" s="1"/>
  <c r="G28" i="1" s="1"/>
  <c r="J35" i="2"/>
  <c r="I25" i="1" s="1"/>
  <c r="J42" i="2"/>
  <c r="I26" i="1" s="1"/>
  <c r="J28" i="2"/>
  <c r="I24" i="1" s="1"/>
  <c r="I283" i="1" l="1"/>
  <c r="J283" i="1" s="1"/>
  <c r="J1" i="32"/>
  <c r="I58" i="1"/>
  <c r="J1" i="7"/>
  <c r="I247" i="1"/>
  <c r="J247" i="1" s="1"/>
  <c r="J1" i="28"/>
  <c r="I292" i="1"/>
  <c r="J292" i="1" s="1"/>
  <c r="J1" i="33"/>
  <c r="I40" i="1"/>
  <c r="J1" i="5"/>
  <c r="I130" i="1"/>
  <c r="J130" i="1" s="1"/>
  <c r="J1" i="15"/>
  <c r="I265" i="1"/>
  <c r="J265" i="1" s="1"/>
  <c r="J1" i="30"/>
  <c r="I22" i="1"/>
  <c r="J1" i="2"/>
  <c r="I67" i="1"/>
  <c r="J1" i="8"/>
  <c r="I31" i="1"/>
  <c r="J1" i="4"/>
  <c r="I85" i="1"/>
  <c r="J1" i="10"/>
  <c r="I319" i="1"/>
  <c r="J319" i="1" s="1"/>
  <c r="J1" i="36"/>
  <c r="I112" i="1"/>
  <c r="J1" i="13"/>
  <c r="I274" i="1"/>
  <c r="J274" i="1" s="1"/>
  <c r="J1" i="31"/>
  <c r="I184" i="1"/>
  <c r="J184" i="1" s="1"/>
  <c r="J1" i="21"/>
  <c r="I49" i="1"/>
  <c r="J1" i="6"/>
  <c r="I76" i="1"/>
  <c r="J1" i="9"/>
  <c r="I202" i="1"/>
  <c r="J202" i="1" s="1"/>
  <c r="J1" i="23"/>
  <c r="I157" i="1"/>
  <c r="J157" i="1" s="1"/>
  <c r="J1" i="18"/>
  <c r="I94" i="1"/>
  <c r="J1" i="11"/>
  <c r="I211" i="1"/>
  <c r="J211" i="1" s="1"/>
  <c r="J1" i="24"/>
  <c r="I166" i="1"/>
  <c r="J166" i="1" s="1"/>
  <c r="J1" i="19"/>
  <c r="I229" i="1"/>
  <c r="J229" i="1" s="1"/>
  <c r="J1" i="26"/>
  <c r="I256" i="1"/>
  <c r="J256" i="1" s="1"/>
  <c r="J1" i="29"/>
  <c r="I121" i="1"/>
  <c r="J121" i="1" s="1"/>
  <c r="J1" i="14"/>
  <c r="I139" i="1"/>
  <c r="J139" i="1" s="1"/>
  <c r="J1" i="16"/>
  <c r="I103" i="1"/>
  <c r="J1" i="12"/>
  <c r="I328" i="1"/>
  <c r="J328" i="1" s="1"/>
  <c r="J1" i="37"/>
  <c r="I175" i="1"/>
  <c r="J175" i="1" s="1"/>
  <c r="J1" i="20"/>
  <c r="I148" i="1"/>
  <c r="J148" i="1" s="1"/>
  <c r="J1" i="17"/>
  <c r="I238" i="1"/>
  <c r="J238" i="1" s="1"/>
  <c r="J1" i="27"/>
  <c r="I310" i="1"/>
  <c r="J310" i="1" s="1"/>
  <c r="J1" i="35"/>
  <c r="I301" i="1"/>
  <c r="J301" i="1" s="1"/>
  <c r="J1" i="34"/>
  <c r="I193" i="1"/>
  <c r="J193" i="1" s="1"/>
  <c r="J1" i="22"/>
  <c r="I220" i="1"/>
  <c r="J220" i="1" s="1"/>
  <c r="J219" i="1" s="1"/>
  <c r="J1" i="25"/>
  <c r="I104" i="1"/>
  <c r="J104" i="1" s="1"/>
  <c r="F130" i="1"/>
  <c r="G130" i="1" s="1"/>
  <c r="F202" i="1"/>
  <c r="G202" i="1" s="1"/>
  <c r="F193" i="1"/>
  <c r="G193" i="1" s="1"/>
  <c r="F283" i="1"/>
  <c r="G283" i="1" s="1"/>
  <c r="F166" i="1"/>
  <c r="G166" i="1" s="1"/>
  <c r="F274" i="1"/>
  <c r="G274" i="1" s="1"/>
  <c r="F139" i="1"/>
  <c r="G139" i="1" s="1"/>
  <c r="F148" i="1"/>
  <c r="G148" i="1" s="1"/>
  <c r="F175" i="1"/>
  <c r="G175" i="1" s="1"/>
  <c r="F121" i="1"/>
  <c r="G121" i="1" s="1"/>
  <c r="J195" i="1"/>
  <c r="J88" i="1"/>
  <c r="G107" i="1"/>
  <c r="F197" i="1"/>
  <c r="G197" i="1" s="1"/>
  <c r="F297" i="1"/>
  <c r="G297" i="1" s="1"/>
  <c r="J258" i="1"/>
  <c r="F331" i="1"/>
  <c r="G331" i="1" s="1"/>
  <c r="J330" i="1"/>
  <c r="F154" i="1"/>
  <c r="G154" i="1" s="1"/>
  <c r="F261" i="1"/>
  <c r="G261" i="1" s="1"/>
  <c r="J249" i="1"/>
  <c r="F212" i="1"/>
  <c r="G212" i="1" s="1"/>
  <c r="F232" i="1"/>
  <c r="G232" i="1" s="1"/>
  <c r="J153" i="1"/>
  <c r="G68" i="1"/>
  <c r="F221" i="1"/>
  <c r="G221" i="1" s="1"/>
  <c r="F302" i="1"/>
  <c r="G302" i="1" s="1"/>
  <c r="F320" i="1"/>
  <c r="G320" i="1" s="1"/>
  <c r="F324" i="1"/>
  <c r="G324" i="1" s="1"/>
  <c r="J231" i="1"/>
  <c r="J248" i="1"/>
  <c r="G78" i="1"/>
  <c r="G99" i="1"/>
  <c r="F223" i="1"/>
  <c r="G223" i="1" s="1"/>
  <c r="F206" i="1"/>
  <c r="G206" i="1" s="1"/>
  <c r="J87" i="1"/>
  <c r="F266" i="1"/>
  <c r="G266" i="1" s="1"/>
  <c r="J167" i="1"/>
  <c r="J234" i="1"/>
  <c r="F259" i="1"/>
  <c r="G259" i="1" s="1"/>
  <c r="F323" i="1"/>
  <c r="G323" i="1" s="1"/>
  <c r="F170" i="1"/>
  <c r="G170" i="1" s="1"/>
  <c r="F277" i="1"/>
  <c r="G277" i="1" s="1"/>
  <c r="J60" i="1"/>
  <c r="J204" i="1"/>
  <c r="J284" i="1"/>
  <c r="F333" i="1"/>
  <c r="G333" i="1" s="1"/>
  <c r="F252" i="1"/>
  <c r="G252" i="1" s="1"/>
  <c r="J54" i="1"/>
  <c r="F306" i="1"/>
  <c r="G306" i="1" s="1"/>
  <c r="F215" i="1"/>
  <c r="G215" i="1" s="1"/>
  <c r="F134" i="1"/>
  <c r="G134" i="1" s="1"/>
  <c r="F179" i="1"/>
  <c r="G179" i="1" s="1"/>
  <c r="F187" i="1"/>
  <c r="G187" i="1" s="1"/>
  <c r="F160" i="1"/>
  <c r="G160" i="1" s="1"/>
  <c r="J295" i="1"/>
  <c r="G79" i="1"/>
  <c r="J312" i="1"/>
  <c r="J42" i="1"/>
  <c r="J150" i="1"/>
  <c r="J186" i="1"/>
  <c r="J303" i="1"/>
  <c r="F203" i="1"/>
  <c r="G203" i="1" s="1"/>
  <c r="J41" i="1"/>
  <c r="F176" i="1"/>
  <c r="G176" i="1" s="1"/>
  <c r="F230" i="1"/>
  <c r="G230" i="1" s="1"/>
  <c r="G117" i="1"/>
  <c r="J81" i="1"/>
  <c r="F315" i="1"/>
  <c r="G315" i="1" s="1"/>
  <c r="G72" i="1"/>
  <c r="F288" i="1"/>
  <c r="G288" i="1" s="1"/>
  <c r="G36" i="1"/>
  <c r="F181" i="1"/>
  <c r="G181" i="1" s="1"/>
  <c r="G82" i="1"/>
  <c r="J108" i="1"/>
  <c r="J241" i="1"/>
  <c r="F316" i="1"/>
  <c r="G316" i="1" s="1"/>
  <c r="F145" i="1"/>
  <c r="G145" i="1" s="1"/>
  <c r="F225" i="1"/>
  <c r="G225" i="1" s="1"/>
  <c r="G45" i="1"/>
  <c r="G64" i="1"/>
  <c r="J114" i="1"/>
  <c r="J159" i="1"/>
  <c r="J207" i="1"/>
  <c r="F142" i="1"/>
  <c r="G142" i="1" s="1"/>
  <c r="J52" i="1"/>
  <c r="F287" i="1"/>
  <c r="G287" i="1" s="1"/>
  <c r="F226" i="1"/>
  <c r="G226" i="1" s="1"/>
  <c r="J37" i="1"/>
  <c r="F222" i="1"/>
  <c r="G222" i="1" s="1"/>
  <c r="F171" i="1"/>
  <c r="G171" i="1" s="1"/>
  <c r="F243" i="1"/>
  <c r="G243" i="1" s="1"/>
  <c r="J233" i="1"/>
  <c r="F304" i="1"/>
  <c r="G304" i="1" s="1"/>
  <c r="F262" i="1"/>
  <c r="G262" i="1" s="1"/>
  <c r="F132" i="1"/>
  <c r="G132" i="1" s="1"/>
  <c r="G46" i="1"/>
  <c r="F275" i="1"/>
  <c r="G275" i="1" s="1"/>
  <c r="G71" i="1"/>
  <c r="F168" i="1"/>
  <c r="G168" i="1" s="1"/>
  <c r="F334" i="1"/>
  <c r="G334" i="1" s="1"/>
  <c r="J35" i="1"/>
  <c r="J141" i="1"/>
  <c r="J138" i="1" s="1"/>
  <c r="J177" i="1"/>
  <c r="F260" i="1"/>
  <c r="G260" i="1" s="1"/>
  <c r="J188" i="1"/>
  <c r="F123" i="1"/>
  <c r="G123" i="1" s="1"/>
  <c r="J267" i="1"/>
  <c r="F143" i="1"/>
  <c r="G143" i="1" s="1"/>
  <c r="F271" i="1"/>
  <c r="G271" i="1" s="1"/>
  <c r="F178" i="1"/>
  <c r="G178" i="1" s="1"/>
  <c r="J50" i="1"/>
  <c r="F158" i="1"/>
  <c r="G158" i="1" s="1"/>
  <c r="F199" i="1"/>
  <c r="G199" i="1" s="1"/>
  <c r="J214" i="1"/>
  <c r="J240" i="1"/>
  <c r="F257" i="1"/>
  <c r="G257" i="1" s="1"/>
  <c r="F314" i="1"/>
  <c r="G314" i="1" s="1"/>
  <c r="J286" i="1"/>
  <c r="G33" i="1"/>
  <c r="G96" i="1"/>
  <c r="G89" i="1"/>
  <c r="F136" i="1"/>
  <c r="G136" i="1" s="1"/>
  <c r="J270" i="1"/>
  <c r="F289" i="1"/>
  <c r="G289" i="1" s="1"/>
  <c r="J127" i="1"/>
  <c r="F250" i="1"/>
  <c r="G250" i="1" s="1"/>
  <c r="F133" i="1"/>
  <c r="G133" i="1" s="1"/>
  <c r="J239" i="1"/>
  <c r="F189" i="1"/>
  <c r="G189" i="1" s="1"/>
  <c r="G86" i="1"/>
  <c r="F296" i="1"/>
  <c r="G296" i="1" s="1"/>
  <c r="G97" i="1"/>
  <c r="J172" i="1"/>
  <c r="F172" i="1"/>
  <c r="G172" i="1" s="1"/>
  <c r="J196" i="1"/>
  <c r="F196" i="1"/>
  <c r="G196" i="1" s="1"/>
  <c r="F268" i="1"/>
  <c r="G268" i="1" s="1"/>
  <c r="J268" i="1"/>
  <c r="J129" i="1"/>
  <c r="J169" i="1"/>
  <c r="F208" i="1"/>
  <c r="G208" i="1" s="1"/>
  <c r="F253" i="1"/>
  <c r="G253" i="1" s="1"/>
  <c r="J279" i="1"/>
  <c r="J273" i="1" s="1"/>
  <c r="J321" i="1"/>
  <c r="G53" i="1"/>
  <c r="J293" i="1"/>
  <c r="J115" i="1"/>
  <c r="F144" i="1"/>
  <c r="G144" i="1" s="1"/>
  <c r="G62" i="1"/>
  <c r="F131" i="1"/>
  <c r="G131" i="1" s="1"/>
  <c r="G90" i="1"/>
  <c r="G77" i="1"/>
  <c r="F180" i="1"/>
  <c r="G180" i="1" s="1"/>
  <c r="J180" i="1"/>
  <c r="F198" i="1"/>
  <c r="G198" i="1" s="1"/>
  <c r="F216" i="1"/>
  <c r="G216" i="1" s="1"/>
  <c r="G80" i="1"/>
  <c r="G51" i="1"/>
  <c r="J59" i="1"/>
  <c r="J325" i="1"/>
  <c r="F140" i="1"/>
  <c r="G140" i="1" s="1"/>
  <c r="G106" i="1"/>
  <c r="F307" i="1"/>
  <c r="G307" i="1" s="1"/>
  <c r="F242" i="1"/>
  <c r="G242" i="1" s="1"/>
  <c r="F213" i="1"/>
  <c r="G213" i="1" s="1"/>
  <c r="J213" i="1"/>
  <c r="G98" i="1"/>
  <c r="G61" i="1"/>
  <c r="G70" i="1"/>
  <c r="F217" i="1"/>
  <c r="G217" i="1" s="1"/>
  <c r="F305" i="1"/>
  <c r="G305" i="1" s="1"/>
  <c r="J162" i="1"/>
  <c r="J100" i="1"/>
  <c r="G100" i="1"/>
  <c r="F190" i="1"/>
  <c r="G190" i="1" s="1"/>
  <c r="F235" i="1"/>
  <c r="G235" i="1" s="1"/>
  <c r="J285" i="1"/>
  <c r="F185" i="1"/>
  <c r="G185" i="1" s="1"/>
  <c r="F298" i="1"/>
  <c r="G298" i="1" s="1"/>
  <c r="J95" i="1"/>
  <c r="J116" i="1"/>
  <c r="J313" i="1"/>
  <c r="J43" i="1"/>
  <c r="G32" i="1"/>
  <c r="F278" i="1"/>
  <c r="G278" i="1" s="1"/>
  <c r="F244" i="1"/>
  <c r="G244" i="1" s="1"/>
  <c r="F126" i="1"/>
  <c r="G126" i="1" s="1"/>
  <c r="F276" i="1"/>
  <c r="G276" i="1" s="1"/>
  <c r="J63" i="1"/>
  <c r="F224" i="1"/>
  <c r="G224" i="1" s="1"/>
  <c r="F280" i="1"/>
  <c r="G280" i="1" s="1"/>
  <c r="G109" i="1"/>
  <c r="J205" i="1"/>
  <c r="F205" i="1"/>
  <c r="G205" i="1" s="1"/>
  <c r="G118" i="1"/>
  <c r="J294" i="1"/>
  <c r="F161" i="1"/>
  <c r="G161" i="1" s="1"/>
  <c r="F269" i="1"/>
  <c r="G269" i="1" s="1"/>
  <c r="F332" i="1"/>
  <c r="G332" i="1" s="1"/>
  <c r="F329" i="1"/>
  <c r="G329" i="1" s="1"/>
  <c r="J194" i="1"/>
  <c r="F311" i="1"/>
  <c r="G311" i="1" s="1"/>
  <c r="F251" i="1"/>
  <c r="G251" i="1" s="1"/>
  <c r="J163" i="1"/>
  <c r="F322" i="1"/>
  <c r="G322" i="1" s="1"/>
  <c r="F122" i="1"/>
  <c r="G122" i="1" s="1"/>
  <c r="F125" i="1"/>
  <c r="G125" i="1" s="1"/>
  <c r="J105" i="1"/>
  <c r="G113" i="1"/>
  <c r="G104" i="1"/>
  <c r="G91" i="1"/>
  <c r="J69" i="1"/>
  <c r="G73" i="1"/>
  <c r="G55" i="1"/>
  <c r="G44" i="1"/>
  <c r="J34" i="1"/>
  <c r="G27" i="1"/>
  <c r="F151" i="1"/>
  <c r="G151" i="1" s="1"/>
  <c r="F149" i="1"/>
  <c r="G149" i="1" s="1"/>
  <c r="J152" i="1"/>
  <c r="F152" i="1"/>
  <c r="G152" i="1" s="1"/>
  <c r="J28" i="1"/>
  <c r="J23" i="1"/>
  <c r="G26" i="1"/>
  <c r="J26" i="1"/>
  <c r="G25" i="1"/>
  <c r="J25" i="1"/>
  <c r="G24" i="1"/>
  <c r="J24" i="1"/>
  <c r="J49" i="1" l="1"/>
  <c r="F49" i="1"/>
  <c r="J103" i="1"/>
  <c r="F103" i="1"/>
  <c r="G103" i="1" s="1"/>
  <c r="G102" i="1" s="1"/>
  <c r="G13" i="3" s="1"/>
  <c r="J85" i="1"/>
  <c r="F85" i="1"/>
  <c r="G85" i="1" s="1"/>
  <c r="G84" i="1" s="1"/>
  <c r="G11" i="3" s="1"/>
  <c r="J75" i="1"/>
  <c r="J22" i="1"/>
  <c r="F22" i="1"/>
  <c r="F328" i="1"/>
  <c r="G328" i="1" s="1"/>
  <c r="J31" i="1"/>
  <c r="F31" i="1"/>
  <c r="G31" i="1" s="1"/>
  <c r="G30" i="1" s="1"/>
  <c r="G5" i="3" s="1"/>
  <c r="J58" i="1"/>
  <c r="F58" i="1"/>
  <c r="G58" i="1" s="1"/>
  <c r="J94" i="1"/>
  <c r="J93" i="1" s="1"/>
  <c r="F94" i="1"/>
  <c r="G94" i="1" s="1"/>
  <c r="G93" i="1" s="1"/>
  <c r="G12" i="3" s="1"/>
  <c r="J76" i="1"/>
  <c r="F76" i="1"/>
  <c r="G76" i="1" s="1"/>
  <c r="G75" i="1" s="1"/>
  <c r="G10" i="3" s="1"/>
  <c r="J112" i="1"/>
  <c r="F112" i="1"/>
  <c r="G112" i="1" s="1"/>
  <c r="J67" i="1"/>
  <c r="F67" i="1"/>
  <c r="G67" i="1" s="1"/>
  <c r="G66" i="1" s="1"/>
  <c r="G9" i="3" s="1"/>
  <c r="J40" i="1"/>
  <c r="F40" i="1"/>
  <c r="G40" i="1" s="1"/>
  <c r="G39" i="1" s="1"/>
  <c r="G6" i="3" s="1"/>
  <c r="F319" i="1"/>
  <c r="G319" i="1" s="1"/>
  <c r="G49" i="1"/>
  <c r="G48" i="1" s="1"/>
  <c r="G7" i="3" s="1"/>
  <c r="J327" i="1"/>
  <c r="F292" i="1"/>
  <c r="G292" i="1" s="1"/>
  <c r="G291" i="1" s="1"/>
  <c r="G34" i="3" s="1"/>
  <c r="J255" i="1"/>
  <c r="F256" i="1"/>
  <c r="G256" i="1" s="1"/>
  <c r="G255" i="1" s="1"/>
  <c r="G30" i="3" s="1"/>
  <c r="F310" i="1"/>
  <c r="G310" i="1" s="1"/>
  <c r="G309" i="1" s="1"/>
  <c r="G36" i="3" s="1"/>
  <c r="G22" i="1"/>
  <c r="F157" i="1"/>
  <c r="G157" i="1" s="1"/>
  <c r="G156" i="1" s="1"/>
  <c r="G19" i="3" s="1"/>
  <c r="F220" i="1"/>
  <c r="G220" i="1" s="1"/>
  <c r="G219" i="1" s="1"/>
  <c r="G26" i="3" s="1"/>
  <c r="F238" i="1"/>
  <c r="G238" i="1" s="1"/>
  <c r="G237" i="1" s="1"/>
  <c r="G28" i="3" s="1"/>
  <c r="F265" i="1"/>
  <c r="G265" i="1" s="1"/>
  <c r="G264" i="1" s="1"/>
  <c r="G31" i="3" s="1"/>
  <c r="Q9" i="1"/>
  <c r="C5" i="38" s="1"/>
  <c r="F184" i="1"/>
  <c r="G184" i="1" s="1"/>
  <c r="G183" i="1" s="1"/>
  <c r="G22" i="3" s="1"/>
  <c r="J66" i="1"/>
  <c r="J120" i="1"/>
  <c r="J300" i="1"/>
  <c r="F211" i="1"/>
  <c r="G211" i="1" s="1"/>
  <c r="G210" i="1" s="1"/>
  <c r="G25" i="3" s="1"/>
  <c r="F247" i="1"/>
  <c r="G247" i="1" s="1"/>
  <c r="G246" i="1" s="1"/>
  <c r="G29" i="3" s="1"/>
  <c r="F301" i="1"/>
  <c r="G301" i="1" s="1"/>
  <c r="G300" i="1" s="1"/>
  <c r="G35" i="3" s="1"/>
  <c r="F229" i="1"/>
  <c r="G229" i="1" s="1"/>
  <c r="G228" i="1" s="1"/>
  <c r="G27" i="3" s="1"/>
  <c r="R15" i="1"/>
  <c r="R12" i="1"/>
  <c r="R11" i="1"/>
  <c r="R13" i="1"/>
  <c r="R14" i="1"/>
  <c r="J84" i="1"/>
  <c r="J237" i="1"/>
  <c r="J246" i="1"/>
  <c r="J309" i="1"/>
  <c r="J183" i="1"/>
  <c r="J147" i="1"/>
  <c r="G192" i="1"/>
  <c r="G23" i="3" s="1"/>
  <c r="Q12" i="1"/>
  <c r="C7" i="38" s="1"/>
  <c r="J102" i="1"/>
  <c r="G318" i="1"/>
  <c r="G37" i="3" s="1"/>
  <c r="G201" i="1"/>
  <c r="G24" i="3" s="1"/>
  <c r="J174" i="1"/>
  <c r="J48" i="1"/>
  <c r="J228" i="1"/>
  <c r="J156" i="1"/>
  <c r="J39" i="1"/>
  <c r="J201" i="1"/>
  <c r="G273" i="1"/>
  <c r="G32" i="3" s="1"/>
  <c r="J210" i="1"/>
  <c r="J165" i="1"/>
  <c r="G174" i="1"/>
  <c r="G21" i="3" s="1"/>
  <c r="G327" i="1"/>
  <c r="G38" i="3" s="1"/>
  <c r="G282" i="1"/>
  <c r="G33" i="3" s="1"/>
  <c r="J264" i="1"/>
  <c r="G138" i="1"/>
  <c r="G17" i="3" s="1"/>
  <c r="G129" i="1"/>
  <c r="G16" i="3" s="1"/>
  <c r="J192" i="1"/>
  <c r="G57" i="1"/>
  <c r="G8" i="3" s="1"/>
  <c r="G165" i="1"/>
  <c r="G20" i="3" s="1"/>
  <c r="J282" i="1"/>
  <c r="Q10" i="1"/>
  <c r="C8" i="38" s="1"/>
  <c r="Q14" i="1"/>
  <c r="J291" i="1"/>
  <c r="J111" i="1"/>
  <c r="Q13" i="1"/>
  <c r="C6" i="38" s="1"/>
  <c r="J30" i="1"/>
  <c r="Q15" i="1"/>
  <c r="G111" i="1"/>
  <c r="G14" i="3" s="1"/>
  <c r="J57" i="1"/>
  <c r="J318" i="1"/>
  <c r="G120" i="1"/>
  <c r="G15" i="3" s="1"/>
  <c r="Q11" i="1"/>
  <c r="G23" i="1"/>
  <c r="R10" i="1" s="1"/>
  <c r="G147" i="1"/>
  <c r="G18" i="3" s="1"/>
  <c r="J21" i="1"/>
  <c r="H21" i="1"/>
  <c r="F21" i="1" s="1"/>
  <c r="J14" i="1"/>
  <c r="H14" i="1"/>
  <c r="R9" i="1" l="1"/>
  <c r="J20" i="1"/>
  <c r="Q8" i="1"/>
  <c r="C11" i="38" s="1"/>
  <c r="G21" i="1"/>
  <c r="G14" i="1"/>
  <c r="G20" i="1" l="1"/>
  <c r="G4" i="3" s="1"/>
  <c r="R8" i="1"/>
  <c r="H10" i="1"/>
  <c r="H11" i="1"/>
  <c r="F11" i="1" s="1"/>
  <c r="H12" i="1"/>
  <c r="H15" i="1"/>
  <c r="H17" i="1"/>
  <c r="J10" i="1"/>
  <c r="J11" i="1"/>
  <c r="J12" i="1"/>
  <c r="F17" i="1" l="1"/>
  <c r="F15" i="1"/>
  <c r="G12" i="1"/>
  <c r="F10" i="1"/>
  <c r="G10" i="1" s="1"/>
  <c r="G11" i="1"/>
  <c r="Q22" i="1" l="1"/>
  <c r="G15" i="1"/>
  <c r="J17" i="1"/>
  <c r="G1" i="3" l="1"/>
  <c r="G17" i="1"/>
  <c r="I37" i="3" l="1"/>
  <c r="L37" i="3" s="1"/>
  <c r="I38" i="3"/>
  <c r="L38" i="3" s="1"/>
  <c r="H33" i="3" l="1"/>
  <c r="I33" i="3" s="1"/>
  <c r="L33" i="3" s="1"/>
  <c r="H17" i="3"/>
  <c r="I17" i="3" s="1"/>
  <c r="L17" i="3" s="1"/>
  <c r="H25" i="3"/>
  <c r="I25" i="3" s="1"/>
  <c r="L25" i="3" s="1"/>
  <c r="H19" i="3"/>
  <c r="I19" i="3" s="1"/>
  <c r="L19" i="3" s="1"/>
  <c r="H27" i="3"/>
  <c r="I27" i="3" s="1"/>
  <c r="L27" i="3" s="1"/>
  <c r="H35" i="3"/>
  <c r="I35" i="3" s="1"/>
  <c r="L35" i="3" s="1"/>
  <c r="H16" i="3"/>
  <c r="I16" i="3" s="1"/>
  <c r="L16" i="3" s="1"/>
  <c r="H29" i="3"/>
  <c r="I29" i="3" s="1"/>
  <c r="L29" i="3" s="1"/>
  <c r="H20" i="3"/>
  <c r="I20" i="3" s="1"/>
  <c r="L20" i="3" s="1"/>
  <c r="H34" i="3"/>
  <c r="I34" i="3" s="1"/>
  <c r="L34" i="3" s="1"/>
  <c r="H21" i="3"/>
  <c r="I21" i="3" s="1"/>
  <c r="L21" i="3" s="1"/>
  <c r="H26" i="3"/>
  <c r="I26" i="3" s="1"/>
  <c r="L26" i="3" s="1"/>
  <c r="H30" i="3"/>
  <c r="I30" i="3" s="1"/>
  <c r="L30" i="3" s="1"/>
  <c r="H15" i="3"/>
  <c r="I15" i="3" s="1"/>
  <c r="L15" i="3" s="1"/>
  <c r="H18" i="3"/>
  <c r="I18" i="3" s="1"/>
  <c r="L18" i="3" s="1"/>
  <c r="H22" i="3"/>
  <c r="I22" i="3" s="1"/>
  <c r="L22" i="3" s="1"/>
  <c r="H32" i="3"/>
  <c r="I32" i="3" s="1"/>
  <c r="L32" i="3" s="1"/>
  <c r="H31" i="3"/>
  <c r="I31" i="3" s="1"/>
  <c r="L31" i="3" s="1"/>
  <c r="H36" i="3"/>
  <c r="I36" i="3" s="1"/>
  <c r="L36" i="3" s="1"/>
  <c r="H24" i="3"/>
  <c r="I24" i="3" s="1"/>
  <c r="L24" i="3" s="1"/>
  <c r="H23" i="3"/>
  <c r="I23" i="3" s="1"/>
  <c r="L23" i="3" s="1"/>
  <c r="H28" i="3"/>
  <c r="I28" i="3" s="1"/>
  <c r="L28" i="3" s="1"/>
  <c r="I9" i="1"/>
  <c r="F9" i="1" s="1"/>
  <c r="G9" i="1" s="1"/>
  <c r="J9" i="1" l="1"/>
  <c r="Q7" i="1" s="1"/>
  <c r="C9" i="38" s="1"/>
  <c r="G8" i="1"/>
  <c r="R7" i="1"/>
  <c r="R17" i="1" s="1"/>
  <c r="Q17" i="1"/>
  <c r="J8" i="1"/>
  <c r="R20" i="1" l="1"/>
  <c r="C10" i="38"/>
  <c r="C12" i="38" s="1"/>
  <c r="H8" i="1"/>
  <c r="B21" i="3"/>
  <c r="B23" i="3" l="1"/>
  <c r="H9" i="3" l="1"/>
  <c r="I9" i="3" s="1"/>
  <c r="L9" i="3" s="1"/>
  <c r="H7" i="3"/>
  <c r="I7" i="3" s="1"/>
  <c r="L7" i="3" s="1"/>
  <c r="H5" i="3"/>
  <c r="I5" i="3" s="1"/>
  <c r="L5" i="3" s="1"/>
  <c r="H6" i="3"/>
  <c r="I6" i="3" s="1"/>
  <c r="L6" i="3" s="1"/>
  <c r="H11" i="3"/>
  <c r="I11" i="3" s="1"/>
  <c r="L11" i="3" s="1"/>
  <c r="H4" i="3"/>
  <c r="H10" i="3"/>
  <c r="I10" i="3" s="1"/>
  <c r="L10" i="3" s="1"/>
  <c r="H12" i="3"/>
  <c r="I12" i="3" s="1"/>
  <c r="L12" i="3" s="1"/>
  <c r="H13" i="3"/>
  <c r="I13" i="3" s="1"/>
  <c r="L13" i="3" s="1"/>
  <c r="H14" i="3"/>
  <c r="I14" i="3" s="1"/>
  <c r="L14" i="3" s="1"/>
  <c r="H8" i="3"/>
  <c r="I8" i="3" s="1"/>
  <c r="L8" i="3" s="1"/>
  <c r="I4" i="3" l="1"/>
  <c r="H40" i="3"/>
  <c r="I1" i="3" l="1"/>
  <c r="L4" i="3"/>
  <c r="Q18" i="1" l="1"/>
  <c r="D20" i="38"/>
  <c r="B25" i="3"/>
</calcChain>
</file>

<file path=xl/sharedStrings.xml><?xml version="1.0" encoding="utf-8"?>
<sst xmlns="http://schemas.openxmlformats.org/spreadsheetml/2006/main" count="2466" uniqueCount="170">
  <si>
    <t>Total bid Amount</t>
  </si>
  <si>
    <t>UPDATE VALUES IN YELLOW</t>
  </si>
  <si>
    <t>*Some agencies use a special code to identify the Bid Schedule</t>
  </si>
  <si>
    <t>Code*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</si>
  <si>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</si>
  <si>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</si>
  <si>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</si>
  <si>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</si>
  <si>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</si>
  <si>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</si>
  <si>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</si>
  <si>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</si>
  <si>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</si>
  <si>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A-1</t>
  </si>
  <si>
    <t>Mob/Demob - shall not exceed 5%</t>
  </si>
  <si>
    <t>LS</t>
  </si>
  <si>
    <t>5% of assumed project cost</t>
  </si>
  <si>
    <t>Environmental Compliance</t>
  </si>
  <si>
    <t>Bid date:</t>
  </si>
  <si>
    <t>Traffic Controls</t>
  </si>
  <si>
    <t>Award date:</t>
  </si>
  <si>
    <t>Landowner Coordination</t>
  </si>
  <si>
    <t>Notice date:</t>
  </si>
  <si>
    <t>Develop and Provide Water Supply</t>
  </si>
  <si>
    <t>Start Date:</t>
  </si>
  <si>
    <t>Construction Survey</t>
  </si>
  <si>
    <t>Complete by:</t>
  </si>
  <si>
    <t>Stabilized Construction Entrance</t>
  </si>
  <si>
    <t>Potholing and Utility Coordination</t>
  </si>
  <si>
    <t>Work Days:</t>
  </si>
  <si>
    <t>(including weekends)</t>
  </si>
  <si>
    <t>Clearing and Grubbing</t>
  </si>
  <si>
    <t>Site Restoration</t>
  </si>
  <si>
    <t>As-Built Project Documents</t>
  </si>
  <si>
    <t>Liquidated Damages ($/day)</t>
  </si>
  <si>
    <t>Project Overhead to be dispersed</t>
  </si>
  <si>
    <t xml:space="preserve">Number of Bid Items to spread overhead </t>
  </si>
  <si>
    <t>Overhead $$ / site</t>
  </si>
  <si>
    <t>Overhead as a % of Total</t>
  </si>
  <si>
    <t>(check against Cell B21)</t>
  </si>
  <si>
    <t>Step #1</t>
  </si>
  <si>
    <t>Review the Plan Set and the Specifications to identify the type of work that will be done.</t>
  </si>
  <si>
    <t>Step #2</t>
  </si>
  <si>
    <t>Use this link to identify potential wage determinations for those jobs:</t>
  </si>
  <si>
    <t>*Ensure you are in the correct county.</t>
  </si>
  <si>
    <t>https://www.dir.ca.gov/oprl/2024-1/PWD/Determinations/Subtrades/jrnylist.html</t>
  </si>
  <si>
    <t>Step #3</t>
  </si>
  <si>
    <t>List the Classification as well as the corresponding wage determinations:</t>
  </si>
  <si>
    <t>Classification</t>
  </si>
  <si>
    <t>Wage ($/hr)</t>
  </si>
  <si>
    <t>Jobs/Tasks</t>
  </si>
  <si>
    <t>Justification</t>
  </si>
  <si>
    <t>Task Code (if used)</t>
  </si>
  <si>
    <t>Labor Lead</t>
  </si>
  <si>
    <t>Laborer</t>
  </si>
  <si>
    <t>Operator</t>
  </si>
  <si>
    <t>Driver</t>
  </si>
  <si>
    <t>Landscaper</t>
  </si>
  <si>
    <t>Pipe Fitter</t>
  </si>
  <si>
    <t>Etc</t>
  </si>
  <si>
    <t>*For justification, see "Scope of Work Provisions" link in the wage determinations from the link above.</t>
  </si>
  <si>
    <t>*Wage is non-overtime.</t>
  </si>
  <si>
    <t>Crew Info</t>
  </si>
  <si>
    <t>multiplier (helpers to leadman)</t>
  </si>
  <si>
    <t>working hours per day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</si>
  <si>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</si>
  <si>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</si>
  <si>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</si>
  <si>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</si>
  <si>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</si>
  <si>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</si>
  <si>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</si>
  <si>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</si>
  <si>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</si>
  <si>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</si>
  <si>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</si>
  <si>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</si>
  <si>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Project OVERHEAD</t>
  </si>
  <si>
    <t>LAW</t>
  </si>
  <si>
    <t>Margin</t>
  </si>
  <si>
    <t>Mob/Demob</t>
  </si>
  <si>
    <t>Bonding</t>
  </si>
  <si>
    <t>EA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</si>
  <si>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</si>
  <si>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</si>
  <si>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</si>
  <si>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</si>
  <si>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</si>
  <si>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</si>
  <si>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</si>
  <si>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</si>
  <si>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</si>
  <si>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</si>
  <si>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</si>
  <si>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</si>
  <si>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</si>
  <si>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</si>
  <si>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</si>
  <si>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</si>
  <si>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Fuel</t>
  </si>
  <si>
    <t>Travel/Hotels</t>
  </si>
  <si>
    <t>Days</t>
  </si>
  <si>
    <t>Per Diem</t>
  </si>
  <si>
    <t>Subtotal</t>
  </si>
  <si>
    <t>Margin (back-calculated)</t>
  </si>
  <si>
    <t>BID SCHEDULE ITEMS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</si>
  <si>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</si>
  <si>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</si>
  <si>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</si>
  <si>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</si>
  <si>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</si>
  <si>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</si>
  <si>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</si>
  <si>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</si>
  <si>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</si>
  <si>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</si>
  <si>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</si>
  <si>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</si>
  <si>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</si>
  <si>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</si>
  <si>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Bid Bond % (see specs)</t>
  </si>
  <si>
    <t>Performance Bond Premium %</t>
  </si>
  <si>
    <t>Bid Item Total</t>
  </si>
  <si>
    <t>ITEM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</si>
  <si>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</si>
  <si>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</si>
  <si>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</si>
  <si>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</si>
  <si>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</si>
  <si>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</si>
  <si>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</si>
  <si>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ea</t>
  </si>
  <si>
    <t>Demobilization</t>
  </si>
  <si>
    <t>Add More</t>
  </si>
  <si>
    <t>Input Prevailing Wage rates on "Prevailing Wage" tab.</t>
  </si>
  <si>
    <t>Assumes # of helpers to crew lead as outlined on Bid Schedule tab</t>
  </si>
  <si>
    <t>End</t>
  </si>
  <si>
    <t>For equipment rates see this spreadsheet:</t>
  </si>
  <si>
    <t>https://laurel-ag.box.com/s/fscobx1vxxwhne2hxnathrnucmlxae6m</t>
  </si>
  <si>
    <t>Diesel</t>
  </si>
  <si>
    <t>Gas</t>
  </si>
  <si>
    <t>Other (may sometimes include Bonds and Insurance)</t>
  </si>
  <si>
    <t>UNIT COST 2</t>
  </si>
  <si>
    <t>Assumes # of helpers to crew lead as outlined on "Bid Schedule" tab.</t>
  </si>
  <si>
    <t>Mini Excavator</t>
  </si>
  <si>
    <t>hr</t>
  </si>
  <si>
    <t>SWPP</t>
  </si>
  <si>
    <t xml:space="preserve">COAST </t>
  </si>
  <si>
    <t>SWPP Inspection &amp; Reporting</t>
  </si>
  <si>
    <t xml:space="preserve">Water Truck </t>
  </si>
  <si>
    <t>month</t>
  </si>
  <si>
    <t>gal</t>
  </si>
  <si>
    <t>Traffic Control Plan</t>
  </si>
  <si>
    <t>Hard hats, etc.</t>
  </si>
  <si>
    <t>Booster Pump</t>
  </si>
  <si>
    <t>months</t>
  </si>
  <si>
    <t>Month</t>
  </si>
  <si>
    <t>Construction Survey &amp; Staking</t>
  </si>
  <si>
    <t>Rock</t>
  </si>
  <si>
    <t>Mini Ex</t>
  </si>
  <si>
    <t>Rumble strips</t>
  </si>
  <si>
    <t>Misc Material</t>
  </si>
  <si>
    <t>HydroVac</t>
  </si>
  <si>
    <t>Grader</t>
  </si>
  <si>
    <t>weeks</t>
  </si>
  <si>
    <t>Skid Steer</t>
  </si>
  <si>
    <t>Weeks</t>
  </si>
  <si>
    <t>As-Built</t>
  </si>
  <si>
    <t>Bid Bond Check</t>
  </si>
  <si>
    <t>Example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</si>
</sst>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  <numFmt numFmtId="168" formatCode="0.0%"/>
    <numFmt numFmtId="169" formatCode="0.00000%"/>
  </numFmts>
  <fonts count="3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70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5" fillId="6" borderId="1" xfId="0" applyFont="1" applyFill="1" applyBorder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0" fontId="8" fillId="0" borderId="29" xfId="0" applyFont="1" applyBorder="1" applyAlignment="1">
      <alignment horizontal="righ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7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9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9" fontId="3" fillId="0" borderId="20" xfId="0" applyNumberFormat="1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8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8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9" fontId="20" fillId="0" borderId="7" xfId="0" applyNumberFormat="1" applyFont="1" applyBorder="1" applyAlignment="1">
      <alignment horizontal="left" vertical="top"/>
    </xf>
    <xf numFmtId="9" fontId="3" fillId="0" borderId="7" xfId="0" applyNumberFormat="1" applyFont="1" applyBorder="1" applyAlignment="1">
      <alignment horizontal="left" vertical="top"/>
    </xf>
    <xf numFmtId="9" fontId="22" fillId="0" borderId="7" xfId="0" applyNumberFormat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8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9" fontId="23" fillId="0" borderId="31" xfId="0" applyNumberFormat="1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9" fontId="23" fillId="0" borderId="21" xfId="0" applyNumberFormat="1" applyFont="1" applyBorder="1" applyAlignment="1">
      <alignment horizontal="left" vertical="top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9" fontId="23" fillId="0" borderId="7" xfId="0" applyNumberFormat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9" fontId="3" fillId="0" borderId="15" xfId="0" applyNumberFormat="1" applyFont="1" applyBorder="1" applyAlignment="1">
      <alignment horizontal="left" vertical="top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5" xfId="0" applyNumberFormat="1" applyFont="1" applyFill="1" applyBorder="1" applyAlignment="1">
      <alignment horizontal="left" vertical="top" wrapText="1"/>
    </xf>
    <xf numFmtId="9" fontId="6" fillId="0" borderId="36" xfId="2" applyFont="1" applyBorder="1" applyAlignment="1">
      <alignment horizontal="left" vertical="top"/>
    </xf>
    <xf numFmtId="44" fontId="6" fillId="0" borderId="12" xfId="0" applyNumberFormat="1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9" fontId="20" fillId="0" borderId="15" xfId="0" applyNumberFormat="1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9" fontId="3" fillId="5" borderId="0" xfId="0" applyNumberFormat="1" applyFont="1" applyFill="1" applyAlignment="1">
      <alignment horizontal="righ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10" borderId="35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9" fontId="26" fillId="0" borderId="20" xfId="0" applyNumberFormat="1" applyFont="1" applyBorder="1" applyAlignment="1">
      <alignment horizontal="left" vertical="top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9" fontId="27" fillId="0" borderId="7" xfId="0" applyNumberFormat="1" applyFont="1" applyBorder="1" applyAlignment="1">
      <alignment horizontal="left" vertical="top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9" fontId="28" fillId="0" borderId="7" xfId="0" applyNumberFormat="1" applyFont="1" applyBorder="1" applyAlignment="1">
      <alignment horizontal="left" vertical="top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6" fillId="0" borderId="37" xfId="0" applyFont="1" applyBorder="1" applyAlignment="1">
      <alignment horizontal="left" vertical="top"/>
    </xf>
    <xf numFmtId="165" fontId="3" fillId="0" borderId="38" xfId="0" applyNumberFormat="1" applyFont="1" applyBorder="1" applyAlignment="1">
      <alignment horizontal="left" vertical="top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9" fontId="9" fillId="0" borderId="7" xfId="0" applyNumberFormat="1" applyFont="1" applyBorder="1" applyAlignment="1">
      <alignment horizontal="left" vertical="top"/>
    </xf>
    <xf numFmtId="9" fontId="9" fillId="0" borderId="31" xfId="0" applyNumberFormat="1" applyFont="1" applyBorder="1" applyAlignment="1">
      <alignment horizontal="left" vertical="top"/>
    </xf>
    <xf numFmtId="9" fontId="6" fillId="0" borderId="10" xfId="2" applyFont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41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1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2" xfId="0" applyNumberFormat="1" applyFont="1" applyBorder="1" applyAlignment="1">
      <alignment horizontal="left" vertical="top"/>
    </xf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5" xfId="0" applyFont="1" applyFill="1" applyBorder="1" applyAlignment="1">
      <alignment horizontal="left" vertical="top"/>
    </xf>
    <xf numFmtId="0" fontId="11" fillId="5" borderId="28" xfId="0" applyFont="1" applyFill="1" applyBorder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7" borderId="0" xfId="0" applyNumberFormat="1" applyFont="1" applyFill="1"/>
    <xf numFmtId="0" fontId="15" fillId="0" borderId="1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44" fontId="14" fillId="0" borderId="1" xfId="0" applyNumberFormat="1" applyFont="1" applyBorder="1"/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4" xfId="0" applyFont="1" applyFill="1" applyBorder="1" applyAlignment="1">
      <alignment vertical="top"/>
    </xf>
    <xf numFmtId="165" fontId="6" fillId="5" borderId="0" xfId="0" applyNumberFormat="1" applyFont="1" applyFill="1" applyAlignment="1">
      <alignment horizontal="left" vertical="top"/>
    </xf>
    <xf numFmtId="168" fontId="3" fillId="5" borderId="0" xfId="0" applyNumberFormat="1" applyFont="1" applyFill="1" applyAlignment="1">
      <alignment horizontal="right" vertical="top"/>
    </xf>
    <xf numFmtId="169" fontId="0" fillId="0" borderId="0" xfId="2" applyNumberFormat="1" applyFont="1" applyAlignment="1">
      <alignment horizontal="left" vertical="top"/>
    </xf>
    <xf numFmtId="0" fontId="10" fillId="2" borderId="4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Q68"/>
  <sheetViews>
    <sheetView tabSelected="1" zoomScaleNormal="10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2.77734375" customWidth="1"/>
    <col min="4" max="4" width="6.44140625" customWidth="1"/>
    <col min="5" max="5" width="5.109375" customWidth="1"/>
    <col min="6" max="6" width="55.44140625" customWidth="1"/>
    <col min="7" max="7" width="15.6640625" bestFit="1" customWidth="1"/>
    <col min="8" max="8" width="13.109375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6" max="16" width="15" bestFit="1" customWidth="1"/>
  </cols>
  <sheetData>
    <row r="1" spans="1:17" s="13" customFormat="1" ht="33" x14ac:dyDescent="0.25">
      <c r="B1" s="32" t="s">
        <v>169</v>
      </c>
      <c r="D1" s="14"/>
      <c r="E1" s="14"/>
      <c r="F1" s="14"/>
      <c r="G1" s="35">
        <f>SUM(G4:G66)</f>
        <v>1030800</v>
      </c>
      <c r="H1" s="16"/>
      <c r="I1" s="145">
        <f>SUM(I4:I38)</f>
        <v>1074217</v>
      </c>
      <c r="J1" s="222" t="s">
        <v>0</v>
      </c>
      <c r="K1" s="26"/>
    </row>
    <row r="2" spans="1:17" s="13" customFormat="1" ht="14.25" customHeight="1" thickBot="1" x14ac:dyDescent="0.3">
      <c r="A2" s="234" t="s">
        <v>1</v>
      </c>
      <c r="B2" s="163"/>
      <c r="D2" s="14" t="s">
        <v>2</v>
      </c>
      <c r="I2" s="16"/>
    </row>
    <row r="3" spans="1:17" s="13" customFormat="1" ht="14.25" customHeight="1" x14ac:dyDescent="0.25">
      <c r="D3" s="261" t="s">
        <v>3</v>
      </c>
      <c r="E3" s="265" t="s">
        <v>4</v>
      </c>
      <c r="F3" s="266"/>
      <c r="G3" s="142" t="s">
        <v>5</v>
      </c>
      <c r="H3" s="142" t="s">
        <v>6</v>
      </c>
      <c r="I3" s="142" t="s">
        <v>7</v>
      </c>
      <c r="J3" s="142" t="s">
        <v>8</v>
      </c>
      <c r="K3" s="142" t="s">
        <v>9</v>
      </c>
      <c r="L3" s="217" t="s">
        <v>10</v>
      </c>
      <c r="M3" s="142" t="s">
        <v>11</v>
      </c>
      <c r="N3" s="143" t="s">
        <v>12</v>
      </c>
    </row>
    <row r="4" spans="1:17" s="13" customFormat="1" ht="14.25" customHeight="1" x14ac:dyDescent="0.25">
      <c r="B4" s="17" t="s">
        <v>12</v>
      </c>
      <c r="D4" s="246" t="s">
        <v>13</v>
      </c>
      <c r="E4" s="135">
        <v>1</v>
      </c>
      <c r="F4" s="198" t="s">
        <v>14</v>
      </c>
      <c r="G4" s="132">
        <f>'Bid Schedule'!G20</f>
        <v>457400</v>
      </c>
      <c r="H4" s="132">
        <f t="shared" ref="H4:H38" si="0">IF(F4=0,0,$B$23)</f>
        <v>3946.3636363636365</v>
      </c>
      <c r="I4" s="133">
        <f>ROUNDUP(H4+G4,0)</f>
        <v>461347</v>
      </c>
      <c r="J4" s="134">
        <v>1</v>
      </c>
      <c r="K4" s="134" t="s">
        <v>15</v>
      </c>
      <c r="L4" s="218">
        <f t="shared" ref="L4:L36" si="1">I4/J4</f>
        <v>461347</v>
      </c>
      <c r="M4" s="220"/>
      <c r="N4" s="136"/>
      <c r="P4" s="20">
        <f>10500000*0.05</f>
        <v>525000</v>
      </c>
      <c r="Q4" s="13" t="s">
        <v>16</v>
      </c>
    </row>
    <row r="5" spans="1:17" s="13" customFormat="1" ht="14.25" customHeight="1" x14ac:dyDescent="0.25">
      <c r="D5" s="244" t="s">
        <v>13</v>
      </c>
      <c r="E5" s="135">
        <v>2</v>
      </c>
      <c r="F5" s="198" t="s">
        <v>17</v>
      </c>
      <c r="G5" s="132">
        <f>'Bid Schedule'!G30</f>
        <v>104200</v>
      </c>
      <c r="H5" s="132">
        <f t="shared" si="0"/>
        <v>3946.3636363636365</v>
      </c>
      <c r="I5" s="133">
        <f t="shared" ref="I5:I38" si="2">ROUNDUP(H5+G5,0)</f>
        <v>108147</v>
      </c>
      <c r="J5" s="134">
        <v>1</v>
      </c>
      <c r="K5" s="134" t="s">
        <v>15</v>
      </c>
      <c r="L5" s="218">
        <f t="shared" si="1"/>
        <v>108147</v>
      </c>
      <c r="M5" s="220"/>
      <c r="N5" s="136"/>
    </row>
    <row r="6" spans="1:17" s="13" customFormat="1" ht="14.25" customHeight="1" x14ac:dyDescent="0.25">
      <c r="A6" s="13" t="s">
        <v>18</v>
      </c>
      <c r="B6" s="164">
        <v>45807</v>
      </c>
      <c r="D6" s="246" t="s">
        <v>13</v>
      </c>
      <c r="E6" s="135">
        <v>3</v>
      </c>
      <c r="F6" s="198" t="s">
        <v>19</v>
      </c>
      <c r="G6" s="132">
        <f>'Bid Schedule'!G39</f>
        <v>52700</v>
      </c>
      <c r="H6" s="132">
        <f t="shared" si="0"/>
        <v>3946.3636363636365</v>
      </c>
      <c r="I6" s="133">
        <f t="shared" si="2"/>
        <v>56647</v>
      </c>
      <c r="J6" s="134">
        <v>1</v>
      </c>
      <c r="K6" s="134" t="s">
        <v>15</v>
      </c>
      <c r="L6" s="218">
        <f t="shared" si="1"/>
        <v>56647</v>
      </c>
      <c r="M6" s="220"/>
      <c r="N6" s="136"/>
    </row>
    <row r="7" spans="1:17" s="13" customFormat="1" ht="14.25" customHeight="1" x14ac:dyDescent="0.25">
      <c r="A7" s="13" t="s">
        <v>20</v>
      </c>
      <c r="B7" s="164">
        <v>45807</v>
      </c>
      <c r="D7" s="244" t="s">
        <v>13</v>
      </c>
      <c r="E7" s="135">
        <v>4</v>
      </c>
      <c r="F7" s="198" t="s">
        <v>21</v>
      </c>
      <c r="G7" s="132">
        <f>'Bid Schedule'!G48</f>
        <v>28300</v>
      </c>
      <c r="H7" s="132">
        <f t="shared" si="0"/>
        <v>3946.3636363636365</v>
      </c>
      <c r="I7" s="133">
        <f t="shared" si="2"/>
        <v>32247</v>
      </c>
      <c r="J7" s="134">
        <v>1</v>
      </c>
      <c r="K7" s="134" t="s">
        <v>15</v>
      </c>
      <c r="L7" s="218">
        <f t="shared" si="1"/>
        <v>32247</v>
      </c>
      <c r="M7" s="220"/>
      <c r="N7" s="136"/>
    </row>
    <row r="8" spans="1:17" s="13" customFormat="1" ht="14.25" customHeight="1" x14ac:dyDescent="0.25">
      <c r="A8" s="13" t="s">
        <v>22</v>
      </c>
      <c r="B8" s="164">
        <v>45853</v>
      </c>
      <c r="D8" s="246" t="s">
        <v>13</v>
      </c>
      <c r="E8" s="135">
        <v>5</v>
      </c>
      <c r="F8" s="198" t="s">
        <v>23</v>
      </c>
      <c r="G8" s="132">
        <f>'Bid Schedule'!G57</f>
        <v>54900</v>
      </c>
      <c r="H8" s="132">
        <f t="shared" si="0"/>
        <v>3946.3636363636365</v>
      </c>
      <c r="I8" s="133">
        <f t="shared" si="2"/>
        <v>58847</v>
      </c>
      <c r="J8" s="134">
        <v>1</v>
      </c>
      <c r="K8" s="134" t="s">
        <v>15</v>
      </c>
      <c r="L8" s="218">
        <f t="shared" si="1"/>
        <v>58847</v>
      </c>
      <c r="M8" s="220"/>
      <c r="N8" s="136"/>
    </row>
    <row r="9" spans="1:17" s="13" customFormat="1" ht="14.25" customHeight="1" x14ac:dyDescent="0.25">
      <c r="A9" s="13" t="s">
        <v>24</v>
      </c>
      <c r="B9" s="164">
        <v>45858</v>
      </c>
      <c r="D9" s="244" t="s">
        <v>13</v>
      </c>
      <c r="E9" s="135">
        <v>6</v>
      </c>
      <c r="F9" s="198" t="s">
        <v>25</v>
      </c>
      <c r="G9" s="132">
        <f>'Bid Schedule'!G66</f>
        <v>92800</v>
      </c>
      <c r="H9" s="132">
        <f t="shared" si="0"/>
        <v>3946.3636363636365</v>
      </c>
      <c r="I9" s="133">
        <f t="shared" si="2"/>
        <v>96747</v>
      </c>
      <c r="J9" s="134">
        <v>1</v>
      </c>
      <c r="K9" s="134" t="s">
        <v>15</v>
      </c>
      <c r="L9" s="218">
        <f t="shared" si="1"/>
        <v>96747</v>
      </c>
      <c r="M9" s="220"/>
      <c r="N9" s="136"/>
    </row>
    <row r="10" spans="1:17" s="13" customFormat="1" ht="14.25" customHeight="1" x14ac:dyDescent="0.25">
      <c r="A10" s="13" t="s">
        <v>26</v>
      </c>
      <c r="B10" s="164">
        <v>46054</v>
      </c>
      <c r="D10" s="246" t="s">
        <v>13</v>
      </c>
      <c r="E10" s="135">
        <v>7</v>
      </c>
      <c r="F10" s="198" t="s">
        <v>27</v>
      </c>
      <c r="G10" s="132">
        <f>'Bid Schedule'!G75</f>
        <v>26400</v>
      </c>
      <c r="H10" s="132">
        <f t="shared" si="0"/>
        <v>3946.3636363636365</v>
      </c>
      <c r="I10" s="133">
        <f t="shared" si="2"/>
        <v>30347</v>
      </c>
      <c r="J10" s="134">
        <v>4</v>
      </c>
      <c r="K10" s="134" t="s">
        <v>82</v>
      </c>
      <c r="L10" s="218">
        <f t="shared" si="1"/>
        <v>7586.75</v>
      </c>
      <c r="M10" s="220"/>
      <c r="N10" s="136"/>
    </row>
    <row r="11" spans="1:17" s="13" customFormat="1" ht="14.25" customHeight="1" x14ac:dyDescent="0.25">
      <c r="D11" s="244" t="s">
        <v>13</v>
      </c>
      <c r="E11" s="135">
        <v>8</v>
      </c>
      <c r="F11" s="198" t="s">
        <v>28</v>
      </c>
      <c r="G11" s="132">
        <f>'Bid Schedule'!G84</f>
        <v>117000</v>
      </c>
      <c r="H11" s="132">
        <f t="shared" si="0"/>
        <v>3946.3636363636365</v>
      </c>
      <c r="I11" s="133">
        <f t="shared" si="2"/>
        <v>120947</v>
      </c>
      <c r="J11" s="134">
        <v>1</v>
      </c>
      <c r="K11" s="134" t="s">
        <v>15</v>
      </c>
      <c r="L11" s="218">
        <f t="shared" si="1"/>
        <v>120947</v>
      </c>
      <c r="M11" s="220"/>
      <c r="N11" s="136"/>
    </row>
    <row r="12" spans="1:17" s="13" customFormat="1" ht="14.25" customHeight="1" x14ac:dyDescent="0.25">
      <c r="A12" s="13" t="s">
        <v>29</v>
      </c>
      <c r="B12" s="13">
        <f>B10-B9</f>
        <v>196</v>
      </c>
      <c r="C12" s="13" t="s">
        <v>30</v>
      </c>
      <c r="D12" s="244" t="s">
        <v>13</v>
      </c>
      <c r="E12" s="135">
        <v>9</v>
      </c>
      <c r="F12" s="198" t="s">
        <v>31</v>
      </c>
      <c r="G12" s="132">
        <f>'Bid Schedule'!G93</f>
        <v>35100</v>
      </c>
      <c r="H12" s="132">
        <f t="shared" si="0"/>
        <v>3946.3636363636365</v>
      </c>
      <c r="I12" s="133">
        <f t="shared" si="2"/>
        <v>39047</v>
      </c>
      <c r="J12" s="134">
        <v>1</v>
      </c>
      <c r="K12" s="134" t="s">
        <v>15</v>
      </c>
      <c r="L12" s="218">
        <f t="shared" si="1"/>
        <v>39047</v>
      </c>
      <c r="M12" s="220"/>
      <c r="N12" s="136"/>
    </row>
    <row r="13" spans="1:17" s="13" customFormat="1" ht="14.25" customHeight="1" x14ac:dyDescent="0.25">
      <c r="D13" s="244" t="s">
        <v>13</v>
      </c>
      <c r="E13" s="135">
        <v>10</v>
      </c>
      <c r="F13" s="198" t="s">
        <v>32</v>
      </c>
      <c r="G13" s="132">
        <f>'Bid Schedule'!G102</f>
        <v>35100</v>
      </c>
      <c r="H13" s="132">
        <f t="shared" si="0"/>
        <v>3946.3636363636365</v>
      </c>
      <c r="I13" s="133">
        <f t="shared" si="2"/>
        <v>39047</v>
      </c>
      <c r="J13" s="134">
        <v>1</v>
      </c>
      <c r="K13" s="134" t="s">
        <v>15</v>
      </c>
      <c r="L13" s="218">
        <f t="shared" si="1"/>
        <v>39047</v>
      </c>
      <c r="M13" s="220"/>
      <c r="N13" s="136"/>
    </row>
    <row r="14" spans="1:17" s="13" customFormat="1" ht="14.25" customHeight="1" x14ac:dyDescent="0.25">
      <c r="D14" s="244" t="s">
        <v>13</v>
      </c>
      <c r="E14" s="135">
        <v>11</v>
      </c>
      <c r="F14" s="198" t="s">
        <v>33</v>
      </c>
      <c r="G14" s="132">
        <f>'Bid Schedule'!G111</f>
        <v>26900</v>
      </c>
      <c r="H14" s="132">
        <f t="shared" si="0"/>
        <v>3946.3636363636365</v>
      </c>
      <c r="I14" s="133">
        <f t="shared" si="2"/>
        <v>30847</v>
      </c>
      <c r="J14" s="134">
        <v>1</v>
      </c>
      <c r="K14" s="134" t="s">
        <v>15</v>
      </c>
      <c r="L14" s="218">
        <f t="shared" si="1"/>
        <v>30847</v>
      </c>
      <c r="M14" s="220"/>
      <c r="N14" s="136"/>
    </row>
    <row r="15" spans="1:17" s="13" customFormat="1" ht="14.25" customHeight="1" x14ac:dyDescent="0.25">
      <c r="B15" s="262">
        <v>1000</v>
      </c>
      <c r="C15" s="13" t="s">
        <v>34</v>
      </c>
      <c r="D15" s="244"/>
      <c r="E15" s="135"/>
      <c r="F15" s="198"/>
      <c r="G15" s="132">
        <f>'Bid Schedule'!G120</f>
        <v>0</v>
      </c>
      <c r="H15" s="132">
        <f t="shared" si="0"/>
        <v>0</v>
      </c>
      <c r="I15" s="133">
        <f t="shared" si="2"/>
        <v>0</v>
      </c>
      <c r="J15" s="134">
        <v>1</v>
      </c>
      <c r="K15" s="134"/>
      <c r="L15" s="218">
        <f t="shared" si="1"/>
        <v>0</v>
      </c>
      <c r="M15" s="220"/>
      <c r="N15" s="136"/>
    </row>
    <row r="16" spans="1:17" s="13" customFormat="1" ht="14.25" customHeight="1" x14ac:dyDescent="0.25">
      <c r="D16" s="244"/>
      <c r="E16" s="135"/>
      <c r="F16" s="198"/>
      <c r="G16" s="132">
        <f>'Bid Schedule'!G129</f>
        <v>0</v>
      </c>
      <c r="H16" s="132">
        <f t="shared" si="0"/>
        <v>0</v>
      </c>
      <c r="I16" s="133">
        <f t="shared" si="2"/>
        <v>0</v>
      </c>
      <c r="J16" s="134">
        <v>1</v>
      </c>
      <c r="K16" s="134"/>
      <c r="L16" s="218">
        <f t="shared" si="1"/>
        <v>0</v>
      </c>
      <c r="M16" s="220"/>
      <c r="N16" s="136"/>
    </row>
    <row r="17" spans="2:14" s="13" customFormat="1" ht="14.25" customHeight="1" x14ac:dyDescent="0.25">
      <c r="D17" s="244"/>
      <c r="E17" s="135"/>
      <c r="F17" s="198"/>
      <c r="G17" s="132">
        <f>'Bid Schedule'!G138</f>
        <v>0</v>
      </c>
      <c r="H17" s="132">
        <f t="shared" si="0"/>
        <v>0</v>
      </c>
      <c r="I17" s="133">
        <f t="shared" si="2"/>
        <v>0</v>
      </c>
      <c r="J17" s="134">
        <v>1</v>
      </c>
      <c r="K17" s="134"/>
      <c r="L17" s="218">
        <f t="shared" si="1"/>
        <v>0</v>
      </c>
      <c r="M17" s="220"/>
      <c r="N17" s="136"/>
    </row>
    <row r="18" spans="2:14" s="13" customFormat="1" ht="14.25" customHeight="1" x14ac:dyDescent="0.25">
      <c r="D18" s="244"/>
      <c r="E18" s="135"/>
      <c r="F18" s="198"/>
      <c r="G18" s="132">
        <f>'Bid Schedule'!G147</f>
        <v>0</v>
      </c>
      <c r="H18" s="132">
        <f t="shared" si="0"/>
        <v>0</v>
      </c>
      <c r="I18" s="133">
        <f t="shared" si="2"/>
        <v>0</v>
      </c>
      <c r="J18" s="134">
        <v>1</v>
      </c>
      <c r="K18" s="134"/>
      <c r="L18" s="218">
        <f t="shared" si="1"/>
        <v>0</v>
      </c>
      <c r="M18" s="220"/>
      <c r="N18" s="136"/>
    </row>
    <row r="19" spans="2:14" s="13" customFormat="1" ht="14.25" customHeight="1" x14ac:dyDescent="0.25">
      <c r="D19" s="244"/>
      <c r="E19" s="135"/>
      <c r="F19" s="198"/>
      <c r="G19" s="132">
        <f>'Bid Schedule'!G156</f>
        <v>0</v>
      </c>
      <c r="H19" s="132">
        <f t="shared" si="0"/>
        <v>0</v>
      </c>
      <c r="I19" s="133">
        <f t="shared" si="2"/>
        <v>0</v>
      </c>
      <c r="J19" s="134">
        <v>1</v>
      </c>
      <c r="K19" s="134"/>
      <c r="L19" s="218">
        <f t="shared" si="1"/>
        <v>0</v>
      </c>
      <c r="M19" s="220"/>
      <c r="N19" s="136"/>
    </row>
    <row r="20" spans="2:14" s="13" customFormat="1" ht="14.25" customHeight="1" x14ac:dyDescent="0.25">
      <c r="D20" s="244"/>
      <c r="E20" s="135"/>
      <c r="F20" s="198"/>
      <c r="G20" s="132">
        <f>'Bid Schedule'!G165</f>
        <v>0</v>
      </c>
      <c r="H20" s="132">
        <f t="shared" si="0"/>
        <v>0</v>
      </c>
      <c r="I20" s="133">
        <f t="shared" si="2"/>
        <v>0</v>
      </c>
      <c r="J20" s="134">
        <v>1</v>
      </c>
      <c r="K20" s="134"/>
      <c r="L20" s="218">
        <f t="shared" si="1"/>
        <v>0</v>
      </c>
      <c r="M20" s="220"/>
      <c r="N20" s="136"/>
    </row>
    <row r="21" spans="2:14" s="13" customFormat="1" ht="14.25" customHeight="1" x14ac:dyDescent="0.25">
      <c r="B21" s="144">
        <f>'Bid Schedule'!G8</f>
        <v>43410</v>
      </c>
      <c r="C21" s="13" t="s">
        <v>35</v>
      </c>
      <c r="D21" s="244"/>
      <c r="E21" s="135"/>
      <c r="F21" s="198"/>
      <c r="G21" s="132">
        <f>'Bid Schedule'!G174</f>
        <v>0</v>
      </c>
      <c r="H21" s="132">
        <f t="shared" si="0"/>
        <v>0</v>
      </c>
      <c r="I21" s="133">
        <f t="shared" si="2"/>
        <v>0</v>
      </c>
      <c r="J21" s="134">
        <v>1</v>
      </c>
      <c r="K21" s="134"/>
      <c r="L21" s="218">
        <f t="shared" si="1"/>
        <v>0</v>
      </c>
      <c r="M21" s="220"/>
      <c r="N21" s="136"/>
    </row>
    <row r="22" spans="2:14" s="13" customFormat="1" ht="14.25" customHeight="1" x14ac:dyDescent="0.25">
      <c r="B22" s="33">
        <v>11</v>
      </c>
      <c r="C22" s="13" t="s">
        <v>36</v>
      </c>
      <c r="D22" s="244"/>
      <c r="E22" s="135"/>
      <c r="F22" s="198"/>
      <c r="G22" s="132">
        <f>'Bid Schedule'!G183</f>
        <v>0</v>
      </c>
      <c r="H22" s="132">
        <f t="shared" si="0"/>
        <v>0</v>
      </c>
      <c r="I22" s="133">
        <f t="shared" si="2"/>
        <v>0</v>
      </c>
      <c r="J22" s="134">
        <v>1</v>
      </c>
      <c r="K22" s="134"/>
      <c r="L22" s="218">
        <f t="shared" si="1"/>
        <v>0</v>
      </c>
      <c r="M22" s="220"/>
      <c r="N22" s="136"/>
    </row>
    <row r="23" spans="2:14" s="13" customFormat="1" ht="14.25" customHeight="1" x14ac:dyDescent="0.25">
      <c r="B23" s="144">
        <f>B21/B22</f>
        <v>3946.3636363636365</v>
      </c>
      <c r="C23" s="13" t="s">
        <v>37</v>
      </c>
      <c r="D23" s="244"/>
      <c r="E23" s="135"/>
      <c r="F23" s="198"/>
      <c r="G23" s="132">
        <f>'Bid Schedule'!G192</f>
        <v>0</v>
      </c>
      <c r="H23" s="132">
        <f t="shared" si="0"/>
        <v>0</v>
      </c>
      <c r="I23" s="133">
        <f t="shared" si="2"/>
        <v>0</v>
      </c>
      <c r="J23" s="134">
        <v>1</v>
      </c>
      <c r="K23" s="134"/>
      <c r="L23" s="218">
        <f t="shared" si="1"/>
        <v>0</v>
      </c>
      <c r="M23" s="220"/>
      <c r="N23" s="136"/>
    </row>
    <row r="24" spans="2:14" s="13" customFormat="1" ht="14.25" customHeight="1" x14ac:dyDescent="0.25">
      <c r="D24" s="244"/>
      <c r="E24" s="135"/>
      <c r="F24" s="198"/>
      <c r="G24" s="132">
        <f>'Bid Schedule'!G201</f>
        <v>0</v>
      </c>
      <c r="H24" s="132">
        <f t="shared" si="0"/>
        <v>0</v>
      </c>
      <c r="I24" s="133">
        <f t="shared" si="2"/>
        <v>0</v>
      </c>
      <c r="J24" s="134">
        <v>1</v>
      </c>
      <c r="K24" s="134"/>
      <c r="L24" s="218">
        <f t="shared" si="1"/>
        <v>0</v>
      </c>
      <c r="M24" s="220"/>
      <c r="N24" s="136"/>
    </row>
    <row r="25" spans="2:14" s="13" customFormat="1" ht="14.25" customHeight="1" x14ac:dyDescent="0.25">
      <c r="B25" s="243">
        <f>B21/I1</f>
        <v>4.0410829469278556E-2</v>
      </c>
      <c r="C25" s="13" t="s">
        <v>38</v>
      </c>
      <c r="D25" s="244"/>
      <c r="E25" s="135"/>
      <c r="F25" s="198"/>
      <c r="G25" s="132">
        <f>'Bid Schedule'!G210</f>
        <v>0</v>
      </c>
      <c r="H25" s="132">
        <f t="shared" si="0"/>
        <v>0</v>
      </c>
      <c r="I25" s="133">
        <f t="shared" si="2"/>
        <v>0</v>
      </c>
      <c r="J25" s="134">
        <v>1</v>
      </c>
      <c r="K25" s="134"/>
      <c r="L25" s="218">
        <f t="shared" si="1"/>
        <v>0</v>
      </c>
      <c r="M25" s="220"/>
      <c r="N25" s="136"/>
    </row>
    <row r="26" spans="2:14" s="13" customFormat="1" ht="14.25" customHeight="1" x14ac:dyDescent="0.25">
      <c r="D26" s="244"/>
      <c r="E26" s="135"/>
      <c r="F26" s="198"/>
      <c r="G26" s="132">
        <f>'Bid Schedule'!G219</f>
        <v>0</v>
      </c>
      <c r="H26" s="132">
        <f t="shared" si="0"/>
        <v>0</v>
      </c>
      <c r="I26" s="133">
        <f t="shared" si="2"/>
        <v>0</v>
      </c>
      <c r="J26" s="134">
        <v>1</v>
      </c>
      <c r="K26" s="134"/>
      <c r="L26" s="218">
        <f t="shared" si="1"/>
        <v>0</v>
      </c>
      <c r="M26" s="220"/>
      <c r="N26" s="136"/>
    </row>
    <row r="27" spans="2:14" s="13" customFormat="1" ht="14.25" customHeight="1" x14ac:dyDescent="0.25">
      <c r="D27" s="244"/>
      <c r="E27" s="135"/>
      <c r="F27" s="198"/>
      <c r="G27" s="132">
        <f>'Bid Schedule'!G228</f>
        <v>0</v>
      </c>
      <c r="H27" s="132">
        <f t="shared" si="0"/>
        <v>0</v>
      </c>
      <c r="I27" s="133">
        <f t="shared" si="2"/>
        <v>0</v>
      </c>
      <c r="J27" s="134">
        <v>1</v>
      </c>
      <c r="K27" s="134"/>
      <c r="L27" s="218">
        <f t="shared" si="1"/>
        <v>0</v>
      </c>
      <c r="M27" s="220"/>
      <c r="N27" s="136"/>
    </row>
    <row r="28" spans="2:14" s="13" customFormat="1" ht="14.25" customHeight="1" x14ac:dyDescent="0.25">
      <c r="D28" s="244"/>
      <c r="E28" s="135"/>
      <c r="F28" s="198"/>
      <c r="G28" s="132">
        <f>'Bid Schedule'!G237</f>
        <v>0</v>
      </c>
      <c r="H28" s="132">
        <f t="shared" si="0"/>
        <v>0</v>
      </c>
      <c r="I28" s="133">
        <f t="shared" si="2"/>
        <v>0</v>
      </c>
      <c r="J28" s="134">
        <v>1</v>
      </c>
      <c r="K28" s="134"/>
      <c r="L28" s="218">
        <f t="shared" si="1"/>
        <v>0</v>
      </c>
      <c r="M28" s="220"/>
      <c r="N28" s="136"/>
    </row>
    <row r="29" spans="2:14" s="13" customFormat="1" ht="14.25" customHeight="1" x14ac:dyDescent="0.25">
      <c r="D29" s="244"/>
      <c r="E29" s="135"/>
      <c r="F29" s="198"/>
      <c r="G29" s="132">
        <f>'Bid Schedule'!G246</f>
        <v>0</v>
      </c>
      <c r="H29" s="132">
        <f t="shared" si="0"/>
        <v>0</v>
      </c>
      <c r="I29" s="133">
        <f t="shared" si="2"/>
        <v>0</v>
      </c>
      <c r="J29" s="134">
        <v>1</v>
      </c>
      <c r="K29" s="134"/>
      <c r="L29" s="218">
        <f t="shared" si="1"/>
        <v>0</v>
      </c>
      <c r="M29" s="220"/>
      <c r="N29" s="136"/>
    </row>
    <row r="30" spans="2:14" s="13" customFormat="1" ht="14.25" customHeight="1" x14ac:dyDescent="0.25">
      <c r="D30" s="244"/>
      <c r="E30" s="135">
        <v>27</v>
      </c>
      <c r="F30" s="198"/>
      <c r="G30" s="132">
        <f>'Bid Schedule'!G255</f>
        <v>0</v>
      </c>
      <c r="H30" s="132">
        <f t="shared" si="0"/>
        <v>0</v>
      </c>
      <c r="I30" s="133">
        <f t="shared" si="2"/>
        <v>0</v>
      </c>
      <c r="J30" s="134">
        <v>1</v>
      </c>
      <c r="K30" s="134"/>
      <c r="L30" s="218">
        <f t="shared" si="1"/>
        <v>0</v>
      </c>
      <c r="M30" s="220"/>
      <c r="N30" s="136"/>
    </row>
    <row r="31" spans="2:14" s="13" customFormat="1" ht="14.25" customHeight="1" x14ac:dyDescent="0.25">
      <c r="D31" s="244"/>
      <c r="E31" s="135">
        <v>28</v>
      </c>
      <c r="F31" s="198"/>
      <c r="G31" s="132">
        <f>'Bid Schedule'!G264</f>
        <v>0</v>
      </c>
      <c r="H31" s="132">
        <f t="shared" si="0"/>
        <v>0</v>
      </c>
      <c r="I31" s="133">
        <f t="shared" si="2"/>
        <v>0</v>
      </c>
      <c r="J31" s="134">
        <v>1</v>
      </c>
      <c r="K31" s="134"/>
      <c r="L31" s="218">
        <f t="shared" si="1"/>
        <v>0</v>
      </c>
      <c r="M31" s="220"/>
      <c r="N31" s="136"/>
    </row>
    <row r="32" spans="2:14" s="13" customFormat="1" ht="14.25" customHeight="1" x14ac:dyDescent="0.25">
      <c r="D32" s="244"/>
      <c r="E32" s="135">
        <v>29</v>
      </c>
      <c r="F32" s="198"/>
      <c r="G32" s="132">
        <f>'Bid Schedule'!G273</f>
        <v>0</v>
      </c>
      <c r="H32" s="132">
        <f t="shared" si="0"/>
        <v>0</v>
      </c>
      <c r="I32" s="133">
        <f t="shared" si="2"/>
        <v>0</v>
      </c>
      <c r="J32" s="134">
        <v>1</v>
      </c>
      <c r="K32" s="134"/>
      <c r="L32" s="218">
        <f t="shared" si="1"/>
        <v>0</v>
      </c>
      <c r="M32" s="220"/>
      <c r="N32" s="136"/>
    </row>
    <row r="33" spans="4:14" s="13" customFormat="1" ht="14.25" customHeight="1" x14ac:dyDescent="0.25">
      <c r="D33" s="244"/>
      <c r="E33" s="135">
        <v>30</v>
      </c>
      <c r="F33" s="198"/>
      <c r="G33" s="132">
        <f>'Bid Schedule'!G282</f>
        <v>0</v>
      </c>
      <c r="H33" s="132">
        <f t="shared" si="0"/>
        <v>0</v>
      </c>
      <c r="I33" s="133">
        <f t="shared" si="2"/>
        <v>0</v>
      </c>
      <c r="J33" s="134">
        <v>1</v>
      </c>
      <c r="K33" s="134"/>
      <c r="L33" s="218">
        <f t="shared" si="1"/>
        <v>0</v>
      </c>
      <c r="M33" s="220"/>
      <c r="N33" s="136"/>
    </row>
    <row r="34" spans="4:14" s="13" customFormat="1" ht="14.25" customHeight="1" x14ac:dyDescent="0.25">
      <c r="D34" s="244"/>
      <c r="E34" s="135">
        <v>31</v>
      </c>
      <c r="F34" s="198"/>
      <c r="G34" s="132">
        <f>'Bid Schedule'!G291</f>
        <v>0</v>
      </c>
      <c r="H34" s="132">
        <f t="shared" si="0"/>
        <v>0</v>
      </c>
      <c r="I34" s="133">
        <f t="shared" si="2"/>
        <v>0</v>
      </c>
      <c r="J34" s="134">
        <v>1</v>
      </c>
      <c r="K34" s="134"/>
      <c r="L34" s="218">
        <f t="shared" si="1"/>
        <v>0</v>
      </c>
      <c r="M34" s="220"/>
      <c r="N34" s="136"/>
    </row>
    <row r="35" spans="4:14" s="13" customFormat="1" ht="14.25" customHeight="1" x14ac:dyDescent="0.25">
      <c r="D35" s="244"/>
      <c r="E35" s="135">
        <v>32</v>
      </c>
      <c r="F35" s="198"/>
      <c r="G35" s="132">
        <f>'Bid Schedule'!G300</f>
        <v>0</v>
      </c>
      <c r="H35" s="132">
        <f t="shared" si="0"/>
        <v>0</v>
      </c>
      <c r="I35" s="133">
        <f t="shared" si="2"/>
        <v>0</v>
      </c>
      <c r="J35" s="134">
        <v>1</v>
      </c>
      <c r="K35" s="134"/>
      <c r="L35" s="218">
        <f t="shared" si="1"/>
        <v>0</v>
      </c>
      <c r="M35" s="220"/>
      <c r="N35" s="136"/>
    </row>
    <row r="36" spans="4:14" s="13" customFormat="1" ht="14.25" customHeight="1" x14ac:dyDescent="0.25">
      <c r="D36" s="244"/>
      <c r="E36" s="135">
        <v>33</v>
      </c>
      <c r="F36" s="198"/>
      <c r="G36" s="132">
        <f>'Bid Schedule'!G309</f>
        <v>0</v>
      </c>
      <c r="H36" s="132">
        <f t="shared" si="0"/>
        <v>0</v>
      </c>
      <c r="I36" s="133">
        <f t="shared" si="2"/>
        <v>0</v>
      </c>
      <c r="J36" s="134">
        <v>1</v>
      </c>
      <c r="K36" s="134"/>
      <c r="L36" s="218">
        <f t="shared" si="1"/>
        <v>0</v>
      </c>
      <c r="M36" s="220"/>
      <c r="N36" s="136"/>
    </row>
    <row r="37" spans="4:14" s="13" customFormat="1" ht="14.25" customHeight="1" x14ac:dyDescent="0.25">
      <c r="D37" s="244"/>
      <c r="E37" s="135">
        <v>34</v>
      </c>
      <c r="F37" s="198"/>
      <c r="G37" s="132">
        <f>'Bid Schedule'!G318</f>
        <v>0</v>
      </c>
      <c r="H37" s="132">
        <f t="shared" si="0"/>
        <v>0</v>
      </c>
      <c r="I37" s="133">
        <f t="shared" si="2"/>
        <v>0</v>
      </c>
      <c r="J37" s="134">
        <v>1</v>
      </c>
      <c r="K37" s="134"/>
      <c r="L37" s="218">
        <f t="shared" ref="L37:L38" si="3">I37/J37</f>
        <v>0</v>
      </c>
      <c r="M37" s="220"/>
      <c r="N37" s="136"/>
    </row>
    <row r="38" spans="4:14" s="13" customFormat="1" ht="14.25" customHeight="1" thickBot="1" x14ac:dyDescent="0.3">
      <c r="D38" s="245"/>
      <c r="E38" s="137">
        <v>35</v>
      </c>
      <c r="F38" s="199"/>
      <c r="G38" s="138">
        <f>'Bid Schedule'!G327</f>
        <v>0</v>
      </c>
      <c r="H38" s="138">
        <f t="shared" si="0"/>
        <v>0</v>
      </c>
      <c r="I38" s="139">
        <f t="shared" si="2"/>
        <v>0</v>
      </c>
      <c r="J38" s="140">
        <v>1</v>
      </c>
      <c r="K38" s="140"/>
      <c r="L38" s="219">
        <f t="shared" si="3"/>
        <v>0</v>
      </c>
      <c r="M38" s="221"/>
      <c r="N38" s="141"/>
    </row>
    <row r="39" spans="4:14" s="13" customFormat="1" ht="14.25" customHeight="1" x14ac:dyDescent="0.25">
      <c r="D39" s="14"/>
      <c r="E39" s="14"/>
      <c r="F39" s="14"/>
      <c r="G39" s="27"/>
      <c r="J39" s="19"/>
      <c r="K39" s="19"/>
      <c r="L39" s="15"/>
      <c r="M39" s="15"/>
      <c r="N39" s="15"/>
    </row>
    <row r="40" spans="4:14" s="13" customFormat="1" ht="14.25" customHeight="1" x14ac:dyDescent="0.25">
      <c r="E40" s="14"/>
      <c r="F40" s="14"/>
      <c r="G40" s="27"/>
      <c r="H40" s="27">
        <f>SUM(H4:H38)</f>
        <v>43410.000000000007</v>
      </c>
      <c r="I40" s="20" t="s">
        <v>39</v>
      </c>
      <c r="J40" s="19"/>
      <c r="K40" s="19"/>
      <c r="L40" s="15"/>
      <c r="M40" s="15"/>
      <c r="N40" s="15"/>
    </row>
    <row r="41" spans="4:14" s="13" customFormat="1" ht="14.25" customHeight="1" x14ac:dyDescent="0.25">
      <c r="D41" s="14"/>
      <c r="E41" s="14"/>
      <c r="F41" s="14"/>
      <c r="G41" s="27"/>
      <c r="H41" s="27"/>
      <c r="I41" s="25"/>
      <c r="J41" s="19"/>
      <c r="K41" s="19"/>
      <c r="L41" s="15"/>
      <c r="M41" s="15"/>
      <c r="N41" s="15"/>
    </row>
    <row r="42" spans="4:14" s="13" customFormat="1" ht="14.25" customHeight="1" x14ac:dyDescent="0.25">
      <c r="D42" s="14"/>
      <c r="E42" s="14"/>
      <c r="F42" s="14"/>
      <c r="G42" s="27"/>
      <c r="H42" s="27"/>
      <c r="I42" s="25"/>
      <c r="J42" s="19"/>
      <c r="K42" s="19"/>
      <c r="L42" s="15"/>
      <c r="M42" s="15"/>
      <c r="N42" s="15"/>
    </row>
    <row r="43" spans="4:14" s="13" customFormat="1" ht="14.25" customHeight="1" x14ac:dyDescent="0.25">
      <c r="D43" s="14"/>
      <c r="E43" s="14"/>
      <c r="F43" s="14"/>
      <c r="G43" s="27"/>
      <c r="H43" s="27"/>
      <c r="I43" s="25"/>
      <c r="J43" s="19"/>
      <c r="K43" s="19"/>
      <c r="L43" s="15"/>
      <c r="M43" s="15"/>
      <c r="N43" s="15"/>
    </row>
    <row r="44" spans="4:14" s="13" customFormat="1" ht="14.25" customHeight="1" x14ac:dyDescent="0.25">
      <c r="D44" s="14"/>
      <c r="E44" s="14"/>
      <c r="F44" s="14"/>
      <c r="G44" s="27"/>
      <c r="H44" s="27"/>
      <c r="I44" s="25"/>
      <c r="J44" s="19"/>
      <c r="K44" s="19"/>
      <c r="L44" s="15"/>
      <c r="M44" s="15"/>
      <c r="N44" s="15"/>
    </row>
    <row r="45" spans="4:14" s="13" customFormat="1" ht="14.25" customHeight="1" x14ac:dyDescent="0.25">
      <c r="D45" s="14"/>
      <c r="E45" s="14"/>
      <c r="F45" s="14"/>
      <c r="G45" s="27"/>
      <c r="H45" s="27"/>
      <c r="I45" s="25"/>
      <c r="J45" s="19"/>
      <c r="K45" s="19"/>
      <c r="L45" s="15"/>
      <c r="M45" s="15"/>
      <c r="N45" s="15"/>
    </row>
    <row r="46" spans="4:14" s="13" customFormat="1" ht="14.25" customHeight="1" x14ac:dyDescent="0.25">
      <c r="D46" s="14"/>
      <c r="E46" s="14"/>
      <c r="F46" s="14"/>
      <c r="G46" s="27"/>
      <c r="H46" s="27"/>
      <c r="I46" s="25"/>
      <c r="J46" s="19"/>
      <c r="K46" s="19"/>
      <c r="L46" s="15"/>
      <c r="M46" s="15"/>
      <c r="N46" s="15"/>
    </row>
    <row r="47" spans="4:14" s="13" customFormat="1" ht="14.25" customHeight="1" x14ac:dyDescent="0.25">
      <c r="D47" s="14"/>
      <c r="E47" s="14"/>
      <c r="F47" s="14"/>
      <c r="G47" s="27"/>
      <c r="H47" s="27"/>
      <c r="I47" s="25"/>
      <c r="J47" s="19"/>
      <c r="K47" s="19"/>
      <c r="L47" s="15"/>
      <c r="M47" s="15"/>
      <c r="N47" s="15"/>
    </row>
    <row r="48" spans="4:14" s="13" customFormat="1" ht="14.25" customHeight="1" x14ac:dyDescent="0.25">
      <c r="D48" s="14"/>
      <c r="E48" s="14"/>
      <c r="F48" s="14"/>
      <c r="G48" s="27"/>
      <c r="H48" s="27"/>
      <c r="I48" s="25"/>
      <c r="J48" s="19"/>
      <c r="K48" s="19"/>
      <c r="L48" s="15"/>
      <c r="M48" s="15"/>
      <c r="N48" s="15"/>
    </row>
    <row r="49" spans="4:14" s="13" customFormat="1" ht="14.25" customHeight="1" x14ac:dyDescent="0.25">
      <c r="D49" s="14"/>
      <c r="E49" s="14"/>
      <c r="F49" s="14"/>
      <c r="G49" s="27"/>
      <c r="H49" s="27"/>
      <c r="I49" s="25"/>
      <c r="J49" s="19"/>
      <c r="K49" s="19"/>
      <c r="L49" s="15"/>
      <c r="M49" s="15"/>
      <c r="N49" s="15"/>
    </row>
    <row r="50" spans="4:14" s="13" customFormat="1" ht="14.25" customHeight="1" x14ac:dyDescent="0.25">
      <c r="D50" s="14"/>
      <c r="E50" s="14"/>
      <c r="F50" s="14"/>
      <c r="G50" s="27"/>
      <c r="H50" s="27"/>
      <c r="I50" s="25"/>
      <c r="J50" s="19"/>
      <c r="K50" s="19"/>
      <c r="L50" s="15"/>
      <c r="M50" s="15"/>
      <c r="N50" s="15"/>
    </row>
    <row r="51" spans="4:14" s="13" customFormat="1" ht="14.25" customHeight="1" x14ac:dyDescent="0.25">
      <c r="D51" s="14"/>
      <c r="E51" s="14"/>
      <c r="F51" s="14"/>
      <c r="G51" s="27"/>
      <c r="H51" s="27"/>
      <c r="I51" s="25"/>
      <c r="J51" s="19"/>
      <c r="K51" s="19"/>
      <c r="L51" s="15"/>
      <c r="M51" s="15"/>
      <c r="N51" s="15"/>
    </row>
    <row r="52" spans="4:14" s="13" customFormat="1" ht="14.25" customHeight="1" x14ac:dyDescent="0.25">
      <c r="D52" s="14"/>
      <c r="E52" s="14"/>
      <c r="F52" s="14"/>
      <c r="G52" s="27"/>
      <c r="H52" s="27"/>
      <c r="I52" s="25"/>
      <c r="J52" s="19"/>
      <c r="K52" s="19"/>
      <c r="L52" s="15"/>
      <c r="M52" s="15"/>
      <c r="N52" s="15"/>
    </row>
    <row r="53" spans="4:14" s="13" customFormat="1" ht="14.25" customHeight="1" x14ac:dyDescent="0.25">
      <c r="D53" s="14"/>
      <c r="E53" s="14"/>
      <c r="F53" s="14"/>
      <c r="G53" s="27"/>
      <c r="H53" s="27"/>
      <c r="I53" s="25"/>
      <c r="J53" s="19"/>
      <c r="K53" s="19"/>
      <c r="L53" s="15"/>
      <c r="M53" s="15"/>
      <c r="N53" s="15"/>
    </row>
    <row r="54" spans="4:14" s="13" customFormat="1" ht="14.25" customHeight="1" x14ac:dyDescent="0.25">
      <c r="D54" s="14"/>
      <c r="E54" s="14"/>
      <c r="F54" s="14"/>
      <c r="G54" s="27"/>
      <c r="H54" s="27"/>
      <c r="I54" s="25"/>
      <c r="J54" s="19"/>
      <c r="K54" s="19"/>
      <c r="L54" s="15"/>
      <c r="M54" s="15"/>
      <c r="N54" s="15"/>
    </row>
    <row r="55" spans="4:14" s="13" customFormat="1" ht="14.25" customHeight="1" x14ac:dyDescent="0.25">
      <c r="D55" s="14"/>
      <c r="E55" s="14"/>
      <c r="F55" s="14"/>
      <c r="G55" s="27"/>
      <c r="H55" s="27"/>
      <c r="I55" s="25"/>
      <c r="J55" s="19"/>
      <c r="K55" s="19"/>
      <c r="L55" s="15"/>
      <c r="M55" s="15"/>
      <c r="N55" s="15"/>
    </row>
    <row r="56" spans="4:14" s="13" customFormat="1" ht="14.25" customHeight="1" x14ac:dyDescent="0.25">
      <c r="D56" s="14"/>
      <c r="E56" s="14"/>
      <c r="F56" s="14"/>
      <c r="G56" s="27"/>
      <c r="H56" s="27"/>
      <c r="I56" s="25"/>
      <c r="J56" s="19"/>
      <c r="K56" s="19"/>
      <c r="L56" s="15"/>
      <c r="M56" s="15"/>
      <c r="N56" s="15"/>
    </row>
    <row r="57" spans="4:14" s="13" customFormat="1" ht="14.25" customHeight="1" x14ac:dyDescent="0.25">
      <c r="D57" s="14"/>
      <c r="E57" s="14"/>
      <c r="F57" s="14"/>
      <c r="G57" s="27"/>
      <c r="H57" s="27"/>
      <c r="I57" s="25"/>
      <c r="J57" s="19"/>
      <c r="K57" s="19"/>
      <c r="L57" s="15"/>
      <c r="M57" s="15"/>
      <c r="N57" s="15"/>
    </row>
    <row r="58" spans="4:14" s="13" customFormat="1" ht="14.25" customHeight="1" x14ac:dyDescent="0.25">
      <c r="D58" s="14"/>
      <c r="E58" s="14"/>
      <c r="F58" s="14"/>
      <c r="G58" s="27"/>
      <c r="H58" s="27"/>
      <c r="I58" s="25"/>
      <c r="J58" s="19"/>
      <c r="K58" s="19"/>
      <c r="L58" s="15"/>
      <c r="M58" s="15"/>
      <c r="N58" s="15"/>
    </row>
    <row r="59" spans="4:14" s="13" customFormat="1" ht="14.25" customHeight="1" x14ac:dyDescent="0.25">
      <c r="D59" s="14"/>
      <c r="E59" s="14"/>
      <c r="F59" s="14"/>
      <c r="G59" s="27"/>
      <c r="H59" s="27"/>
      <c r="I59" s="25"/>
      <c r="J59" s="19"/>
      <c r="K59" s="19"/>
      <c r="L59" s="15"/>
      <c r="M59" s="15"/>
      <c r="N59" s="15"/>
    </row>
    <row r="60" spans="4:14" s="13" customFormat="1" ht="14.25" customHeight="1" x14ac:dyDescent="0.25">
      <c r="D60" s="14"/>
      <c r="E60" s="14"/>
      <c r="F60" s="14"/>
      <c r="G60" s="27"/>
      <c r="H60" s="27"/>
      <c r="I60" s="25"/>
      <c r="J60" s="19"/>
      <c r="K60" s="19"/>
      <c r="L60" s="15"/>
      <c r="M60" s="15"/>
      <c r="N60" s="15"/>
    </row>
    <row r="61" spans="4:14" s="13" customFormat="1" ht="14.25" customHeight="1" x14ac:dyDescent="0.25">
      <c r="D61" s="14"/>
      <c r="E61" s="14"/>
      <c r="F61" s="14"/>
      <c r="G61" s="27"/>
      <c r="H61" s="27"/>
      <c r="I61" s="25"/>
      <c r="J61" s="19"/>
      <c r="K61" s="19"/>
      <c r="L61" s="15"/>
      <c r="M61" s="15"/>
      <c r="N61" s="15"/>
    </row>
    <row r="62" spans="4:14" s="13" customFormat="1" ht="14.25" customHeight="1" x14ac:dyDescent="0.25">
      <c r="D62" s="14"/>
      <c r="E62" s="14"/>
      <c r="F62" s="14"/>
      <c r="G62" s="27"/>
      <c r="H62" s="27"/>
      <c r="I62" s="25"/>
      <c r="J62" s="19"/>
      <c r="K62" s="19"/>
      <c r="L62" s="15"/>
      <c r="M62" s="15"/>
      <c r="N62" s="15"/>
    </row>
    <row r="63" spans="4:14" s="13" customFormat="1" ht="14.25" customHeight="1" x14ac:dyDescent="0.25">
      <c r="D63" s="14"/>
      <c r="E63" s="14"/>
      <c r="F63" s="14"/>
      <c r="G63" s="27"/>
      <c r="H63" s="27"/>
      <c r="I63" s="25"/>
      <c r="J63" s="19"/>
      <c r="K63" s="19"/>
      <c r="L63" s="15"/>
      <c r="M63" s="15"/>
      <c r="N63" s="15"/>
    </row>
    <row r="64" spans="4:14" s="13" customFormat="1" ht="14.25" customHeight="1" x14ac:dyDescent="0.25">
      <c r="D64" s="14"/>
      <c r="E64" s="14"/>
      <c r="F64" s="14"/>
      <c r="G64" s="27"/>
      <c r="H64" s="27"/>
      <c r="I64" s="25"/>
      <c r="J64" s="19"/>
      <c r="K64" s="19"/>
      <c r="L64" s="15"/>
      <c r="M64" s="15"/>
      <c r="N64" s="15"/>
    </row>
    <row r="65" spans="1:14" s="13" customFormat="1" ht="14.25" customHeight="1" x14ac:dyDescent="0.25">
      <c r="D65" s="14"/>
      <c r="E65" s="14"/>
      <c r="F65" s="14"/>
      <c r="G65" s="27"/>
      <c r="H65" s="27"/>
      <c r="I65" s="25"/>
      <c r="J65" s="19"/>
      <c r="K65" s="19"/>
      <c r="L65" s="15"/>
      <c r="M65" s="15"/>
      <c r="N65" s="15"/>
    </row>
    <row r="66" spans="1:14" s="13" customFormat="1" ht="14.1" customHeight="1" x14ac:dyDescent="0.25">
      <c r="D66" s="14"/>
      <c r="E66" s="14"/>
      <c r="F66" s="14"/>
      <c r="G66" s="15"/>
      <c r="H66" s="15"/>
      <c r="I66" s="15"/>
      <c r="K66" s="19"/>
    </row>
    <row r="67" spans="1:14" s="13" customFormat="1" ht="14.25" customHeight="1" x14ac:dyDescent="0.25">
      <c r="D67" s="14"/>
      <c r="E67" s="14"/>
      <c r="F67" s="14"/>
    </row>
    <row r="68" spans="1:14" x14ac:dyDescent="0.25">
      <c r="A68" s="13"/>
      <c r="B68" s="13"/>
      <c r="C68" s="13"/>
      <c r="D68" s="14"/>
      <c r="E68" s="14"/>
      <c r="F68" s="14"/>
    </row>
  </sheetData>
  <mergeCells count="1">
    <mergeCell ref="E3:F3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M56"/>
  <sheetViews>
    <sheetView zoomScale="90" zoomScaleNormal="90" workbookViewId="0">
      <selection activeCell="D7" sqref="D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4.10937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76005.2</v>
      </c>
      <c r="K1" t="s">
        <v>71</v>
      </c>
    </row>
    <row r="2" spans="1:13" ht="18" x14ac:dyDescent="0.3">
      <c r="B2" s="146" t="str">
        <f>'Bid Summary'!F9</f>
        <v>Construction Survey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5975.2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80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5975.2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/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70030</v>
      </c>
      <c r="K29" s="30"/>
    </row>
    <row r="30" spans="1:13" ht="14.4" x14ac:dyDescent="0.3">
      <c r="A30" s="53">
        <v>1</v>
      </c>
      <c r="B30" s="57" t="s">
        <v>157</v>
      </c>
      <c r="C30" s="31"/>
      <c r="D30" s="60">
        <v>1</v>
      </c>
      <c r="E30" s="31" t="s">
        <v>82</v>
      </c>
      <c r="F30" s="59">
        <v>70030</v>
      </c>
      <c r="G30" s="31"/>
      <c r="H30" s="31"/>
      <c r="I30" s="31"/>
      <c r="J30" s="50">
        <f>D30*F30</f>
        <v>70030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99AC516-8AB9-4E31-8F50-165EB117C3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M56"/>
  <sheetViews>
    <sheetView zoomScale="90" zoomScaleNormal="90" workbookViewId="0">
      <selection activeCell="F45" sqref="F4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4414062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21195.200000000001</v>
      </c>
      <c r="K1" t="s">
        <v>71</v>
      </c>
    </row>
    <row r="2" spans="1:13" ht="18" x14ac:dyDescent="0.3">
      <c r="B2" s="146" t="str">
        <f>'Bid Summary'!F10</f>
        <v>Stabilized Construction Entrance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9255.2000000000007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20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1493.8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60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4301.3999999999996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20</v>
      </c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1925.8000000000002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>
        <v>20</v>
      </c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1534.1999999999998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4500</v>
      </c>
      <c r="K15" s="30"/>
      <c r="L15" s="29"/>
      <c r="M15" s="29"/>
    </row>
    <row r="16" spans="1:13" ht="14.4" x14ac:dyDescent="0.3">
      <c r="A16" s="53">
        <v>1</v>
      </c>
      <c r="B16" s="57" t="s">
        <v>158</v>
      </c>
      <c r="C16" s="31"/>
      <c r="D16" s="60">
        <v>1</v>
      </c>
      <c r="E16" s="31" t="s">
        <v>131</v>
      </c>
      <c r="F16" s="59">
        <v>4500</v>
      </c>
      <c r="G16" s="31"/>
      <c r="H16" s="31"/>
      <c r="I16" s="31"/>
      <c r="J16" s="50">
        <f>D16*F16</f>
        <v>4500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1200</v>
      </c>
      <c r="K22" s="30"/>
    </row>
    <row r="23" spans="1:13" ht="14.4" x14ac:dyDescent="0.3">
      <c r="A23" s="53">
        <v>1</v>
      </c>
      <c r="B23" s="57" t="s">
        <v>159</v>
      </c>
      <c r="C23" s="31"/>
      <c r="D23" s="60">
        <v>20</v>
      </c>
      <c r="E23" s="31" t="s">
        <v>145</v>
      </c>
      <c r="F23" s="59">
        <v>60</v>
      </c>
      <c r="G23" s="31"/>
      <c r="H23" s="31"/>
      <c r="I23" s="31"/>
      <c r="J23" s="50">
        <f>D23*F23</f>
        <v>1200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6000</v>
      </c>
      <c r="K36" s="30"/>
    </row>
    <row r="37" spans="1:11" ht="14.4" x14ac:dyDescent="0.3">
      <c r="A37" s="53">
        <v>1</v>
      </c>
      <c r="B37" s="57" t="s">
        <v>160</v>
      </c>
      <c r="C37" s="31"/>
      <c r="D37" s="60">
        <v>12</v>
      </c>
      <c r="E37" s="31" t="s">
        <v>155</v>
      </c>
      <c r="F37" s="59">
        <v>500</v>
      </c>
      <c r="G37" s="31"/>
      <c r="H37" s="31"/>
      <c r="I37" s="31"/>
      <c r="J37" s="50">
        <f>D37*F37</f>
        <v>6000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240</v>
      </c>
      <c r="K43" s="30"/>
    </row>
    <row r="44" spans="1:11" ht="14.4" x14ac:dyDescent="0.3">
      <c r="A44" s="53">
        <v>1</v>
      </c>
      <c r="B44" s="57" t="s">
        <v>139</v>
      </c>
      <c r="C44" s="31"/>
      <c r="D44" s="60">
        <v>40</v>
      </c>
      <c r="E44" s="31" t="s">
        <v>151</v>
      </c>
      <c r="F44" s="59">
        <v>6</v>
      </c>
      <c r="G44" s="31"/>
      <c r="H44" s="31"/>
      <c r="I44" s="31"/>
      <c r="J44" s="50">
        <f>D44*F44</f>
        <v>240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125101A-4C40-4299-B466-521E7B53F3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92D050"/>
  </sheetPr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3320312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95468</v>
      </c>
      <c r="K1" t="s">
        <v>71</v>
      </c>
    </row>
    <row r="2" spans="1:13" ht="18" x14ac:dyDescent="0.3">
      <c r="B2" s="146" t="str">
        <f>'Bid Summary'!F11</f>
        <v>Potholing and Utility Coordination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61768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160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11950.4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480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34411.199999999997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160</v>
      </c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15406.400000000001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6500</v>
      </c>
      <c r="K15" s="30"/>
      <c r="L15" s="29"/>
      <c r="M15" s="29"/>
    </row>
    <row r="16" spans="1:13" ht="14.4" x14ac:dyDescent="0.3">
      <c r="A16" s="53">
        <v>1</v>
      </c>
      <c r="B16" s="57" t="s">
        <v>161</v>
      </c>
      <c r="C16" s="31"/>
      <c r="D16" s="60">
        <v>1</v>
      </c>
      <c r="E16" s="31" t="s">
        <v>131</v>
      </c>
      <c r="F16" s="59">
        <v>6500</v>
      </c>
      <c r="G16" s="31"/>
      <c r="H16" s="31"/>
      <c r="I16" s="31"/>
      <c r="J16" s="50">
        <f>D16*F16</f>
        <v>6500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27200</v>
      </c>
      <c r="K22" s="30"/>
    </row>
    <row r="23" spans="1:13" ht="14.4" x14ac:dyDescent="0.3">
      <c r="A23" s="53">
        <v>1</v>
      </c>
      <c r="B23" s="57" t="s">
        <v>159</v>
      </c>
      <c r="C23" s="31"/>
      <c r="D23" s="60">
        <v>160</v>
      </c>
      <c r="E23" s="31" t="s">
        <v>145</v>
      </c>
      <c r="F23" s="59">
        <v>60</v>
      </c>
      <c r="G23" s="31"/>
      <c r="H23" s="31"/>
      <c r="I23" s="31"/>
      <c r="J23" s="50">
        <f>D23*F23</f>
        <v>9600</v>
      </c>
      <c r="K23" s="31"/>
    </row>
    <row r="24" spans="1:13" ht="14.4" x14ac:dyDescent="0.3">
      <c r="A24" s="53">
        <v>2</v>
      </c>
      <c r="B24" s="58" t="s">
        <v>162</v>
      </c>
      <c r="C24" s="31"/>
      <c r="D24" s="60">
        <v>4</v>
      </c>
      <c r="E24" s="31" t="s">
        <v>155</v>
      </c>
      <c r="F24" s="59">
        <v>4400</v>
      </c>
      <c r="G24" s="31"/>
      <c r="H24" s="31"/>
      <c r="I24" s="31"/>
      <c r="J24" s="50">
        <f t="shared" ref="J24:J28" si="3">D24*F24</f>
        <v>17600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29203A4-4731-4654-B315-D252662E02E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M56"/>
  <sheetViews>
    <sheetView zoomScale="90" zoomScaleNormal="90" workbookViewId="0">
      <selection activeCell="G24" sqref="G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4414062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28276.400000000001</v>
      </c>
      <c r="K1" t="s">
        <v>71</v>
      </c>
    </row>
    <row r="2" spans="1:13" ht="18" x14ac:dyDescent="0.3">
      <c r="B2" s="146" t="str">
        <f>'Bid Summary'!F12</f>
        <v>Clearing and Grubbing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15406.400000000001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160</v>
      </c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15406.400000000001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5670</v>
      </c>
      <c r="K36" s="30"/>
    </row>
    <row r="37" spans="1:11" ht="14.4" x14ac:dyDescent="0.3">
      <c r="A37" s="53">
        <v>1</v>
      </c>
      <c r="B37" s="57" t="s">
        <v>163</v>
      </c>
      <c r="C37" s="31"/>
      <c r="D37" s="60">
        <v>2</v>
      </c>
      <c r="E37" s="31" t="s">
        <v>164</v>
      </c>
      <c r="F37" s="59">
        <v>1600</v>
      </c>
      <c r="G37" s="31"/>
      <c r="H37" s="31"/>
      <c r="I37" s="31"/>
      <c r="J37" s="50">
        <f>D37*F37</f>
        <v>3200</v>
      </c>
      <c r="K37" s="31" t="s">
        <v>137</v>
      </c>
    </row>
    <row r="38" spans="1:11" ht="14.4" x14ac:dyDescent="0.3">
      <c r="A38" s="53">
        <v>2</v>
      </c>
      <c r="B38" s="58" t="s">
        <v>165</v>
      </c>
      <c r="C38" s="31"/>
      <c r="D38" s="60">
        <v>2</v>
      </c>
      <c r="E38" s="31" t="s">
        <v>166</v>
      </c>
      <c r="F38" s="59">
        <v>1235</v>
      </c>
      <c r="G38" s="31"/>
      <c r="H38" s="31"/>
      <c r="I38" s="31"/>
      <c r="J38" s="50">
        <f t="shared" ref="J38:J42" si="5">D38*F38</f>
        <v>2470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7200</v>
      </c>
      <c r="K43" s="30"/>
    </row>
    <row r="44" spans="1:11" ht="14.4" x14ac:dyDescent="0.3">
      <c r="A44" s="53">
        <v>1</v>
      </c>
      <c r="B44" s="57" t="s">
        <v>139</v>
      </c>
      <c r="C44" s="31"/>
      <c r="D44" s="60">
        <f>80*15</f>
        <v>1200</v>
      </c>
      <c r="E44" s="31" t="s">
        <v>151</v>
      </c>
      <c r="F44" s="59">
        <v>6</v>
      </c>
      <c r="G44" s="31"/>
      <c r="H44" s="31"/>
      <c r="I44" s="31"/>
      <c r="J44" s="50">
        <f>D44*F44</f>
        <v>7200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D82E465-8BFC-4A91-BB5E-4F50EE07B2B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6.10937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28276.400000000001</v>
      </c>
      <c r="K1" t="s">
        <v>71</v>
      </c>
    </row>
    <row r="2" spans="1:13" ht="18" x14ac:dyDescent="0.3">
      <c r="B2" s="146" t="str">
        <f>'Bid Summary'!F13</f>
        <v>Site Restoration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15406.400000000001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160</v>
      </c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15406.400000000001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5670</v>
      </c>
      <c r="K36" s="30"/>
    </row>
    <row r="37" spans="1:11" ht="14.4" x14ac:dyDescent="0.3">
      <c r="A37" s="53">
        <v>1</v>
      </c>
      <c r="B37" s="57" t="s">
        <v>163</v>
      </c>
      <c r="C37" s="31"/>
      <c r="D37" s="60">
        <v>2</v>
      </c>
      <c r="E37" s="31" t="s">
        <v>164</v>
      </c>
      <c r="F37" s="59">
        <v>1600</v>
      </c>
      <c r="G37" s="31"/>
      <c r="H37" s="31"/>
      <c r="I37" s="31"/>
      <c r="J37" s="50">
        <f>D37*F37</f>
        <v>3200</v>
      </c>
      <c r="K37" s="31" t="s">
        <v>137</v>
      </c>
    </row>
    <row r="38" spans="1:11" ht="14.4" x14ac:dyDescent="0.3">
      <c r="A38" s="53">
        <v>2</v>
      </c>
      <c r="B38" s="58" t="s">
        <v>165</v>
      </c>
      <c r="C38" s="31"/>
      <c r="D38" s="60">
        <v>2</v>
      </c>
      <c r="E38" s="31" t="s">
        <v>166</v>
      </c>
      <c r="F38" s="59">
        <v>1235</v>
      </c>
      <c r="G38" s="31"/>
      <c r="H38" s="31"/>
      <c r="I38" s="31"/>
      <c r="J38" s="50">
        <f t="shared" ref="J38:J42" si="5">D38*F38</f>
        <v>2470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7200</v>
      </c>
      <c r="K43" s="30"/>
    </row>
    <row r="44" spans="1:11" ht="14.4" x14ac:dyDescent="0.3">
      <c r="A44" s="53">
        <v>1</v>
      </c>
      <c r="B44" s="57" t="s">
        <v>139</v>
      </c>
      <c r="C44" s="31"/>
      <c r="D44" s="60">
        <f>80*15</f>
        <v>1200</v>
      </c>
      <c r="E44" s="31" t="s">
        <v>151</v>
      </c>
      <c r="F44" s="59">
        <v>6</v>
      </c>
      <c r="G44" s="31"/>
      <c r="H44" s="31"/>
      <c r="I44" s="31"/>
      <c r="J44" s="50">
        <f>D44*F44</f>
        <v>7200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DD621E1-2ED5-4143-B441-B884ADA2A4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M56"/>
  <sheetViews>
    <sheetView zoomScale="90" zoomScaleNormal="90" workbookViewId="0">
      <selection activeCell="D7" sqref="D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7.7773437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21975.200000000001</v>
      </c>
      <c r="K1" t="s">
        <v>71</v>
      </c>
    </row>
    <row r="2" spans="1:13" ht="18" x14ac:dyDescent="0.3">
      <c r="B2" s="146" t="str">
        <f>'Bid Summary'!F14</f>
        <v>As-Built Project Documents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5975.2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80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5975.2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/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16000</v>
      </c>
      <c r="K29" s="30"/>
    </row>
    <row r="30" spans="1:13" ht="14.4" x14ac:dyDescent="0.3">
      <c r="A30" s="53">
        <v>1</v>
      </c>
      <c r="B30" s="57" t="s">
        <v>167</v>
      </c>
      <c r="C30" s="31"/>
      <c r="D30" s="60">
        <v>1</v>
      </c>
      <c r="E30" s="31" t="s">
        <v>82</v>
      </c>
      <c r="F30" s="59">
        <v>16000</v>
      </c>
      <c r="G30" s="31"/>
      <c r="H30" s="31"/>
      <c r="I30" s="31"/>
      <c r="J30" s="50">
        <f>D30*F30</f>
        <v>16000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C88ABD72-1B9A-4FEC-B728-EE883A2060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Summary'!F15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78B3BB0-A95B-405F-8A4F-35F17DC738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Summary'!F16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7640401-44C7-4AC4-8695-40C9C794A12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Summary'!F17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5E9A9DB-FC68-47DC-8A59-1BEECD0ADD0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Summary'!F18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70AB04F0-C43F-4D7C-9332-C7DAFDF0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D14" sqref="D14:D19"/>
    </sheetView>
  </sheetViews>
  <sheetFormatPr defaultRowHeight="13.2" x14ac:dyDescent="0.25"/>
  <cols>
    <col min="2" max="2" width="7.77734375" customWidth="1"/>
    <col min="3" max="3" width="13.33203125" customWidth="1"/>
    <col min="4" max="4" width="10.109375" bestFit="1" customWidth="1"/>
    <col min="5" max="5" width="22" customWidth="1"/>
    <col min="6" max="6" width="37.44140625" customWidth="1"/>
    <col min="7" max="7" width="17" customWidth="1"/>
  </cols>
  <sheetData>
    <row r="2" spans="2:8" x14ac:dyDescent="0.25">
      <c r="B2" s="248" t="s">
        <v>40</v>
      </c>
    </row>
    <row r="3" spans="2:8" x14ac:dyDescent="0.25">
      <c r="B3" s="232" t="s">
        <v>41</v>
      </c>
    </row>
    <row r="5" spans="2:8" x14ac:dyDescent="0.25">
      <c r="B5" s="248" t="s">
        <v>42</v>
      </c>
    </row>
    <row r="6" spans="2:8" x14ac:dyDescent="0.25">
      <c r="B6" s="232" t="s">
        <v>43</v>
      </c>
    </row>
    <row r="7" spans="2:8" x14ac:dyDescent="0.25">
      <c r="B7" s="232"/>
      <c r="C7" s="252" t="s">
        <v>44</v>
      </c>
      <c r="H7" s="247"/>
    </row>
    <row r="8" spans="2:8" x14ac:dyDescent="0.25">
      <c r="C8" s="247" t="s">
        <v>45</v>
      </c>
      <c r="H8" s="247"/>
    </row>
    <row r="10" spans="2:8" x14ac:dyDescent="0.25">
      <c r="B10" s="248" t="s">
        <v>46</v>
      </c>
    </row>
    <row r="11" spans="2:8" x14ac:dyDescent="0.25">
      <c r="B11" s="232" t="s">
        <v>47</v>
      </c>
    </row>
    <row r="13" spans="2:8" x14ac:dyDescent="0.25">
      <c r="C13" s="260" t="s">
        <v>48</v>
      </c>
      <c r="D13" s="260" t="s">
        <v>49</v>
      </c>
      <c r="E13" s="260" t="s">
        <v>50</v>
      </c>
      <c r="F13" s="260" t="s">
        <v>51</v>
      </c>
      <c r="G13" s="260" t="s">
        <v>52</v>
      </c>
    </row>
    <row r="14" spans="2:8" x14ac:dyDescent="0.25">
      <c r="B14">
        <v>1</v>
      </c>
      <c r="C14" s="54" t="s">
        <v>53</v>
      </c>
      <c r="D14" s="251">
        <v>74.69</v>
      </c>
      <c r="E14" s="249"/>
      <c r="F14" s="249"/>
      <c r="G14" s="249"/>
    </row>
    <row r="15" spans="2:8" x14ac:dyDescent="0.25">
      <c r="B15">
        <v>2</v>
      </c>
      <c r="C15" s="54" t="s">
        <v>54</v>
      </c>
      <c r="D15" s="251">
        <v>71.69</v>
      </c>
      <c r="E15" s="249"/>
      <c r="F15" s="249"/>
      <c r="G15" s="249"/>
    </row>
    <row r="16" spans="2:8" x14ac:dyDescent="0.25">
      <c r="B16">
        <v>3</v>
      </c>
      <c r="C16" s="250" t="s">
        <v>55</v>
      </c>
      <c r="D16" s="251">
        <v>96.29</v>
      </c>
      <c r="E16" s="249"/>
      <c r="F16" s="249"/>
      <c r="G16" s="249"/>
    </row>
    <row r="17" spans="2:7" x14ac:dyDescent="0.25">
      <c r="B17">
        <v>4</v>
      </c>
      <c r="C17" s="250" t="s">
        <v>56</v>
      </c>
      <c r="D17" s="251">
        <v>76.709999999999994</v>
      </c>
      <c r="E17" s="249"/>
      <c r="F17" s="249"/>
      <c r="G17" s="249"/>
    </row>
    <row r="18" spans="2:7" x14ac:dyDescent="0.25">
      <c r="B18">
        <v>5</v>
      </c>
      <c r="C18" s="250" t="s">
        <v>57</v>
      </c>
      <c r="D18" s="251"/>
      <c r="E18" s="249"/>
      <c r="F18" s="249"/>
      <c r="G18" s="249"/>
    </row>
    <row r="19" spans="2:7" x14ac:dyDescent="0.25">
      <c r="B19">
        <v>6</v>
      </c>
      <c r="C19" s="250" t="s">
        <v>58</v>
      </c>
      <c r="D19" s="251">
        <v>87.69</v>
      </c>
      <c r="E19" s="249"/>
      <c r="F19" s="249"/>
      <c r="G19" s="249"/>
    </row>
    <row r="20" spans="2:7" x14ac:dyDescent="0.25">
      <c r="B20">
        <v>7</v>
      </c>
      <c r="C20" s="250" t="s">
        <v>59</v>
      </c>
      <c r="D20" s="251"/>
      <c r="E20" s="249"/>
      <c r="F20" s="249"/>
      <c r="G20" s="249"/>
    </row>
    <row r="21" spans="2:7" x14ac:dyDescent="0.25">
      <c r="B21">
        <v>8</v>
      </c>
      <c r="C21" s="250" t="s">
        <v>59</v>
      </c>
      <c r="D21" s="251"/>
      <c r="E21" s="249"/>
      <c r="F21" s="249"/>
      <c r="G21" s="249"/>
    </row>
    <row r="23" spans="2:7" x14ac:dyDescent="0.25">
      <c r="C23" s="232" t="s">
        <v>60</v>
      </c>
    </row>
    <row r="24" spans="2:7" x14ac:dyDescent="0.25">
      <c r="C24" s="232" t="s">
        <v>61</v>
      </c>
    </row>
  </sheetData>
  <hyperlinks>
    <hyperlink ref="C8" r:id="rId1" xr:uid="{A4830A86-8FB8-476A-B959-BA2A2C7E39E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Summary'!F19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96D7B40-6BC6-4DCD-9599-59C65018B77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Summary'!F20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EB3A96A-3524-4BD5-9902-886070354B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Summary'!F21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1B3D44C-C2A0-4061-AA20-810DC7484B7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Summary'!F22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8FCE112-15C0-48D3-BB24-F9AA59E8F2E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Summary'!F23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EBA85E9-FAE7-4A97-89B9-C3B472CA039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Summary'!F24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2F495FA-12A1-4EB3-8260-C084C0C7452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Summary'!F25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5BA7C47-2AB5-4AC8-B0CF-F0C605A2532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Summary'!F26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8DFA527-EDBC-4BB2-8F3E-A91E8459BB9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Summary'!F27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39355D6-BDAA-47CB-BC46-1E217E7B1B1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Summary'!F28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1197208-2840-4BF0-941C-E6803334DB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V335"/>
  <sheetViews>
    <sheetView zoomScale="90" zoomScaleNormal="90" workbookViewId="0">
      <pane ySplit="7" topLeftCell="A8" activePane="bottomLeft" state="frozen"/>
      <selection pane="bottomLeft" activeCell="M11" sqref="M11"/>
    </sheetView>
  </sheetViews>
  <sheetFormatPr defaultColWidth="8.77734375" defaultRowHeight="13.2" x14ac:dyDescent="0.25"/>
  <cols>
    <col min="1" max="1" width="4.77734375" style="13" customWidth="1"/>
    <col min="2" max="2" width="8.33203125" style="13" customWidth="1"/>
    <col min="3" max="3" width="64" style="13" bestFit="1" customWidth="1"/>
    <col min="4" max="4" width="17" style="13" customWidth="1"/>
    <col min="5" max="5" width="30.33203125" style="13" customWidth="1"/>
    <col min="6" max="6" width="17.44140625" style="13" customWidth="1"/>
    <col min="7" max="7" width="22.6640625" style="13" customWidth="1"/>
    <col min="8" max="8" width="7.77734375" style="13" bestFit="1" customWidth="1"/>
    <col min="9" max="9" width="14.44140625" style="13" customWidth="1"/>
    <col min="10" max="10" width="16" style="13" customWidth="1"/>
    <col min="11" max="11" width="18.109375" style="13" bestFit="1" customWidth="1"/>
    <col min="12" max="12" width="4.109375" style="13" customWidth="1"/>
    <col min="13" max="13" width="8.77734375" style="13"/>
    <col min="14" max="14" width="10.44140625" style="13" bestFit="1" customWidth="1"/>
    <col min="15" max="15" width="3.109375" style="13" customWidth="1"/>
    <col min="16" max="16" width="15.109375" style="13" bestFit="1" customWidth="1"/>
    <col min="17" max="17" width="13.6640625" style="13" customWidth="1"/>
    <col min="18" max="18" width="16.44140625" style="13" customWidth="1"/>
    <col min="19" max="19" width="13.77734375" style="13" customWidth="1"/>
    <col min="20" max="20" width="11.44140625" style="13" customWidth="1"/>
    <col min="21" max="21" width="10.6640625" style="13" customWidth="1"/>
    <col min="22" max="16384" width="8.77734375" style="13"/>
  </cols>
  <sheetData>
    <row r="2" spans="2:22" ht="21" x14ac:dyDescent="0.25">
      <c r="B2" s="238" t="str">
        <f>'Bid Summary'!B1</f>
        <v>Example 3A</v>
      </c>
      <c r="G2" s="241"/>
      <c r="H2" s="241"/>
      <c r="I2" s="241"/>
      <c r="J2" s="240"/>
      <c r="N2" s="242" t="s">
        <v>62</v>
      </c>
    </row>
    <row r="3" spans="2:22" ht="14.25" customHeight="1" x14ac:dyDescent="0.25">
      <c r="G3" s="241"/>
      <c r="H3" s="241"/>
      <c r="I3" s="241"/>
      <c r="J3" s="240"/>
      <c r="K3" s="18"/>
      <c r="N3" s="125">
        <v>3</v>
      </c>
      <c r="O3" s="13" t="s">
        <v>63</v>
      </c>
    </row>
    <row r="4" spans="2:22" ht="14.25" customHeight="1" x14ac:dyDescent="0.25">
      <c r="B4" s="14"/>
      <c r="G4" s="241"/>
      <c r="H4" s="241"/>
      <c r="I4" s="241"/>
      <c r="J4" s="240"/>
      <c r="K4" s="18"/>
      <c r="N4" s="125">
        <v>8</v>
      </c>
      <c r="O4" s="13" t="s">
        <v>64</v>
      </c>
    </row>
    <row r="5" spans="2:22" ht="14.25" customHeight="1" thickBot="1" x14ac:dyDescent="0.3"/>
    <row r="6" spans="2:22" ht="14.4" thickBot="1" x14ac:dyDescent="0.3">
      <c r="B6" s="191" t="s">
        <v>65</v>
      </c>
      <c r="C6" s="192" t="s">
        <v>66</v>
      </c>
      <c r="D6" s="192" t="s">
        <v>67</v>
      </c>
      <c r="E6" s="192" t="s">
        <v>9</v>
      </c>
      <c r="F6" s="192" t="s">
        <v>68</v>
      </c>
      <c r="G6" s="193" t="s">
        <v>69</v>
      </c>
      <c r="H6" s="194" t="s">
        <v>70</v>
      </c>
      <c r="I6" s="195" t="s">
        <v>71</v>
      </c>
      <c r="J6" s="195" t="s">
        <v>72</v>
      </c>
      <c r="K6" s="196" t="s">
        <v>73</v>
      </c>
      <c r="P6" s="13" t="s">
        <v>74</v>
      </c>
      <c r="Q6" s="17" t="s">
        <v>75</v>
      </c>
      <c r="R6" s="23" t="s">
        <v>76</v>
      </c>
    </row>
    <row r="7" spans="2:22" ht="14.4" thickBot="1" x14ac:dyDescent="0.3">
      <c r="B7" s="267"/>
      <c r="C7" s="268"/>
      <c r="D7" s="268"/>
      <c r="E7" s="268"/>
      <c r="F7" s="268"/>
      <c r="G7" s="268"/>
      <c r="H7" s="268"/>
      <c r="I7" s="268"/>
      <c r="J7" s="268"/>
      <c r="K7" s="269"/>
      <c r="P7" s="13" t="s">
        <v>6</v>
      </c>
      <c r="Q7" s="20">
        <f>SUM(J9:J17)</f>
        <v>35660</v>
      </c>
      <c r="R7" s="20">
        <f>SUM(G9:G17)</f>
        <v>43410</v>
      </c>
    </row>
    <row r="8" spans="2:22" ht="18" x14ac:dyDescent="0.25">
      <c r="B8" s="1"/>
      <c r="C8" s="128" t="s">
        <v>77</v>
      </c>
      <c r="D8" s="34" t="s">
        <v>67</v>
      </c>
      <c r="E8" s="34" t="s">
        <v>9</v>
      </c>
      <c r="F8" s="34" t="s">
        <v>68</v>
      </c>
      <c r="G8" s="61">
        <f>SUM(G9:G17)</f>
        <v>43410</v>
      </c>
      <c r="H8" s="202">
        <f>(G8-J8)/G8</f>
        <v>0.17853029255931813</v>
      </c>
      <c r="I8" s="2"/>
      <c r="J8" s="2">
        <f>SUM(J9:J17)</f>
        <v>35660</v>
      </c>
      <c r="K8" s="3" t="s">
        <v>78</v>
      </c>
      <c r="M8" s="17" t="s">
        <v>79</v>
      </c>
      <c r="P8" s="13" t="s">
        <v>80</v>
      </c>
      <c r="Q8" s="20">
        <f>J21</f>
        <v>375000</v>
      </c>
      <c r="R8" s="20">
        <f>G21</f>
        <v>457400</v>
      </c>
    </row>
    <row r="9" spans="2:22" ht="13.8" x14ac:dyDescent="0.25">
      <c r="B9" s="4"/>
      <c r="C9" s="5" t="s">
        <v>81</v>
      </c>
      <c r="D9" s="126">
        <v>1</v>
      </c>
      <c r="E9" s="9" t="s">
        <v>82</v>
      </c>
      <c r="F9" s="10">
        <f>CEILING(I9/(1-H9),10)</f>
        <v>39520</v>
      </c>
      <c r="G9" s="6">
        <f>F9*D9</f>
        <v>39520</v>
      </c>
      <c r="H9" s="200">
        <f t="shared" ref="H9:H17" si="0">$M$9</f>
        <v>0.18</v>
      </c>
      <c r="I9" s="205">
        <f>'Bid Bond'!$C$15*'Bid Bond'!$C$17</f>
        <v>32400</v>
      </c>
      <c r="J9" s="7">
        <f>I9*D9</f>
        <v>32400</v>
      </c>
      <c r="K9" s="8" t="s">
        <v>78</v>
      </c>
      <c r="M9" s="204">
        <v>0.18</v>
      </c>
      <c r="N9" s="13" t="s">
        <v>83</v>
      </c>
      <c r="P9" s="155" t="s">
        <v>84</v>
      </c>
      <c r="Q9" s="156">
        <f t="shared" ref="Q9:Q15" si="1">SUM(J22,J31,J40,J49,J58,J67,J76,J85,J94,J103,J112,J121,J130,J139,J148,J157,J166,J175,J184,J193,J202,J211,J220,J229,J238,J247,J256,J265,J274,J283,J292,J301,J310,J319,J328)</f>
        <v>202479.59999999998</v>
      </c>
      <c r="R9" s="156">
        <f>SUM(G22,G31,G40,G49,G58,G67,G76,G85,G94,G103,G112,G121,G130,G139,G148,G157,G166,G175,G184,G193,G202,G211,G220,G229,G238,G247,G256,G265,G274,G283,G292,G301,G310,G319,G328)</f>
        <v>247300</v>
      </c>
    </row>
    <row r="10" spans="2:22" ht="13.8" x14ac:dyDescent="0.25">
      <c r="B10" s="4"/>
      <c r="C10" s="5" t="s">
        <v>85</v>
      </c>
      <c r="D10" s="126">
        <v>1</v>
      </c>
      <c r="E10" s="9" t="s">
        <v>82</v>
      </c>
      <c r="F10" s="10">
        <f>CEILING(I10/(1-H10),10)</f>
        <v>1830</v>
      </c>
      <c r="G10" s="6">
        <f t="shared" ref="G10:G17" si="2">F10*D10</f>
        <v>1830</v>
      </c>
      <c r="H10" s="200">
        <f t="shared" si="0"/>
        <v>0.18</v>
      </c>
      <c r="I10" s="206">
        <v>1500</v>
      </c>
      <c r="J10" s="7">
        <f t="shared" ref="J10:J17" si="3">I10*D10</f>
        <v>1500</v>
      </c>
      <c r="K10" s="8" t="s">
        <v>78</v>
      </c>
      <c r="M10" s="204">
        <v>0.22</v>
      </c>
      <c r="N10" s="13" t="s">
        <v>86</v>
      </c>
      <c r="P10" s="13" t="s">
        <v>87</v>
      </c>
      <c r="Q10" s="20">
        <f t="shared" si="1"/>
        <v>11000</v>
      </c>
      <c r="R10" s="226">
        <f>SUM(G23,G32,G41,G50,G59,G68,G77,G86,G95,G104,G113,G122,G131,G140,G149,G158,G167,G176,G185,G194,G203,G212,G221,G230,G239,G248,G257,G266,G275,G284,G293,G302,G311,G320,G329)</f>
        <v>14200</v>
      </c>
    </row>
    <row r="11" spans="2:22" ht="13.8" x14ac:dyDescent="0.25">
      <c r="B11" s="4"/>
      <c r="C11" s="5" t="s">
        <v>88</v>
      </c>
      <c r="D11" s="126">
        <v>1</v>
      </c>
      <c r="E11" s="9" t="s">
        <v>89</v>
      </c>
      <c r="F11" s="10">
        <f>CEILING(I11/(1-H11),5)</f>
        <v>0</v>
      </c>
      <c r="G11" s="6">
        <f t="shared" si="2"/>
        <v>0</v>
      </c>
      <c r="H11" s="200">
        <f t="shared" si="0"/>
        <v>0.18</v>
      </c>
      <c r="I11" s="206">
        <v>0</v>
      </c>
      <c r="J11" s="7">
        <f t="shared" si="3"/>
        <v>0</v>
      </c>
      <c r="K11" s="8" t="s">
        <v>78</v>
      </c>
      <c r="M11" s="204">
        <v>0.18</v>
      </c>
      <c r="N11" s="13" t="s">
        <v>90</v>
      </c>
      <c r="P11" s="186" t="s">
        <v>91</v>
      </c>
      <c r="Q11" s="187">
        <f t="shared" si="1"/>
        <v>47600</v>
      </c>
      <c r="R11" s="187">
        <f t="shared" ref="R11:R14" si="4">SUM(G24,G33,G42,G51,G60,G69,G78,G87,G96,G105,G114,G123,G132,G141,G150,G159,G168,G177,G186,G195,G204,G213,G222,G231,G240,G249,G258,G267,G276,G285,G294,G303,G312,G321,G330)</f>
        <v>58200</v>
      </c>
    </row>
    <row r="12" spans="2:22" ht="13.8" x14ac:dyDescent="0.25">
      <c r="B12" s="4"/>
      <c r="C12" s="5" t="s">
        <v>92</v>
      </c>
      <c r="D12" s="126">
        <v>1</v>
      </c>
      <c r="E12" s="9" t="s">
        <v>93</v>
      </c>
      <c r="F12" s="10">
        <v>30</v>
      </c>
      <c r="G12" s="6">
        <f t="shared" si="2"/>
        <v>30</v>
      </c>
      <c r="H12" s="200">
        <f t="shared" si="0"/>
        <v>0.18</v>
      </c>
      <c r="I12" s="206">
        <v>120</v>
      </c>
      <c r="J12" s="7">
        <f t="shared" si="3"/>
        <v>120</v>
      </c>
      <c r="K12" s="8" t="s">
        <v>78</v>
      </c>
      <c r="M12" s="204">
        <v>0.18</v>
      </c>
      <c r="N12" s="13" t="s">
        <v>91</v>
      </c>
      <c r="P12" s="153" t="s">
        <v>90</v>
      </c>
      <c r="Q12" s="154">
        <f t="shared" si="1"/>
        <v>115930</v>
      </c>
      <c r="R12" s="228">
        <f t="shared" si="4"/>
        <v>141600</v>
      </c>
      <c r="V12" s="24"/>
    </row>
    <row r="13" spans="2:22" ht="13.8" x14ac:dyDescent="0.25">
      <c r="B13" s="4"/>
      <c r="C13" s="5" t="s">
        <v>94</v>
      </c>
      <c r="D13" s="126">
        <v>1</v>
      </c>
      <c r="E13" s="9" t="s">
        <v>93</v>
      </c>
      <c r="F13" s="10">
        <v>100</v>
      </c>
      <c r="G13" s="6">
        <f t="shared" si="2"/>
        <v>100</v>
      </c>
      <c r="H13" s="200">
        <f t="shared" si="0"/>
        <v>0.18</v>
      </c>
      <c r="I13" s="206">
        <v>70</v>
      </c>
      <c r="J13" s="7">
        <f t="shared" si="3"/>
        <v>70</v>
      </c>
      <c r="K13" s="8" t="s">
        <v>78</v>
      </c>
      <c r="M13" s="204">
        <v>0.18</v>
      </c>
      <c r="N13" s="13" t="s">
        <v>95</v>
      </c>
      <c r="P13" s="161" t="s">
        <v>96</v>
      </c>
      <c r="Q13" s="162">
        <f t="shared" si="1"/>
        <v>44550</v>
      </c>
      <c r="R13" s="229">
        <f t="shared" si="4"/>
        <v>54600</v>
      </c>
      <c r="V13" s="24"/>
    </row>
    <row r="14" spans="2:22" ht="13.8" x14ac:dyDescent="0.25">
      <c r="B14" s="4"/>
      <c r="C14" s="5" t="s">
        <v>97</v>
      </c>
      <c r="D14" s="126">
        <v>1</v>
      </c>
      <c r="E14" s="9" t="s">
        <v>93</v>
      </c>
      <c r="F14" s="10">
        <v>100</v>
      </c>
      <c r="G14" s="6">
        <f t="shared" ref="G14" si="5">F14*D14</f>
        <v>100</v>
      </c>
      <c r="H14" s="200">
        <f t="shared" si="0"/>
        <v>0.18</v>
      </c>
      <c r="I14" s="206">
        <v>70</v>
      </c>
      <c r="J14" s="7">
        <f t="shared" ref="J14" si="6">I14*D14</f>
        <v>70</v>
      </c>
      <c r="K14" s="8" t="s">
        <v>78</v>
      </c>
      <c r="P14" s="159" t="s">
        <v>98</v>
      </c>
      <c r="Q14" s="160">
        <f t="shared" si="1"/>
        <v>44640</v>
      </c>
      <c r="R14" s="227">
        <f t="shared" si="4"/>
        <v>57500</v>
      </c>
    </row>
    <row r="15" spans="2:22" ht="13.8" x14ac:dyDescent="0.25">
      <c r="B15" s="4"/>
      <c r="C15" s="5" t="s">
        <v>99</v>
      </c>
      <c r="D15" s="127">
        <v>1</v>
      </c>
      <c r="E15" s="9" t="s">
        <v>15</v>
      </c>
      <c r="F15" s="10">
        <f t="shared" ref="F15" si="7">CEILING(I15/(1-H15),10)</f>
        <v>1830</v>
      </c>
      <c r="G15" s="6">
        <f t="shared" si="2"/>
        <v>1830</v>
      </c>
      <c r="H15" s="200">
        <f t="shared" si="0"/>
        <v>0.18</v>
      </c>
      <c r="I15" s="206">
        <v>1500</v>
      </c>
      <c r="J15" s="7">
        <f t="shared" si="3"/>
        <v>1500</v>
      </c>
      <c r="K15" s="8" t="s">
        <v>78</v>
      </c>
      <c r="P15" s="157" t="s">
        <v>95</v>
      </c>
      <c r="Q15" s="158">
        <f t="shared" si="1"/>
        <v>0</v>
      </c>
      <c r="R15" s="158">
        <f>SUM(G28,G37,G46,G55,G64,G73,G82,G91,G100,G109,G118,G127,G136,G145,G154,G163,G172,G181,G190,G199,G208,G217,G226,G235,G244,G253,G262,G271,G280,G289,G298,G307,G316,G325,G334)</f>
        <v>0</v>
      </c>
    </row>
    <row r="16" spans="2:22" ht="14.4" thickBot="1" x14ac:dyDescent="0.3">
      <c r="B16" s="62"/>
      <c r="C16" s="5" t="s">
        <v>100</v>
      </c>
      <c r="D16" s="127">
        <v>1</v>
      </c>
      <c r="E16" s="9" t="s">
        <v>101</v>
      </c>
      <c r="F16" s="10">
        <f>CEILING(I16/(1-H16),1)</f>
        <v>0</v>
      </c>
      <c r="G16" s="6">
        <f t="shared" si="2"/>
        <v>0</v>
      </c>
      <c r="H16" s="200">
        <f t="shared" si="0"/>
        <v>0.18</v>
      </c>
      <c r="I16" s="206">
        <v>0</v>
      </c>
      <c r="J16" s="7">
        <f t="shared" si="3"/>
        <v>0</v>
      </c>
      <c r="K16" s="11" t="s">
        <v>78</v>
      </c>
      <c r="Q16" s="20"/>
    </row>
    <row r="17" spans="2:19" ht="14.4" thickBot="1" x14ac:dyDescent="0.3">
      <c r="B17" s="44"/>
      <c r="C17" s="45" t="s">
        <v>102</v>
      </c>
      <c r="D17" s="129">
        <v>1</v>
      </c>
      <c r="E17" s="203" t="s">
        <v>101</v>
      </c>
      <c r="F17" s="66">
        <f>CEILING(I17/(1-H17),1)</f>
        <v>0</v>
      </c>
      <c r="G17" s="67">
        <f t="shared" si="2"/>
        <v>0</v>
      </c>
      <c r="H17" s="201">
        <f t="shared" si="0"/>
        <v>0.18</v>
      </c>
      <c r="I17" s="207">
        <v>0</v>
      </c>
      <c r="J17" s="46">
        <f t="shared" si="3"/>
        <v>0</v>
      </c>
      <c r="K17" s="47" t="s">
        <v>78</v>
      </c>
      <c r="P17" s="189" t="s">
        <v>103</v>
      </c>
      <c r="Q17" s="230">
        <f>SUM(Q7:Q15)</f>
        <v>876859.6</v>
      </c>
      <c r="R17" s="190">
        <f>SUM(R7:R15)</f>
        <v>1074210</v>
      </c>
    </row>
    <row r="18" spans="2:19" ht="14.4" thickBot="1" x14ac:dyDescent="0.3">
      <c r="B18" s="38"/>
      <c r="C18" s="39"/>
      <c r="D18" s="39"/>
      <c r="E18" s="39"/>
      <c r="F18" s="39"/>
      <c r="G18" s="39"/>
      <c r="H18" s="39"/>
      <c r="I18" s="208"/>
      <c r="J18" s="39"/>
      <c r="K18" s="39"/>
      <c r="Q18" s="26">
        <f>('Bid Summary'!I1-Q17)/('Bid Summary'!I1)</f>
        <v>0.18372209711818005</v>
      </c>
      <c r="R18" s="21" t="s">
        <v>104</v>
      </c>
    </row>
    <row r="19" spans="2:19" ht="18.600000000000001" thickBot="1" x14ac:dyDescent="0.3">
      <c r="B19" s="40"/>
      <c r="C19" s="48" t="s">
        <v>105</v>
      </c>
      <c r="D19" s="41"/>
      <c r="E19" s="42"/>
      <c r="F19" s="42"/>
      <c r="G19" s="43"/>
      <c r="H19" s="42"/>
      <c r="I19" s="209"/>
      <c r="J19" s="42"/>
      <c r="K19" s="43"/>
      <c r="L19" s="36"/>
      <c r="S19" s="22"/>
    </row>
    <row r="20" spans="2:19" ht="14.4" thickBot="1" x14ac:dyDescent="0.3">
      <c r="B20" s="12">
        <v>1</v>
      </c>
      <c r="C20" s="197" t="str">
        <f>'Bid Summary'!F4</f>
        <v>Mob/Demob - shall not exceed 5%</v>
      </c>
      <c r="D20" s="118" t="s">
        <v>67</v>
      </c>
      <c r="E20" s="118" t="s">
        <v>9</v>
      </c>
      <c r="F20" s="118" t="s">
        <v>68</v>
      </c>
      <c r="G20" s="119">
        <f>SUM(G21:G29)</f>
        <v>457400</v>
      </c>
      <c r="H20" s="120"/>
      <c r="I20" s="121" t="s">
        <v>75</v>
      </c>
      <c r="J20" s="148">
        <f>SUM(J21:J29)</f>
        <v>375000</v>
      </c>
      <c r="K20" s="122"/>
      <c r="R20" s="20">
        <f>R17-Q17</f>
        <v>197350.40000000002</v>
      </c>
    </row>
    <row r="21" spans="2:19" ht="16.95" customHeight="1" x14ac:dyDescent="0.25">
      <c r="B21" s="111"/>
      <c r="C21" s="112" t="s">
        <v>106</v>
      </c>
      <c r="D21" s="77">
        <v>1</v>
      </c>
      <c r="E21" s="69" t="s">
        <v>82</v>
      </c>
      <c r="F21" s="113">
        <f t="shared" ref="F21:F28" si="8">CEILING(I21/(1-H21),100)</f>
        <v>457400</v>
      </c>
      <c r="G21" s="114">
        <f t="shared" ref="G21:G26" si="9">F21*D21</f>
        <v>457400</v>
      </c>
      <c r="H21" s="115">
        <f>$M$9</f>
        <v>0.18</v>
      </c>
      <c r="I21" s="224">
        <f>'Bid Item 1'!$J$4</f>
        <v>375000</v>
      </c>
      <c r="J21" s="116">
        <f t="shared" ref="J21:J26" si="10">I21*D21</f>
        <v>375000</v>
      </c>
      <c r="K21" s="117"/>
      <c r="M21" s="19" t="s">
        <v>107</v>
      </c>
      <c r="N21" s="19" t="s">
        <v>108</v>
      </c>
      <c r="O21" s="19"/>
      <c r="P21" s="13" t="s">
        <v>109</v>
      </c>
      <c r="Q21" s="13" t="s">
        <v>110</v>
      </c>
      <c r="S21" s="28"/>
    </row>
    <row r="22" spans="2:19" ht="16.95" customHeight="1" x14ac:dyDescent="0.25">
      <c r="B22" s="4"/>
      <c r="C22" s="71" t="s">
        <v>84</v>
      </c>
      <c r="D22" s="77">
        <v>1</v>
      </c>
      <c r="E22" s="72" t="s">
        <v>15</v>
      </c>
      <c r="F22" s="73">
        <f t="shared" si="8"/>
        <v>0</v>
      </c>
      <c r="G22" s="74">
        <f t="shared" si="9"/>
        <v>0</v>
      </c>
      <c r="H22" s="90">
        <f>$M$9</f>
        <v>0.18</v>
      </c>
      <c r="I22" s="223">
        <f>'Bid Item 1'!$J$10</f>
        <v>0</v>
      </c>
      <c r="J22" s="75">
        <f t="shared" si="10"/>
        <v>0</v>
      </c>
      <c r="K22" s="76"/>
      <c r="M22" s="28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2580</v>
      </c>
      <c r="N22" s="28">
        <f>M22/N4</f>
        <v>322.5</v>
      </c>
      <c r="O22" s="28"/>
      <c r="P22" s="237">
        <f>N22/(N3+1)</f>
        <v>80.625</v>
      </c>
      <c r="Q22" s="149">
        <f>P22/5</f>
        <v>16.125</v>
      </c>
    </row>
    <row r="23" spans="2:19" ht="16.95" customHeight="1" x14ac:dyDescent="0.25">
      <c r="B23" s="4"/>
      <c r="C23" s="68" t="s">
        <v>87</v>
      </c>
      <c r="D23" s="77">
        <v>1</v>
      </c>
      <c r="E23" s="69" t="s">
        <v>15</v>
      </c>
      <c r="F23" s="73">
        <f t="shared" si="8"/>
        <v>0</v>
      </c>
      <c r="G23" s="74">
        <f t="shared" si="9"/>
        <v>0</v>
      </c>
      <c r="H23" s="91">
        <f>$M$10</f>
        <v>0.22</v>
      </c>
      <c r="I23" s="210">
        <f>'Bid Item 1'!$J$21</f>
        <v>0</v>
      </c>
      <c r="J23" s="75">
        <f t="shared" si="10"/>
        <v>0</v>
      </c>
      <c r="K23" s="70"/>
      <c r="Q23" s="20"/>
    </row>
    <row r="24" spans="2:19" ht="16.95" customHeight="1" x14ac:dyDescent="0.25">
      <c r="B24" s="4"/>
      <c r="C24" s="179" t="s">
        <v>91</v>
      </c>
      <c r="D24" s="77">
        <v>1</v>
      </c>
      <c r="E24" s="180" t="s">
        <v>15</v>
      </c>
      <c r="F24" s="181">
        <f t="shared" si="8"/>
        <v>0</v>
      </c>
      <c r="G24" s="182">
        <f t="shared" si="9"/>
        <v>0</v>
      </c>
      <c r="H24" s="183">
        <f>$M$12</f>
        <v>0.18</v>
      </c>
      <c r="I24" s="211">
        <f>'Bid Item 1'!$J$28</f>
        <v>0</v>
      </c>
      <c r="J24" s="184">
        <f t="shared" si="10"/>
        <v>0</v>
      </c>
      <c r="K24" s="185"/>
      <c r="Q24" s="20"/>
    </row>
    <row r="25" spans="2:19" ht="16.95" customHeight="1" x14ac:dyDescent="0.25">
      <c r="B25" s="4"/>
      <c r="C25" s="78" t="s">
        <v>111</v>
      </c>
      <c r="D25" s="77">
        <v>1</v>
      </c>
      <c r="E25" s="79" t="s">
        <v>15</v>
      </c>
      <c r="F25" s="151">
        <f t="shared" si="8"/>
        <v>0</v>
      </c>
      <c r="G25" s="152">
        <f t="shared" si="9"/>
        <v>0</v>
      </c>
      <c r="H25" s="92">
        <f>$M$11</f>
        <v>0.18</v>
      </c>
      <c r="I25" s="212">
        <f>'Bid Item 1'!$J$35</f>
        <v>0</v>
      </c>
      <c r="J25" s="150">
        <f t="shared" si="10"/>
        <v>0</v>
      </c>
      <c r="K25" s="80"/>
      <c r="Q25" s="20"/>
    </row>
    <row r="26" spans="2:19" ht="16.95" customHeight="1" x14ac:dyDescent="0.25">
      <c r="B26" s="4"/>
      <c r="C26" s="172" t="s">
        <v>96</v>
      </c>
      <c r="D26" s="77">
        <v>1</v>
      </c>
      <c r="E26" s="173" t="s">
        <v>15</v>
      </c>
      <c r="F26" s="174">
        <f t="shared" si="8"/>
        <v>0</v>
      </c>
      <c r="G26" s="175">
        <f t="shared" si="9"/>
        <v>0</v>
      </c>
      <c r="H26" s="176">
        <f>$M$12</f>
        <v>0.18</v>
      </c>
      <c r="I26" s="213">
        <f>'Bid Item 1'!$J$42</f>
        <v>0</v>
      </c>
      <c r="J26" s="177">
        <f t="shared" si="10"/>
        <v>0</v>
      </c>
      <c r="K26" s="178"/>
      <c r="Q26" s="20"/>
    </row>
    <row r="27" spans="2:19" ht="16.95" customHeight="1" x14ac:dyDescent="0.25">
      <c r="B27" s="62"/>
      <c r="C27" s="81" t="s">
        <v>98</v>
      </c>
      <c r="D27" s="82">
        <v>1</v>
      </c>
      <c r="E27" s="83" t="s">
        <v>15</v>
      </c>
      <c r="F27" s="73">
        <f t="shared" si="8"/>
        <v>0</v>
      </c>
      <c r="G27" s="74">
        <f>F27*D27</f>
        <v>0</v>
      </c>
      <c r="H27" s="110">
        <f>$M$10</f>
        <v>0.22</v>
      </c>
      <c r="I27" s="214">
        <f>'Bid Item 1'!$J$49</f>
        <v>0</v>
      </c>
      <c r="J27" s="75">
        <f>I27*D27</f>
        <v>0</v>
      </c>
      <c r="K27" s="84"/>
      <c r="Q27" s="20"/>
    </row>
    <row r="28" spans="2:19" ht="16.95" customHeight="1" thickBot="1" x14ac:dyDescent="0.3">
      <c r="B28" s="62"/>
      <c r="C28" s="165" t="s">
        <v>95</v>
      </c>
      <c r="D28" s="85">
        <v>1</v>
      </c>
      <c r="E28" s="166" t="s">
        <v>15</v>
      </c>
      <c r="F28" s="167">
        <f t="shared" si="8"/>
        <v>0</v>
      </c>
      <c r="G28" s="168">
        <f>F28*D28</f>
        <v>0</v>
      </c>
      <c r="H28" s="169">
        <f>$M$13</f>
        <v>0.18</v>
      </c>
      <c r="I28" s="215">
        <f>'Bid Item 1'!$J$56</f>
        <v>0</v>
      </c>
      <c r="J28" s="170">
        <f>I28*D28</f>
        <v>0</v>
      </c>
      <c r="K28" s="171"/>
    </row>
    <row r="29" spans="2:19" ht="16.95" hidden="1" customHeight="1" thickBot="1" x14ac:dyDescent="0.3">
      <c r="B29" s="44"/>
      <c r="C29" s="65" t="s">
        <v>112</v>
      </c>
      <c r="D29" s="85"/>
      <c r="E29" s="86"/>
      <c r="F29" s="87"/>
      <c r="G29" s="88"/>
      <c r="H29" s="64"/>
      <c r="I29" s="216"/>
      <c r="J29" s="89"/>
      <c r="K29" s="63"/>
      <c r="Q29" s="21"/>
    </row>
    <row r="30" spans="2:19" ht="14.4" thickBot="1" x14ac:dyDescent="0.3">
      <c r="B30" s="12">
        <v>2</v>
      </c>
      <c r="C30" s="197" t="str">
        <f>'Bid Summary'!F5</f>
        <v>Environmental Compliance</v>
      </c>
      <c r="D30" s="118" t="s">
        <v>67</v>
      </c>
      <c r="E30" s="118" t="s">
        <v>9</v>
      </c>
      <c r="F30" s="118" t="s">
        <v>68</v>
      </c>
      <c r="G30" s="119">
        <f>SUM(G31:G38)</f>
        <v>104200</v>
      </c>
      <c r="H30" s="120"/>
      <c r="I30" s="121"/>
      <c r="J30" s="148">
        <f>SUM(J31:J38)</f>
        <v>84694</v>
      </c>
      <c r="K30" s="122"/>
      <c r="Q30" s="21"/>
    </row>
    <row r="31" spans="2:19" ht="13.8" x14ac:dyDescent="0.25">
      <c r="B31" s="4"/>
      <c r="C31" s="71" t="s">
        <v>84</v>
      </c>
      <c r="D31" s="77">
        <v>1</v>
      </c>
      <c r="E31" s="72" t="s">
        <v>15</v>
      </c>
      <c r="F31" s="113">
        <f t="shared" ref="F31:F38" si="11">CEILING(I31/(1-H31),100)</f>
        <v>37600</v>
      </c>
      <c r="G31" s="74">
        <f t="shared" ref="G31:G35" si="12">F31*D31</f>
        <v>37600</v>
      </c>
      <c r="H31" s="90">
        <f>$M$9</f>
        <v>0.18</v>
      </c>
      <c r="I31" s="223">
        <f>'2'!$J$4</f>
        <v>30784</v>
      </c>
      <c r="J31" s="75">
        <f t="shared" ref="J31:J35" si="13">I31*D31</f>
        <v>30784</v>
      </c>
      <c r="K31" s="76"/>
    </row>
    <row r="32" spans="2:19" ht="13.8" x14ac:dyDescent="0.25">
      <c r="B32" s="4"/>
      <c r="C32" s="68" t="s">
        <v>87</v>
      </c>
      <c r="D32" s="77">
        <v>1</v>
      </c>
      <c r="E32" s="69" t="s">
        <v>15</v>
      </c>
      <c r="F32" s="73">
        <f t="shared" si="11"/>
        <v>0</v>
      </c>
      <c r="G32" s="74">
        <f t="shared" si="12"/>
        <v>0</v>
      </c>
      <c r="H32" s="91">
        <f>$M$10</f>
        <v>0.22</v>
      </c>
      <c r="I32" s="210">
        <f>'2'!$J$15</f>
        <v>0</v>
      </c>
      <c r="J32" s="75">
        <f t="shared" si="13"/>
        <v>0</v>
      </c>
      <c r="K32" s="70"/>
    </row>
    <row r="33" spans="2:11" ht="13.8" x14ac:dyDescent="0.25">
      <c r="B33" s="4"/>
      <c r="C33" s="179" t="s">
        <v>91</v>
      </c>
      <c r="D33" s="77">
        <v>1</v>
      </c>
      <c r="E33" s="180" t="s">
        <v>15</v>
      </c>
      <c r="F33" s="73">
        <f t="shared" si="11"/>
        <v>5900</v>
      </c>
      <c r="G33" s="182">
        <f t="shared" si="12"/>
        <v>5900</v>
      </c>
      <c r="H33" s="183">
        <f>$M$12</f>
        <v>0.18</v>
      </c>
      <c r="I33" s="211">
        <f>'2'!$J$22</f>
        <v>4800</v>
      </c>
      <c r="J33" s="184">
        <f t="shared" si="13"/>
        <v>4800</v>
      </c>
      <c r="K33" s="185"/>
    </row>
    <row r="34" spans="2:11" ht="13.8" x14ac:dyDescent="0.25">
      <c r="B34" s="4"/>
      <c r="C34" s="78" t="s">
        <v>111</v>
      </c>
      <c r="D34" s="77">
        <v>1</v>
      </c>
      <c r="E34" s="79" t="s">
        <v>15</v>
      </c>
      <c r="F34" s="181">
        <f t="shared" si="11"/>
        <v>12100</v>
      </c>
      <c r="G34" s="152">
        <f t="shared" si="12"/>
        <v>12100</v>
      </c>
      <c r="H34" s="92">
        <f>$M$11</f>
        <v>0.18</v>
      </c>
      <c r="I34" s="212">
        <f>'2'!$J$29</f>
        <v>9900</v>
      </c>
      <c r="J34" s="150">
        <f t="shared" si="13"/>
        <v>9900</v>
      </c>
      <c r="K34" s="80"/>
    </row>
    <row r="35" spans="2:11" ht="13.8" x14ac:dyDescent="0.25">
      <c r="B35" s="4"/>
      <c r="C35" s="172" t="s">
        <v>96</v>
      </c>
      <c r="D35" s="77">
        <v>1</v>
      </c>
      <c r="E35" s="173" t="s">
        <v>15</v>
      </c>
      <c r="F35" s="151">
        <f t="shared" si="11"/>
        <v>33200</v>
      </c>
      <c r="G35" s="175">
        <f t="shared" si="12"/>
        <v>33200</v>
      </c>
      <c r="H35" s="176">
        <f>$M$12</f>
        <v>0.18</v>
      </c>
      <c r="I35" s="213">
        <f>'2'!$J$36</f>
        <v>27210</v>
      </c>
      <c r="J35" s="177">
        <f t="shared" si="13"/>
        <v>27210</v>
      </c>
      <c r="K35" s="178"/>
    </row>
    <row r="36" spans="2:11" ht="13.8" x14ac:dyDescent="0.25">
      <c r="B36" s="62"/>
      <c r="C36" s="81" t="s">
        <v>98</v>
      </c>
      <c r="D36" s="82">
        <v>1</v>
      </c>
      <c r="E36" s="83" t="s">
        <v>15</v>
      </c>
      <c r="F36" s="174">
        <f t="shared" si="11"/>
        <v>15400</v>
      </c>
      <c r="G36" s="74">
        <f>F36*D36</f>
        <v>15400</v>
      </c>
      <c r="H36" s="110">
        <f>$M$10</f>
        <v>0.22</v>
      </c>
      <c r="I36" s="214">
        <f>'2'!$J$43</f>
        <v>12000</v>
      </c>
      <c r="J36" s="75">
        <f>I36*D36</f>
        <v>12000</v>
      </c>
      <c r="K36" s="84"/>
    </row>
    <row r="37" spans="2:11" ht="14.4" thickBot="1" x14ac:dyDescent="0.3">
      <c r="B37" s="62"/>
      <c r="C37" s="165" t="s">
        <v>95</v>
      </c>
      <c r="D37" s="85">
        <v>1</v>
      </c>
      <c r="E37" s="166" t="s">
        <v>15</v>
      </c>
      <c r="F37" s="73">
        <f t="shared" si="11"/>
        <v>0</v>
      </c>
      <c r="G37" s="168">
        <f>F37*D37</f>
        <v>0</v>
      </c>
      <c r="H37" s="169">
        <f>$M$13</f>
        <v>0.18</v>
      </c>
      <c r="I37" s="215">
        <f>'2'!$J$50</f>
        <v>0</v>
      </c>
      <c r="J37" s="170">
        <f>I37*D37</f>
        <v>0</v>
      </c>
      <c r="K37" s="171"/>
    </row>
    <row r="38" spans="2:11" ht="14.4" hidden="1" thickBot="1" x14ac:dyDescent="0.3">
      <c r="B38" s="44"/>
      <c r="C38" s="93"/>
      <c r="D38" s="94"/>
      <c r="E38" s="95"/>
      <c r="F38" s="167">
        <f t="shared" si="11"/>
        <v>0</v>
      </c>
      <c r="G38" s="74"/>
      <c r="H38" s="96"/>
      <c r="I38" s="216"/>
      <c r="J38" s="75"/>
      <c r="K38" s="97"/>
    </row>
    <row r="39" spans="2:11" ht="14.4" thickBot="1" x14ac:dyDescent="0.3">
      <c r="B39" s="12">
        <v>3</v>
      </c>
      <c r="C39" s="197" t="str">
        <f>'Bid Summary'!F6</f>
        <v>Traffic Controls</v>
      </c>
      <c r="D39" s="118" t="s">
        <v>67</v>
      </c>
      <c r="E39" s="118" t="s">
        <v>9</v>
      </c>
      <c r="F39" s="118" t="s">
        <v>68</v>
      </c>
      <c r="G39" s="119">
        <f>SUM(G40:G47)</f>
        <v>52700</v>
      </c>
      <c r="H39" s="120"/>
      <c r="I39" s="121"/>
      <c r="J39" s="148">
        <f>SUM(J40:J47)</f>
        <v>43180.800000000003</v>
      </c>
      <c r="K39" s="122"/>
    </row>
    <row r="40" spans="2:11" ht="13.8" x14ac:dyDescent="0.25">
      <c r="B40" s="4"/>
      <c r="C40" s="71" t="s">
        <v>84</v>
      </c>
      <c r="D40" s="77">
        <v>1</v>
      </c>
      <c r="E40" s="72" t="s">
        <v>15</v>
      </c>
      <c r="F40" s="113">
        <f t="shared" ref="F40:F46" si="14">CEILING(I40/(1-H40),100)</f>
        <v>28300</v>
      </c>
      <c r="G40" s="74">
        <f t="shared" ref="G40:G44" si="15">F40*D40</f>
        <v>28300</v>
      </c>
      <c r="H40" s="90">
        <f>$M$9</f>
        <v>0.18</v>
      </c>
      <c r="I40" s="223">
        <f>'3'!$J$4</f>
        <v>23180.799999999999</v>
      </c>
      <c r="J40" s="75">
        <f t="shared" ref="J40:J44" si="16">I40*D40</f>
        <v>23180.799999999999</v>
      </c>
      <c r="K40" s="76"/>
    </row>
    <row r="41" spans="2:11" ht="13.8" x14ac:dyDescent="0.25">
      <c r="B41" s="4"/>
      <c r="C41" s="68" t="s">
        <v>87</v>
      </c>
      <c r="D41" s="77">
        <v>1</v>
      </c>
      <c r="E41" s="69" t="s">
        <v>15</v>
      </c>
      <c r="F41" s="73">
        <f t="shared" si="14"/>
        <v>0</v>
      </c>
      <c r="G41" s="74">
        <f t="shared" si="15"/>
        <v>0</v>
      </c>
      <c r="H41" s="91">
        <f>$M$10</f>
        <v>0.22</v>
      </c>
      <c r="I41" s="210">
        <f>'3'!$J$15</f>
        <v>0</v>
      </c>
      <c r="J41" s="75">
        <f t="shared" si="16"/>
        <v>0</v>
      </c>
      <c r="K41" s="70"/>
    </row>
    <row r="42" spans="2:11" ht="13.8" x14ac:dyDescent="0.25">
      <c r="B42" s="4"/>
      <c r="C42" s="179" t="s">
        <v>91</v>
      </c>
      <c r="D42" s="77">
        <v>1</v>
      </c>
      <c r="E42" s="180" t="s">
        <v>15</v>
      </c>
      <c r="F42" s="73">
        <f t="shared" si="14"/>
        <v>0</v>
      </c>
      <c r="G42" s="182">
        <f t="shared" si="15"/>
        <v>0</v>
      </c>
      <c r="H42" s="183">
        <f>$M$12</f>
        <v>0.18</v>
      </c>
      <c r="I42" s="211">
        <f>'3'!$J$22</f>
        <v>0</v>
      </c>
      <c r="J42" s="184">
        <f t="shared" si="16"/>
        <v>0</v>
      </c>
      <c r="K42" s="185"/>
    </row>
    <row r="43" spans="2:11" ht="13.8" x14ac:dyDescent="0.25">
      <c r="B43" s="4"/>
      <c r="C43" s="78" t="s">
        <v>111</v>
      </c>
      <c r="D43" s="77">
        <v>1</v>
      </c>
      <c r="E43" s="79" t="s">
        <v>15</v>
      </c>
      <c r="F43" s="181">
        <f t="shared" si="14"/>
        <v>24400</v>
      </c>
      <c r="G43" s="152">
        <f t="shared" si="15"/>
        <v>24400</v>
      </c>
      <c r="H43" s="92">
        <f>$M$11</f>
        <v>0.18</v>
      </c>
      <c r="I43" s="212">
        <f>'3'!$J$29</f>
        <v>20000</v>
      </c>
      <c r="J43" s="150">
        <f t="shared" si="16"/>
        <v>20000</v>
      </c>
      <c r="K43" s="80"/>
    </row>
    <row r="44" spans="2:11" ht="13.8" x14ac:dyDescent="0.25">
      <c r="B44" s="4"/>
      <c r="C44" s="172" t="s">
        <v>96</v>
      </c>
      <c r="D44" s="77">
        <v>1</v>
      </c>
      <c r="E44" s="173" t="s">
        <v>15</v>
      </c>
      <c r="F44" s="151">
        <f t="shared" si="14"/>
        <v>0</v>
      </c>
      <c r="G44" s="175">
        <f t="shared" si="15"/>
        <v>0</v>
      </c>
      <c r="H44" s="176">
        <f>$M$12</f>
        <v>0.18</v>
      </c>
      <c r="I44" s="213">
        <f>'3'!$J$36</f>
        <v>0</v>
      </c>
      <c r="J44" s="177">
        <f t="shared" si="16"/>
        <v>0</v>
      </c>
      <c r="K44" s="178"/>
    </row>
    <row r="45" spans="2:11" ht="13.8" x14ac:dyDescent="0.25">
      <c r="B45" s="62"/>
      <c r="C45" s="81" t="s">
        <v>98</v>
      </c>
      <c r="D45" s="82">
        <v>1</v>
      </c>
      <c r="E45" s="83" t="s">
        <v>15</v>
      </c>
      <c r="F45" s="174">
        <f t="shared" si="14"/>
        <v>0</v>
      </c>
      <c r="G45" s="74">
        <f>F45*D45</f>
        <v>0</v>
      </c>
      <c r="H45" s="110">
        <f>$M$10</f>
        <v>0.22</v>
      </c>
      <c r="I45" s="214">
        <f>'3'!$J$43</f>
        <v>0</v>
      </c>
      <c r="J45" s="75">
        <f>I45*D45</f>
        <v>0</v>
      </c>
      <c r="K45" s="84"/>
    </row>
    <row r="46" spans="2:11" ht="14.4" thickBot="1" x14ac:dyDescent="0.3">
      <c r="B46" s="62"/>
      <c r="C46" s="165" t="s">
        <v>95</v>
      </c>
      <c r="D46" s="85">
        <v>1</v>
      </c>
      <c r="E46" s="166" t="s">
        <v>15</v>
      </c>
      <c r="F46" s="73">
        <f t="shared" si="14"/>
        <v>0</v>
      </c>
      <c r="G46" s="168">
        <f>F46*D46</f>
        <v>0</v>
      </c>
      <c r="H46" s="169">
        <f>$M$13</f>
        <v>0.18</v>
      </c>
      <c r="I46" s="215">
        <f>'3'!$J$50</f>
        <v>0</v>
      </c>
      <c r="J46" s="170">
        <f>I46*D46</f>
        <v>0</v>
      </c>
      <c r="K46" s="171"/>
    </row>
    <row r="47" spans="2:11" ht="14.4" hidden="1" thickBot="1" x14ac:dyDescent="0.3">
      <c r="B47" s="44"/>
      <c r="C47" s="98"/>
      <c r="D47" s="94"/>
      <c r="E47" s="95"/>
      <c r="F47" s="99"/>
      <c r="G47" s="100"/>
      <c r="H47" s="101"/>
      <c r="I47" s="102"/>
      <c r="J47" s="103"/>
      <c r="K47" s="104"/>
    </row>
    <row r="48" spans="2:11" ht="14.4" thickBot="1" x14ac:dyDescent="0.3">
      <c r="B48" s="12">
        <v>4</v>
      </c>
      <c r="C48" s="197" t="str">
        <f>'Bid Summary'!F7</f>
        <v>Landowner Coordination</v>
      </c>
      <c r="D48" s="118" t="s">
        <v>67</v>
      </c>
      <c r="E48" s="118" t="s">
        <v>9</v>
      </c>
      <c r="F48" s="118" t="s">
        <v>68</v>
      </c>
      <c r="G48" s="119">
        <f>SUM(G49:G56)</f>
        <v>28300</v>
      </c>
      <c r="H48" s="120"/>
      <c r="I48" s="121"/>
      <c r="J48" s="148">
        <f>SUM(J49:J56)</f>
        <v>23138</v>
      </c>
      <c r="K48" s="122"/>
    </row>
    <row r="49" spans="2:11" ht="13.8" x14ac:dyDescent="0.25">
      <c r="B49" s="4"/>
      <c r="C49" s="71" t="s">
        <v>84</v>
      </c>
      <c r="D49" s="77">
        <v>1</v>
      </c>
      <c r="E49" s="72" t="s">
        <v>15</v>
      </c>
      <c r="F49" s="113">
        <f t="shared" ref="F49:F55" si="17">CEILING(I49/(1-H49),100)</f>
        <v>28300</v>
      </c>
      <c r="G49" s="74">
        <f t="shared" ref="G49:G53" si="18">F49*D49</f>
        <v>28300</v>
      </c>
      <c r="H49" s="90">
        <f>$M$9</f>
        <v>0.18</v>
      </c>
      <c r="I49" s="223">
        <f>'4'!$J$4</f>
        <v>23138</v>
      </c>
      <c r="J49" s="75">
        <f t="shared" ref="J49:J53" si="19">I49*D49</f>
        <v>23138</v>
      </c>
      <c r="K49" s="76"/>
    </row>
    <row r="50" spans="2:11" ht="13.8" x14ac:dyDescent="0.25">
      <c r="B50" s="4"/>
      <c r="C50" s="68" t="s">
        <v>87</v>
      </c>
      <c r="D50" s="77">
        <v>1</v>
      </c>
      <c r="E50" s="69" t="s">
        <v>15</v>
      </c>
      <c r="F50" s="73">
        <f t="shared" si="17"/>
        <v>0</v>
      </c>
      <c r="G50" s="74">
        <f t="shared" si="18"/>
        <v>0</v>
      </c>
      <c r="H50" s="91">
        <f>$M$10</f>
        <v>0.22</v>
      </c>
      <c r="I50" s="210">
        <f>'4'!$J$15</f>
        <v>0</v>
      </c>
      <c r="J50" s="75">
        <f t="shared" si="19"/>
        <v>0</v>
      </c>
      <c r="K50" s="70"/>
    </row>
    <row r="51" spans="2:11" ht="13.8" x14ac:dyDescent="0.25">
      <c r="B51" s="4"/>
      <c r="C51" s="179" t="s">
        <v>91</v>
      </c>
      <c r="D51" s="77">
        <v>1</v>
      </c>
      <c r="E51" s="180" t="s">
        <v>15</v>
      </c>
      <c r="F51" s="73">
        <f t="shared" si="17"/>
        <v>0</v>
      </c>
      <c r="G51" s="182">
        <f t="shared" si="18"/>
        <v>0</v>
      </c>
      <c r="H51" s="183">
        <f>$M$12</f>
        <v>0.18</v>
      </c>
      <c r="I51" s="211">
        <f>'4'!$J$22</f>
        <v>0</v>
      </c>
      <c r="J51" s="184">
        <f t="shared" si="19"/>
        <v>0</v>
      </c>
      <c r="K51" s="185"/>
    </row>
    <row r="52" spans="2:11" ht="13.8" x14ac:dyDescent="0.25">
      <c r="B52" s="4"/>
      <c r="C52" s="78" t="s">
        <v>111</v>
      </c>
      <c r="D52" s="77">
        <v>1</v>
      </c>
      <c r="E52" s="79" t="s">
        <v>15</v>
      </c>
      <c r="F52" s="181">
        <f t="shared" si="17"/>
        <v>0</v>
      </c>
      <c r="G52" s="152">
        <f t="shared" si="18"/>
        <v>0</v>
      </c>
      <c r="H52" s="92">
        <f>$M$11</f>
        <v>0.18</v>
      </c>
      <c r="I52" s="212">
        <f>'4'!$J$29</f>
        <v>0</v>
      </c>
      <c r="J52" s="150">
        <f t="shared" si="19"/>
        <v>0</v>
      </c>
      <c r="K52" s="80"/>
    </row>
    <row r="53" spans="2:11" ht="13.8" x14ac:dyDescent="0.25">
      <c r="B53" s="4"/>
      <c r="C53" s="172" t="s">
        <v>96</v>
      </c>
      <c r="D53" s="77">
        <v>1</v>
      </c>
      <c r="E53" s="173" t="s">
        <v>15</v>
      </c>
      <c r="F53" s="151">
        <f t="shared" si="17"/>
        <v>0</v>
      </c>
      <c r="G53" s="175">
        <f t="shared" si="18"/>
        <v>0</v>
      </c>
      <c r="H53" s="176">
        <f>$M$12</f>
        <v>0.18</v>
      </c>
      <c r="I53" s="213">
        <f>'4'!$J$36</f>
        <v>0</v>
      </c>
      <c r="J53" s="177">
        <f t="shared" si="19"/>
        <v>0</v>
      </c>
      <c r="K53" s="178"/>
    </row>
    <row r="54" spans="2:11" ht="13.8" x14ac:dyDescent="0.25">
      <c r="B54" s="62"/>
      <c r="C54" s="81" t="s">
        <v>98</v>
      </c>
      <c r="D54" s="82">
        <v>1</v>
      </c>
      <c r="E54" s="83" t="s">
        <v>15</v>
      </c>
      <c r="F54" s="174">
        <f t="shared" si="17"/>
        <v>0</v>
      </c>
      <c r="G54" s="74">
        <f>F54*D54</f>
        <v>0</v>
      </c>
      <c r="H54" s="110">
        <f>$M$10</f>
        <v>0.22</v>
      </c>
      <c r="I54" s="214">
        <f>'4'!$J$43</f>
        <v>0</v>
      </c>
      <c r="J54" s="75">
        <f>I54*D54</f>
        <v>0</v>
      </c>
      <c r="K54" s="84"/>
    </row>
    <row r="55" spans="2:11" ht="14.4" thickBot="1" x14ac:dyDescent="0.3">
      <c r="B55" s="62"/>
      <c r="C55" s="165" t="s">
        <v>95</v>
      </c>
      <c r="D55" s="85">
        <v>1</v>
      </c>
      <c r="E55" s="166" t="s">
        <v>15</v>
      </c>
      <c r="F55" s="73">
        <f t="shared" si="17"/>
        <v>0</v>
      </c>
      <c r="G55" s="168">
        <f>F55*D55</f>
        <v>0</v>
      </c>
      <c r="H55" s="169">
        <f>$M$13</f>
        <v>0.18</v>
      </c>
      <c r="I55" s="215">
        <f>'4'!$J$50</f>
        <v>0</v>
      </c>
      <c r="J55" s="170">
        <f>I55*D55</f>
        <v>0</v>
      </c>
      <c r="K55" s="171"/>
    </row>
    <row r="56" spans="2:11" ht="14.4" hidden="1" thickBot="1" x14ac:dyDescent="0.3">
      <c r="B56" s="44"/>
      <c r="C56" s="98"/>
      <c r="D56" s="94"/>
      <c r="E56" s="95"/>
      <c r="F56" s="99"/>
      <c r="G56" s="100"/>
      <c r="H56" s="101"/>
      <c r="I56" s="102"/>
      <c r="J56" s="103"/>
      <c r="K56" s="104"/>
    </row>
    <row r="57" spans="2:11" ht="14.4" thickBot="1" x14ac:dyDescent="0.3">
      <c r="B57" s="12">
        <v>5</v>
      </c>
      <c r="C57" s="197" t="str">
        <f>'Bid Summary'!F8</f>
        <v>Develop and Provide Water Supply</v>
      </c>
      <c r="D57" s="118" t="s">
        <v>67</v>
      </c>
      <c r="E57" s="118" t="s">
        <v>9</v>
      </c>
      <c r="F57" s="118" t="s">
        <v>68</v>
      </c>
      <c r="G57" s="119">
        <f>SUM(G58:G65)</f>
        <v>54900</v>
      </c>
      <c r="H57" s="120"/>
      <c r="I57" s="121"/>
      <c r="J57" s="148">
        <f>SUM(J58:J65)</f>
        <v>43990.400000000001</v>
      </c>
      <c r="K57" s="122"/>
    </row>
    <row r="58" spans="2:11" ht="13.8" x14ac:dyDescent="0.25">
      <c r="B58" s="4"/>
      <c r="C58" s="71" t="s">
        <v>84</v>
      </c>
      <c r="D58" s="77">
        <v>1</v>
      </c>
      <c r="E58" s="72" t="s">
        <v>15</v>
      </c>
      <c r="F58" s="113">
        <f t="shared" ref="F58:F64" si="20">CEILING(I58/(1-H58),100)</f>
        <v>14200</v>
      </c>
      <c r="G58" s="74">
        <f t="shared" ref="G58:G62" si="21">F58*D58</f>
        <v>14200</v>
      </c>
      <c r="H58" s="90">
        <f>$M$9</f>
        <v>0.18</v>
      </c>
      <c r="I58" s="223">
        <f>'5'!$J$4</f>
        <v>11590.4</v>
      </c>
      <c r="J58" s="75">
        <f t="shared" ref="J58:J62" si="22">I58*D58</f>
        <v>11590.4</v>
      </c>
      <c r="K58" s="76"/>
    </row>
    <row r="59" spans="2:11" ht="13.8" x14ac:dyDescent="0.25">
      <c r="B59" s="4"/>
      <c r="C59" s="68" t="s">
        <v>87</v>
      </c>
      <c r="D59" s="77">
        <v>1</v>
      </c>
      <c r="E59" s="69" t="s">
        <v>15</v>
      </c>
      <c r="F59" s="73">
        <f t="shared" si="20"/>
        <v>0</v>
      </c>
      <c r="G59" s="74">
        <f t="shared" si="21"/>
        <v>0</v>
      </c>
      <c r="H59" s="91">
        <f>$M$10</f>
        <v>0.22</v>
      </c>
      <c r="I59" s="210">
        <f>'5'!$J$15</f>
        <v>0</v>
      </c>
      <c r="J59" s="75">
        <f t="shared" si="22"/>
        <v>0</v>
      </c>
      <c r="K59" s="70"/>
    </row>
    <row r="60" spans="2:11" ht="13.8" x14ac:dyDescent="0.25">
      <c r="B60" s="4"/>
      <c r="C60" s="179" t="s">
        <v>91</v>
      </c>
      <c r="D60" s="77">
        <v>1</v>
      </c>
      <c r="E60" s="180" t="s">
        <v>15</v>
      </c>
      <c r="F60" s="73">
        <f t="shared" si="20"/>
        <v>17600</v>
      </c>
      <c r="G60" s="182">
        <f t="shared" si="21"/>
        <v>17600</v>
      </c>
      <c r="H60" s="183">
        <f>$M$12</f>
        <v>0.18</v>
      </c>
      <c r="I60" s="211">
        <f>'5'!$J$22</f>
        <v>14400</v>
      </c>
      <c r="J60" s="184">
        <f t="shared" si="22"/>
        <v>14400</v>
      </c>
      <c r="K60" s="185"/>
    </row>
    <row r="61" spans="2:11" ht="13.8" x14ac:dyDescent="0.25">
      <c r="B61" s="4"/>
      <c r="C61" s="78" t="s">
        <v>111</v>
      </c>
      <c r="D61" s="77">
        <v>1</v>
      </c>
      <c r="E61" s="79" t="s">
        <v>15</v>
      </c>
      <c r="F61" s="181">
        <f t="shared" si="20"/>
        <v>0</v>
      </c>
      <c r="G61" s="152">
        <f t="shared" si="21"/>
        <v>0</v>
      </c>
      <c r="H61" s="92">
        <f>$M$11</f>
        <v>0.18</v>
      </c>
      <c r="I61" s="212">
        <f>'5'!$J$29</f>
        <v>0</v>
      </c>
      <c r="J61" s="150">
        <f t="shared" si="22"/>
        <v>0</v>
      </c>
      <c r="K61" s="80"/>
    </row>
    <row r="62" spans="2:11" ht="13.8" x14ac:dyDescent="0.25">
      <c r="B62" s="4"/>
      <c r="C62" s="172" t="s">
        <v>96</v>
      </c>
      <c r="D62" s="77">
        <v>1</v>
      </c>
      <c r="E62" s="173" t="s">
        <v>15</v>
      </c>
      <c r="F62" s="151">
        <f t="shared" si="20"/>
        <v>0</v>
      </c>
      <c r="G62" s="175">
        <f t="shared" si="21"/>
        <v>0</v>
      </c>
      <c r="H62" s="176">
        <f>$M$12</f>
        <v>0.18</v>
      </c>
      <c r="I62" s="213">
        <f>'5'!$J$36</f>
        <v>0</v>
      </c>
      <c r="J62" s="177">
        <f t="shared" si="22"/>
        <v>0</v>
      </c>
      <c r="K62" s="178"/>
    </row>
    <row r="63" spans="2:11" ht="13.8" x14ac:dyDescent="0.25">
      <c r="B63" s="62"/>
      <c r="C63" s="81" t="s">
        <v>98</v>
      </c>
      <c r="D63" s="82">
        <v>1</v>
      </c>
      <c r="E63" s="83" t="s">
        <v>15</v>
      </c>
      <c r="F63" s="174">
        <f t="shared" si="20"/>
        <v>23100</v>
      </c>
      <c r="G63" s="74">
        <f>F63*D63</f>
        <v>23100</v>
      </c>
      <c r="H63" s="110">
        <f>$M$10</f>
        <v>0.22</v>
      </c>
      <c r="I63" s="214">
        <f>'5'!$J$43</f>
        <v>18000</v>
      </c>
      <c r="J63" s="75">
        <f>I63*D63</f>
        <v>18000</v>
      </c>
      <c r="K63" s="84"/>
    </row>
    <row r="64" spans="2:11" ht="14.4" thickBot="1" x14ac:dyDescent="0.3">
      <c r="B64" s="62"/>
      <c r="C64" s="165" t="s">
        <v>95</v>
      </c>
      <c r="D64" s="85">
        <v>1</v>
      </c>
      <c r="E64" s="166" t="s">
        <v>15</v>
      </c>
      <c r="F64" s="73">
        <f t="shared" si="20"/>
        <v>0</v>
      </c>
      <c r="G64" s="168">
        <f>F64*D64</f>
        <v>0</v>
      </c>
      <c r="H64" s="169">
        <f>$M$13</f>
        <v>0.18</v>
      </c>
      <c r="I64" s="215">
        <f>'5'!$J$50</f>
        <v>0</v>
      </c>
      <c r="J64" s="170">
        <f>I64*D64</f>
        <v>0</v>
      </c>
      <c r="K64" s="171"/>
    </row>
    <row r="65" spans="2:11" ht="14.4" hidden="1" thickBot="1" x14ac:dyDescent="0.3">
      <c r="B65" s="44"/>
      <c r="C65" s="98"/>
      <c r="D65" s="94"/>
      <c r="E65" s="95"/>
      <c r="F65" s="99"/>
      <c r="G65" s="100"/>
      <c r="H65" s="101"/>
      <c r="I65" s="102"/>
      <c r="J65" s="103"/>
      <c r="K65" s="104"/>
    </row>
    <row r="66" spans="2:11" ht="14.4" thickBot="1" x14ac:dyDescent="0.3">
      <c r="B66" s="12">
        <v>6</v>
      </c>
      <c r="C66" s="197" t="str">
        <f>'Bid Summary'!F9</f>
        <v>Construction Survey</v>
      </c>
      <c r="D66" s="118" t="s">
        <v>67</v>
      </c>
      <c r="E66" s="118" t="s">
        <v>9</v>
      </c>
      <c r="F66" s="118" t="s">
        <v>68</v>
      </c>
      <c r="G66" s="119">
        <f>SUM(G67:G74)</f>
        <v>92800</v>
      </c>
      <c r="H66" s="120"/>
      <c r="I66" s="121"/>
      <c r="J66" s="148">
        <f>SUM(J67:J74)</f>
        <v>76005.2</v>
      </c>
      <c r="K66" s="122"/>
    </row>
    <row r="67" spans="2:11" ht="13.8" x14ac:dyDescent="0.25">
      <c r="B67" s="4"/>
      <c r="C67" s="71" t="s">
        <v>84</v>
      </c>
      <c r="D67" s="77">
        <v>1</v>
      </c>
      <c r="E67" s="72" t="s">
        <v>15</v>
      </c>
      <c r="F67" s="113">
        <f t="shared" ref="F67:F73" si="23">CEILING(I67/(1-H67),100)</f>
        <v>7300</v>
      </c>
      <c r="G67" s="74">
        <f t="shared" ref="G67:G71" si="24">F67*D67</f>
        <v>7300</v>
      </c>
      <c r="H67" s="90">
        <f>$M$9</f>
        <v>0.18</v>
      </c>
      <c r="I67" s="223">
        <f>'6'!$J$4</f>
        <v>5975.2</v>
      </c>
      <c r="J67" s="75">
        <f t="shared" ref="J67:J71" si="25">I67*D67</f>
        <v>5975.2</v>
      </c>
      <c r="K67" s="76"/>
    </row>
    <row r="68" spans="2:11" ht="13.8" x14ac:dyDescent="0.25">
      <c r="B68" s="4"/>
      <c r="C68" s="68" t="s">
        <v>87</v>
      </c>
      <c r="D68" s="77">
        <v>1</v>
      </c>
      <c r="E68" s="69" t="s">
        <v>15</v>
      </c>
      <c r="F68" s="73">
        <f t="shared" si="23"/>
        <v>0</v>
      </c>
      <c r="G68" s="74">
        <f t="shared" si="24"/>
        <v>0</v>
      </c>
      <c r="H68" s="91">
        <f>$M$10</f>
        <v>0.22</v>
      </c>
      <c r="I68" s="210">
        <f>'6'!$J$15</f>
        <v>0</v>
      </c>
      <c r="J68" s="75">
        <f t="shared" si="25"/>
        <v>0</v>
      </c>
      <c r="K68" s="70"/>
    </row>
    <row r="69" spans="2:11" ht="13.8" x14ac:dyDescent="0.25">
      <c r="B69" s="4"/>
      <c r="C69" s="179" t="s">
        <v>91</v>
      </c>
      <c r="D69" s="77">
        <v>1</v>
      </c>
      <c r="E69" s="180" t="s">
        <v>15</v>
      </c>
      <c r="F69" s="73">
        <f t="shared" si="23"/>
        <v>0</v>
      </c>
      <c r="G69" s="182">
        <f t="shared" si="24"/>
        <v>0</v>
      </c>
      <c r="H69" s="183">
        <f>$M$12</f>
        <v>0.18</v>
      </c>
      <c r="I69" s="211">
        <f>'6'!$J$22</f>
        <v>0</v>
      </c>
      <c r="J69" s="184">
        <f t="shared" si="25"/>
        <v>0</v>
      </c>
      <c r="K69" s="185"/>
    </row>
    <row r="70" spans="2:11" ht="13.8" x14ac:dyDescent="0.25">
      <c r="B70" s="4"/>
      <c r="C70" s="78" t="s">
        <v>111</v>
      </c>
      <c r="D70" s="77">
        <v>1</v>
      </c>
      <c r="E70" s="79" t="s">
        <v>15</v>
      </c>
      <c r="F70" s="181">
        <f t="shared" si="23"/>
        <v>85500</v>
      </c>
      <c r="G70" s="152">
        <f t="shared" si="24"/>
        <v>85500</v>
      </c>
      <c r="H70" s="92">
        <f>$M$11</f>
        <v>0.18</v>
      </c>
      <c r="I70" s="212">
        <f>'6'!$J$29</f>
        <v>70030</v>
      </c>
      <c r="J70" s="150">
        <f t="shared" si="25"/>
        <v>70030</v>
      </c>
      <c r="K70" s="80"/>
    </row>
    <row r="71" spans="2:11" ht="13.8" x14ac:dyDescent="0.25">
      <c r="B71" s="4"/>
      <c r="C71" s="172" t="s">
        <v>96</v>
      </c>
      <c r="D71" s="77">
        <v>1</v>
      </c>
      <c r="E71" s="173" t="s">
        <v>15</v>
      </c>
      <c r="F71" s="151">
        <f t="shared" si="23"/>
        <v>0</v>
      </c>
      <c r="G71" s="175">
        <f t="shared" si="24"/>
        <v>0</v>
      </c>
      <c r="H71" s="176">
        <f>$M$12</f>
        <v>0.18</v>
      </c>
      <c r="I71" s="213">
        <f>'6'!$J$36</f>
        <v>0</v>
      </c>
      <c r="J71" s="177">
        <f t="shared" si="25"/>
        <v>0</v>
      </c>
      <c r="K71" s="178"/>
    </row>
    <row r="72" spans="2:11" ht="13.8" x14ac:dyDescent="0.25">
      <c r="B72" s="62"/>
      <c r="C72" s="81" t="s">
        <v>98</v>
      </c>
      <c r="D72" s="82">
        <v>1</v>
      </c>
      <c r="E72" s="83" t="s">
        <v>15</v>
      </c>
      <c r="F72" s="174">
        <f t="shared" si="23"/>
        <v>0</v>
      </c>
      <c r="G72" s="74">
        <f>F72*D72</f>
        <v>0</v>
      </c>
      <c r="H72" s="110">
        <f>$M$10</f>
        <v>0.22</v>
      </c>
      <c r="I72" s="214">
        <f>'6'!$J$43</f>
        <v>0</v>
      </c>
      <c r="J72" s="75">
        <f>I72*D72</f>
        <v>0</v>
      </c>
      <c r="K72" s="84"/>
    </row>
    <row r="73" spans="2:11" ht="14.4" thickBot="1" x14ac:dyDescent="0.3">
      <c r="B73" s="62"/>
      <c r="C73" s="165" t="s">
        <v>95</v>
      </c>
      <c r="D73" s="85">
        <v>1</v>
      </c>
      <c r="E73" s="166" t="s">
        <v>15</v>
      </c>
      <c r="F73" s="73">
        <f t="shared" si="23"/>
        <v>0</v>
      </c>
      <c r="G73" s="168">
        <f>F73*D73</f>
        <v>0</v>
      </c>
      <c r="H73" s="169">
        <f>$M$13</f>
        <v>0.18</v>
      </c>
      <c r="I73" s="215">
        <f>'6'!$J$50</f>
        <v>0</v>
      </c>
      <c r="J73" s="170">
        <f>I73*D73</f>
        <v>0</v>
      </c>
      <c r="K73" s="171"/>
    </row>
    <row r="74" spans="2:11" ht="14.4" hidden="1" thickBot="1" x14ac:dyDescent="0.3">
      <c r="B74" s="44"/>
      <c r="C74" s="98"/>
      <c r="D74" s="94"/>
      <c r="E74" s="95"/>
      <c r="F74" s="99"/>
      <c r="G74" s="100"/>
      <c r="H74" s="101"/>
      <c r="I74" s="102"/>
      <c r="J74" s="103"/>
      <c r="K74" s="104"/>
    </row>
    <row r="75" spans="2:11" ht="14.4" thickBot="1" x14ac:dyDescent="0.3">
      <c r="B75" s="12">
        <v>7</v>
      </c>
      <c r="C75" s="197" t="str">
        <f>'Bid Summary'!F10</f>
        <v>Stabilized Construction Entrance</v>
      </c>
      <c r="D75" s="118" t="s">
        <v>67</v>
      </c>
      <c r="E75" s="118" t="s">
        <v>9</v>
      </c>
      <c r="F75" s="118" t="s">
        <v>68</v>
      </c>
      <c r="G75" s="119">
        <f>SUM(G76:G83)</f>
        <v>26400</v>
      </c>
      <c r="H75" s="120"/>
      <c r="I75" s="121"/>
      <c r="J75" s="148">
        <f>SUM(J76:J83)</f>
        <v>21195.200000000001</v>
      </c>
      <c r="K75" s="122"/>
    </row>
    <row r="76" spans="2:11" ht="13.8" x14ac:dyDescent="0.25">
      <c r="B76" s="4"/>
      <c r="C76" s="71" t="s">
        <v>84</v>
      </c>
      <c r="D76" s="77">
        <v>1</v>
      </c>
      <c r="E76" s="72" t="s">
        <v>15</v>
      </c>
      <c r="F76" s="113">
        <f t="shared" ref="F76:F82" si="26">CEILING(I76/(1-H76),100)</f>
        <v>11300</v>
      </c>
      <c r="G76" s="74">
        <f t="shared" ref="G76:G80" si="27">F76*D76</f>
        <v>11300</v>
      </c>
      <c r="H76" s="90">
        <f>$M$9</f>
        <v>0.18</v>
      </c>
      <c r="I76" s="223">
        <f>'7'!$J$4</f>
        <v>9255.2000000000007</v>
      </c>
      <c r="J76" s="75">
        <f t="shared" ref="J76:J80" si="28">I76*D76</f>
        <v>9255.2000000000007</v>
      </c>
      <c r="K76" s="76"/>
    </row>
    <row r="77" spans="2:11" ht="13.8" x14ac:dyDescent="0.25">
      <c r="B77" s="4"/>
      <c r="C77" s="68" t="s">
        <v>87</v>
      </c>
      <c r="D77" s="77">
        <v>1</v>
      </c>
      <c r="E77" s="69" t="s">
        <v>15</v>
      </c>
      <c r="F77" s="73">
        <f t="shared" si="26"/>
        <v>5800</v>
      </c>
      <c r="G77" s="74">
        <f t="shared" si="27"/>
        <v>5800</v>
      </c>
      <c r="H77" s="91">
        <f>$M$10</f>
        <v>0.22</v>
      </c>
      <c r="I77" s="210">
        <f>'7'!$J$15</f>
        <v>4500</v>
      </c>
      <c r="J77" s="75">
        <f t="shared" si="28"/>
        <v>4500</v>
      </c>
      <c r="K77" s="70"/>
    </row>
    <row r="78" spans="2:11" ht="13.8" x14ac:dyDescent="0.25">
      <c r="B78" s="4"/>
      <c r="C78" s="179" t="s">
        <v>91</v>
      </c>
      <c r="D78" s="77">
        <v>1</v>
      </c>
      <c r="E78" s="180" t="s">
        <v>15</v>
      </c>
      <c r="F78" s="73">
        <f t="shared" si="26"/>
        <v>1500</v>
      </c>
      <c r="G78" s="182">
        <f t="shared" si="27"/>
        <v>1500</v>
      </c>
      <c r="H78" s="183">
        <f>$M$12</f>
        <v>0.18</v>
      </c>
      <c r="I78" s="211">
        <f>'7'!$J$22</f>
        <v>1200</v>
      </c>
      <c r="J78" s="184">
        <f t="shared" si="28"/>
        <v>1200</v>
      </c>
      <c r="K78" s="185"/>
    </row>
    <row r="79" spans="2:11" ht="13.8" x14ac:dyDescent="0.25">
      <c r="B79" s="4"/>
      <c r="C79" s="78" t="s">
        <v>111</v>
      </c>
      <c r="D79" s="77">
        <v>1</v>
      </c>
      <c r="E79" s="79" t="s">
        <v>15</v>
      </c>
      <c r="F79" s="181">
        <f t="shared" si="26"/>
        <v>0</v>
      </c>
      <c r="G79" s="152">
        <f t="shared" si="27"/>
        <v>0</v>
      </c>
      <c r="H79" s="92">
        <f>$M$11</f>
        <v>0.18</v>
      </c>
      <c r="I79" s="212">
        <f>'7'!$J$29</f>
        <v>0</v>
      </c>
      <c r="J79" s="150">
        <f t="shared" si="28"/>
        <v>0</v>
      </c>
      <c r="K79" s="80"/>
    </row>
    <row r="80" spans="2:11" ht="13.8" x14ac:dyDescent="0.25">
      <c r="B80" s="4"/>
      <c r="C80" s="172" t="s">
        <v>96</v>
      </c>
      <c r="D80" s="77">
        <v>1</v>
      </c>
      <c r="E80" s="173" t="s">
        <v>15</v>
      </c>
      <c r="F80" s="151">
        <f t="shared" si="26"/>
        <v>7400</v>
      </c>
      <c r="G80" s="175">
        <f t="shared" si="27"/>
        <v>7400</v>
      </c>
      <c r="H80" s="176">
        <f>$M$12</f>
        <v>0.18</v>
      </c>
      <c r="I80" s="213">
        <f>'7'!$J$36</f>
        <v>6000</v>
      </c>
      <c r="J80" s="177">
        <f t="shared" si="28"/>
        <v>6000</v>
      </c>
      <c r="K80" s="178"/>
    </row>
    <row r="81" spans="2:11" ht="13.8" x14ac:dyDescent="0.25">
      <c r="B81" s="62"/>
      <c r="C81" s="81" t="s">
        <v>98</v>
      </c>
      <c r="D81" s="82">
        <v>1</v>
      </c>
      <c r="E81" s="83" t="s">
        <v>15</v>
      </c>
      <c r="F81" s="174">
        <f t="shared" si="26"/>
        <v>400</v>
      </c>
      <c r="G81" s="74">
        <f>F81*D81</f>
        <v>400</v>
      </c>
      <c r="H81" s="110">
        <f>$M$10</f>
        <v>0.22</v>
      </c>
      <c r="I81" s="214">
        <f>'7'!$J$43</f>
        <v>240</v>
      </c>
      <c r="J81" s="75">
        <f>I81*D81</f>
        <v>240</v>
      </c>
      <c r="K81" s="84"/>
    </row>
    <row r="82" spans="2:11" ht="14.4" thickBot="1" x14ac:dyDescent="0.3">
      <c r="B82" s="62"/>
      <c r="C82" s="165" t="s">
        <v>95</v>
      </c>
      <c r="D82" s="85">
        <v>1</v>
      </c>
      <c r="E82" s="166" t="s">
        <v>15</v>
      </c>
      <c r="F82" s="73">
        <f t="shared" si="26"/>
        <v>0</v>
      </c>
      <c r="G82" s="168">
        <f>F82*D82</f>
        <v>0</v>
      </c>
      <c r="H82" s="169">
        <f>$M$13</f>
        <v>0.18</v>
      </c>
      <c r="I82" s="215">
        <f>'7'!$J$50</f>
        <v>0</v>
      </c>
      <c r="J82" s="170">
        <f>I82*D82</f>
        <v>0</v>
      </c>
      <c r="K82" s="171"/>
    </row>
    <row r="83" spans="2:11" ht="14.4" hidden="1" thickBot="1" x14ac:dyDescent="0.3">
      <c r="B83" s="44"/>
      <c r="C83" s="98"/>
      <c r="D83" s="94"/>
      <c r="E83" s="95"/>
      <c r="F83" s="99"/>
      <c r="G83" s="100"/>
      <c r="H83" s="101"/>
      <c r="I83" s="102"/>
      <c r="J83" s="103"/>
      <c r="K83" s="104"/>
    </row>
    <row r="84" spans="2:11" ht="14.4" thickBot="1" x14ac:dyDescent="0.3">
      <c r="B84" s="12">
        <v>8</v>
      </c>
      <c r="C84" s="197" t="str">
        <f>'Bid Summary'!F11</f>
        <v>Potholing and Utility Coordination</v>
      </c>
      <c r="D84" s="118" t="s">
        <v>67</v>
      </c>
      <c r="E84" s="118" t="s">
        <v>9</v>
      </c>
      <c r="F84" s="118" t="s">
        <v>68</v>
      </c>
      <c r="G84" s="119">
        <f>SUM(G85:G92)</f>
        <v>117000</v>
      </c>
      <c r="H84" s="120"/>
      <c r="I84" s="121"/>
      <c r="J84" s="148">
        <f>SUM(J85:J92)</f>
        <v>95468</v>
      </c>
      <c r="K84" s="122"/>
    </row>
    <row r="85" spans="2:11" ht="13.8" x14ac:dyDescent="0.25">
      <c r="B85" s="4"/>
      <c r="C85" s="71" t="s">
        <v>84</v>
      </c>
      <c r="D85" s="77">
        <v>1</v>
      </c>
      <c r="E85" s="72" t="s">
        <v>15</v>
      </c>
      <c r="F85" s="113">
        <f t="shared" ref="F85:F91" si="29">CEILING(I85/(1-H85),100)</f>
        <v>75400</v>
      </c>
      <c r="G85" s="74">
        <f t="shared" ref="G85:G89" si="30">F85*D85</f>
        <v>75400</v>
      </c>
      <c r="H85" s="90">
        <f>$M$9</f>
        <v>0.18</v>
      </c>
      <c r="I85" s="223">
        <f>'8'!$J$4</f>
        <v>61768</v>
      </c>
      <c r="J85" s="75">
        <f t="shared" ref="J85:J89" si="31">I85*D85</f>
        <v>61768</v>
      </c>
      <c r="K85" s="76"/>
    </row>
    <row r="86" spans="2:11" ht="13.8" x14ac:dyDescent="0.25">
      <c r="B86" s="4"/>
      <c r="C86" s="68" t="s">
        <v>87</v>
      </c>
      <c r="D86" s="77">
        <v>1</v>
      </c>
      <c r="E86" s="69" t="s">
        <v>15</v>
      </c>
      <c r="F86" s="73">
        <f t="shared" si="29"/>
        <v>8400</v>
      </c>
      <c r="G86" s="74">
        <f t="shared" si="30"/>
        <v>8400</v>
      </c>
      <c r="H86" s="91">
        <f>$M$10</f>
        <v>0.22</v>
      </c>
      <c r="I86" s="210">
        <f>'8'!$J$15</f>
        <v>6500</v>
      </c>
      <c r="J86" s="75">
        <f t="shared" si="31"/>
        <v>6500</v>
      </c>
      <c r="K86" s="70"/>
    </row>
    <row r="87" spans="2:11" ht="13.8" x14ac:dyDescent="0.25">
      <c r="B87" s="4"/>
      <c r="C87" s="179" t="s">
        <v>91</v>
      </c>
      <c r="D87" s="77">
        <v>1</v>
      </c>
      <c r="E87" s="180" t="s">
        <v>15</v>
      </c>
      <c r="F87" s="73">
        <f t="shared" si="29"/>
        <v>33200</v>
      </c>
      <c r="G87" s="182">
        <f t="shared" si="30"/>
        <v>33200</v>
      </c>
      <c r="H87" s="183">
        <f>$M$12</f>
        <v>0.18</v>
      </c>
      <c r="I87" s="211">
        <f>'8'!$J$22</f>
        <v>27200</v>
      </c>
      <c r="J87" s="184">
        <f t="shared" si="31"/>
        <v>27200</v>
      </c>
      <c r="K87" s="185"/>
    </row>
    <row r="88" spans="2:11" ht="13.8" x14ac:dyDescent="0.25">
      <c r="B88" s="4"/>
      <c r="C88" s="78" t="s">
        <v>111</v>
      </c>
      <c r="D88" s="77">
        <v>1</v>
      </c>
      <c r="E88" s="79" t="s">
        <v>15</v>
      </c>
      <c r="F88" s="181">
        <f t="shared" si="29"/>
        <v>0</v>
      </c>
      <c r="G88" s="152">
        <f t="shared" si="30"/>
        <v>0</v>
      </c>
      <c r="H88" s="92">
        <f>$M$11</f>
        <v>0.18</v>
      </c>
      <c r="I88" s="212">
        <f>'8'!$J$29</f>
        <v>0</v>
      </c>
      <c r="J88" s="150">
        <f t="shared" si="31"/>
        <v>0</v>
      </c>
      <c r="K88" s="80"/>
    </row>
    <row r="89" spans="2:11" ht="13.8" x14ac:dyDescent="0.25">
      <c r="B89" s="4"/>
      <c r="C89" s="172" t="s">
        <v>96</v>
      </c>
      <c r="D89" s="77">
        <v>1</v>
      </c>
      <c r="E89" s="173" t="s">
        <v>15</v>
      </c>
      <c r="F89" s="151">
        <f t="shared" si="29"/>
        <v>0</v>
      </c>
      <c r="G89" s="175">
        <f t="shared" si="30"/>
        <v>0</v>
      </c>
      <c r="H89" s="176">
        <f>$M$12</f>
        <v>0.18</v>
      </c>
      <c r="I89" s="213">
        <f>'8'!$J$36</f>
        <v>0</v>
      </c>
      <c r="J89" s="177">
        <f t="shared" si="31"/>
        <v>0</v>
      </c>
      <c r="K89" s="178"/>
    </row>
    <row r="90" spans="2:11" ht="13.8" x14ac:dyDescent="0.25">
      <c r="B90" s="62"/>
      <c r="C90" s="81" t="s">
        <v>98</v>
      </c>
      <c r="D90" s="82">
        <v>1</v>
      </c>
      <c r="E90" s="83" t="s">
        <v>15</v>
      </c>
      <c r="F90" s="174">
        <f t="shared" si="29"/>
        <v>0</v>
      </c>
      <c r="G90" s="74">
        <f>F90*D90</f>
        <v>0</v>
      </c>
      <c r="H90" s="110">
        <f>$M$10</f>
        <v>0.22</v>
      </c>
      <c r="I90" s="214">
        <f>'8'!$J$43</f>
        <v>0</v>
      </c>
      <c r="J90" s="75">
        <f>I90*D90</f>
        <v>0</v>
      </c>
      <c r="K90" s="84"/>
    </row>
    <row r="91" spans="2:11" ht="14.4" thickBot="1" x14ac:dyDescent="0.3">
      <c r="B91" s="62"/>
      <c r="C91" s="165" t="s">
        <v>95</v>
      </c>
      <c r="D91" s="85">
        <v>1</v>
      </c>
      <c r="E91" s="166" t="s">
        <v>15</v>
      </c>
      <c r="F91" s="73">
        <f t="shared" si="29"/>
        <v>0</v>
      </c>
      <c r="G91" s="168">
        <f>F91*D91</f>
        <v>0</v>
      </c>
      <c r="H91" s="169">
        <f>$M$13</f>
        <v>0.18</v>
      </c>
      <c r="I91" s="215">
        <f>'8'!$J$50</f>
        <v>0</v>
      </c>
      <c r="J91" s="170">
        <f>I91*D91</f>
        <v>0</v>
      </c>
      <c r="K91" s="171"/>
    </row>
    <row r="92" spans="2:11" ht="14.4" hidden="1" thickBot="1" x14ac:dyDescent="0.3">
      <c r="B92" s="44"/>
      <c r="C92" s="98"/>
      <c r="D92" s="94"/>
      <c r="E92" s="95"/>
      <c r="F92" s="99"/>
      <c r="G92" s="100"/>
      <c r="H92" s="101"/>
      <c r="I92" s="102"/>
      <c r="J92" s="103"/>
      <c r="K92" s="104"/>
    </row>
    <row r="93" spans="2:11" ht="14.4" thickBot="1" x14ac:dyDescent="0.3">
      <c r="B93" s="12">
        <v>9</v>
      </c>
      <c r="C93" s="197" t="str">
        <f>'Bid Summary'!F12</f>
        <v>Clearing and Grubbing</v>
      </c>
      <c r="D93" s="118" t="s">
        <v>67</v>
      </c>
      <c r="E93" s="118" t="s">
        <v>9</v>
      </c>
      <c r="F93" s="118" t="s">
        <v>68</v>
      </c>
      <c r="G93" s="119">
        <f>SUM(G94:G101)</f>
        <v>35100</v>
      </c>
      <c r="H93" s="120"/>
      <c r="I93" s="121"/>
      <c r="J93" s="148">
        <f>SUM(J94:J101)</f>
        <v>28276.400000000001</v>
      </c>
      <c r="K93" s="122"/>
    </row>
    <row r="94" spans="2:11" ht="13.8" x14ac:dyDescent="0.25">
      <c r="B94" s="4"/>
      <c r="C94" s="71" t="s">
        <v>84</v>
      </c>
      <c r="D94" s="77">
        <v>1</v>
      </c>
      <c r="E94" s="72" t="s">
        <v>15</v>
      </c>
      <c r="F94" s="113">
        <f t="shared" ref="F94:F100" si="32">CEILING(I94/(1-H94),100)</f>
        <v>18800</v>
      </c>
      <c r="G94" s="74">
        <f t="shared" ref="G94:G98" si="33">F94*D94</f>
        <v>18800</v>
      </c>
      <c r="H94" s="90">
        <f>$M$9</f>
        <v>0.18</v>
      </c>
      <c r="I94" s="223">
        <f>'9'!$J$4</f>
        <v>15406.400000000001</v>
      </c>
      <c r="J94" s="75">
        <f t="shared" ref="J94:J98" si="34">I94*D94</f>
        <v>15406.400000000001</v>
      </c>
      <c r="K94" s="76"/>
    </row>
    <row r="95" spans="2:11" ht="13.8" x14ac:dyDescent="0.25">
      <c r="B95" s="4"/>
      <c r="C95" s="68" t="s">
        <v>87</v>
      </c>
      <c r="D95" s="77">
        <v>1</v>
      </c>
      <c r="E95" s="69" t="s">
        <v>15</v>
      </c>
      <c r="F95" s="73">
        <f t="shared" si="32"/>
        <v>0</v>
      </c>
      <c r="G95" s="74">
        <f t="shared" si="33"/>
        <v>0</v>
      </c>
      <c r="H95" s="91">
        <f>$M$10</f>
        <v>0.22</v>
      </c>
      <c r="I95" s="210">
        <f>'9'!$J$15</f>
        <v>0</v>
      </c>
      <c r="J95" s="75">
        <f t="shared" si="34"/>
        <v>0</v>
      </c>
      <c r="K95" s="70"/>
    </row>
    <row r="96" spans="2:11" ht="13.8" x14ac:dyDescent="0.25">
      <c r="B96" s="4"/>
      <c r="C96" s="179" t="s">
        <v>91</v>
      </c>
      <c r="D96" s="77">
        <v>1</v>
      </c>
      <c r="E96" s="180" t="s">
        <v>15</v>
      </c>
      <c r="F96" s="73">
        <f t="shared" si="32"/>
        <v>0</v>
      </c>
      <c r="G96" s="182">
        <f t="shared" si="33"/>
        <v>0</v>
      </c>
      <c r="H96" s="183">
        <f>$M$12</f>
        <v>0.18</v>
      </c>
      <c r="I96" s="211">
        <f>'9'!$J$22</f>
        <v>0</v>
      </c>
      <c r="J96" s="184">
        <f t="shared" si="34"/>
        <v>0</v>
      </c>
      <c r="K96" s="185"/>
    </row>
    <row r="97" spans="2:11" ht="13.8" x14ac:dyDescent="0.25">
      <c r="B97" s="4"/>
      <c r="C97" s="78" t="s">
        <v>111</v>
      </c>
      <c r="D97" s="77">
        <v>1</v>
      </c>
      <c r="E97" s="79" t="s">
        <v>15</v>
      </c>
      <c r="F97" s="181">
        <f t="shared" si="32"/>
        <v>0</v>
      </c>
      <c r="G97" s="152">
        <f t="shared" si="33"/>
        <v>0</v>
      </c>
      <c r="H97" s="92">
        <f>$M$11</f>
        <v>0.18</v>
      </c>
      <c r="I97" s="212">
        <f>'9'!$J$29</f>
        <v>0</v>
      </c>
      <c r="J97" s="150">
        <f t="shared" si="34"/>
        <v>0</v>
      </c>
      <c r="K97" s="80"/>
    </row>
    <row r="98" spans="2:11" ht="13.8" x14ac:dyDescent="0.25">
      <c r="B98" s="4"/>
      <c r="C98" s="172" t="s">
        <v>96</v>
      </c>
      <c r="D98" s="77">
        <v>1</v>
      </c>
      <c r="E98" s="173" t="s">
        <v>15</v>
      </c>
      <c r="F98" s="151">
        <f t="shared" si="32"/>
        <v>7000</v>
      </c>
      <c r="G98" s="175">
        <f t="shared" si="33"/>
        <v>7000</v>
      </c>
      <c r="H98" s="176">
        <f>$M$12</f>
        <v>0.18</v>
      </c>
      <c r="I98" s="213">
        <f>'9'!$J$36</f>
        <v>5670</v>
      </c>
      <c r="J98" s="177">
        <f t="shared" si="34"/>
        <v>5670</v>
      </c>
      <c r="K98" s="178"/>
    </row>
    <row r="99" spans="2:11" ht="13.8" x14ac:dyDescent="0.25">
      <c r="B99" s="62"/>
      <c r="C99" s="81" t="s">
        <v>98</v>
      </c>
      <c r="D99" s="82">
        <v>1</v>
      </c>
      <c r="E99" s="83" t="s">
        <v>15</v>
      </c>
      <c r="F99" s="174">
        <f t="shared" si="32"/>
        <v>9300</v>
      </c>
      <c r="G99" s="74">
        <f>F99*D99</f>
        <v>9300</v>
      </c>
      <c r="H99" s="110">
        <f>$M$10</f>
        <v>0.22</v>
      </c>
      <c r="I99" s="214">
        <f>'9'!$J$43</f>
        <v>7200</v>
      </c>
      <c r="J99" s="75">
        <f>I99*D99</f>
        <v>7200</v>
      </c>
      <c r="K99" s="84"/>
    </row>
    <row r="100" spans="2:11" ht="14.4" thickBot="1" x14ac:dyDescent="0.3">
      <c r="B100" s="62"/>
      <c r="C100" s="165" t="s">
        <v>95</v>
      </c>
      <c r="D100" s="85">
        <v>1</v>
      </c>
      <c r="E100" s="166" t="s">
        <v>15</v>
      </c>
      <c r="F100" s="73">
        <f t="shared" si="32"/>
        <v>0</v>
      </c>
      <c r="G100" s="168">
        <f>F100*D100</f>
        <v>0</v>
      </c>
      <c r="H100" s="169">
        <f>$M$13</f>
        <v>0.18</v>
      </c>
      <c r="I100" s="215">
        <f>'9'!$J$50</f>
        <v>0</v>
      </c>
      <c r="J100" s="170">
        <f>I100*D100</f>
        <v>0</v>
      </c>
      <c r="K100" s="171"/>
    </row>
    <row r="101" spans="2:11" ht="14.4" hidden="1" thickBot="1" x14ac:dyDescent="0.3">
      <c r="B101" s="44"/>
      <c r="C101" s="98"/>
      <c r="D101" s="94"/>
      <c r="E101" s="95"/>
      <c r="F101" s="99"/>
      <c r="G101" s="100"/>
      <c r="H101" s="101"/>
      <c r="I101" s="102"/>
      <c r="J101" s="103"/>
      <c r="K101" s="104"/>
    </row>
    <row r="102" spans="2:11" ht="14.4" thickBot="1" x14ac:dyDescent="0.3">
      <c r="B102" s="12">
        <v>10</v>
      </c>
      <c r="C102" s="197" t="str">
        <f>'Bid Summary'!F13</f>
        <v>Site Restoration</v>
      </c>
      <c r="D102" s="118" t="s">
        <v>67</v>
      </c>
      <c r="E102" s="118" t="s">
        <v>9</v>
      </c>
      <c r="F102" s="118" t="s">
        <v>68</v>
      </c>
      <c r="G102" s="119">
        <f>SUM(G103:G110)</f>
        <v>35100</v>
      </c>
      <c r="H102" s="120"/>
      <c r="I102" s="121"/>
      <c r="J102" s="148">
        <f>SUM(J103:J110)</f>
        <v>28276.400000000001</v>
      </c>
      <c r="K102" s="122"/>
    </row>
    <row r="103" spans="2:11" ht="13.8" x14ac:dyDescent="0.25">
      <c r="B103" s="4"/>
      <c r="C103" s="71" t="s">
        <v>84</v>
      </c>
      <c r="D103" s="77">
        <v>1</v>
      </c>
      <c r="E103" s="72" t="s">
        <v>15</v>
      </c>
      <c r="F103" s="113">
        <f t="shared" ref="F103:F109" si="35">CEILING(I103/(1-H103),100)</f>
        <v>18800</v>
      </c>
      <c r="G103" s="74">
        <f t="shared" ref="G103:G107" si="36">F103*D103</f>
        <v>18800</v>
      </c>
      <c r="H103" s="90">
        <f>$M$9</f>
        <v>0.18</v>
      </c>
      <c r="I103" s="223">
        <f>'10'!$J$4</f>
        <v>15406.400000000001</v>
      </c>
      <c r="J103" s="75">
        <f t="shared" ref="J103:J107" si="37">I103*D103</f>
        <v>15406.400000000001</v>
      </c>
      <c r="K103" s="76"/>
    </row>
    <row r="104" spans="2:11" ht="13.8" x14ac:dyDescent="0.25">
      <c r="B104" s="4"/>
      <c r="C104" s="68" t="s">
        <v>87</v>
      </c>
      <c r="D104" s="77">
        <v>1</v>
      </c>
      <c r="E104" s="69" t="s">
        <v>15</v>
      </c>
      <c r="F104" s="73">
        <f t="shared" si="35"/>
        <v>0</v>
      </c>
      <c r="G104" s="74">
        <f t="shared" si="36"/>
        <v>0</v>
      </c>
      <c r="H104" s="91">
        <f>$M$10</f>
        <v>0.22</v>
      </c>
      <c r="I104" s="210">
        <f>'10'!$J$15</f>
        <v>0</v>
      </c>
      <c r="J104" s="75">
        <f t="shared" si="37"/>
        <v>0</v>
      </c>
      <c r="K104" s="70"/>
    </row>
    <row r="105" spans="2:11" ht="13.8" x14ac:dyDescent="0.25">
      <c r="B105" s="4"/>
      <c r="C105" s="179" t="s">
        <v>91</v>
      </c>
      <c r="D105" s="77">
        <v>1</v>
      </c>
      <c r="E105" s="180" t="s">
        <v>15</v>
      </c>
      <c r="F105" s="73">
        <f t="shared" si="35"/>
        <v>0</v>
      </c>
      <c r="G105" s="182">
        <f t="shared" si="36"/>
        <v>0</v>
      </c>
      <c r="H105" s="183">
        <f>$M$12</f>
        <v>0.18</v>
      </c>
      <c r="I105" s="211">
        <f>'10'!$J$22</f>
        <v>0</v>
      </c>
      <c r="J105" s="184">
        <f t="shared" si="37"/>
        <v>0</v>
      </c>
      <c r="K105" s="185"/>
    </row>
    <row r="106" spans="2:11" ht="13.8" x14ac:dyDescent="0.25">
      <c r="B106" s="4"/>
      <c r="C106" s="78" t="s">
        <v>111</v>
      </c>
      <c r="D106" s="77">
        <v>1</v>
      </c>
      <c r="E106" s="79" t="s">
        <v>15</v>
      </c>
      <c r="F106" s="181">
        <f t="shared" si="35"/>
        <v>0</v>
      </c>
      <c r="G106" s="152">
        <f t="shared" si="36"/>
        <v>0</v>
      </c>
      <c r="H106" s="92">
        <f>$M$11</f>
        <v>0.18</v>
      </c>
      <c r="I106" s="212">
        <f>'10'!$J$29</f>
        <v>0</v>
      </c>
      <c r="J106" s="150">
        <f t="shared" si="37"/>
        <v>0</v>
      </c>
      <c r="K106" s="80"/>
    </row>
    <row r="107" spans="2:11" ht="13.8" x14ac:dyDescent="0.25">
      <c r="B107" s="4"/>
      <c r="C107" s="172" t="s">
        <v>96</v>
      </c>
      <c r="D107" s="77">
        <v>1</v>
      </c>
      <c r="E107" s="173" t="s">
        <v>15</v>
      </c>
      <c r="F107" s="151">
        <f t="shared" si="35"/>
        <v>7000</v>
      </c>
      <c r="G107" s="175">
        <f t="shared" si="36"/>
        <v>7000</v>
      </c>
      <c r="H107" s="176">
        <f>$M$12</f>
        <v>0.18</v>
      </c>
      <c r="I107" s="213">
        <f>'10'!$J$36</f>
        <v>5670</v>
      </c>
      <c r="J107" s="177">
        <f t="shared" si="37"/>
        <v>5670</v>
      </c>
      <c r="K107" s="178"/>
    </row>
    <row r="108" spans="2:11" ht="13.8" x14ac:dyDescent="0.25">
      <c r="B108" s="62"/>
      <c r="C108" s="81" t="s">
        <v>98</v>
      </c>
      <c r="D108" s="82">
        <v>1</v>
      </c>
      <c r="E108" s="83" t="s">
        <v>15</v>
      </c>
      <c r="F108" s="174">
        <f t="shared" si="35"/>
        <v>9300</v>
      </c>
      <c r="G108" s="74">
        <f>F108*D108</f>
        <v>9300</v>
      </c>
      <c r="H108" s="110">
        <f>$M$10</f>
        <v>0.22</v>
      </c>
      <c r="I108" s="214">
        <f>'10'!$J$43</f>
        <v>7200</v>
      </c>
      <c r="J108" s="75">
        <f>I108*D108</f>
        <v>7200</v>
      </c>
      <c r="K108" s="84"/>
    </row>
    <row r="109" spans="2:11" ht="14.4" thickBot="1" x14ac:dyDescent="0.3">
      <c r="B109" s="62"/>
      <c r="C109" s="165" t="s">
        <v>95</v>
      </c>
      <c r="D109" s="85">
        <v>1</v>
      </c>
      <c r="E109" s="166" t="s">
        <v>15</v>
      </c>
      <c r="F109" s="73">
        <f t="shared" si="35"/>
        <v>0</v>
      </c>
      <c r="G109" s="168">
        <f>F109*D109</f>
        <v>0</v>
      </c>
      <c r="H109" s="169">
        <f>$M$13</f>
        <v>0.18</v>
      </c>
      <c r="I109" s="215">
        <f>'10'!$J$50</f>
        <v>0</v>
      </c>
      <c r="J109" s="170">
        <f>I109*D109</f>
        <v>0</v>
      </c>
      <c r="K109" s="171"/>
    </row>
    <row r="110" spans="2:11" ht="14.4" hidden="1" thickBot="1" x14ac:dyDescent="0.3">
      <c r="B110" s="44"/>
      <c r="C110" s="98"/>
      <c r="D110" s="94"/>
      <c r="E110" s="95"/>
      <c r="F110" s="99"/>
      <c r="G110" s="100"/>
      <c r="H110" s="101"/>
      <c r="I110" s="102"/>
      <c r="J110" s="103"/>
      <c r="K110" s="104"/>
    </row>
    <row r="111" spans="2:11" ht="14.4" thickBot="1" x14ac:dyDescent="0.3">
      <c r="B111" s="12">
        <v>11</v>
      </c>
      <c r="C111" s="197" t="str">
        <f>'Bid Summary'!F14</f>
        <v>As-Built Project Documents</v>
      </c>
      <c r="D111" s="118" t="s">
        <v>67</v>
      </c>
      <c r="E111" s="118" t="s">
        <v>9</v>
      </c>
      <c r="F111" s="118" t="s">
        <v>68</v>
      </c>
      <c r="G111" s="119">
        <f>SUM(G112:G119)</f>
        <v>26900</v>
      </c>
      <c r="H111" s="120"/>
      <c r="I111" s="121"/>
      <c r="J111" s="148">
        <f>SUM(J112:J119)</f>
        <v>21975.200000000001</v>
      </c>
      <c r="K111" s="122"/>
    </row>
    <row r="112" spans="2:11" ht="13.8" x14ac:dyDescent="0.25">
      <c r="B112" s="4"/>
      <c r="C112" s="71" t="s">
        <v>84</v>
      </c>
      <c r="D112" s="77">
        <v>1</v>
      </c>
      <c r="E112" s="72" t="s">
        <v>15</v>
      </c>
      <c r="F112" s="113">
        <f t="shared" ref="F112:F118" si="38">CEILING(I112/(1-H112),100)</f>
        <v>7300</v>
      </c>
      <c r="G112" s="74">
        <f t="shared" ref="G112:G116" si="39">F112*D112</f>
        <v>7300</v>
      </c>
      <c r="H112" s="90">
        <f>$M$9</f>
        <v>0.18</v>
      </c>
      <c r="I112" s="223">
        <f>'11'!$J$4</f>
        <v>5975.2</v>
      </c>
      <c r="J112" s="75">
        <f t="shared" ref="J112:J116" si="40">I112*D112</f>
        <v>5975.2</v>
      </c>
      <c r="K112" s="76"/>
    </row>
    <row r="113" spans="2:11" ht="13.8" x14ac:dyDescent="0.25">
      <c r="B113" s="4"/>
      <c r="C113" s="68" t="s">
        <v>87</v>
      </c>
      <c r="D113" s="77">
        <v>1</v>
      </c>
      <c r="E113" s="69" t="s">
        <v>15</v>
      </c>
      <c r="F113" s="73">
        <f t="shared" si="38"/>
        <v>0</v>
      </c>
      <c r="G113" s="74">
        <f t="shared" si="39"/>
        <v>0</v>
      </c>
      <c r="H113" s="91">
        <f>$M$10</f>
        <v>0.22</v>
      </c>
      <c r="I113" s="210">
        <f>'11'!$J$15</f>
        <v>0</v>
      </c>
      <c r="J113" s="75">
        <f t="shared" si="40"/>
        <v>0</v>
      </c>
      <c r="K113" s="70"/>
    </row>
    <row r="114" spans="2:11" ht="13.8" x14ac:dyDescent="0.25">
      <c r="B114" s="4"/>
      <c r="C114" s="179" t="s">
        <v>91</v>
      </c>
      <c r="D114" s="77">
        <v>1</v>
      </c>
      <c r="E114" s="180" t="s">
        <v>15</v>
      </c>
      <c r="F114" s="73">
        <f t="shared" si="38"/>
        <v>0</v>
      </c>
      <c r="G114" s="182">
        <f t="shared" si="39"/>
        <v>0</v>
      </c>
      <c r="H114" s="183">
        <f>$M$12</f>
        <v>0.18</v>
      </c>
      <c r="I114" s="211">
        <f>'11'!$J$22</f>
        <v>0</v>
      </c>
      <c r="J114" s="184">
        <f t="shared" si="40"/>
        <v>0</v>
      </c>
      <c r="K114" s="185"/>
    </row>
    <row r="115" spans="2:11" ht="13.8" x14ac:dyDescent="0.25">
      <c r="B115" s="4"/>
      <c r="C115" s="78" t="s">
        <v>111</v>
      </c>
      <c r="D115" s="77">
        <v>1</v>
      </c>
      <c r="E115" s="79" t="s">
        <v>15</v>
      </c>
      <c r="F115" s="181">
        <f t="shared" si="38"/>
        <v>19600</v>
      </c>
      <c r="G115" s="152">
        <f t="shared" si="39"/>
        <v>19600</v>
      </c>
      <c r="H115" s="92">
        <f>$M$11</f>
        <v>0.18</v>
      </c>
      <c r="I115" s="212">
        <f>'11'!$J$29</f>
        <v>16000</v>
      </c>
      <c r="J115" s="150">
        <f t="shared" si="40"/>
        <v>16000</v>
      </c>
      <c r="K115" s="80"/>
    </row>
    <row r="116" spans="2:11" ht="13.8" x14ac:dyDescent="0.25">
      <c r="B116" s="4"/>
      <c r="C116" s="172" t="s">
        <v>96</v>
      </c>
      <c r="D116" s="77">
        <v>1</v>
      </c>
      <c r="E116" s="173" t="s">
        <v>15</v>
      </c>
      <c r="F116" s="151">
        <f t="shared" si="38"/>
        <v>0</v>
      </c>
      <c r="G116" s="175">
        <f t="shared" si="39"/>
        <v>0</v>
      </c>
      <c r="H116" s="176">
        <f>$M$12</f>
        <v>0.18</v>
      </c>
      <c r="I116" s="213">
        <f>'11'!$J$36</f>
        <v>0</v>
      </c>
      <c r="J116" s="177">
        <f t="shared" si="40"/>
        <v>0</v>
      </c>
      <c r="K116" s="178"/>
    </row>
    <row r="117" spans="2:11" ht="13.8" x14ac:dyDescent="0.25">
      <c r="B117" s="62"/>
      <c r="C117" s="81" t="s">
        <v>98</v>
      </c>
      <c r="D117" s="82">
        <v>1</v>
      </c>
      <c r="E117" s="83" t="s">
        <v>15</v>
      </c>
      <c r="F117" s="174">
        <f t="shared" si="38"/>
        <v>0</v>
      </c>
      <c r="G117" s="74">
        <f>F117*D117</f>
        <v>0</v>
      </c>
      <c r="H117" s="110">
        <f>$M$10</f>
        <v>0.22</v>
      </c>
      <c r="I117" s="214">
        <f>'11'!$J$43</f>
        <v>0</v>
      </c>
      <c r="J117" s="75">
        <f>I117*D117</f>
        <v>0</v>
      </c>
      <c r="K117" s="84"/>
    </row>
    <row r="118" spans="2:11" ht="14.4" thickBot="1" x14ac:dyDescent="0.3">
      <c r="B118" s="62"/>
      <c r="C118" s="165" t="s">
        <v>95</v>
      </c>
      <c r="D118" s="85">
        <v>1</v>
      </c>
      <c r="E118" s="166" t="s">
        <v>15</v>
      </c>
      <c r="F118" s="73">
        <f t="shared" si="38"/>
        <v>0</v>
      </c>
      <c r="G118" s="168">
        <f>F118*D118</f>
        <v>0</v>
      </c>
      <c r="H118" s="169">
        <f>$M$13</f>
        <v>0.18</v>
      </c>
      <c r="I118" s="215">
        <f>'11'!$J$50</f>
        <v>0</v>
      </c>
      <c r="J118" s="170">
        <f>I118*D118</f>
        <v>0</v>
      </c>
      <c r="K118" s="171"/>
    </row>
    <row r="119" spans="2:11" ht="14.4" hidden="1" thickBot="1" x14ac:dyDescent="0.3">
      <c r="B119" s="44"/>
      <c r="C119" s="98"/>
      <c r="D119" s="94"/>
      <c r="E119" s="95"/>
      <c r="F119" s="99"/>
      <c r="G119" s="100"/>
      <c r="H119" s="101"/>
      <c r="I119" s="102"/>
      <c r="J119" s="103"/>
      <c r="K119" s="104"/>
    </row>
    <row r="120" spans="2:11" ht="14.4" thickBot="1" x14ac:dyDescent="0.3">
      <c r="B120" s="12">
        <v>12</v>
      </c>
      <c r="C120" s="197">
        <f>'Bid Summary'!F15</f>
        <v>0</v>
      </c>
      <c r="D120" s="118" t="s">
        <v>67</v>
      </c>
      <c r="E120" s="118" t="s">
        <v>9</v>
      </c>
      <c r="F120" s="118" t="s">
        <v>68</v>
      </c>
      <c r="G120" s="119">
        <f>SUM(G121:G128)</f>
        <v>0</v>
      </c>
      <c r="H120" s="120"/>
      <c r="I120" s="121"/>
      <c r="J120" s="148">
        <f>SUM(J121:J128)</f>
        <v>0</v>
      </c>
      <c r="K120" s="122"/>
    </row>
    <row r="121" spans="2:11" ht="13.8" x14ac:dyDescent="0.25">
      <c r="B121" s="4"/>
      <c r="C121" s="71" t="s">
        <v>84</v>
      </c>
      <c r="D121" s="77">
        <v>1</v>
      </c>
      <c r="E121" s="72" t="s">
        <v>15</v>
      </c>
      <c r="F121" s="73">
        <f>CEILING(I121/(1-H121),1)</f>
        <v>0</v>
      </c>
      <c r="G121" s="74">
        <f t="shared" ref="G121:G125" si="41">F121*D121</f>
        <v>0</v>
      </c>
      <c r="H121" s="90">
        <f>$M$9</f>
        <v>0.18</v>
      </c>
      <c r="I121" s="223">
        <f>'12'!$J$4</f>
        <v>0</v>
      </c>
      <c r="J121" s="75">
        <f t="shared" ref="J121:J125" si="42">I121*D121</f>
        <v>0</v>
      </c>
      <c r="K121" s="76"/>
    </row>
    <row r="122" spans="2:11" ht="13.8" x14ac:dyDescent="0.25">
      <c r="B122" s="4"/>
      <c r="C122" s="68" t="s">
        <v>87</v>
      </c>
      <c r="D122" s="77">
        <v>1</v>
      </c>
      <c r="E122" s="69" t="s">
        <v>15</v>
      </c>
      <c r="F122" s="73">
        <f t="shared" ref="F122:F125" si="43">CEILING(I122/(1-H122),1)</f>
        <v>0</v>
      </c>
      <c r="G122" s="74">
        <f t="shared" si="41"/>
        <v>0</v>
      </c>
      <c r="H122" s="91">
        <f>$M$10</f>
        <v>0.22</v>
      </c>
      <c r="I122" s="210">
        <f>'12'!$J$15</f>
        <v>0</v>
      </c>
      <c r="J122" s="75">
        <f t="shared" si="42"/>
        <v>0</v>
      </c>
      <c r="K122" s="70"/>
    </row>
    <row r="123" spans="2:11" ht="13.8" x14ac:dyDescent="0.25">
      <c r="B123" s="4"/>
      <c r="C123" s="179" t="s">
        <v>91</v>
      </c>
      <c r="D123" s="77">
        <v>1</v>
      </c>
      <c r="E123" s="180" t="s">
        <v>15</v>
      </c>
      <c r="F123" s="181">
        <f t="shared" si="43"/>
        <v>0</v>
      </c>
      <c r="G123" s="182">
        <f t="shared" si="41"/>
        <v>0</v>
      </c>
      <c r="H123" s="183">
        <f>$M$12</f>
        <v>0.18</v>
      </c>
      <c r="I123" s="211">
        <f>'12'!$J$22</f>
        <v>0</v>
      </c>
      <c r="J123" s="184">
        <f t="shared" si="42"/>
        <v>0</v>
      </c>
      <c r="K123" s="185"/>
    </row>
    <row r="124" spans="2:11" ht="13.8" x14ac:dyDescent="0.25">
      <c r="B124" s="4"/>
      <c r="C124" s="78" t="s">
        <v>111</v>
      </c>
      <c r="D124" s="77">
        <v>1</v>
      </c>
      <c r="E124" s="79" t="s">
        <v>15</v>
      </c>
      <c r="F124" s="151">
        <f t="shared" si="43"/>
        <v>0</v>
      </c>
      <c r="G124" s="152">
        <f t="shared" si="41"/>
        <v>0</v>
      </c>
      <c r="H124" s="92">
        <f>$M$11</f>
        <v>0.18</v>
      </c>
      <c r="I124" s="212">
        <f>'12'!$J$29</f>
        <v>0</v>
      </c>
      <c r="J124" s="150">
        <f t="shared" si="42"/>
        <v>0</v>
      </c>
      <c r="K124" s="80"/>
    </row>
    <row r="125" spans="2:11" ht="13.8" x14ac:dyDescent="0.25">
      <c r="B125" s="4"/>
      <c r="C125" s="172" t="s">
        <v>96</v>
      </c>
      <c r="D125" s="77">
        <v>1</v>
      </c>
      <c r="E125" s="173" t="s">
        <v>15</v>
      </c>
      <c r="F125" s="174">
        <f t="shared" si="43"/>
        <v>0</v>
      </c>
      <c r="G125" s="175">
        <f t="shared" si="41"/>
        <v>0</v>
      </c>
      <c r="H125" s="176">
        <f>$M$12</f>
        <v>0.18</v>
      </c>
      <c r="I125" s="213">
        <f>'12'!$J$36</f>
        <v>0</v>
      </c>
      <c r="J125" s="177">
        <f t="shared" si="42"/>
        <v>0</v>
      </c>
      <c r="K125" s="178"/>
    </row>
    <row r="126" spans="2:11" ht="13.8" x14ac:dyDescent="0.25">
      <c r="B126" s="62"/>
      <c r="C126" s="81" t="s">
        <v>98</v>
      </c>
      <c r="D126" s="82">
        <v>1</v>
      </c>
      <c r="E126" s="83" t="s">
        <v>15</v>
      </c>
      <c r="F126" s="73">
        <f>CEILING(I126/(1-H126),1)</f>
        <v>0</v>
      </c>
      <c r="G126" s="74">
        <f>F126*D126</f>
        <v>0</v>
      </c>
      <c r="H126" s="110">
        <f>$M$10</f>
        <v>0.22</v>
      </c>
      <c r="I126" s="214">
        <f>'12'!$J$43</f>
        <v>0</v>
      </c>
      <c r="J126" s="75">
        <f>I126*D126</f>
        <v>0</v>
      </c>
      <c r="K126" s="84"/>
    </row>
    <row r="127" spans="2:11" ht="14.4" thickBot="1" x14ac:dyDescent="0.3">
      <c r="B127" s="62"/>
      <c r="C127" s="165" t="s">
        <v>95</v>
      </c>
      <c r="D127" s="85">
        <v>1</v>
      </c>
      <c r="E127" s="166" t="s">
        <v>15</v>
      </c>
      <c r="F127" s="167">
        <f>CEILING(I127/(1-H127),1)</f>
        <v>0</v>
      </c>
      <c r="G127" s="168">
        <f>F127*D127</f>
        <v>0</v>
      </c>
      <c r="H127" s="169">
        <f>$M$13</f>
        <v>0.18</v>
      </c>
      <c r="I127" s="215">
        <f>'12'!$J$50</f>
        <v>0</v>
      </c>
      <c r="J127" s="170">
        <f>I127*D127</f>
        <v>0</v>
      </c>
      <c r="K127" s="171"/>
    </row>
    <row r="128" spans="2:11" ht="14.4" hidden="1" thickBot="1" x14ac:dyDescent="0.3">
      <c r="B128" s="44"/>
      <c r="C128" s="98"/>
      <c r="D128" s="94"/>
      <c r="E128" s="95"/>
      <c r="F128" s="99"/>
      <c r="G128" s="100"/>
      <c r="H128" s="101"/>
      <c r="I128" s="102"/>
      <c r="J128" s="103"/>
      <c r="K128" s="104"/>
    </row>
    <row r="129" spans="2:11" ht="14.4" thickBot="1" x14ac:dyDescent="0.3">
      <c r="B129" s="12">
        <v>13</v>
      </c>
      <c r="C129" s="197">
        <f>'Bid Summary'!F16</f>
        <v>0</v>
      </c>
      <c r="D129" s="118" t="s">
        <v>67</v>
      </c>
      <c r="E129" s="118" t="s">
        <v>9</v>
      </c>
      <c r="F129" s="118" t="s">
        <v>68</v>
      </c>
      <c r="G129" s="119">
        <f>SUM(G130:G137)</f>
        <v>0</v>
      </c>
      <c r="H129" s="120"/>
      <c r="I129" s="121"/>
      <c r="J129" s="148">
        <f>SUM(J130:J137)</f>
        <v>0</v>
      </c>
      <c r="K129" s="122"/>
    </row>
    <row r="130" spans="2:11" ht="13.8" x14ac:dyDescent="0.25">
      <c r="B130" s="4"/>
      <c r="C130" s="71" t="s">
        <v>84</v>
      </c>
      <c r="D130" s="77">
        <v>1</v>
      </c>
      <c r="E130" s="72" t="s">
        <v>15</v>
      </c>
      <c r="F130" s="73">
        <f>CEILING(I130/(1-H130),1)</f>
        <v>0</v>
      </c>
      <c r="G130" s="74">
        <f t="shared" ref="G130:G134" si="44">F130*D130</f>
        <v>0</v>
      </c>
      <c r="H130" s="90">
        <f>$M$9</f>
        <v>0.18</v>
      </c>
      <c r="I130" s="223">
        <f>'13'!$J$4</f>
        <v>0</v>
      </c>
      <c r="J130" s="75">
        <f t="shared" ref="J130:J134" si="45">I130*D130</f>
        <v>0</v>
      </c>
      <c r="K130" s="76"/>
    </row>
    <row r="131" spans="2:11" ht="13.8" x14ac:dyDescent="0.25">
      <c r="B131" s="4"/>
      <c r="C131" s="68" t="s">
        <v>87</v>
      </c>
      <c r="D131" s="77">
        <v>1</v>
      </c>
      <c r="E131" s="69" t="s">
        <v>15</v>
      </c>
      <c r="F131" s="73">
        <f t="shared" ref="F131:F134" si="46">CEILING(I131/(1-H131),1)</f>
        <v>0</v>
      </c>
      <c r="G131" s="74">
        <f t="shared" si="44"/>
        <v>0</v>
      </c>
      <c r="H131" s="91">
        <f>$M$10</f>
        <v>0.22</v>
      </c>
      <c r="I131" s="210">
        <f>'13'!$J$15</f>
        <v>0</v>
      </c>
      <c r="J131" s="75">
        <f t="shared" si="45"/>
        <v>0</v>
      </c>
      <c r="K131" s="70"/>
    </row>
    <row r="132" spans="2:11" ht="13.8" x14ac:dyDescent="0.25">
      <c r="B132" s="4"/>
      <c r="C132" s="179" t="s">
        <v>91</v>
      </c>
      <c r="D132" s="77">
        <v>1</v>
      </c>
      <c r="E132" s="180" t="s">
        <v>15</v>
      </c>
      <c r="F132" s="181">
        <f t="shared" si="46"/>
        <v>0</v>
      </c>
      <c r="G132" s="182">
        <f t="shared" si="44"/>
        <v>0</v>
      </c>
      <c r="H132" s="183">
        <f>$M$12</f>
        <v>0.18</v>
      </c>
      <c r="I132" s="211">
        <f>'13'!$J$22</f>
        <v>0</v>
      </c>
      <c r="J132" s="184">
        <f t="shared" si="45"/>
        <v>0</v>
      </c>
      <c r="K132" s="185"/>
    </row>
    <row r="133" spans="2:11" ht="13.8" x14ac:dyDescent="0.25">
      <c r="B133" s="4"/>
      <c r="C133" s="78" t="s">
        <v>111</v>
      </c>
      <c r="D133" s="77">
        <v>1</v>
      </c>
      <c r="E133" s="79" t="s">
        <v>15</v>
      </c>
      <c r="F133" s="151">
        <f t="shared" si="46"/>
        <v>0</v>
      </c>
      <c r="G133" s="152">
        <f t="shared" si="44"/>
        <v>0</v>
      </c>
      <c r="H133" s="92">
        <f>$M$11</f>
        <v>0.18</v>
      </c>
      <c r="I133" s="212">
        <f>'13'!$J$29</f>
        <v>0</v>
      </c>
      <c r="J133" s="150">
        <f t="shared" si="45"/>
        <v>0</v>
      </c>
      <c r="K133" s="80"/>
    </row>
    <row r="134" spans="2:11" ht="13.8" x14ac:dyDescent="0.25">
      <c r="B134" s="4"/>
      <c r="C134" s="172" t="s">
        <v>96</v>
      </c>
      <c r="D134" s="77">
        <v>1</v>
      </c>
      <c r="E134" s="173" t="s">
        <v>15</v>
      </c>
      <c r="F134" s="174">
        <f t="shared" si="46"/>
        <v>0</v>
      </c>
      <c r="G134" s="175">
        <f t="shared" si="44"/>
        <v>0</v>
      </c>
      <c r="H134" s="176">
        <f>$M$12</f>
        <v>0.18</v>
      </c>
      <c r="I134" s="213">
        <f>'13'!$J$36</f>
        <v>0</v>
      </c>
      <c r="J134" s="177">
        <f t="shared" si="45"/>
        <v>0</v>
      </c>
      <c r="K134" s="178"/>
    </row>
    <row r="135" spans="2:11" ht="13.8" x14ac:dyDescent="0.25">
      <c r="B135" s="62"/>
      <c r="C135" s="81" t="s">
        <v>98</v>
      </c>
      <c r="D135" s="82">
        <v>1</v>
      </c>
      <c r="E135" s="83" t="s">
        <v>15</v>
      </c>
      <c r="F135" s="73">
        <f>CEILING(I135/(1-H135),1)</f>
        <v>0</v>
      </c>
      <c r="G135" s="74">
        <f>F135*D135</f>
        <v>0</v>
      </c>
      <c r="H135" s="110">
        <f>$M$10</f>
        <v>0.22</v>
      </c>
      <c r="I135" s="214">
        <f>'13'!$J$43</f>
        <v>0</v>
      </c>
      <c r="J135" s="75">
        <f>I135*D135</f>
        <v>0</v>
      </c>
      <c r="K135" s="84"/>
    </row>
    <row r="136" spans="2:11" ht="14.4" thickBot="1" x14ac:dyDescent="0.3">
      <c r="B136" s="62"/>
      <c r="C136" s="165" t="s">
        <v>95</v>
      </c>
      <c r="D136" s="85">
        <v>1</v>
      </c>
      <c r="E136" s="166" t="s">
        <v>15</v>
      </c>
      <c r="F136" s="167">
        <f>CEILING(I136/(1-H136),1)</f>
        <v>0</v>
      </c>
      <c r="G136" s="168">
        <f>F136*D136</f>
        <v>0</v>
      </c>
      <c r="H136" s="169">
        <f>$M$13</f>
        <v>0.18</v>
      </c>
      <c r="I136" s="215">
        <f>'13'!$J$50</f>
        <v>0</v>
      </c>
      <c r="J136" s="170">
        <f>I136*D136</f>
        <v>0</v>
      </c>
      <c r="K136" s="171"/>
    </row>
    <row r="137" spans="2:11" ht="14.4" hidden="1" thickBot="1" x14ac:dyDescent="0.3">
      <c r="B137" s="44"/>
      <c r="C137" s="98"/>
      <c r="D137" s="94"/>
      <c r="E137" s="95"/>
      <c r="F137" s="99"/>
      <c r="G137" s="100"/>
      <c r="H137" s="101"/>
      <c r="I137" s="102"/>
      <c r="J137" s="103"/>
      <c r="K137" s="104"/>
    </row>
    <row r="138" spans="2:11" ht="14.4" thickBot="1" x14ac:dyDescent="0.3">
      <c r="B138" s="12">
        <v>14</v>
      </c>
      <c r="C138" s="197">
        <f>'Bid Summary'!F17</f>
        <v>0</v>
      </c>
      <c r="D138" s="118" t="s">
        <v>67</v>
      </c>
      <c r="E138" s="118" t="s">
        <v>9</v>
      </c>
      <c r="F138" s="118" t="s">
        <v>68</v>
      </c>
      <c r="G138" s="119">
        <f>SUM(G139:G146)</f>
        <v>0</v>
      </c>
      <c r="H138" s="120"/>
      <c r="I138" s="121"/>
      <c r="J138" s="148">
        <f>SUM(J139:J146)</f>
        <v>0</v>
      </c>
      <c r="K138" s="122"/>
    </row>
    <row r="139" spans="2:11" ht="13.8" x14ac:dyDescent="0.25">
      <c r="B139" s="4"/>
      <c r="C139" s="71" t="s">
        <v>84</v>
      </c>
      <c r="D139" s="77">
        <v>1</v>
      </c>
      <c r="E139" s="72" t="s">
        <v>15</v>
      </c>
      <c r="F139" s="73">
        <f>CEILING(I139/(1-H139),1)</f>
        <v>0</v>
      </c>
      <c r="G139" s="74">
        <f t="shared" ref="G139:G143" si="47">F139*D139</f>
        <v>0</v>
      </c>
      <c r="H139" s="90">
        <f>$M$9</f>
        <v>0.18</v>
      </c>
      <c r="I139" s="223">
        <f>'14'!$J$4</f>
        <v>0</v>
      </c>
      <c r="J139" s="75">
        <f t="shared" ref="J139:J143" si="48">I139*D139</f>
        <v>0</v>
      </c>
      <c r="K139" s="76"/>
    </row>
    <row r="140" spans="2:11" ht="13.8" x14ac:dyDescent="0.25">
      <c r="B140" s="4"/>
      <c r="C140" s="68" t="s">
        <v>87</v>
      </c>
      <c r="D140" s="77">
        <v>1</v>
      </c>
      <c r="E140" s="69" t="s">
        <v>15</v>
      </c>
      <c r="F140" s="73">
        <f t="shared" ref="F140:F143" si="49">CEILING(I140/(1-H140),1)</f>
        <v>0</v>
      </c>
      <c r="G140" s="74">
        <f t="shared" si="47"/>
        <v>0</v>
      </c>
      <c r="H140" s="91">
        <f>$M$10</f>
        <v>0.22</v>
      </c>
      <c r="I140" s="210">
        <f>'14'!$J$15</f>
        <v>0</v>
      </c>
      <c r="J140" s="75">
        <f t="shared" si="48"/>
        <v>0</v>
      </c>
      <c r="K140" s="70"/>
    </row>
    <row r="141" spans="2:11" ht="13.8" x14ac:dyDescent="0.25">
      <c r="B141" s="4"/>
      <c r="C141" s="179" t="s">
        <v>91</v>
      </c>
      <c r="D141" s="77">
        <v>1</v>
      </c>
      <c r="E141" s="180" t="s">
        <v>15</v>
      </c>
      <c r="F141" s="181">
        <f t="shared" si="49"/>
        <v>0</v>
      </c>
      <c r="G141" s="182">
        <f t="shared" si="47"/>
        <v>0</v>
      </c>
      <c r="H141" s="183">
        <f>$M$12</f>
        <v>0.18</v>
      </c>
      <c r="I141" s="211">
        <f>'14'!$J$22</f>
        <v>0</v>
      </c>
      <c r="J141" s="184">
        <f t="shared" si="48"/>
        <v>0</v>
      </c>
      <c r="K141" s="185"/>
    </row>
    <row r="142" spans="2:11" ht="13.8" x14ac:dyDescent="0.25">
      <c r="B142" s="4"/>
      <c r="C142" s="78" t="s">
        <v>111</v>
      </c>
      <c r="D142" s="77">
        <v>1</v>
      </c>
      <c r="E142" s="79" t="s">
        <v>15</v>
      </c>
      <c r="F142" s="151">
        <f t="shared" si="49"/>
        <v>0</v>
      </c>
      <c r="G142" s="152">
        <f t="shared" si="47"/>
        <v>0</v>
      </c>
      <c r="H142" s="92">
        <f>$M$11</f>
        <v>0.18</v>
      </c>
      <c r="I142" s="212">
        <f>'14'!$J$29</f>
        <v>0</v>
      </c>
      <c r="J142" s="150">
        <f t="shared" si="48"/>
        <v>0</v>
      </c>
      <c r="K142" s="80"/>
    </row>
    <row r="143" spans="2:11" ht="13.8" x14ac:dyDescent="0.25">
      <c r="B143" s="4"/>
      <c r="C143" s="172" t="s">
        <v>96</v>
      </c>
      <c r="D143" s="77">
        <v>1</v>
      </c>
      <c r="E143" s="173" t="s">
        <v>15</v>
      </c>
      <c r="F143" s="174">
        <f t="shared" si="49"/>
        <v>0</v>
      </c>
      <c r="G143" s="175">
        <f t="shared" si="47"/>
        <v>0</v>
      </c>
      <c r="H143" s="176">
        <f>$M$12</f>
        <v>0.18</v>
      </c>
      <c r="I143" s="213">
        <f>'14'!$J$36</f>
        <v>0</v>
      </c>
      <c r="J143" s="177">
        <f t="shared" si="48"/>
        <v>0</v>
      </c>
      <c r="K143" s="178"/>
    </row>
    <row r="144" spans="2:11" ht="13.8" x14ac:dyDescent="0.25">
      <c r="B144" s="62"/>
      <c r="C144" s="81" t="s">
        <v>98</v>
      </c>
      <c r="D144" s="82">
        <v>1</v>
      </c>
      <c r="E144" s="83" t="s">
        <v>15</v>
      </c>
      <c r="F144" s="73">
        <f>CEILING(I144/(1-H144),1)</f>
        <v>0</v>
      </c>
      <c r="G144" s="74">
        <f>F144*D144</f>
        <v>0</v>
      </c>
      <c r="H144" s="110">
        <f>$M$10</f>
        <v>0.22</v>
      </c>
      <c r="I144" s="214">
        <f>'14'!$J$43</f>
        <v>0</v>
      </c>
      <c r="J144" s="75">
        <f>I144*D144</f>
        <v>0</v>
      </c>
      <c r="K144" s="84"/>
    </row>
    <row r="145" spans="2:11" ht="14.4" thickBot="1" x14ac:dyDescent="0.3">
      <c r="B145" s="62"/>
      <c r="C145" s="165" t="s">
        <v>95</v>
      </c>
      <c r="D145" s="85">
        <v>1</v>
      </c>
      <c r="E145" s="166" t="s">
        <v>15</v>
      </c>
      <c r="F145" s="167">
        <f>CEILING(I145/(1-H145),1)</f>
        <v>0</v>
      </c>
      <c r="G145" s="168">
        <f>F145*D145</f>
        <v>0</v>
      </c>
      <c r="H145" s="169">
        <f>$M$13</f>
        <v>0.18</v>
      </c>
      <c r="I145" s="215">
        <f>'14'!$J$50</f>
        <v>0</v>
      </c>
      <c r="J145" s="170">
        <f>I145*D145</f>
        <v>0</v>
      </c>
      <c r="K145" s="171"/>
    </row>
    <row r="146" spans="2:11" ht="14.4" hidden="1" thickBot="1" x14ac:dyDescent="0.3">
      <c r="B146" s="44"/>
      <c r="C146" s="98"/>
      <c r="D146" s="94"/>
      <c r="E146" s="95"/>
      <c r="F146" s="99"/>
      <c r="G146" s="100"/>
      <c r="H146" s="101"/>
      <c r="I146" s="102"/>
      <c r="J146" s="103"/>
      <c r="K146" s="104"/>
    </row>
    <row r="147" spans="2:11" ht="16.95" customHeight="1" thickBot="1" x14ac:dyDescent="0.3">
      <c r="B147" s="12">
        <v>15</v>
      </c>
      <c r="C147" s="197">
        <f>'Bid Summary'!F18</f>
        <v>0</v>
      </c>
      <c r="D147" s="118" t="s">
        <v>67</v>
      </c>
      <c r="E147" s="118" t="s">
        <v>9</v>
      </c>
      <c r="F147" s="118" t="s">
        <v>68</v>
      </c>
      <c r="G147" s="119">
        <f>SUM(G148:G155)</f>
        <v>0</v>
      </c>
      <c r="H147" s="120"/>
      <c r="I147" s="121"/>
      <c r="J147" s="148">
        <f>SUM(J148:J155)</f>
        <v>0</v>
      </c>
      <c r="K147" s="122"/>
    </row>
    <row r="148" spans="2:11" ht="13.8" x14ac:dyDescent="0.25">
      <c r="B148" s="4"/>
      <c r="C148" s="71" t="s">
        <v>84</v>
      </c>
      <c r="D148" s="77">
        <v>1</v>
      </c>
      <c r="E148" s="72" t="s">
        <v>15</v>
      </c>
      <c r="F148" s="73">
        <f>CEILING(I148/(1-H148),1)</f>
        <v>0</v>
      </c>
      <c r="G148" s="74">
        <f t="shared" ref="G148:G152" si="50">F148*D148</f>
        <v>0</v>
      </c>
      <c r="H148" s="90">
        <f>$M$9</f>
        <v>0.18</v>
      </c>
      <c r="I148" s="223">
        <f>'15'!$J$4</f>
        <v>0</v>
      </c>
      <c r="J148" s="75">
        <f t="shared" ref="J148:J152" si="51">I148*D148</f>
        <v>0</v>
      </c>
      <c r="K148" s="76"/>
    </row>
    <row r="149" spans="2:11" ht="13.8" x14ac:dyDescent="0.25">
      <c r="B149" s="4"/>
      <c r="C149" s="68" t="s">
        <v>87</v>
      </c>
      <c r="D149" s="77">
        <v>1</v>
      </c>
      <c r="E149" s="69" t="s">
        <v>15</v>
      </c>
      <c r="F149" s="73">
        <f t="shared" ref="F149:F152" si="52">CEILING(I149/(1-H149),1)</f>
        <v>0</v>
      </c>
      <c r="G149" s="74">
        <f t="shared" si="50"/>
        <v>0</v>
      </c>
      <c r="H149" s="91">
        <f>$M$10</f>
        <v>0.22</v>
      </c>
      <c r="I149" s="210">
        <f>'15'!$J$15</f>
        <v>0</v>
      </c>
      <c r="J149" s="75">
        <f t="shared" si="51"/>
        <v>0</v>
      </c>
      <c r="K149" s="70"/>
    </row>
    <row r="150" spans="2:11" ht="13.8" x14ac:dyDescent="0.25">
      <c r="B150" s="4"/>
      <c r="C150" s="179" t="s">
        <v>91</v>
      </c>
      <c r="D150" s="77">
        <v>1</v>
      </c>
      <c r="E150" s="180" t="s">
        <v>15</v>
      </c>
      <c r="F150" s="181">
        <f t="shared" si="52"/>
        <v>0</v>
      </c>
      <c r="G150" s="182">
        <f t="shared" si="50"/>
        <v>0</v>
      </c>
      <c r="H150" s="183">
        <f>$M$12</f>
        <v>0.18</v>
      </c>
      <c r="I150" s="211">
        <f>'15'!$J$22</f>
        <v>0</v>
      </c>
      <c r="J150" s="184">
        <f t="shared" si="51"/>
        <v>0</v>
      </c>
      <c r="K150" s="185"/>
    </row>
    <row r="151" spans="2:11" ht="13.8" x14ac:dyDescent="0.25">
      <c r="B151" s="4"/>
      <c r="C151" s="78" t="s">
        <v>111</v>
      </c>
      <c r="D151" s="77">
        <v>1</v>
      </c>
      <c r="E151" s="79" t="s">
        <v>15</v>
      </c>
      <c r="F151" s="151">
        <f t="shared" si="52"/>
        <v>0</v>
      </c>
      <c r="G151" s="152">
        <f t="shared" si="50"/>
        <v>0</v>
      </c>
      <c r="H151" s="92">
        <f>$M$11</f>
        <v>0.18</v>
      </c>
      <c r="I151" s="212">
        <f>'15'!$J$29</f>
        <v>0</v>
      </c>
      <c r="J151" s="150">
        <f t="shared" si="51"/>
        <v>0</v>
      </c>
      <c r="K151" s="80"/>
    </row>
    <row r="152" spans="2:11" ht="13.8" x14ac:dyDescent="0.25">
      <c r="B152" s="4"/>
      <c r="C152" s="172" t="s">
        <v>96</v>
      </c>
      <c r="D152" s="77">
        <v>1</v>
      </c>
      <c r="E152" s="173" t="s">
        <v>15</v>
      </c>
      <c r="F152" s="174">
        <f t="shared" si="52"/>
        <v>0</v>
      </c>
      <c r="G152" s="175">
        <f t="shared" si="50"/>
        <v>0</v>
      </c>
      <c r="H152" s="176">
        <f>$M$12</f>
        <v>0.18</v>
      </c>
      <c r="I152" s="213">
        <f>'15'!$J$36</f>
        <v>0</v>
      </c>
      <c r="J152" s="177">
        <f t="shared" si="51"/>
        <v>0</v>
      </c>
      <c r="K152" s="178"/>
    </row>
    <row r="153" spans="2:11" ht="13.8" x14ac:dyDescent="0.25">
      <c r="B153" s="62"/>
      <c r="C153" s="81" t="s">
        <v>98</v>
      </c>
      <c r="D153" s="82">
        <v>1</v>
      </c>
      <c r="E153" s="83" t="s">
        <v>15</v>
      </c>
      <c r="F153" s="73">
        <f>CEILING(I153/(1-H153),1)</f>
        <v>0</v>
      </c>
      <c r="G153" s="74">
        <f>F153*D153</f>
        <v>0</v>
      </c>
      <c r="H153" s="110">
        <f>$M$10</f>
        <v>0.22</v>
      </c>
      <c r="I153" s="214">
        <f>'15'!$J$43</f>
        <v>0</v>
      </c>
      <c r="J153" s="75">
        <f>I153*D153</f>
        <v>0</v>
      </c>
      <c r="K153" s="84"/>
    </row>
    <row r="154" spans="2:11" ht="14.4" thickBot="1" x14ac:dyDescent="0.3">
      <c r="B154" s="62"/>
      <c r="C154" s="165" t="s">
        <v>95</v>
      </c>
      <c r="D154" s="85">
        <v>1</v>
      </c>
      <c r="E154" s="166" t="s">
        <v>15</v>
      </c>
      <c r="F154" s="167">
        <f>CEILING(I154/(1-H154),1)</f>
        <v>0</v>
      </c>
      <c r="G154" s="168">
        <f>F154*D154</f>
        <v>0</v>
      </c>
      <c r="H154" s="169">
        <f>$M$13</f>
        <v>0.18</v>
      </c>
      <c r="I154" s="215">
        <f>'15'!$J$50</f>
        <v>0</v>
      </c>
      <c r="J154" s="170">
        <f>I154*D154</f>
        <v>0</v>
      </c>
      <c r="K154" s="171"/>
    </row>
    <row r="155" spans="2:11" ht="14.4" hidden="1" thickBot="1" x14ac:dyDescent="0.3">
      <c r="B155" s="44"/>
      <c r="C155" s="98"/>
      <c r="D155" s="94"/>
      <c r="E155" s="95"/>
      <c r="F155" s="99"/>
      <c r="G155" s="100"/>
      <c r="H155" s="101"/>
      <c r="I155" s="102"/>
      <c r="J155" s="103"/>
      <c r="K155" s="104"/>
    </row>
    <row r="156" spans="2:11" ht="14.4" thickBot="1" x14ac:dyDescent="0.3">
      <c r="B156" s="12">
        <v>16</v>
      </c>
      <c r="C156" s="197">
        <f>'Bid Summary'!F19</f>
        <v>0</v>
      </c>
      <c r="D156" s="118" t="s">
        <v>67</v>
      </c>
      <c r="E156" s="118" t="s">
        <v>9</v>
      </c>
      <c r="F156" s="118" t="s">
        <v>68</v>
      </c>
      <c r="G156" s="119">
        <f>SUM(G157:G164)</f>
        <v>0</v>
      </c>
      <c r="H156" s="120"/>
      <c r="I156" s="121"/>
      <c r="J156" s="148">
        <f>SUM(J157:J164)</f>
        <v>0</v>
      </c>
      <c r="K156" s="122"/>
    </row>
    <row r="157" spans="2:11" ht="13.8" x14ac:dyDescent="0.25">
      <c r="B157" s="4"/>
      <c r="C157" s="71" t="s">
        <v>84</v>
      </c>
      <c r="D157" s="77">
        <v>1</v>
      </c>
      <c r="E157" s="72" t="s">
        <v>15</v>
      </c>
      <c r="F157" s="73">
        <f>CEILING(I157/(1-H157),1)</f>
        <v>0</v>
      </c>
      <c r="G157" s="74">
        <f t="shared" ref="G157:G161" si="53">F157*D157</f>
        <v>0</v>
      </c>
      <c r="H157" s="90">
        <f>$M$9</f>
        <v>0.18</v>
      </c>
      <c r="I157" s="223">
        <f>'16'!$J$4</f>
        <v>0</v>
      </c>
      <c r="J157" s="75">
        <f t="shared" ref="J157:J161" si="54">I157*D157</f>
        <v>0</v>
      </c>
      <c r="K157" s="76"/>
    </row>
    <row r="158" spans="2:11" ht="13.8" x14ac:dyDescent="0.25">
      <c r="B158" s="4"/>
      <c r="C158" s="68" t="s">
        <v>87</v>
      </c>
      <c r="D158" s="77">
        <v>1</v>
      </c>
      <c r="E158" s="69" t="s">
        <v>15</v>
      </c>
      <c r="F158" s="73">
        <f t="shared" ref="F158:F161" si="55">CEILING(I158/(1-H158),1)</f>
        <v>0</v>
      </c>
      <c r="G158" s="74">
        <f t="shared" si="53"/>
        <v>0</v>
      </c>
      <c r="H158" s="91">
        <f>$M$10</f>
        <v>0.22</v>
      </c>
      <c r="I158" s="210">
        <f>'16'!$J$15</f>
        <v>0</v>
      </c>
      <c r="J158" s="75">
        <f t="shared" si="54"/>
        <v>0</v>
      </c>
      <c r="K158" s="70"/>
    </row>
    <row r="159" spans="2:11" ht="13.8" x14ac:dyDescent="0.25">
      <c r="B159" s="4"/>
      <c r="C159" s="179" t="s">
        <v>91</v>
      </c>
      <c r="D159" s="77">
        <v>1</v>
      </c>
      <c r="E159" s="180" t="s">
        <v>15</v>
      </c>
      <c r="F159" s="181">
        <f t="shared" si="55"/>
        <v>0</v>
      </c>
      <c r="G159" s="182">
        <f t="shared" si="53"/>
        <v>0</v>
      </c>
      <c r="H159" s="183">
        <f>$M$12</f>
        <v>0.18</v>
      </c>
      <c r="I159" s="211">
        <f>'16'!$J$22</f>
        <v>0</v>
      </c>
      <c r="J159" s="184">
        <f t="shared" si="54"/>
        <v>0</v>
      </c>
      <c r="K159" s="185"/>
    </row>
    <row r="160" spans="2:11" ht="13.8" x14ac:dyDescent="0.25">
      <c r="B160" s="4"/>
      <c r="C160" s="78" t="s">
        <v>111</v>
      </c>
      <c r="D160" s="77">
        <v>1</v>
      </c>
      <c r="E160" s="79" t="s">
        <v>15</v>
      </c>
      <c r="F160" s="151">
        <f t="shared" si="55"/>
        <v>0</v>
      </c>
      <c r="G160" s="152">
        <f t="shared" si="53"/>
        <v>0</v>
      </c>
      <c r="H160" s="92">
        <f>$M$11</f>
        <v>0.18</v>
      </c>
      <c r="I160" s="212">
        <f>'16'!$J$29</f>
        <v>0</v>
      </c>
      <c r="J160" s="150">
        <f t="shared" si="54"/>
        <v>0</v>
      </c>
      <c r="K160" s="80"/>
    </row>
    <row r="161" spans="2:11" ht="13.8" x14ac:dyDescent="0.25">
      <c r="B161" s="4"/>
      <c r="C161" s="172" t="s">
        <v>96</v>
      </c>
      <c r="D161" s="77">
        <v>1</v>
      </c>
      <c r="E161" s="173" t="s">
        <v>15</v>
      </c>
      <c r="F161" s="174">
        <f t="shared" si="55"/>
        <v>0</v>
      </c>
      <c r="G161" s="175">
        <f t="shared" si="53"/>
        <v>0</v>
      </c>
      <c r="H161" s="176">
        <f>$M$12</f>
        <v>0.18</v>
      </c>
      <c r="I161" s="213">
        <f>'16'!$J$36</f>
        <v>0</v>
      </c>
      <c r="J161" s="177">
        <f t="shared" si="54"/>
        <v>0</v>
      </c>
      <c r="K161" s="178"/>
    </row>
    <row r="162" spans="2:11" ht="13.8" x14ac:dyDescent="0.25">
      <c r="B162" s="62"/>
      <c r="C162" s="81" t="s">
        <v>98</v>
      </c>
      <c r="D162" s="82">
        <v>1</v>
      </c>
      <c r="E162" s="83" t="s">
        <v>15</v>
      </c>
      <c r="F162" s="73">
        <f>CEILING(I162/(1-H162),1)</f>
        <v>0</v>
      </c>
      <c r="G162" s="74">
        <f>F162*D162</f>
        <v>0</v>
      </c>
      <c r="H162" s="110">
        <f>$M$10</f>
        <v>0.22</v>
      </c>
      <c r="I162" s="214">
        <f>'16'!$J$43</f>
        <v>0</v>
      </c>
      <c r="J162" s="75">
        <f>I162*D162</f>
        <v>0</v>
      </c>
      <c r="K162" s="84"/>
    </row>
    <row r="163" spans="2:11" ht="14.4" thickBot="1" x14ac:dyDescent="0.3">
      <c r="B163" s="62"/>
      <c r="C163" s="165" t="s">
        <v>95</v>
      </c>
      <c r="D163" s="85">
        <v>1</v>
      </c>
      <c r="E163" s="166" t="s">
        <v>15</v>
      </c>
      <c r="F163" s="167">
        <f>CEILING(I163/(1-H163),1)</f>
        <v>0</v>
      </c>
      <c r="G163" s="168">
        <f>F163*D163</f>
        <v>0</v>
      </c>
      <c r="H163" s="169">
        <f>$M$13</f>
        <v>0.18</v>
      </c>
      <c r="I163" s="215">
        <f>'16'!$J$50</f>
        <v>0</v>
      </c>
      <c r="J163" s="170">
        <f>I163*D163</f>
        <v>0</v>
      </c>
      <c r="K163" s="171"/>
    </row>
    <row r="164" spans="2:11" ht="14.4" hidden="1" thickBot="1" x14ac:dyDescent="0.3">
      <c r="B164" s="44"/>
      <c r="C164" s="98"/>
      <c r="D164" s="94"/>
      <c r="E164" s="95"/>
      <c r="F164" s="99"/>
      <c r="G164" s="100"/>
      <c r="H164" s="101"/>
      <c r="I164" s="102"/>
      <c r="J164" s="103"/>
      <c r="K164" s="104"/>
    </row>
    <row r="165" spans="2:11" ht="14.4" thickBot="1" x14ac:dyDescent="0.3">
      <c r="B165" s="12">
        <v>17</v>
      </c>
      <c r="C165" s="197">
        <f>'Bid Summary'!F20</f>
        <v>0</v>
      </c>
      <c r="D165" s="118" t="s">
        <v>67</v>
      </c>
      <c r="E165" s="118" t="s">
        <v>9</v>
      </c>
      <c r="F165" s="118" t="s">
        <v>68</v>
      </c>
      <c r="G165" s="119">
        <f>SUM(G166:G173)</f>
        <v>0</v>
      </c>
      <c r="H165" s="120"/>
      <c r="I165" s="121"/>
      <c r="J165" s="148">
        <f>SUM(J166:J173)</f>
        <v>0</v>
      </c>
      <c r="K165" s="122"/>
    </row>
    <row r="166" spans="2:11" ht="13.8" x14ac:dyDescent="0.25">
      <c r="B166" s="4"/>
      <c r="C166" s="71" t="s">
        <v>84</v>
      </c>
      <c r="D166" s="77">
        <v>1</v>
      </c>
      <c r="E166" s="72" t="s">
        <v>15</v>
      </c>
      <c r="F166" s="73">
        <f>CEILING(I166/(1-H166),1)</f>
        <v>0</v>
      </c>
      <c r="G166" s="74">
        <f t="shared" ref="G166:G170" si="56">F166*D166</f>
        <v>0</v>
      </c>
      <c r="H166" s="90">
        <f>$M$9</f>
        <v>0.18</v>
      </c>
      <c r="I166" s="223">
        <f>'17'!$J$4</f>
        <v>0</v>
      </c>
      <c r="J166" s="75">
        <f t="shared" ref="J166:J170" si="57">I166*D166</f>
        <v>0</v>
      </c>
      <c r="K166" s="76"/>
    </row>
    <row r="167" spans="2:11" ht="13.8" x14ac:dyDescent="0.25">
      <c r="B167" s="4"/>
      <c r="C167" s="68" t="s">
        <v>87</v>
      </c>
      <c r="D167" s="77">
        <v>1</v>
      </c>
      <c r="E167" s="69" t="s">
        <v>15</v>
      </c>
      <c r="F167" s="73">
        <f t="shared" ref="F167:F170" si="58">CEILING(I167/(1-H167),1)</f>
        <v>0</v>
      </c>
      <c r="G167" s="74">
        <f t="shared" si="56"/>
        <v>0</v>
      </c>
      <c r="H167" s="91">
        <f>$M$10</f>
        <v>0.22</v>
      </c>
      <c r="I167" s="210">
        <f>'17'!$J$15</f>
        <v>0</v>
      </c>
      <c r="J167" s="75">
        <f t="shared" si="57"/>
        <v>0</v>
      </c>
      <c r="K167" s="70"/>
    </row>
    <row r="168" spans="2:11" ht="13.8" x14ac:dyDescent="0.25">
      <c r="B168" s="4"/>
      <c r="C168" s="179" t="s">
        <v>91</v>
      </c>
      <c r="D168" s="77">
        <v>1</v>
      </c>
      <c r="E168" s="180" t="s">
        <v>15</v>
      </c>
      <c r="F168" s="181">
        <f t="shared" si="58"/>
        <v>0</v>
      </c>
      <c r="G168" s="182">
        <f t="shared" si="56"/>
        <v>0</v>
      </c>
      <c r="H168" s="183">
        <f>$M$12</f>
        <v>0.18</v>
      </c>
      <c r="I168" s="211">
        <f>'17'!$J$22</f>
        <v>0</v>
      </c>
      <c r="J168" s="184">
        <f t="shared" si="57"/>
        <v>0</v>
      </c>
      <c r="K168" s="185"/>
    </row>
    <row r="169" spans="2:11" ht="13.8" x14ac:dyDescent="0.25">
      <c r="B169" s="4"/>
      <c r="C169" s="78" t="s">
        <v>111</v>
      </c>
      <c r="D169" s="77">
        <v>1</v>
      </c>
      <c r="E169" s="79" t="s">
        <v>15</v>
      </c>
      <c r="F169" s="151">
        <f t="shared" si="58"/>
        <v>0</v>
      </c>
      <c r="G169" s="152">
        <f t="shared" si="56"/>
        <v>0</v>
      </c>
      <c r="H169" s="92">
        <f>$M$11</f>
        <v>0.18</v>
      </c>
      <c r="I169" s="212">
        <f>'17'!$J$29</f>
        <v>0</v>
      </c>
      <c r="J169" s="150">
        <f t="shared" si="57"/>
        <v>0</v>
      </c>
      <c r="K169" s="80"/>
    </row>
    <row r="170" spans="2:11" ht="13.8" x14ac:dyDescent="0.25">
      <c r="B170" s="4"/>
      <c r="C170" s="172" t="s">
        <v>96</v>
      </c>
      <c r="D170" s="77">
        <v>1</v>
      </c>
      <c r="E170" s="173" t="s">
        <v>15</v>
      </c>
      <c r="F170" s="174">
        <f t="shared" si="58"/>
        <v>0</v>
      </c>
      <c r="G170" s="175">
        <f t="shared" si="56"/>
        <v>0</v>
      </c>
      <c r="H170" s="176">
        <f>$M$12</f>
        <v>0.18</v>
      </c>
      <c r="I170" s="213">
        <f>'17'!$J$36</f>
        <v>0</v>
      </c>
      <c r="J170" s="177">
        <f t="shared" si="57"/>
        <v>0</v>
      </c>
      <c r="K170" s="178"/>
    </row>
    <row r="171" spans="2:11" ht="13.8" x14ac:dyDescent="0.25">
      <c r="B171" s="62"/>
      <c r="C171" s="81" t="s">
        <v>98</v>
      </c>
      <c r="D171" s="82">
        <v>1</v>
      </c>
      <c r="E171" s="83" t="s">
        <v>15</v>
      </c>
      <c r="F171" s="73">
        <f>CEILING(I171/(1-H171),1)</f>
        <v>0</v>
      </c>
      <c r="G171" s="74">
        <f>F171*D171</f>
        <v>0</v>
      </c>
      <c r="H171" s="110">
        <f>$M$10</f>
        <v>0.22</v>
      </c>
      <c r="I171" s="214">
        <f>'17'!$J$43</f>
        <v>0</v>
      </c>
      <c r="J171" s="75">
        <f>I171*D171</f>
        <v>0</v>
      </c>
      <c r="K171" s="84"/>
    </row>
    <row r="172" spans="2:11" ht="14.4" thickBot="1" x14ac:dyDescent="0.3">
      <c r="B172" s="62"/>
      <c r="C172" s="165" t="s">
        <v>95</v>
      </c>
      <c r="D172" s="85">
        <v>1</v>
      </c>
      <c r="E172" s="166" t="s">
        <v>15</v>
      </c>
      <c r="F172" s="167">
        <f>CEILING(I172/(1-H172),1)</f>
        <v>0</v>
      </c>
      <c r="G172" s="168">
        <f>F172*D172</f>
        <v>0</v>
      </c>
      <c r="H172" s="169">
        <f>$M$13</f>
        <v>0.18</v>
      </c>
      <c r="I172" s="215">
        <f>'17'!$J$50</f>
        <v>0</v>
      </c>
      <c r="J172" s="170">
        <f>I172*D172</f>
        <v>0</v>
      </c>
      <c r="K172" s="171"/>
    </row>
    <row r="173" spans="2:11" ht="14.4" hidden="1" thickBot="1" x14ac:dyDescent="0.3">
      <c r="B173" s="44"/>
      <c r="C173" s="98"/>
      <c r="D173" s="94"/>
      <c r="E173" s="95"/>
      <c r="F173" s="99"/>
      <c r="G173" s="100"/>
      <c r="H173" s="101"/>
      <c r="I173" s="102"/>
      <c r="J173" s="103"/>
      <c r="K173" s="104"/>
    </row>
    <row r="174" spans="2:11" ht="14.4" thickBot="1" x14ac:dyDescent="0.3">
      <c r="B174" s="12">
        <v>18</v>
      </c>
      <c r="C174" s="197">
        <f>'Bid Summary'!F21</f>
        <v>0</v>
      </c>
      <c r="D174" s="118" t="s">
        <v>67</v>
      </c>
      <c r="E174" s="118" t="s">
        <v>9</v>
      </c>
      <c r="F174" s="118" t="s">
        <v>68</v>
      </c>
      <c r="G174" s="119">
        <f>SUM(G175:G182)</f>
        <v>0</v>
      </c>
      <c r="H174" s="120"/>
      <c r="I174" s="121"/>
      <c r="J174" s="148">
        <f>SUM(J175:J182)</f>
        <v>0</v>
      </c>
      <c r="K174" s="122"/>
    </row>
    <row r="175" spans="2:11" ht="13.8" x14ac:dyDescent="0.25">
      <c r="B175" s="4"/>
      <c r="C175" s="71" t="s">
        <v>84</v>
      </c>
      <c r="D175" s="77">
        <v>1</v>
      </c>
      <c r="E175" s="72" t="s">
        <v>15</v>
      </c>
      <c r="F175" s="73">
        <f>CEILING(I175/(1-H175),1)</f>
        <v>0</v>
      </c>
      <c r="G175" s="74">
        <f t="shared" ref="G175:G179" si="59">F175*D175</f>
        <v>0</v>
      </c>
      <c r="H175" s="90">
        <f>$M$9</f>
        <v>0.18</v>
      </c>
      <c r="I175" s="223">
        <f>'18'!$J$4</f>
        <v>0</v>
      </c>
      <c r="J175" s="75">
        <f t="shared" ref="J175:J179" si="60">I175*D175</f>
        <v>0</v>
      </c>
      <c r="K175" s="76"/>
    </row>
    <row r="176" spans="2:11" ht="13.8" x14ac:dyDescent="0.25">
      <c r="B176" s="4"/>
      <c r="C176" s="68" t="s">
        <v>87</v>
      </c>
      <c r="D176" s="77">
        <v>1</v>
      </c>
      <c r="E176" s="69" t="s">
        <v>15</v>
      </c>
      <c r="F176" s="73">
        <f t="shared" ref="F176:F179" si="61">CEILING(I176/(1-H176),1)</f>
        <v>0</v>
      </c>
      <c r="G176" s="74">
        <f t="shared" si="59"/>
        <v>0</v>
      </c>
      <c r="H176" s="91">
        <f>$M$10</f>
        <v>0.22</v>
      </c>
      <c r="I176" s="210">
        <f>'18'!$J$15</f>
        <v>0</v>
      </c>
      <c r="J176" s="75">
        <f t="shared" si="60"/>
        <v>0</v>
      </c>
      <c r="K176" s="70"/>
    </row>
    <row r="177" spans="2:11" ht="13.8" x14ac:dyDescent="0.25">
      <c r="B177" s="4"/>
      <c r="C177" s="179" t="s">
        <v>91</v>
      </c>
      <c r="D177" s="77">
        <v>1</v>
      </c>
      <c r="E177" s="180" t="s">
        <v>15</v>
      </c>
      <c r="F177" s="181">
        <f t="shared" si="61"/>
        <v>0</v>
      </c>
      <c r="G177" s="182">
        <f t="shared" si="59"/>
        <v>0</v>
      </c>
      <c r="H177" s="183">
        <f>$M$12</f>
        <v>0.18</v>
      </c>
      <c r="I177" s="211">
        <f>'18'!$J$22</f>
        <v>0</v>
      </c>
      <c r="J177" s="184">
        <f t="shared" si="60"/>
        <v>0</v>
      </c>
      <c r="K177" s="185"/>
    </row>
    <row r="178" spans="2:11" ht="13.8" x14ac:dyDescent="0.25">
      <c r="B178" s="4"/>
      <c r="C178" s="78" t="s">
        <v>111</v>
      </c>
      <c r="D178" s="77">
        <v>1</v>
      </c>
      <c r="E178" s="79" t="s">
        <v>15</v>
      </c>
      <c r="F178" s="151">
        <f t="shared" si="61"/>
        <v>0</v>
      </c>
      <c r="G178" s="152">
        <f t="shared" si="59"/>
        <v>0</v>
      </c>
      <c r="H178" s="92">
        <f>$M$11</f>
        <v>0.18</v>
      </c>
      <c r="I178" s="212">
        <f>'18'!$J$29</f>
        <v>0</v>
      </c>
      <c r="J178" s="150">
        <f t="shared" si="60"/>
        <v>0</v>
      </c>
      <c r="K178" s="80"/>
    </row>
    <row r="179" spans="2:11" ht="13.8" x14ac:dyDescent="0.25">
      <c r="B179" s="4"/>
      <c r="C179" s="172" t="s">
        <v>96</v>
      </c>
      <c r="D179" s="77">
        <v>1</v>
      </c>
      <c r="E179" s="173" t="s">
        <v>15</v>
      </c>
      <c r="F179" s="174">
        <f t="shared" si="61"/>
        <v>0</v>
      </c>
      <c r="G179" s="175">
        <f t="shared" si="59"/>
        <v>0</v>
      </c>
      <c r="H179" s="176">
        <f>$M$12</f>
        <v>0.18</v>
      </c>
      <c r="I179" s="213">
        <f>'18'!$J$36</f>
        <v>0</v>
      </c>
      <c r="J179" s="177">
        <f t="shared" si="60"/>
        <v>0</v>
      </c>
      <c r="K179" s="178"/>
    </row>
    <row r="180" spans="2:11" ht="13.8" x14ac:dyDescent="0.25">
      <c r="B180" s="62"/>
      <c r="C180" s="81" t="s">
        <v>98</v>
      </c>
      <c r="D180" s="82">
        <v>1</v>
      </c>
      <c r="E180" s="83" t="s">
        <v>15</v>
      </c>
      <c r="F180" s="73">
        <f>CEILING(I180/(1-H180),1)</f>
        <v>0</v>
      </c>
      <c r="G180" s="74">
        <f>F180*D180</f>
        <v>0</v>
      </c>
      <c r="H180" s="110">
        <f>$M$10</f>
        <v>0.22</v>
      </c>
      <c r="I180" s="214">
        <f>'18'!$J$43</f>
        <v>0</v>
      </c>
      <c r="J180" s="75">
        <f>I180*D180</f>
        <v>0</v>
      </c>
      <c r="K180" s="84"/>
    </row>
    <row r="181" spans="2:11" ht="14.4" thickBot="1" x14ac:dyDescent="0.3">
      <c r="B181" s="62"/>
      <c r="C181" s="165" t="s">
        <v>95</v>
      </c>
      <c r="D181" s="85">
        <v>1</v>
      </c>
      <c r="E181" s="166" t="s">
        <v>15</v>
      </c>
      <c r="F181" s="167">
        <f>CEILING(I181/(1-H181),1)</f>
        <v>0</v>
      </c>
      <c r="G181" s="168">
        <f>F181*D181</f>
        <v>0</v>
      </c>
      <c r="H181" s="169">
        <f>$M$13</f>
        <v>0.18</v>
      </c>
      <c r="I181" s="215">
        <f>'18'!$J$50</f>
        <v>0</v>
      </c>
      <c r="J181" s="170">
        <f>I181*D181</f>
        <v>0</v>
      </c>
      <c r="K181" s="171"/>
    </row>
    <row r="182" spans="2:11" ht="14.4" hidden="1" thickBot="1" x14ac:dyDescent="0.3">
      <c r="B182" s="105"/>
      <c r="C182" s="106"/>
      <c r="D182" s="94"/>
      <c r="E182" s="95"/>
      <c r="F182" s="107"/>
      <c r="G182" s="108"/>
      <c r="H182" s="101"/>
      <c r="I182" s="102"/>
      <c r="J182" s="109"/>
      <c r="K182" s="104"/>
    </row>
    <row r="183" spans="2:11" ht="18.600000000000001" customHeight="1" thickBot="1" x14ac:dyDescent="0.3">
      <c r="B183" s="12">
        <v>19</v>
      </c>
      <c r="C183" s="197">
        <f>'Bid Summary'!F22</f>
        <v>0</v>
      </c>
      <c r="D183" s="118" t="s">
        <v>67</v>
      </c>
      <c r="E183" s="118" t="s">
        <v>9</v>
      </c>
      <c r="F183" s="118" t="s">
        <v>68</v>
      </c>
      <c r="G183" s="119">
        <f>SUM(G184:G191)</f>
        <v>0</v>
      </c>
      <c r="H183" s="120"/>
      <c r="I183" s="121"/>
      <c r="J183" s="148">
        <f>SUM(J184:J191)</f>
        <v>0</v>
      </c>
      <c r="K183" s="122"/>
    </row>
    <row r="184" spans="2:11" ht="13.8" x14ac:dyDescent="0.25">
      <c r="B184" s="4"/>
      <c r="C184" s="71" t="s">
        <v>84</v>
      </c>
      <c r="D184" s="77">
        <v>1</v>
      </c>
      <c r="E184" s="72" t="s">
        <v>15</v>
      </c>
      <c r="F184" s="73">
        <f>CEILING(I184/(1-H184),1)</f>
        <v>0</v>
      </c>
      <c r="G184" s="74">
        <f t="shared" ref="G184:G188" si="62">F184*D184</f>
        <v>0</v>
      </c>
      <c r="H184" s="90">
        <f>$M$9</f>
        <v>0.18</v>
      </c>
      <c r="I184" s="223">
        <f>'19'!$J$4</f>
        <v>0</v>
      </c>
      <c r="J184" s="75">
        <f t="shared" ref="J184:J188" si="63">I184*D184</f>
        <v>0</v>
      </c>
      <c r="K184" s="76"/>
    </row>
    <row r="185" spans="2:11" ht="13.8" x14ac:dyDescent="0.25">
      <c r="B185" s="4"/>
      <c r="C185" s="68" t="s">
        <v>87</v>
      </c>
      <c r="D185" s="77">
        <v>1</v>
      </c>
      <c r="E185" s="69" t="s">
        <v>15</v>
      </c>
      <c r="F185" s="73">
        <f t="shared" ref="F185:F188" si="64">CEILING(I185/(1-H185),1)</f>
        <v>0</v>
      </c>
      <c r="G185" s="74">
        <f t="shared" si="62"/>
        <v>0</v>
      </c>
      <c r="H185" s="91">
        <f>$M$10</f>
        <v>0.22</v>
      </c>
      <c r="I185" s="210">
        <f>'19'!$J$15</f>
        <v>0</v>
      </c>
      <c r="J185" s="75">
        <f t="shared" si="63"/>
        <v>0</v>
      </c>
      <c r="K185" s="70"/>
    </row>
    <row r="186" spans="2:11" ht="13.8" x14ac:dyDescent="0.25">
      <c r="B186" s="4"/>
      <c r="C186" s="179" t="s">
        <v>91</v>
      </c>
      <c r="D186" s="77">
        <v>1</v>
      </c>
      <c r="E186" s="180" t="s">
        <v>15</v>
      </c>
      <c r="F186" s="181">
        <f t="shared" si="64"/>
        <v>0</v>
      </c>
      <c r="G186" s="182">
        <f t="shared" si="62"/>
        <v>0</v>
      </c>
      <c r="H186" s="183">
        <f>$M$12</f>
        <v>0.18</v>
      </c>
      <c r="I186" s="211">
        <f>'19'!$J$22</f>
        <v>0</v>
      </c>
      <c r="J186" s="184">
        <f t="shared" si="63"/>
        <v>0</v>
      </c>
      <c r="K186" s="185"/>
    </row>
    <row r="187" spans="2:11" ht="13.8" x14ac:dyDescent="0.25">
      <c r="B187" s="4"/>
      <c r="C187" s="78" t="s">
        <v>111</v>
      </c>
      <c r="D187" s="77">
        <v>1</v>
      </c>
      <c r="E187" s="79" t="s">
        <v>15</v>
      </c>
      <c r="F187" s="151">
        <f t="shared" si="64"/>
        <v>0</v>
      </c>
      <c r="G187" s="152">
        <f t="shared" si="62"/>
        <v>0</v>
      </c>
      <c r="H187" s="92">
        <f>$M$11</f>
        <v>0.18</v>
      </c>
      <c r="I187" s="212">
        <f>'19'!$J$29</f>
        <v>0</v>
      </c>
      <c r="J187" s="150">
        <f t="shared" si="63"/>
        <v>0</v>
      </c>
      <c r="K187" s="80"/>
    </row>
    <row r="188" spans="2:11" ht="13.8" x14ac:dyDescent="0.25">
      <c r="B188" s="4"/>
      <c r="C188" s="172" t="s">
        <v>96</v>
      </c>
      <c r="D188" s="77">
        <v>1</v>
      </c>
      <c r="E188" s="173" t="s">
        <v>15</v>
      </c>
      <c r="F188" s="174">
        <f t="shared" si="64"/>
        <v>0</v>
      </c>
      <c r="G188" s="175">
        <f t="shared" si="62"/>
        <v>0</v>
      </c>
      <c r="H188" s="176">
        <f>$M$12</f>
        <v>0.18</v>
      </c>
      <c r="I188" s="213">
        <f>'19'!$J$36</f>
        <v>0</v>
      </c>
      <c r="J188" s="177">
        <f t="shared" si="63"/>
        <v>0</v>
      </c>
      <c r="K188" s="178"/>
    </row>
    <row r="189" spans="2:11" ht="13.8" x14ac:dyDescent="0.25">
      <c r="B189" s="62"/>
      <c r="C189" s="81" t="s">
        <v>98</v>
      </c>
      <c r="D189" s="82">
        <v>1</v>
      </c>
      <c r="E189" s="83" t="s">
        <v>15</v>
      </c>
      <c r="F189" s="73">
        <f>CEILING(I189/(1-H189),1)</f>
        <v>0</v>
      </c>
      <c r="G189" s="74">
        <f>F189*D189</f>
        <v>0</v>
      </c>
      <c r="H189" s="110">
        <f>$M$10</f>
        <v>0.22</v>
      </c>
      <c r="I189" s="214">
        <f>'19'!$J$43</f>
        <v>0</v>
      </c>
      <c r="J189" s="75">
        <f>I189*D189</f>
        <v>0</v>
      </c>
      <c r="K189" s="84"/>
    </row>
    <row r="190" spans="2:11" ht="14.4" thickBot="1" x14ac:dyDescent="0.3">
      <c r="B190" s="62"/>
      <c r="C190" s="165" t="s">
        <v>95</v>
      </c>
      <c r="D190" s="85">
        <v>1</v>
      </c>
      <c r="E190" s="166" t="s">
        <v>15</v>
      </c>
      <c r="F190" s="167">
        <f>CEILING(I190/(1-H190),1)</f>
        <v>0</v>
      </c>
      <c r="G190" s="168">
        <f>F190*D190</f>
        <v>0</v>
      </c>
      <c r="H190" s="169">
        <f>$M$13</f>
        <v>0.18</v>
      </c>
      <c r="I190" s="215">
        <f>'19'!$J$50</f>
        <v>0</v>
      </c>
      <c r="J190" s="170">
        <f>I190*D190</f>
        <v>0</v>
      </c>
      <c r="K190" s="171"/>
    </row>
    <row r="191" spans="2:11" ht="14.4" hidden="1" thickBot="1" x14ac:dyDescent="0.3">
      <c r="B191" s="44"/>
      <c r="C191" s="106"/>
      <c r="D191" s="94"/>
      <c r="E191" s="95"/>
      <c r="F191" s="107"/>
      <c r="G191" s="108"/>
      <c r="H191" s="101"/>
      <c r="I191" s="102"/>
      <c r="J191" s="109"/>
      <c r="K191" s="104"/>
    </row>
    <row r="192" spans="2:11" ht="14.4" thickBot="1" x14ac:dyDescent="0.3">
      <c r="B192" s="12">
        <v>20</v>
      </c>
      <c r="C192" s="197">
        <f>'Bid Summary'!F23</f>
        <v>0</v>
      </c>
      <c r="D192" s="118" t="s">
        <v>67</v>
      </c>
      <c r="E192" s="118" t="s">
        <v>9</v>
      </c>
      <c r="F192" s="118" t="s">
        <v>68</v>
      </c>
      <c r="G192" s="119">
        <f>SUM(G193:G200)</f>
        <v>0</v>
      </c>
      <c r="H192" s="120"/>
      <c r="I192" s="121"/>
      <c r="J192" s="148">
        <f>SUM(J193:J200)</f>
        <v>0</v>
      </c>
      <c r="K192" s="122"/>
    </row>
    <row r="193" spans="2:11" ht="13.8" x14ac:dyDescent="0.25">
      <c r="B193" s="4"/>
      <c r="C193" s="71" t="s">
        <v>84</v>
      </c>
      <c r="D193" s="77">
        <v>1</v>
      </c>
      <c r="E193" s="72" t="s">
        <v>15</v>
      </c>
      <c r="F193" s="73">
        <f>CEILING(I193/(1-H193),1)</f>
        <v>0</v>
      </c>
      <c r="G193" s="74">
        <f t="shared" ref="G193:G197" si="65">F193*D193</f>
        <v>0</v>
      </c>
      <c r="H193" s="90">
        <f>$M$9</f>
        <v>0.18</v>
      </c>
      <c r="I193" s="223">
        <f>'20'!$J$4</f>
        <v>0</v>
      </c>
      <c r="J193" s="75">
        <f t="shared" ref="J193:J197" si="66">I193*D193</f>
        <v>0</v>
      </c>
      <c r="K193" s="76"/>
    </row>
    <row r="194" spans="2:11" ht="13.8" x14ac:dyDescent="0.25">
      <c r="B194" s="4"/>
      <c r="C194" s="68" t="s">
        <v>87</v>
      </c>
      <c r="D194" s="77">
        <v>1</v>
      </c>
      <c r="E194" s="69" t="s">
        <v>15</v>
      </c>
      <c r="F194" s="73">
        <f t="shared" ref="F194:F197" si="67">CEILING(I194/(1-H194),1)</f>
        <v>0</v>
      </c>
      <c r="G194" s="74">
        <f t="shared" si="65"/>
        <v>0</v>
      </c>
      <c r="H194" s="91">
        <f>$M$10</f>
        <v>0.22</v>
      </c>
      <c r="I194" s="210">
        <f>'20'!$J$15</f>
        <v>0</v>
      </c>
      <c r="J194" s="75">
        <f t="shared" si="66"/>
        <v>0</v>
      </c>
      <c r="K194" s="70"/>
    </row>
    <row r="195" spans="2:11" ht="13.8" x14ac:dyDescent="0.25">
      <c r="B195" s="4"/>
      <c r="C195" s="179" t="s">
        <v>91</v>
      </c>
      <c r="D195" s="77">
        <v>1</v>
      </c>
      <c r="E195" s="180" t="s">
        <v>15</v>
      </c>
      <c r="F195" s="181">
        <f t="shared" si="67"/>
        <v>0</v>
      </c>
      <c r="G195" s="182">
        <f t="shared" si="65"/>
        <v>0</v>
      </c>
      <c r="H195" s="183">
        <f>$M$12</f>
        <v>0.18</v>
      </c>
      <c r="I195" s="211">
        <f>'20'!$J$22</f>
        <v>0</v>
      </c>
      <c r="J195" s="184">
        <f t="shared" si="66"/>
        <v>0</v>
      </c>
      <c r="K195" s="185"/>
    </row>
    <row r="196" spans="2:11" ht="13.8" x14ac:dyDescent="0.25">
      <c r="B196" s="4"/>
      <c r="C196" s="78" t="s">
        <v>111</v>
      </c>
      <c r="D196" s="77">
        <v>1</v>
      </c>
      <c r="E196" s="79" t="s">
        <v>15</v>
      </c>
      <c r="F196" s="151">
        <f t="shared" si="67"/>
        <v>0</v>
      </c>
      <c r="G196" s="152">
        <f t="shared" si="65"/>
        <v>0</v>
      </c>
      <c r="H196" s="92">
        <f>$M$11</f>
        <v>0.18</v>
      </c>
      <c r="I196" s="212">
        <f>'20'!$J$29</f>
        <v>0</v>
      </c>
      <c r="J196" s="150">
        <f t="shared" si="66"/>
        <v>0</v>
      </c>
      <c r="K196" s="80"/>
    </row>
    <row r="197" spans="2:11" ht="13.8" x14ac:dyDescent="0.25">
      <c r="B197" s="4"/>
      <c r="C197" s="172" t="s">
        <v>96</v>
      </c>
      <c r="D197" s="77">
        <v>1</v>
      </c>
      <c r="E197" s="173" t="s">
        <v>15</v>
      </c>
      <c r="F197" s="174">
        <f t="shared" si="67"/>
        <v>0</v>
      </c>
      <c r="G197" s="175">
        <f t="shared" si="65"/>
        <v>0</v>
      </c>
      <c r="H197" s="176">
        <f>$M$12</f>
        <v>0.18</v>
      </c>
      <c r="I197" s="213">
        <f>'20'!$J$36</f>
        <v>0</v>
      </c>
      <c r="J197" s="177">
        <f t="shared" si="66"/>
        <v>0</v>
      </c>
      <c r="K197" s="178"/>
    </row>
    <row r="198" spans="2:11" ht="13.8" x14ac:dyDescent="0.25">
      <c r="B198" s="62"/>
      <c r="C198" s="81" t="s">
        <v>98</v>
      </c>
      <c r="D198" s="82">
        <v>1</v>
      </c>
      <c r="E198" s="83" t="s">
        <v>15</v>
      </c>
      <c r="F198" s="73">
        <f>CEILING(I198/(1-H198),1)</f>
        <v>0</v>
      </c>
      <c r="G198" s="74">
        <f>F198*D198</f>
        <v>0</v>
      </c>
      <c r="H198" s="110">
        <f>$M$10</f>
        <v>0.22</v>
      </c>
      <c r="I198" s="214">
        <f>'20'!$J$43</f>
        <v>0</v>
      </c>
      <c r="J198" s="75">
        <f>I198*D198</f>
        <v>0</v>
      </c>
      <c r="K198" s="84"/>
    </row>
    <row r="199" spans="2:11" ht="14.4" thickBot="1" x14ac:dyDescent="0.3">
      <c r="B199" s="62"/>
      <c r="C199" s="165" t="s">
        <v>95</v>
      </c>
      <c r="D199" s="85">
        <v>1</v>
      </c>
      <c r="E199" s="166" t="s">
        <v>15</v>
      </c>
      <c r="F199" s="167">
        <f>CEILING(I199/(1-H199),1)</f>
        <v>0</v>
      </c>
      <c r="G199" s="168">
        <f>F199*D199</f>
        <v>0</v>
      </c>
      <c r="H199" s="169">
        <f>$M$13</f>
        <v>0.18</v>
      </c>
      <c r="I199" s="215">
        <f>'20'!$J$50</f>
        <v>0</v>
      </c>
      <c r="J199" s="170">
        <f>I199*D199</f>
        <v>0</v>
      </c>
      <c r="K199" s="171"/>
    </row>
    <row r="200" spans="2:11" ht="14.4" hidden="1" thickBot="1" x14ac:dyDescent="0.3">
      <c r="B200" s="105"/>
      <c r="C200" s="106"/>
      <c r="D200" s="94"/>
      <c r="E200" s="95"/>
      <c r="F200" s="107"/>
      <c r="G200" s="108"/>
      <c r="H200" s="101"/>
      <c r="I200" s="102"/>
      <c r="J200" s="109"/>
      <c r="K200" s="104"/>
    </row>
    <row r="201" spans="2:11" ht="14.4" thickBot="1" x14ac:dyDescent="0.3">
      <c r="B201" s="12">
        <v>21</v>
      </c>
      <c r="C201" s="197">
        <f>'Bid Summary'!F24</f>
        <v>0</v>
      </c>
      <c r="D201" s="118" t="s">
        <v>67</v>
      </c>
      <c r="E201" s="118" t="s">
        <v>9</v>
      </c>
      <c r="F201" s="118" t="s">
        <v>68</v>
      </c>
      <c r="G201" s="119">
        <f>SUM(G202:G209)</f>
        <v>0</v>
      </c>
      <c r="H201" s="120"/>
      <c r="I201" s="121"/>
      <c r="J201" s="148">
        <f>SUM(J202:J209)</f>
        <v>0</v>
      </c>
      <c r="K201" s="122"/>
    </row>
    <row r="202" spans="2:11" ht="13.8" x14ac:dyDescent="0.25">
      <c r="B202" s="4"/>
      <c r="C202" s="71" t="s">
        <v>84</v>
      </c>
      <c r="D202" s="77">
        <v>1</v>
      </c>
      <c r="E202" s="72" t="s">
        <v>15</v>
      </c>
      <c r="F202" s="73">
        <f>CEILING(I202/(1-H202),1)</f>
        <v>0</v>
      </c>
      <c r="G202" s="74">
        <f t="shared" ref="G202:G206" si="68">F202*D202</f>
        <v>0</v>
      </c>
      <c r="H202" s="90">
        <f>$M$9</f>
        <v>0.18</v>
      </c>
      <c r="I202" s="223">
        <f>'21'!$J$4</f>
        <v>0</v>
      </c>
      <c r="J202" s="75">
        <f t="shared" ref="J202:J206" si="69">I202*D202</f>
        <v>0</v>
      </c>
      <c r="K202" s="76"/>
    </row>
    <row r="203" spans="2:11" ht="13.8" x14ac:dyDescent="0.25">
      <c r="B203" s="4"/>
      <c r="C203" s="68" t="s">
        <v>87</v>
      </c>
      <c r="D203" s="77">
        <v>1</v>
      </c>
      <c r="E203" s="69" t="s">
        <v>15</v>
      </c>
      <c r="F203" s="73">
        <f t="shared" ref="F203:F206" si="70">CEILING(I203/(1-H203),1)</f>
        <v>0</v>
      </c>
      <c r="G203" s="74">
        <f t="shared" si="68"/>
        <v>0</v>
      </c>
      <c r="H203" s="91">
        <f>$M$10</f>
        <v>0.22</v>
      </c>
      <c r="I203" s="210">
        <f>'21'!$J$15</f>
        <v>0</v>
      </c>
      <c r="J203" s="75">
        <f t="shared" si="69"/>
        <v>0</v>
      </c>
      <c r="K203" s="70"/>
    </row>
    <row r="204" spans="2:11" ht="13.8" x14ac:dyDescent="0.25">
      <c r="B204" s="4"/>
      <c r="C204" s="179" t="s">
        <v>91</v>
      </c>
      <c r="D204" s="77">
        <v>1</v>
      </c>
      <c r="E204" s="180" t="s">
        <v>15</v>
      </c>
      <c r="F204" s="181">
        <f t="shared" si="70"/>
        <v>0</v>
      </c>
      <c r="G204" s="182">
        <f t="shared" si="68"/>
        <v>0</v>
      </c>
      <c r="H204" s="183">
        <f>$M$12</f>
        <v>0.18</v>
      </c>
      <c r="I204" s="211">
        <f>'21'!$J$22</f>
        <v>0</v>
      </c>
      <c r="J204" s="184">
        <f t="shared" si="69"/>
        <v>0</v>
      </c>
      <c r="K204" s="185"/>
    </row>
    <row r="205" spans="2:11" ht="13.8" x14ac:dyDescent="0.25">
      <c r="B205" s="4"/>
      <c r="C205" s="78" t="s">
        <v>111</v>
      </c>
      <c r="D205" s="77">
        <v>1</v>
      </c>
      <c r="E205" s="79" t="s">
        <v>15</v>
      </c>
      <c r="F205" s="151">
        <f t="shared" si="70"/>
        <v>0</v>
      </c>
      <c r="G205" s="152">
        <f t="shared" si="68"/>
        <v>0</v>
      </c>
      <c r="H205" s="92">
        <f>$M$11</f>
        <v>0.18</v>
      </c>
      <c r="I205" s="212">
        <f>'21'!$J$29</f>
        <v>0</v>
      </c>
      <c r="J205" s="150">
        <f t="shared" si="69"/>
        <v>0</v>
      </c>
      <c r="K205" s="80"/>
    </row>
    <row r="206" spans="2:11" ht="13.8" x14ac:dyDescent="0.25">
      <c r="B206" s="4"/>
      <c r="C206" s="172" t="s">
        <v>96</v>
      </c>
      <c r="D206" s="77">
        <v>1</v>
      </c>
      <c r="E206" s="173" t="s">
        <v>15</v>
      </c>
      <c r="F206" s="174">
        <f t="shared" si="70"/>
        <v>0</v>
      </c>
      <c r="G206" s="175">
        <f t="shared" si="68"/>
        <v>0</v>
      </c>
      <c r="H206" s="176">
        <f>$M$12</f>
        <v>0.18</v>
      </c>
      <c r="I206" s="213">
        <f>'21'!$J$36</f>
        <v>0</v>
      </c>
      <c r="J206" s="177">
        <f t="shared" si="69"/>
        <v>0</v>
      </c>
      <c r="K206" s="178"/>
    </row>
    <row r="207" spans="2:11" ht="13.8" x14ac:dyDescent="0.25">
      <c r="B207" s="62"/>
      <c r="C207" s="81" t="s">
        <v>98</v>
      </c>
      <c r="D207" s="82">
        <v>1</v>
      </c>
      <c r="E207" s="83" t="s">
        <v>15</v>
      </c>
      <c r="F207" s="73">
        <f>CEILING(I207/(1-H207),1)</f>
        <v>0</v>
      </c>
      <c r="G207" s="74">
        <f>F207*D207</f>
        <v>0</v>
      </c>
      <c r="H207" s="110">
        <f>$M$10</f>
        <v>0.22</v>
      </c>
      <c r="I207" s="214">
        <f>'21'!$J$43</f>
        <v>0</v>
      </c>
      <c r="J207" s="75">
        <f>I207*D207</f>
        <v>0</v>
      </c>
      <c r="K207" s="84"/>
    </row>
    <row r="208" spans="2:11" ht="14.4" thickBot="1" x14ac:dyDescent="0.3">
      <c r="B208" s="62"/>
      <c r="C208" s="165" t="s">
        <v>95</v>
      </c>
      <c r="D208" s="85">
        <v>1</v>
      </c>
      <c r="E208" s="166" t="s">
        <v>15</v>
      </c>
      <c r="F208" s="167">
        <f>CEILING(I208/(1-H208),1)</f>
        <v>0</v>
      </c>
      <c r="G208" s="168">
        <f>F208*D208</f>
        <v>0</v>
      </c>
      <c r="H208" s="169">
        <f>$M$13</f>
        <v>0.18</v>
      </c>
      <c r="I208" s="215">
        <f>'21'!$J$50</f>
        <v>0</v>
      </c>
      <c r="J208" s="170">
        <f>I208*D208</f>
        <v>0</v>
      </c>
      <c r="K208" s="171"/>
    </row>
    <row r="209" spans="2:11" ht="14.4" hidden="1" thickBot="1" x14ac:dyDescent="0.3">
      <c r="B209" s="44"/>
      <c r="C209" s="106"/>
      <c r="D209" s="94"/>
      <c r="E209" s="95"/>
      <c r="F209" s="107"/>
      <c r="G209" s="108"/>
      <c r="H209" s="101"/>
      <c r="I209" s="102"/>
      <c r="J209" s="109"/>
      <c r="K209" s="104"/>
    </row>
    <row r="210" spans="2:11" ht="14.4" thickBot="1" x14ac:dyDescent="0.3">
      <c r="B210" s="12">
        <v>22</v>
      </c>
      <c r="C210" s="197">
        <f>'Bid Summary'!F25</f>
        <v>0</v>
      </c>
      <c r="D210" s="118" t="s">
        <v>67</v>
      </c>
      <c r="E210" s="118" t="s">
        <v>9</v>
      </c>
      <c r="F210" s="118" t="s">
        <v>68</v>
      </c>
      <c r="G210" s="119">
        <f>SUM(G211:G218)</f>
        <v>0</v>
      </c>
      <c r="H210" s="120"/>
      <c r="I210" s="121"/>
      <c r="J210" s="148">
        <f>SUM(J211:J218)</f>
        <v>0</v>
      </c>
      <c r="K210" s="122"/>
    </row>
    <row r="211" spans="2:11" ht="13.8" x14ac:dyDescent="0.25">
      <c r="B211" s="111"/>
      <c r="C211" s="71" t="s">
        <v>84</v>
      </c>
      <c r="D211" s="77">
        <v>1</v>
      </c>
      <c r="E211" s="72" t="s">
        <v>15</v>
      </c>
      <c r="F211" s="99">
        <f>CEILING(I211/(1-H211),1)</f>
        <v>0</v>
      </c>
      <c r="G211" s="100">
        <f t="shared" ref="G211:G215" si="71">F211*D211</f>
        <v>0</v>
      </c>
      <c r="H211" s="123">
        <f>$M$9</f>
        <v>0.18</v>
      </c>
      <c r="I211" s="223">
        <f>'22'!$J$4</f>
        <v>0</v>
      </c>
      <c r="J211" s="103">
        <f t="shared" ref="J211:J215" si="72">I211*D211</f>
        <v>0</v>
      </c>
      <c r="K211" s="124"/>
    </row>
    <row r="212" spans="2:11" ht="13.8" x14ac:dyDescent="0.25">
      <c r="B212" s="4"/>
      <c r="C212" s="68" t="s">
        <v>87</v>
      </c>
      <c r="D212" s="77">
        <v>1</v>
      </c>
      <c r="E212" s="69" t="s">
        <v>15</v>
      </c>
      <c r="F212" s="73">
        <f t="shared" ref="F212:F215" si="73">CEILING(I212/(1-H212),1)</f>
        <v>0</v>
      </c>
      <c r="G212" s="74">
        <f t="shared" si="71"/>
        <v>0</v>
      </c>
      <c r="H212" s="91">
        <f>$M$10</f>
        <v>0.22</v>
      </c>
      <c r="I212" s="210">
        <f>'22'!$J$15</f>
        <v>0</v>
      </c>
      <c r="J212" s="75">
        <f t="shared" si="72"/>
        <v>0</v>
      </c>
      <c r="K212" s="70"/>
    </row>
    <row r="213" spans="2:11" ht="13.8" x14ac:dyDescent="0.25">
      <c r="B213" s="4"/>
      <c r="C213" s="179" t="s">
        <v>91</v>
      </c>
      <c r="D213" s="77">
        <v>1</v>
      </c>
      <c r="E213" s="180" t="s">
        <v>15</v>
      </c>
      <c r="F213" s="181">
        <f t="shared" si="73"/>
        <v>0</v>
      </c>
      <c r="G213" s="182">
        <f t="shared" si="71"/>
        <v>0</v>
      </c>
      <c r="H213" s="183">
        <f>$M$12</f>
        <v>0.18</v>
      </c>
      <c r="I213" s="211">
        <f>'22'!$J$22</f>
        <v>0</v>
      </c>
      <c r="J213" s="184">
        <f t="shared" si="72"/>
        <v>0</v>
      </c>
      <c r="K213" s="185"/>
    </row>
    <row r="214" spans="2:11" ht="13.8" x14ac:dyDescent="0.25">
      <c r="B214" s="4"/>
      <c r="C214" s="78" t="s">
        <v>111</v>
      </c>
      <c r="D214" s="77">
        <v>1</v>
      </c>
      <c r="E214" s="79" t="s">
        <v>15</v>
      </c>
      <c r="F214" s="151">
        <f t="shared" si="73"/>
        <v>0</v>
      </c>
      <c r="G214" s="152">
        <f t="shared" si="71"/>
        <v>0</v>
      </c>
      <c r="H214" s="92">
        <f>$M$11</f>
        <v>0.18</v>
      </c>
      <c r="I214" s="212">
        <f>'22'!$J$29</f>
        <v>0</v>
      </c>
      <c r="J214" s="150">
        <f t="shared" si="72"/>
        <v>0</v>
      </c>
      <c r="K214" s="80"/>
    </row>
    <row r="215" spans="2:11" ht="13.8" x14ac:dyDescent="0.25">
      <c r="B215" s="4"/>
      <c r="C215" s="172" t="s">
        <v>96</v>
      </c>
      <c r="D215" s="77">
        <v>1</v>
      </c>
      <c r="E215" s="173" t="s">
        <v>15</v>
      </c>
      <c r="F215" s="174">
        <f t="shared" si="73"/>
        <v>0</v>
      </c>
      <c r="G215" s="175">
        <f t="shared" si="71"/>
        <v>0</v>
      </c>
      <c r="H215" s="176">
        <f>$M$12</f>
        <v>0.18</v>
      </c>
      <c r="I215" s="213">
        <f>'22'!$J$36</f>
        <v>0</v>
      </c>
      <c r="J215" s="177">
        <f t="shared" si="72"/>
        <v>0</v>
      </c>
      <c r="K215" s="178"/>
    </row>
    <row r="216" spans="2:11" ht="13.8" x14ac:dyDescent="0.25">
      <c r="B216" s="62"/>
      <c r="C216" s="81" t="s">
        <v>98</v>
      </c>
      <c r="D216" s="82">
        <v>1</v>
      </c>
      <c r="E216" s="83" t="s">
        <v>15</v>
      </c>
      <c r="F216" s="73">
        <f>CEILING(I216/(1-H216),1)</f>
        <v>0</v>
      </c>
      <c r="G216" s="74">
        <f>F216*D216</f>
        <v>0</v>
      </c>
      <c r="H216" s="110">
        <f>$M$10</f>
        <v>0.22</v>
      </c>
      <c r="I216" s="214">
        <f>'22'!$J$43</f>
        <v>0</v>
      </c>
      <c r="J216" s="75">
        <f>I216*D216</f>
        <v>0</v>
      </c>
      <c r="K216" s="84"/>
    </row>
    <row r="217" spans="2:11" ht="14.4" thickBot="1" x14ac:dyDescent="0.3">
      <c r="B217" s="62"/>
      <c r="C217" s="165" t="s">
        <v>95</v>
      </c>
      <c r="D217" s="85">
        <v>1</v>
      </c>
      <c r="E217" s="166" t="s">
        <v>15</v>
      </c>
      <c r="F217" s="167">
        <f>CEILING(I217/(1-H217),1)</f>
        <v>0</v>
      </c>
      <c r="G217" s="168">
        <f>F217*D217</f>
        <v>0</v>
      </c>
      <c r="H217" s="169">
        <f>$M$13</f>
        <v>0.18</v>
      </c>
      <c r="I217" s="215">
        <f>'22'!$J$50</f>
        <v>0</v>
      </c>
      <c r="J217" s="170">
        <f>I217*D217</f>
        <v>0</v>
      </c>
      <c r="K217" s="171"/>
    </row>
    <row r="218" spans="2:11" ht="14.4" hidden="1" thickBot="1" x14ac:dyDescent="0.3">
      <c r="B218" s="105"/>
      <c r="C218" s="106"/>
      <c r="D218" s="94"/>
      <c r="E218" s="95"/>
      <c r="F218" s="107"/>
      <c r="G218" s="108"/>
      <c r="H218" s="101"/>
      <c r="I218" s="102"/>
      <c r="J218" s="109"/>
      <c r="K218" s="104"/>
    </row>
    <row r="219" spans="2:11" ht="14.4" thickBot="1" x14ac:dyDescent="0.3">
      <c r="B219" s="12">
        <v>23</v>
      </c>
      <c r="C219" s="197">
        <f>'Bid Summary'!F26</f>
        <v>0</v>
      </c>
      <c r="D219" s="118" t="s">
        <v>67</v>
      </c>
      <c r="E219" s="118" t="s">
        <v>9</v>
      </c>
      <c r="F219" s="118" t="s">
        <v>68</v>
      </c>
      <c r="G219" s="119">
        <f>SUM(G220:G227)</f>
        <v>0</v>
      </c>
      <c r="H219" s="120"/>
      <c r="I219" s="121"/>
      <c r="J219" s="148">
        <f>SUM(J220:J227)</f>
        <v>0</v>
      </c>
      <c r="K219" s="122"/>
    </row>
    <row r="220" spans="2:11" ht="13.8" x14ac:dyDescent="0.25">
      <c r="B220" s="111"/>
      <c r="C220" s="71" t="s">
        <v>84</v>
      </c>
      <c r="D220" s="77">
        <v>1</v>
      </c>
      <c r="E220" s="72" t="s">
        <v>15</v>
      </c>
      <c r="F220" s="99">
        <f>CEILING(I220/(1-H220),1)</f>
        <v>0</v>
      </c>
      <c r="G220" s="100">
        <f t="shared" ref="G220:G224" si="74">F220*D220</f>
        <v>0</v>
      </c>
      <c r="H220" s="123">
        <f>$M$9</f>
        <v>0.18</v>
      </c>
      <c r="I220" s="223">
        <f>'23'!$J$4</f>
        <v>0</v>
      </c>
      <c r="J220" s="103">
        <f t="shared" ref="J220:J224" si="75">I220*D220</f>
        <v>0</v>
      </c>
      <c r="K220" s="124"/>
    </row>
    <row r="221" spans="2:11" ht="13.8" x14ac:dyDescent="0.25">
      <c r="B221" s="4"/>
      <c r="C221" s="68" t="s">
        <v>87</v>
      </c>
      <c r="D221" s="77">
        <v>1</v>
      </c>
      <c r="E221" s="69" t="s">
        <v>15</v>
      </c>
      <c r="F221" s="73">
        <f t="shared" ref="F221:F224" si="76">CEILING(I221/(1-H221),1)</f>
        <v>0</v>
      </c>
      <c r="G221" s="74">
        <f t="shared" si="74"/>
        <v>0</v>
      </c>
      <c r="H221" s="91">
        <f>$M$10</f>
        <v>0.22</v>
      </c>
      <c r="I221" s="210">
        <f>'23'!$J$15</f>
        <v>0</v>
      </c>
      <c r="J221" s="75">
        <f t="shared" si="75"/>
        <v>0</v>
      </c>
      <c r="K221" s="70"/>
    </row>
    <row r="222" spans="2:11" ht="13.8" x14ac:dyDescent="0.25">
      <c r="B222" s="4"/>
      <c r="C222" s="179" t="s">
        <v>91</v>
      </c>
      <c r="D222" s="77">
        <v>1</v>
      </c>
      <c r="E222" s="180" t="s">
        <v>15</v>
      </c>
      <c r="F222" s="181">
        <f t="shared" si="76"/>
        <v>0</v>
      </c>
      <c r="G222" s="182">
        <f t="shared" si="74"/>
        <v>0</v>
      </c>
      <c r="H222" s="183">
        <f>$M$12</f>
        <v>0.18</v>
      </c>
      <c r="I222" s="211">
        <f>'23'!$J$22</f>
        <v>0</v>
      </c>
      <c r="J222" s="184">
        <f t="shared" si="75"/>
        <v>0</v>
      </c>
      <c r="K222" s="185"/>
    </row>
    <row r="223" spans="2:11" ht="13.8" x14ac:dyDescent="0.25">
      <c r="B223" s="4"/>
      <c r="C223" s="78" t="s">
        <v>111</v>
      </c>
      <c r="D223" s="77">
        <v>1</v>
      </c>
      <c r="E223" s="79" t="s">
        <v>15</v>
      </c>
      <c r="F223" s="151">
        <f t="shared" si="76"/>
        <v>0</v>
      </c>
      <c r="G223" s="152">
        <f t="shared" si="74"/>
        <v>0</v>
      </c>
      <c r="H223" s="92">
        <f>$M$11</f>
        <v>0.18</v>
      </c>
      <c r="I223" s="212">
        <f>'23'!$J$29</f>
        <v>0</v>
      </c>
      <c r="J223" s="150">
        <f t="shared" si="75"/>
        <v>0</v>
      </c>
      <c r="K223" s="80"/>
    </row>
    <row r="224" spans="2:11" ht="13.8" x14ac:dyDescent="0.25">
      <c r="B224" s="4"/>
      <c r="C224" s="172" t="s">
        <v>96</v>
      </c>
      <c r="D224" s="77">
        <v>1</v>
      </c>
      <c r="E224" s="173" t="s">
        <v>15</v>
      </c>
      <c r="F224" s="174">
        <f t="shared" si="76"/>
        <v>0</v>
      </c>
      <c r="G224" s="175">
        <f t="shared" si="74"/>
        <v>0</v>
      </c>
      <c r="H224" s="176">
        <f>$M$12</f>
        <v>0.18</v>
      </c>
      <c r="I224" s="213">
        <f>'23'!$J$36</f>
        <v>0</v>
      </c>
      <c r="J224" s="177">
        <f t="shared" si="75"/>
        <v>0</v>
      </c>
      <c r="K224" s="178"/>
    </row>
    <row r="225" spans="2:11" ht="13.8" x14ac:dyDescent="0.25">
      <c r="B225" s="62"/>
      <c r="C225" s="81" t="s">
        <v>98</v>
      </c>
      <c r="D225" s="82">
        <v>1</v>
      </c>
      <c r="E225" s="83" t="s">
        <v>15</v>
      </c>
      <c r="F225" s="73">
        <f>CEILING(I225/(1-H225),1)</f>
        <v>0</v>
      </c>
      <c r="G225" s="74">
        <f>F225*D225</f>
        <v>0</v>
      </c>
      <c r="H225" s="110">
        <f>$M$10</f>
        <v>0.22</v>
      </c>
      <c r="I225" s="214">
        <f>'23'!$J$43</f>
        <v>0</v>
      </c>
      <c r="J225" s="75">
        <f>I225*D225</f>
        <v>0</v>
      </c>
      <c r="K225" s="84"/>
    </row>
    <row r="226" spans="2:11" ht="14.4" thickBot="1" x14ac:dyDescent="0.3">
      <c r="B226" s="62"/>
      <c r="C226" s="165" t="s">
        <v>95</v>
      </c>
      <c r="D226" s="85">
        <v>1</v>
      </c>
      <c r="E226" s="166" t="s">
        <v>15</v>
      </c>
      <c r="F226" s="167">
        <f>CEILING(I226/(1-H226),1)</f>
        <v>0</v>
      </c>
      <c r="G226" s="168">
        <f>F226*D226</f>
        <v>0</v>
      </c>
      <c r="H226" s="169">
        <f>$M$13</f>
        <v>0.18</v>
      </c>
      <c r="I226" s="215">
        <f>'23'!$J$50</f>
        <v>0</v>
      </c>
      <c r="J226" s="170">
        <f>I226*D226</f>
        <v>0</v>
      </c>
      <c r="K226" s="171"/>
    </row>
    <row r="227" spans="2:11" ht="14.4" hidden="1" thickBot="1" x14ac:dyDescent="0.3">
      <c r="B227" s="44"/>
      <c r="C227" s="106"/>
      <c r="D227" s="94"/>
      <c r="E227" s="95"/>
      <c r="F227" s="107"/>
      <c r="G227" s="108"/>
      <c r="H227" s="101"/>
      <c r="I227" s="102"/>
      <c r="J227" s="109"/>
      <c r="K227" s="104"/>
    </row>
    <row r="228" spans="2:11" ht="14.4" thickBot="1" x14ac:dyDescent="0.3">
      <c r="B228" s="12">
        <v>24</v>
      </c>
      <c r="C228" s="197">
        <f>'Bid Summary'!F27</f>
        <v>0</v>
      </c>
      <c r="D228" s="118" t="s">
        <v>67</v>
      </c>
      <c r="E228" s="118" t="s">
        <v>9</v>
      </c>
      <c r="F228" s="118" t="s">
        <v>68</v>
      </c>
      <c r="G228" s="119">
        <f>SUM(G229:G236)</f>
        <v>0</v>
      </c>
      <c r="H228" s="120"/>
      <c r="I228" s="121"/>
      <c r="J228" s="148">
        <f>SUM(J229:J236)</f>
        <v>0</v>
      </c>
      <c r="K228" s="122"/>
    </row>
    <row r="229" spans="2:11" ht="13.8" x14ac:dyDescent="0.25">
      <c r="B229" s="111"/>
      <c r="C229" s="71" t="s">
        <v>84</v>
      </c>
      <c r="D229" s="77">
        <v>1</v>
      </c>
      <c r="E229" s="72" t="s">
        <v>15</v>
      </c>
      <c r="F229" s="99">
        <f>CEILING(I229/(1-H229),1)</f>
        <v>0</v>
      </c>
      <c r="G229" s="100">
        <f t="shared" ref="G229:G233" si="77">F229*D229</f>
        <v>0</v>
      </c>
      <c r="H229" s="123">
        <f>$M$9</f>
        <v>0.18</v>
      </c>
      <c r="I229" s="223">
        <f>'24'!$J$4</f>
        <v>0</v>
      </c>
      <c r="J229" s="103">
        <f t="shared" ref="J229:J233" si="78">I229*D229</f>
        <v>0</v>
      </c>
      <c r="K229" s="124"/>
    </row>
    <row r="230" spans="2:11" ht="13.8" x14ac:dyDescent="0.25">
      <c r="B230" s="4"/>
      <c r="C230" s="68" t="s">
        <v>87</v>
      </c>
      <c r="D230" s="77">
        <v>1</v>
      </c>
      <c r="E230" s="69" t="s">
        <v>15</v>
      </c>
      <c r="F230" s="73">
        <f t="shared" ref="F230:F233" si="79">CEILING(I230/(1-H230),1)</f>
        <v>0</v>
      </c>
      <c r="G230" s="74">
        <f t="shared" si="77"/>
        <v>0</v>
      </c>
      <c r="H230" s="91">
        <f>$M$10</f>
        <v>0.22</v>
      </c>
      <c r="I230" s="210">
        <f>'24'!$J$15</f>
        <v>0</v>
      </c>
      <c r="J230" s="75">
        <f t="shared" si="78"/>
        <v>0</v>
      </c>
      <c r="K230" s="70"/>
    </row>
    <row r="231" spans="2:11" ht="13.8" x14ac:dyDescent="0.25">
      <c r="B231" s="4"/>
      <c r="C231" s="179" t="s">
        <v>91</v>
      </c>
      <c r="D231" s="77">
        <v>1</v>
      </c>
      <c r="E231" s="180" t="s">
        <v>15</v>
      </c>
      <c r="F231" s="181">
        <f t="shared" si="79"/>
        <v>0</v>
      </c>
      <c r="G231" s="182">
        <f t="shared" si="77"/>
        <v>0</v>
      </c>
      <c r="H231" s="183">
        <f>$M$12</f>
        <v>0.18</v>
      </c>
      <c r="I231" s="211">
        <f>'24'!$J$22</f>
        <v>0</v>
      </c>
      <c r="J231" s="184">
        <f t="shared" si="78"/>
        <v>0</v>
      </c>
      <c r="K231" s="185"/>
    </row>
    <row r="232" spans="2:11" ht="13.8" x14ac:dyDescent="0.25">
      <c r="B232" s="4"/>
      <c r="C232" s="78" t="s">
        <v>111</v>
      </c>
      <c r="D232" s="77">
        <v>1</v>
      </c>
      <c r="E232" s="79" t="s">
        <v>15</v>
      </c>
      <c r="F232" s="151">
        <f t="shared" si="79"/>
        <v>0</v>
      </c>
      <c r="G232" s="152">
        <f t="shared" si="77"/>
        <v>0</v>
      </c>
      <c r="H232" s="92">
        <f>$M$11</f>
        <v>0.18</v>
      </c>
      <c r="I232" s="212">
        <f>'24'!$J$29</f>
        <v>0</v>
      </c>
      <c r="J232" s="150">
        <f t="shared" si="78"/>
        <v>0</v>
      </c>
      <c r="K232" s="80"/>
    </row>
    <row r="233" spans="2:11" ht="13.8" x14ac:dyDescent="0.25">
      <c r="B233" s="4"/>
      <c r="C233" s="172" t="s">
        <v>96</v>
      </c>
      <c r="D233" s="77">
        <v>1</v>
      </c>
      <c r="E233" s="173" t="s">
        <v>15</v>
      </c>
      <c r="F233" s="174">
        <f t="shared" si="79"/>
        <v>0</v>
      </c>
      <c r="G233" s="175">
        <f t="shared" si="77"/>
        <v>0</v>
      </c>
      <c r="H233" s="176">
        <f>$M$12</f>
        <v>0.18</v>
      </c>
      <c r="I233" s="213">
        <f>'24'!$J$36</f>
        <v>0</v>
      </c>
      <c r="J233" s="177">
        <f t="shared" si="78"/>
        <v>0</v>
      </c>
      <c r="K233" s="178"/>
    </row>
    <row r="234" spans="2:11" ht="13.8" x14ac:dyDescent="0.25">
      <c r="B234" s="62"/>
      <c r="C234" s="81" t="s">
        <v>98</v>
      </c>
      <c r="D234" s="82">
        <v>1</v>
      </c>
      <c r="E234" s="83" t="s">
        <v>15</v>
      </c>
      <c r="F234" s="73">
        <f>CEILING(I234/(1-H234),1)</f>
        <v>0</v>
      </c>
      <c r="G234" s="74">
        <f>F234*D234</f>
        <v>0</v>
      </c>
      <c r="H234" s="110">
        <f>$M$10</f>
        <v>0.22</v>
      </c>
      <c r="I234" s="214">
        <f>'24'!$J$43</f>
        <v>0</v>
      </c>
      <c r="J234" s="75">
        <f>I234*D234</f>
        <v>0</v>
      </c>
      <c r="K234" s="84"/>
    </row>
    <row r="235" spans="2:11" ht="14.4" thickBot="1" x14ac:dyDescent="0.3">
      <c r="B235" s="62"/>
      <c r="C235" s="165" t="s">
        <v>95</v>
      </c>
      <c r="D235" s="85">
        <v>1</v>
      </c>
      <c r="E235" s="166" t="s">
        <v>15</v>
      </c>
      <c r="F235" s="167">
        <f>CEILING(I235/(1-H235),1)</f>
        <v>0</v>
      </c>
      <c r="G235" s="168">
        <f>F235*D235</f>
        <v>0</v>
      </c>
      <c r="H235" s="169">
        <f>$M$13</f>
        <v>0.18</v>
      </c>
      <c r="I235" s="215">
        <f>'24'!$J$50</f>
        <v>0</v>
      </c>
      <c r="J235" s="170">
        <f>I235*D235</f>
        <v>0</v>
      </c>
      <c r="K235" s="171"/>
    </row>
    <row r="236" spans="2:11" ht="14.4" hidden="1" thickBot="1" x14ac:dyDescent="0.3">
      <c r="B236" s="105"/>
      <c r="C236" s="106"/>
      <c r="D236" s="94"/>
      <c r="E236" s="95"/>
      <c r="F236" s="107"/>
      <c r="G236" s="108"/>
      <c r="H236" s="101"/>
      <c r="I236" s="102"/>
      <c r="J236" s="109"/>
      <c r="K236" s="104"/>
    </row>
    <row r="237" spans="2:11" ht="14.4" thickBot="1" x14ac:dyDescent="0.3">
      <c r="B237" s="12">
        <v>25</v>
      </c>
      <c r="C237" s="197">
        <f>'Bid Summary'!F28</f>
        <v>0</v>
      </c>
      <c r="D237" s="118" t="s">
        <v>67</v>
      </c>
      <c r="E237" s="118" t="s">
        <v>9</v>
      </c>
      <c r="F237" s="118" t="s">
        <v>68</v>
      </c>
      <c r="G237" s="119">
        <f>SUM(G238:G245)</f>
        <v>0</v>
      </c>
      <c r="H237" s="120"/>
      <c r="I237" s="121"/>
      <c r="J237" s="148">
        <f>SUM(J238:J245)</f>
        <v>0</v>
      </c>
      <c r="K237" s="122"/>
    </row>
    <row r="238" spans="2:11" ht="13.8" x14ac:dyDescent="0.25">
      <c r="B238" s="111"/>
      <c r="C238" s="71" t="s">
        <v>84</v>
      </c>
      <c r="D238" s="77">
        <v>1</v>
      </c>
      <c r="E238" s="72" t="s">
        <v>15</v>
      </c>
      <c r="F238" s="99">
        <f>CEILING(I238/(1-H238),1)</f>
        <v>0</v>
      </c>
      <c r="G238" s="100">
        <f t="shared" ref="G238:G242" si="80">F238*D238</f>
        <v>0</v>
      </c>
      <c r="H238" s="123">
        <f>$M$9</f>
        <v>0.18</v>
      </c>
      <c r="I238" s="223">
        <f>'25'!$J$4</f>
        <v>0</v>
      </c>
      <c r="J238" s="103">
        <f t="shared" ref="J238:J242" si="81">I238*D238</f>
        <v>0</v>
      </c>
      <c r="K238" s="124"/>
    </row>
    <row r="239" spans="2:11" ht="13.8" x14ac:dyDescent="0.25">
      <c r="B239" s="4"/>
      <c r="C239" s="68" t="s">
        <v>87</v>
      </c>
      <c r="D239" s="77">
        <v>1</v>
      </c>
      <c r="E239" s="69" t="s">
        <v>15</v>
      </c>
      <c r="F239" s="73">
        <f t="shared" ref="F239:F242" si="82">CEILING(I239/(1-H239),1)</f>
        <v>0</v>
      </c>
      <c r="G239" s="74">
        <f t="shared" si="80"/>
        <v>0</v>
      </c>
      <c r="H239" s="91">
        <f>$M$10</f>
        <v>0.22</v>
      </c>
      <c r="I239" s="210">
        <f>'25'!$J$15</f>
        <v>0</v>
      </c>
      <c r="J239" s="75">
        <f t="shared" si="81"/>
        <v>0</v>
      </c>
      <c r="K239" s="70"/>
    </row>
    <row r="240" spans="2:11" ht="13.8" x14ac:dyDescent="0.25">
      <c r="B240" s="4"/>
      <c r="C240" s="179" t="s">
        <v>91</v>
      </c>
      <c r="D240" s="77">
        <v>1</v>
      </c>
      <c r="E240" s="180" t="s">
        <v>15</v>
      </c>
      <c r="F240" s="181">
        <f t="shared" si="82"/>
        <v>0</v>
      </c>
      <c r="G240" s="182">
        <f t="shared" si="80"/>
        <v>0</v>
      </c>
      <c r="H240" s="183">
        <f>$M$12</f>
        <v>0.18</v>
      </c>
      <c r="I240" s="211">
        <f>'25'!$J$22</f>
        <v>0</v>
      </c>
      <c r="J240" s="184">
        <f t="shared" si="81"/>
        <v>0</v>
      </c>
      <c r="K240" s="185"/>
    </row>
    <row r="241" spans="2:11" ht="13.8" x14ac:dyDescent="0.25">
      <c r="B241" s="4"/>
      <c r="C241" s="78" t="s">
        <v>111</v>
      </c>
      <c r="D241" s="77">
        <v>1</v>
      </c>
      <c r="E241" s="79" t="s">
        <v>15</v>
      </c>
      <c r="F241" s="151">
        <f t="shared" si="82"/>
        <v>0</v>
      </c>
      <c r="G241" s="152">
        <f t="shared" si="80"/>
        <v>0</v>
      </c>
      <c r="H241" s="92">
        <f>$M$11</f>
        <v>0.18</v>
      </c>
      <c r="I241" s="212">
        <f>'25'!$J$29</f>
        <v>0</v>
      </c>
      <c r="J241" s="150">
        <f t="shared" si="81"/>
        <v>0</v>
      </c>
      <c r="K241" s="80"/>
    </row>
    <row r="242" spans="2:11" ht="13.8" x14ac:dyDescent="0.25">
      <c r="B242" s="4"/>
      <c r="C242" s="172" t="s">
        <v>96</v>
      </c>
      <c r="D242" s="77">
        <v>1</v>
      </c>
      <c r="E242" s="173" t="s">
        <v>15</v>
      </c>
      <c r="F242" s="174">
        <f t="shared" si="82"/>
        <v>0</v>
      </c>
      <c r="G242" s="175">
        <f t="shared" si="80"/>
        <v>0</v>
      </c>
      <c r="H242" s="176">
        <f>$M$12</f>
        <v>0.18</v>
      </c>
      <c r="I242" s="213">
        <f>'25'!$J$36</f>
        <v>0</v>
      </c>
      <c r="J242" s="177">
        <f t="shared" si="81"/>
        <v>0</v>
      </c>
      <c r="K242" s="178"/>
    </row>
    <row r="243" spans="2:11" ht="13.8" x14ac:dyDescent="0.25">
      <c r="B243" s="62"/>
      <c r="C243" s="81" t="s">
        <v>98</v>
      </c>
      <c r="D243" s="82">
        <v>1</v>
      </c>
      <c r="E243" s="83" t="s">
        <v>15</v>
      </c>
      <c r="F243" s="73">
        <f>CEILING(I243/(1-H243),1)</f>
        <v>0</v>
      </c>
      <c r="G243" s="74">
        <f>F243*D243</f>
        <v>0</v>
      </c>
      <c r="H243" s="110">
        <f>$M$10</f>
        <v>0.22</v>
      </c>
      <c r="I243" s="214">
        <f>'25'!$J$43</f>
        <v>0</v>
      </c>
      <c r="J243" s="75">
        <f>I243*D243</f>
        <v>0</v>
      </c>
      <c r="K243" s="84"/>
    </row>
    <row r="244" spans="2:11" ht="14.4" thickBot="1" x14ac:dyDescent="0.3">
      <c r="B244" s="62"/>
      <c r="C244" s="165" t="s">
        <v>95</v>
      </c>
      <c r="D244" s="85">
        <v>1</v>
      </c>
      <c r="E244" s="166" t="s">
        <v>15</v>
      </c>
      <c r="F244" s="167">
        <f>CEILING(I244/(1-H244),1)</f>
        <v>0</v>
      </c>
      <c r="G244" s="168">
        <f>F244*D244</f>
        <v>0</v>
      </c>
      <c r="H244" s="169">
        <f>$M$13</f>
        <v>0.18</v>
      </c>
      <c r="I244" s="215">
        <f>'25'!$J$50</f>
        <v>0</v>
      </c>
      <c r="J244" s="170">
        <f>I244*D244</f>
        <v>0</v>
      </c>
      <c r="K244" s="171"/>
    </row>
    <row r="245" spans="2:11" ht="14.4" hidden="1" thickBot="1" x14ac:dyDescent="0.3">
      <c r="B245" s="44"/>
      <c r="C245" s="106"/>
      <c r="D245" s="94"/>
      <c r="E245" s="95"/>
      <c r="F245" s="107"/>
      <c r="G245" s="108"/>
      <c r="H245" s="101"/>
      <c r="I245" s="102"/>
      <c r="J245" s="109"/>
      <c r="K245" s="104"/>
    </row>
    <row r="246" spans="2:11" ht="14.4" thickBot="1" x14ac:dyDescent="0.3">
      <c r="B246" s="12">
        <v>26</v>
      </c>
      <c r="C246" s="197">
        <f>'Bid Summary'!F29</f>
        <v>0</v>
      </c>
      <c r="D246" s="118" t="s">
        <v>67</v>
      </c>
      <c r="E246" s="118" t="s">
        <v>9</v>
      </c>
      <c r="F246" s="118" t="s">
        <v>68</v>
      </c>
      <c r="G246" s="119">
        <f>SUM(G247:G254)</f>
        <v>0</v>
      </c>
      <c r="H246" s="120"/>
      <c r="I246" s="121"/>
      <c r="J246" s="148">
        <f>SUM(J247:J254)</f>
        <v>0</v>
      </c>
      <c r="K246" s="122"/>
    </row>
    <row r="247" spans="2:11" ht="13.8" x14ac:dyDescent="0.25">
      <c r="B247" s="111"/>
      <c r="C247" s="71" t="s">
        <v>84</v>
      </c>
      <c r="D247" s="77">
        <v>1</v>
      </c>
      <c r="E247" s="72" t="s">
        <v>15</v>
      </c>
      <c r="F247" s="99">
        <f>CEILING(I247/(1-H247),1)</f>
        <v>0</v>
      </c>
      <c r="G247" s="100">
        <f t="shared" ref="G247:G251" si="83">F247*D247</f>
        <v>0</v>
      </c>
      <c r="H247" s="123">
        <f>$M$9</f>
        <v>0.18</v>
      </c>
      <c r="I247" s="223">
        <f>'26'!$J$4</f>
        <v>0</v>
      </c>
      <c r="J247" s="103">
        <f t="shared" ref="J247:J251" si="84">I247*D247</f>
        <v>0</v>
      </c>
      <c r="K247" s="124"/>
    </row>
    <row r="248" spans="2:11" ht="13.8" x14ac:dyDescent="0.25">
      <c r="B248" s="4"/>
      <c r="C248" s="68" t="s">
        <v>87</v>
      </c>
      <c r="D248" s="77">
        <v>1</v>
      </c>
      <c r="E248" s="69" t="s">
        <v>15</v>
      </c>
      <c r="F248" s="73">
        <f t="shared" ref="F248:F251" si="85">CEILING(I248/(1-H248),1)</f>
        <v>0</v>
      </c>
      <c r="G248" s="74">
        <f t="shared" si="83"/>
        <v>0</v>
      </c>
      <c r="H248" s="91">
        <f>$M$10</f>
        <v>0.22</v>
      </c>
      <c r="I248" s="210">
        <f>'26'!$J$15</f>
        <v>0</v>
      </c>
      <c r="J248" s="75">
        <f t="shared" si="84"/>
        <v>0</v>
      </c>
      <c r="K248" s="70"/>
    </row>
    <row r="249" spans="2:11" ht="13.8" x14ac:dyDescent="0.25">
      <c r="B249" s="4"/>
      <c r="C249" s="179" t="s">
        <v>91</v>
      </c>
      <c r="D249" s="77">
        <v>1</v>
      </c>
      <c r="E249" s="180" t="s">
        <v>15</v>
      </c>
      <c r="F249" s="181">
        <f t="shared" si="85"/>
        <v>0</v>
      </c>
      <c r="G249" s="182">
        <f t="shared" si="83"/>
        <v>0</v>
      </c>
      <c r="H249" s="183">
        <f>$M$12</f>
        <v>0.18</v>
      </c>
      <c r="I249" s="211">
        <f>'26'!$J$22</f>
        <v>0</v>
      </c>
      <c r="J249" s="184">
        <f t="shared" si="84"/>
        <v>0</v>
      </c>
      <c r="K249" s="185"/>
    </row>
    <row r="250" spans="2:11" ht="13.8" x14ac:dyDescent="0.25">
      <c r="B250" s="4"/>
      <c r="C250" s="78" t="s">
        <v>111</v>
      </c>
      <c r="D250" s="77">
        <v>1</v>
      </c>
      <c r="E250" s="79" t="s">
        <v>15</v>
      </c>
      <c r="F250" s="151">
        <f t="shared" si="85"/>
        <v>0</v>
      </c>
      <c r="G250" s="152">
        <f t="shared" si="83"/>
        <v>0</v>
      </c>
      <c r="H250" s="92">
        <f>$M$11</f>
        <v>0.18</v>
      </c>
      <c r="I250" s="212">
        <f>'26'!$J$29</f>
        <v>0</v>
      </c>
      <c r="J250" s="150">
        <f t="shared" si="84"/>
        <v>0</v>
      </c>
      <c r="K250" s="80"/>
    </row>
    <row r="251" spans="2:11" ht="13.8" x14ac:dyDescent="0.25">
      <c r="B251" s="4"/>
      <c r="C251" s="172" t="s">
        <v>96</v>
      </c>
      <c r="D251" s="77">
        <v>1</v>
      </c>
      <c r="E251" s="173" t="s">
        <v>15</v>
      </c>
      <c r="F251" s="174">
        <f t="shared" si="85"/>
        <v>0</v>
      </c>
      <c r="G251" s="175">
        <f t="shared" si="83"/>
        <v>0</v>
      </c>
      <c r="H251" s="176">
        <f>$M$12</f>
        <v>0.18</v>
      </c>
      <c r="I251" s="213">
        <f>'26'!$J$36</f>
        <v>0</v>
      </c>
      <c r="J251" s="177">
        <f t="shared" si="84"/>
        <v>0</v>
      </c>
      <c r="K251" s="178"/>
    </row>
    <row r="252" spans="2:11" ht="13.8" x14ac:dyDescent="0.25">
      <c r="B252" s="62"/>
      <c r="C252" s="81" t="s">
        <v>98</v>
      </c>
      <c r="D252" s="82">
        <v>1</v>
      </c>
      <c r="E252" s="83" t="s">
        <v>15</v>
      </c>
      <c r="F252" s="73">
        <f>CEILING(I252/(1-H252),1)</f>
        <v>0</v>
      </c>
      <c r="G252" s="74">
        <f>F252*D252</f>
        <v>0</v>
      </c>
      <c r="H252" s="110">
        <f>$M$10</f>
        <v>0.22</v>
      </c>
      <c r="I252" s="214">
        <f>'26'!$J$43</f>
        <v>0</v>
      </c>
      <c r="J252" s="75">
        <f>I252*D252</f>
        <v>0</v>
      </c>
      <c r="K252" s="84"/>
    </row>
    <row r="253" spans="2:11" ht="14.4" thickBot="1" x14ac:dyDescent="0.3">
      <c r="B253" s="62"/>
      <c r="C253" s="165" t="s">
        <v>95</v>
      </c>
      <c r="D253" s="85">
        <v>1</v>
      </c>
      <c r="E253" s="166" t="s">
        <v>15</v>
      </c>
      <c r="F253" s="167">
        <f>CEILING(I253/(1-H253),1)</f>
        <v>0</v>
      </c>
      <c r="G253" s="168">
        <f>F253*D253</f>
        <v>0</v>
      </c>
      <c r="H253" s="169">
        <f>$M$13</f>
        <v>0.18</v>
      </c>
      <c r="I253" s="215">
        <f>'26'!$J$50</f>
        <v>0</v>
      </c>
      <c r="J253" s="170">
        <f>I253*D253</f>
        <v>0</v>
      </c>
      <c r="K253" s="171"/>
    </row>
    <row r="254" spans="2:11" ht="14.4" hidden="1" thickBot="1" x14ac:dyDescent="0.3">
      <c r="B254" s="105"/>
      <c r="C254" s="106"/>
      <c r="D254" s="94"/>
      <c r="E254" s="95"/>
      <c r="F254" s="107"/>
      <c r="G254" s="108"/>
      <c r="H254" s="101"/>
      <c r="I254" s="102"/>
      <c r="J254" s="109"/>
      <c r="K254" s="104"/>
    </row>
    <row r="255" spans="2:11" ht="14.4" thickBot="1" x14ac:dyDescent="0.3">
      <c r="B255" s="12">
        <v>27</v>
      </c>
      <c r="C255" s="197">
        <f>'Bid Summary'!F30</f>
        <v>0</v>
      </c>
      <c r="D255" s="118" t="s">
        <v>67</v>
      </c>
      <c r="E255" s="118" t="s">
        <v>9</v>
      </c>
      <c r="F255" s="118" t="s">
        <v>68</v>
      </c>
      <c r="G255" s="119">
        <f>SUM(G256:G263)</f>
        <v>0</v>
      </c>
      <c r="H255" s="120"/>
      <c r="I255" s="121"/>
      <c r="J255" s="148">
        <f>SUM(J256:J263)</f>
        <v>0</v>
      </c>
      <c r="K255" s="122"/>
    </row>
    <row r="256" spans="2:11" ht="13.8" x14ac:dyDescent="0.25">
      <c r="B256" s="111"/>
      <c r="C256" s="71" t="s">
        <v>84</v>
      </c>
      <c r="D256" s="77">
        <v>1</v>
      </c>
      <c r="E256" s="72" t="s">
        <v>15</v>
      </c>
      <c r="F256" s="99">
        <f>CEILING(I256/(1-H256),1)</f>
        <v>0</v>
      </c>
      <c r="G256" s="100">
        <f t="shared" ref="G256:G260" si="86">F256*D256</f>
        <v>0</v>
      </c>
      <c r="H256" s="123">
        <f>$M$9</f>
        <v>0.18</v>
      </c>
      <c r="I256" s="223">
        <f>'27'!$J$4</f>
        <v>0</v>
      </c>
      <c r="J256" s="103">
        <f t="shared" ref="J256:J260" si="87">I256*D256</f>
        <v>0</v>
      </c>
      <c r="K256" s="124"/>
    </row>
    <row r="257" spans="2:11" ht="13.8" x14ac:dyDescent="0.25">
      <c r="B257" s="4"/>
      <c r="C257" s="68" t="s">
        <v>87</v>
      </c>
      <c r="D257" s="77">
        <v>1</v>
      </c>
      <c r="E257" s="69" t="s">
        <v>15</v>
      </c>
      <c r="F257" s="73">
        <f t="shared" ref="F257:F260" si="88">CEILING(I257/(1-H257),1)</f>
        <v>0</v>
      </c>
      <c r="G257" s="74">
        <f t="shared" si="86"/>
        <v>0</v>
      </c>
      <c r="H257" s="91">
        <f>$M$10</f>
        <v>0.22</v>
      </c>
      <c r="I257" s="210">
        <f>'27'!$J$15</f>
        <v>0</v>
      </c>
      <c r="J257" s="75">
        <f t="shared" si="87"/>
        <v>0</v>
      </c>
      <c r="K257" s="70"/>
    </row>
    <row r="258" spans="2:11" ht="13.8" x14ac:dyDescent="0.25">
      <c r="B258" s="4"/>
      <c r="C258" s="179" t="s">
        <v>91</v>
      </c>
      <c r="D258" s="77">
        <v>1</v>
      </c>
      <c r="E258" s="180" t="s">
        <v>15</v>
      </c>
      <c r="F258" s="181">
        <f t="shared" si="88"/>
        <v>0</v>
      </c>
      <c r="G258" s="182">
        <f t="shared" si="86"/>
        <v>0</v>
      </c>
      <c r="H258" s="183">
        <f>$M$12</f>
        <v>0.18</v>
      </c>
      <c r="I258" s="211">
        <f>'27'!$J$22</f>
        <v>0</v>
      </c>
      <c r="J258" s="184">
        <f t="shared" si="87"/>
        <v>0</v>
      </c>
      <c r="K258" s="185"/>
    </row>
    <row r="259" spans="2:11" ht="13.8" x14ac:dyDescent="0.25">
      <c r="B259" s="4"/>
      <c r="C259" s="78" t="s">
        <v>111</v>
      </c>
      <c r="D259" s="77">
        <v>1</v>
      </c>
      <c r="E259" s="79" t="s">
        <v>15</v>
      </c>
      <c r="F259" s="151">
        <f t="shared" si="88"/>
        <v>0</v>
      </c>
      <c r="G259" s="152">
        <f t="shared" si="86"/>
        <v>0</v>
      </c>
      <c r="H259" s="92">
        <f>$M$11</f>
        <v>0.18</v>
      </c>
      <c r="I259" s="212">
        <f>'27'!$J$29</f>
        <v>0</v>
      </c>
      <c r="J259" s="150">
        <f t="shared" si="87"/>
        <v>0</v>
      </c>
      <c r="K259" s="80"/>
    </row>
    <row r="260" spans="2:11" ht="13.8" x14ac:dyDescent="0.25">
      <c r="B260" s="4"/>
      <c r="C260" s="172" t="s">
        <v>96</v>
      </c>
      <c r="D260" s="77">
        <v>1</v>
      </c>
      <c r="E260" s="173" t="s">
        <v>15</v>
      </c>
      <c r="F260" s="174">
        <f t="shared" si="88"/>
        <v>0</v>
      </c>
      <c r="G260" s="175">
        <f t="shared" si="86"/>
        <v>0</v>
      </c>
      <c r="H260" s="176">
        <f>$M$12</f>
        <v>0.18</v>
      </c>
      <c r="I260" s="213">
        <f>'27'!$J$36</f>
        <v>0</v>
      </c>
      <c r="J260" s="177">
        <f t="shared" si="87"/>
        <v>0</v>
      </c>
      <c r="K260" s="178"/>
    </row>
    <row r="261" spans="2:11" ht="13.8" x14ac:dyDescent="0.25">
      <c r="B261" s="62"/>
      <c r="C261" s="81" t="s">
        <v>98</v>
      </c>
      <c r="D261" s="82">
        <v>1</v>
      </c>
      <c r="E261" s="83" t="s">
        <v>15</v>
      </c>
      <c r="F261" s="73">
        <f>CEILING(I261/(1-H261),1)</f>
        <v>0</v>
      </c>
      <c r="G261" s="74">
        <f>F261*D261</f>
        <v>0</v>
      </c>
      <c r="H261" s="110">
        <f>$M$10</f>
        <v>0.22</v>
      </c>
      <c r="I261" s="214">
        <f>'27'!$J$43</f>
        <v>0</v>
      </c>
      <c r="J261" s="75">
        <f>I261*D261</f>
        <v>0</v>
      </c>
      <c r="K261" s="84"/>
    </row>
    <row r="262" spans="2:11" ht="14.4" thickBot="1" x14ac:dyDescent="0.3">
      <c r="B262" s="62"/>
      <c r="C262" s="165" t="s">
        <v>95</v>
      </c>
      <c r="D262" s="85">
        <v>1</v>
      </c>
      <c r="E262" s="166" t="s">
        <v>15</v>
      </c>
      <c r="F262" s="167">
        <f>CEILING(I262/(1-H262),1)</f>
        <v>0</v>
      </c>
      <c r="G262" s="168">
        <f>F262*D262</f>
        <v>0</v>
      </c>
      <c r="H262" s="169">
        <f>$M$13</f>
        <v>0.18</v>
      </c>
      <c r="I262" s="215">
        <f>'27'!$J$50</f>
        <v>0</v>
      </c>
      <c r="J262" s="170">
        <f>I262*D262</f>
        <v>0</v>
      </c>
      <c r="K262" s="171"/>
    </row>
    <row r="263" spans="2:11" ht="14.4" hidden="1" thickBot="1" x14ac:dyDescent="0.3">
      <c r="B263" s="44"/>
      <c r="C263" s="106"/>
      <c r="D263" s="94"/>
      <c r="E263" s="95"/>
      <c r="F263" s="107"/>
      <c r="G263" s="108"/>
      <c r="H263" s="101"/>
      <c r="I263" s="102"/>
      <c r="J263" s="109"/>
      <c r="K263" s="104"/>
    </row>
    <row r="264" spans="2:11" ht="14.4" thickBot="1" x14ac:dyDescent="0.3">
      <c r="B264" s="12">
        <v>28</v>
      </c>
      <c r="C264" s="197">
        <f>'Bid Summary'!F31</f>
        <v>0</v>
      </c>
      <c r="D264" s="118" t="s">
        <v>67</v>
      </c>
      <c r="E264" s="118" t="s">
        <v>9</v>
      </c>
      <c r="F264" s="118" t="s">
        <v>68</v>
      </c>
      <c r="G264" s="119">
        <f>SUM(G265:G272)</f>
        <v>0</v>
      </c>
      <c r="H264" s="120"/>
      <c r="I264" s="121"/>
      <c r="J264" s="148">
        <f>SUM(J265:J272)</f>
        <v>0</v>
      </c>
      <c r="K264" s="122"/>
    </row>
    <row r="265" spans="2:11" ht="13.8" x14ac:dyDescent="0.25">
      <c r="B265" s="111"/>
      <c r="C265" s="71" t="s">
        <v>84</v>
      </c>
      <c r="D265" s="77">
        <v>1</v>
      </c>
      <c r="E265" s="72" t="s">
        <v>15</v>
      </c>
      <c r="F265" s="99">
        <f>CEILING(I265/(1-H265),1)</f>
        <v>0</v>
      </c>
      <c r="G265" s="100">
        <f t="shared" ref="G265:G269" si="89">F265*D265</f>
        <v>0</v>
      </c>
      <c r="H265" s="123">
        <f>$M$9</f>
        <v>0.18</v>
      </c>
      <c r="I265" s="223">
        <f>'28'!$J$4</f>
        <v>0</v>
      </c>
      <c r="J265" s="103">
        <f t="shared" ref="J265:J269" si="90">I265*D265</f>
        <v>0</v>
      </c>
      <c r="K265" s="124"/>
    </row>
    <row r="266" spans="2:11" ht="13.8" x14ac:dyDescent="0.25">
      <c r="B266" s="4"/>
      <c r="C266" s="68" t="s">
        <v>87</v>
      </c>
      <c r="D266" s="77">
        <v>1</v>
      </c>
      <c r="E266" s="69" t="s">
        <v>15</v>
      </c>
      <c r="F266" s="73">
        <f t="shared" ref="F266:F269" si="91">CEILING(I266/(1-H266),1)</f>
        <v>0</v>
      </c>
      <c r="G266" s="74">
        <f t="shared" si="89"/>
        <v>0</v>
      </c>
      <c r="H266" s="91">
        <f>$M$10</f>
        <v>0.22</v>
      </c>
      <c r="I266" s="210">
        <f>'28'!$J$15</f>
        <v>0</v>
      </c>
      <c r="J266" s="75">
        <f t="shared" si="90"/>
        <v>0</v>
      </c>
      <c r="K266" s="70"/>
    </row>
    <row r="267" spans="2:11" ht="13.8" x14ac:dyDescent="0.25">
      <c r="B267" s="4"/>
      <c r="C267" s="179" t="s">
        <v>91</v>
      </c>
      <c r="D267" s="77">
        <v>1</v>
      </c>
      <c r="E267" s="180" t="s">
        <v>15</v>
      </c>
      <c r="F267" s="181">
        <f t="shared" si="91"/>
        <v>0</v>
      </c>
      <c r="G267" s="182">
        <f t="shared" si="89"/>
        <v>0</v>
      </c>
      <c r="H267" s="183">
        <f>$M$12</f>
        <v>0.18</v>
      </c>
      <c r="I267" s="211">
        <f>'28'!$J$22</f>
        <v>0</v>
      </c>
      <c r="J267" s="184">
        <f t="shared" si="90"/>
        <v>0</v>
      </c>
      <c r="K267" s="185"/>
    </row>
    <row r="268" spans="2:11" ht="13.8" x14ac:dyDescent="0.25">
      <c r="B268" s="4"/>
      <c r="C268" s="78" t="s">
        <v>111</v>
      </c>
      <c r="D268" s="77">
        <v>1</v>
      </c>
      <c r="E268" s="79" t="s">
        <v>15</v>
      </c>
      <c r="F268" s="151">
        <f t="shared" si="91"/>
        <v>0</v>
      </c>
      <c r="G268" s="152">
        <f t="shared" si="89"/>
        <v>0</v>
      </c>
      <c r="H268" s="92">
        <f>$M$11</f>
        <v>0.18</v>
      </c>
      <c r="I268" s="212">
        <f>'28'!$J$29</f>
        <v>0</v>
      </c>
      <c r="J268" s="150">
        <f t="shared" si="90"/>
        <v>0</v>
      </c>
      <c r="K268" s="80"/>
    </row>
    <row r="269" spans="2:11" ht="13.8" x14ac:dyDescent="0.25">
      <c r="B269" s="4"/>
      <c r="C269" s="172" t="s">
        <v>96</v>
      </c>
      <c r="D269" s="77">
        <v>1</v>
      </c>
      <c r="E269" s="173" t="s">
        <v>15</v>
      </c>
      <c r="F269" s="174">
        <f t="shared" si="91"/>
        <v>0</v>
      </c>
      <c r="G269" s="175">
        <f t="shared" si="89"/>
        <v>0</v>
      </c>
      <c r="H269" s="176">
        <f>$M$12</f>
        <v>0.18</v>
      </c>
      <c r="I269" s="213">
        <f>'28'!$J$36</f>
        <v>0</v>
      </c>
      <c r="J269" s="177">
        <f t="shared" si="90"/>
        <v>0</v>
      </c>
      <c r="K269" s="178"/>
    </row>
    <row r="270" spans="2:11" ht="13.8" x14ac:dyDescent="0.25">
      <c r="B270" s="62"/>
      <c r="C270" s="81" t="s">
        <v>98</v>
      </c>
      <c r="D270" s="82">
        <v>1</v>
      </c>
      <c r="E270" s="83" t="s">
        <v>15</v>
      </c>
      <c r="F270" s="73">
        <f>CEILING(I270/(1-H270),1)</f>
        <v>0</v>
      </c>
      <c r="G270" s="74">
        <f>F270*D270</f>
        <v>0</v>
      </c>
      <c r="H270" s="110">
        <f>$M$10</f>
        <v>0.22</v>
      </c>
      <c r="I270" s="214">
        <f>'28'!$J$43</f>
        <v>0</v>
      </c>
      <c r="J270" s="75">
        <f>I270*D270</f>
        <v>0</v>
      </c>
      <c r="K270" s="84"/>
    </row>
    <row r="271" spans="2:11" ht="14.4" thickBot="1" x14ac:dyDescent="0.3">
      <c r="B271" s="62"/>
      <c r="C271" s="165" t="s">
        <v>95</v>
      </c>
      <c r="D271" s="85">
        <v>1</v>
      </c>
      <c r="E271" s="166" t="s">
        <v>15</v>
      </c>
      <c r="F271" s="167">
        <f>CEILING(I271/(1-H271),1)</f>
        <v>0</v>
      </c>
      <c r="G271" s="168">
        <f>F271*D271</f>
        <v>0</v>
      </c>
      <c r="H271" s="169">
        <f>$M$13</f>
        <v>0.18</v>
      </c>
      <c r="I271" s="215">
        <f>'28'!$J$50</f>
        <v>0</v>
      </c>
      <c r="J271" s="170">
        <f>I271*D271</f>
        <v>0</v>
      </c>
      <c r="K271" s="171"/>
    </row>
    <row r="272" spans="2:11" ht="14.4" hidden="1" thickBot="1" x14ac:dyDescent="0.3">
      <c r="B272" s="105"/>
      <c r="C272" s="106"/>
      <c r="D272" s="94"/>
      <c r="E272" s="95"/>
      <c r="F272" s="107"/>
      <c r="G272" s="108"/>
      <c r="H272" s="101"/>
      <c r="I272" s="102"/>
      <c r="J272" s="109"/>
      <c r="K272" s="104"/>
    </row>
    <row r="273" spans="2:11" ht="14.4" thickBot="1" x14ac:dyDescent="0.3">
      <c r="B273" s="12">
        <v>29</v>
      </c>
      <c r="C273" s="197">
        <f>'Bid Summary'!F32</f>
        <v>0</v>
      </c>
      <c r="D273" s="118" t="s">
        <v>67</v>
      </c>
      <c r="E273" s="118" t="s">
        <v>9</v>
      </c>
      <c r="F273" s="118" t="s">
        <v>68</v>
      </c>
      <c r="G273" s="119">
        <f>SUM(G274:G281)</f>
        <v>0</v>
      </c>
      <c r="H273" s="120"/>
      <c r="I273" s="121"/>
      <c r="J273" s="148">
        <f>SUM(J274:J281)</f>
        <v>0</v>
      </c>
      <c r="K273" s="122"/>
    </row>
    <row r="274" spans="2:11" ht="13.8" x14ac:dyDescent="0.25">
      <c r="B274" s="111"/>
      <c r="C274" s="71" t="s">
        <v>84</v>
      </c>
      <c r="D274" s="77">
        <v>1</v>
      </c>
      <c r="E274" s="72" t="s">
        <v>15</v>
      </c>
      <c r="F274" s="99">
        <f>CEILING(I274/(1-H274),1)</f>
        <v>0</v>
      </c>
      <c r="G274" s="100">
        <f t="shared" ref="G274:G278" si="92">F274*D274</f>
        <v>0</v>
      </c>
      <c r="H274" s="123">
        <f>$M$9</f>
        <v>0.18</v>
      </c>
      <c r="I274" s="223">
        <f>'29'!$J$4</f>
        <v>0</v>
      </c>
      <c r="J274" s="103">
        <f t="shared" ref="J274:J278" si="93">I274*D274</f>
        <v>0</v>
      </c>
      <c r="K274" s="124"/>
    </row>
    <row r="275" spans="2:11" ht="13.8" x14ac:dyDescent="0.25">
      <c r="B275" s="4"/>
      <c r="C275" s="68" t="s">
        <v>87</v>
      </c>
      <c r="D275" s="77">
        <v>1</v>
      </c>
      <c r="E275" s="69" t="s">
        <v>15</v>
      </c>
      <c r="F275" s="73">
        <f t="shared" ref="F275:F278" si="94">CEILING(I275/(1-H275),1)</f>
        <v>0</v>
      </c>
      <c r="G275" s="74">
        <f t="shared" si="92"/>
        <v>0</v>
      </c>
      <c r="H275" s="91">
        <f>$M$10</f>
        <v>0.22</v>
      </c>
      <c r="I275" s="210">
        <f>'29'!$J$15</f>
        <v>0</v>
      </c>
      <c r="J275" s="75">
        <f t="shared" si="93"/>
        <v>0</v>
      </c>
      <c r="K275" s="70"/>
    </row>
    <row r="276" spans="2:11" ht="13.8" x14ac:dyDescent="0.25">
      <c r="B276" s="4"/>
      <c r="C276" s="179" t="s">
        <v>91</v>
      </c>
      <c r="D276" s="77">
        <v>1</v>
      </c>
      <c r="E276" s="180" t="s">
        <v>15</v>
      </c>
      <c r="F276" s="181">
        <f t="shared" si="94"/>
        <v>0</v>
      </c>
      <c r="G276" s="182">
        <f t="shared" si="92"/>
        <v>0</v>
      </c>
      <c r="H276" s="183">
        <f>$M$12</f>
        <v>0.18</v>
      </c>
      <c r="I276" s="211">
        <f>'29'!$J$22</f>
        <v>0</v>
      </c>
      <c r="J276" s="184">
        <f t="shared" si="93"/>
        <v>0</v>
      </c>
      <c r="K276" s="185"/>
    </row>
    <row r="277" spans="2:11" ht="13.8" x14ac:dyDescent="0.25">
      <c r="B277" s="4"/>
      <c r="C277" s="78" t="s">
        <v>111</v>
      </c>
      <c r="D277" s="77">
        <v>1</v>
      </c>
      <c r="E277" s="79" t="s">
        <v>15</v>
      </c>
      <c r="F277" s="151">
        <f t="shared" si="94"/>
        <v>0</v>
      </c>
      <c r="G277" s="152">
        <f t="shared" si="92"/>
        <v>0</v>
      </c>
      <c r="H277" s="92">
        <f>$M$11</f>
        <v>0.18</v>
      </c>
      <c r="I277" s="212">
        <f>'29'!$J$29</f>
        <v>0</v>
      </c>
      <c r="J277" s="150">
        <f t="shared" si="93"/>
        <v>0</v>
      </c>
      <c r="K277" s="80"/>
    </row>
    <row r="278" spans="2:11" ht="13.8" x14ac:dyDescent="0.25">
      <c r="B278" s="4"/>
      <c r="C278" s="172" t="s">
        <v>96</v>
      </c>
      <c r="D278" s="77">
        <v>1</v>
      </c>
      <c r="E278" s="173" t="s">
        <v>15</v>
      </c>
      <c r="F278" s="174">
        <f t="shared" si="94"/>
        <v>0</v>
      </c>
      <c r="G278" s="175">
        <f t="shared" si="92"/>
        <v>0</v>
      </c>
      <c r="H278" s="176">
        <f>$M$12</f>
        <v>0.18</v>
      </c>
      <c r="I278" s="213">
        <f>'29'!$J$36</f>
        <v>0</v>
      </c>
      <c r="J278" s="177">
        <f t="shared" si="93"/>
        <v>0</v>
      </c>
      <c r="K278" s="178"/>
    </row>
    <row r="279" spans="2:11" ht="13.8" x14ac:dyDescent="0.25">
      <c r="B279" s="62"/>
      <c r="C279" s="81" t="s">
        <v>98</v>
      </c>
      <c r="D279" s="82">
        <v>1</v>
      </c>
      <c r="E279" s="83" t="s">
        <v>15</v>
      </c>
      <c r="F279" s="73">
        <f>CEILING(I279/(1-H279),1)</f>
        <v>0</v>
      </c>
      <c r="G279" s="74">
        <f>F279*D279</f>
        <v>0</v>
      </c>
      <c r="H279" s="110">
        <f>$M$10</f>
        <v>0.22</v>
      </c>
      <c r="I279" s="214">
        <f>'29'!$J$43</f>
        <v>0</v>
      </c>
      <c r="J279" s="75">
        <f>I279*D279</f>
        <v>0</v>
      </c>
      <c r="K279" s="84"/>
    </row>
    <row r="280" spans="2:11" ht="14.4" thickBot="1" x14ac:dyDescent="0.3">
      <c r="B280" s="62"/>
      <c r="C280" s="165" t="s">
        <v>95</v>
      </c>
      <c r="D280" s="85">
        <v>1</v>
      </c>
      <c r="E280" s="166" t="s">
        <v>15</v>
      </c>
      <c r="F280" s="167">
        <f>CEILING(I280/(1-H280),1)</f>
        <v>0</v>
      </c>
      <c r="G280" s="168">
        <f>F280*D280</f>
        <v>0</v>
      </c>
      <c r="H280" s="169">
        <f>$M$13</f>
        <v>0.18</v>
      </c>
      <c r="I280" s="215">
        <f>'29'!$J$50</f>
        <v>0</v>
      </c>
      <c r="J280" s="170">
        <f>I280*D280</f>
        <v>0</v>
      </c>
      <c r="K280" s="171"/>
    </row>
    <row r="281" spans="2:11" ht="14.4" hidden="1" thickBot="1" x14ac:dyDescent="0.3">
      <c r="B281" s="44"/>
      <c r="C281" s="106"/>
      <c r="D281" s="94"/>
      <c r="E281" s="95"/>
      <c r="F281" s="107"/>
      <c r="G281" s="108"/>
      <c r="H281" s="101"/>
      <c r="I281" s="102"/>
      <c r="J281" s="109"/>
      <c r="K281" s="104"/>
    </row>
    <row r="282" spans="2:11" ht="14.4" thickBot="1" x14ac:dyDescent="0.3">
      <c r="B282" s="12">
        <v>30</v>
      </c>
      <c r="C282" s="197">
        <f>'Bid Summary'!F33</f>
        <v>0</v>
      </c>
      <c r="D282" s="118" t="s">
        <v>67</v>
      </c>
      <c r="E282" s="118" t="s">
        <v>9</v>
      </c>
      <c r="F282" s="118" t="s">
        <v>68</v>
      </c>
      <c r="G282" s="119">
        <f>SUM(G283:G290)</f>
        <v>0</v>
      </c>
      <c r="H282" s="120"/>
      <c r="I282" s="121"/>
      <c r="J282" s="148">
        <f>SUM(J283:J290)</f>
        <v>0</v>
      </c>
      <c r="K282" s="122"/>
    </row>
    <row r="283" spans="2:11" ht="13.8" x14ac:dyDescent="0.25">
      <c r="B283" s="111"/>
      <c r="C283" s="71" t="s">
        <v>84</v>
      </c>
      <c r="D283" s="77">
        <v>1</v>
      </c>
      <c r="E283" s="72" t="s">
        <v>15</v>
      </c>
      <c r="F283" s="99">
        <f>CEILING(I283/(1-H283),1)</f>
        <v>0</v>
      </c>
      <c r="G283" s="100">
        <f t="shared" ref="G283:G287" si="95">F283*D283</f>
        <v>0</v>
      </c>
      <c r="H283" s="123">
        <f>$M$9</f>
        <v>0.18</v>
      </c>
      <c r="I283" s="223">
        <f>'30'!$J$4</f>
        <v>0</v>
      </c>
      <c r="J283" s="103">
        <f t="shared" ref="J283:J287" si="96">I283*D283</f>
        <v>0</v>
      </c>
      <c r="K283" s="124"/>
    </row>
    <row r="284" spans="2:11" ht="13.8" x14ac:dyDescent="0.25">
      <c r="B284" s="4"/>
      <c r="C284" s="68" t="s">
        <v>87</v>
      </c>
      <c r="D284" s="77">
        <v>1</v>
      </c>
      <c r="E284" s="69" t="s">
        <v>15</v>
      </c>
      <c r="F284" s="73">
        <f t="shared" ref="F284:F287" si="97">CEILING(I284/(1-H284),1)</f>
        <v>0</v>
      </c>
      <c r="G284" s="74">
        <f t="shared" si="95"/>
        <v>0</v>
      </c>
      <c r="H284" s="91">
        <f>$M$10</f>
        <v>0.22</v>
      </c>
      <c r="I284" s="210">
        <f>'30'!$J$15</f>
        <v>0</v>
      </c>
      <c r="J284" s="75">
        <f t="shared" si="96"/>
        <v>0</v>
      </c>
      <c r="K284" s="70"/>
    </row>
    <row r="285" spans="2:11" ht="13.8" x14ac:dyDescent="0.25">
      <c r="B285" s="4"/>
      <c r="C285" s="179" t="s">
        <v>91</v>
      </c>
      <c r="D285" s="77">
        <v>1</v>
      </c>
      <c r="E285" s="180" t="s">
        <v>15</v>
      </c>
      <c r="F285" s="181">
        <f t="shared" si="97"/>
        <v>0</v>
      </c>
      <c r="G285" s="182">
        <f t="shared" si="95"/>
        <v>0</v>
      </c>
      <c r="H285" s="183">
        <f>$M$12</f>
        <v>0.18</v>
      </c>
      <c r="I285" s="211">
        <f>'30'!$J$22</f>
        <v>0</v>
      </c>
      <c r="J285" s="184">
        <f t="shared" si="96"/>
        <v>0</v>
      </c>
      <c r="K285" s="185"/>
    </row>
    <row r="286" spans="2:11" ht="13.8" x14ac:dyDescent="0.25">
      <c r="B286" s="4"/>
      <c r="C286" s="78" t="s">
        <v>111</v>
      </c>
      <c r="D286" s="77">
        <v>1</v>
      </c>
      <c r="E286" s="79" t="s">
        <v>15</v>
      </c>
      <c r="F286" s="151">
        <f t="shared" si="97"/>
        <v>0</v>
      </c>
      <c r="G286" s="152">
        <f t="shared" si="95"/>
        <v>0</v>
      </c>
      <c r="H286" s="92">
        <f>$M$11</f>
        <v>0.18</v>
      </c>
      <c r="I286" s="212">
        <f>'30'!$J$29</f>
        <v>0</v>
      </c>
      <c r="J286" s="150">
        <f t="shared" si="96"/>
        <v>0</v>
      </c>
      <c r="K286" s="80"/>
    </row>
    <row r="287" spans="2:11" ht="13.8" x14ac:dyDescent="0.25">
      <c r="B287" s="4"/>
      <c r="C287" s="172" t="s">
        <v>96</v>
      </c>
      <c r="D287" s="77">
        <v>1</v>
      </c>
      <c r="E287" s="173" t="s">
        <v>15</v>
      </c>
      <c r="F287" s="174">
        <f t="shared" si="97"/>
        <v>0</v>
      </c>
      <c r="G287" s="175">
        <f t="shared" si="95"/>
        <v>0</v>
      </c>
      <c r="H287" s="176">
        <f>$M$12</f>
        <v>0.18</v>
      </c>
      <c r="I287" s="213">
        <f>'30'!$J$36</f>
        <v>0</v>
      </c>
      <c r="J287" s="177">
        <f t="shared" si="96"/>
        <v>0</v>
      </c>
      <c r="K287" s="178"/>
    </row>
    <row r="288" spans="2:11" ht="13.8" x14ac:dyDescent="0.25">
      <c r="B288" s="62"/>
      <c r="C288" s="81" t="s">
        <v>98</v>
      </c>
      <c r="D288" s="82">
        <v>1</v>
      </c>
      <c r="E288" s="83" t="s">
        <v>15</v>
      </c>
      <c r="F288" s="73">
        <f>CEILING(I288/(1-H288),1)</f>
        <v>0</v>
      </c>
      <c r="G288" s="74">
        <f>F288*D288</f>
        <v>0</v>
      </c>
      <c r="H288" s="110">
        <f>$M$10</f>
        <v>0.22</v>
      </c>
      <c r="I288" s="214">
        <f>'30'!$J$43</f>
        <v>0</v>
      </c>
      <c r="J288" s="75">
        <f>I288*D288</f>
        <v>0</v>
      </c>
      <c r="K288" s="84"/>
    </row>
    <row r="289" spans="2:11" ht="14.4" thickBot="1" x14ac:dyDescent="0.3">
      <c r="B289" s="62"/>
      <c r="C289" s="165" t="s">
        <v>95</v>
      </c>
      <c r="D289" s="85">
        <v>1</v>
      </c>
      <c r="E289" s="166" t="s">
        <v>15</v>
      </c>
      <c r="F289" s="167">
        <f>CEILING(I289/(1-H289),1)</f>
        <v>0</v>
      </c>
      <c r="G289" s="168">
        <f>F289*D289</f>
        <v>0</v>
      </c>
      <c r="H289" s="169">
        <f>$M$13</f>
        <v>0.18</v>
      </c>
      <c r="I289" s="215">
        <f>'30'!$J$50</f>
        <v>0</v>
      </c>
      <c r="J289" s="170">
        <f>I289*D289</f>
        <v>0</v>
      </c>
      <c r="K289" s="171"/>
    </row>
    <row r="290" spans="2:11" ht="14.4" hidden="1" thickBot="1" x14ac:dyDescent="0.3">
      <c r="B290" s="105"/>
      <c r="C290" s="106"/>
      <c r="D290" s="94"/>
      <c r="E290" s="95"/>
      <c r="F290" s="107"/>
      <c r="G290" s="108"/>
      <c r="H290" s="101"/>
      <c r="I290" s="102"/>
      <c r="J290" s="109"/>
      <c r="K290" s="104"/>
    </row>
    <row r="291" spans="2:11" ht="14.4" thickBot="1" x14ac:dyDescent="0.3">
      <c r="B291" s="12">
        <v>31</v>
      </c>
      <c r="C291" s="197">
        <f>'Bid Summary'!F34</f>
        <v>0</v>
      </c>
      <c r="D291" s="118" t="s">
        <v>67</v>
      </c>
      <c r="E291" s="118" t="s">
        <v>9</v>
      </c>
      <c r="F291" s="118" t="s">
        <v>68</v>
      </c>
      <c r="G291" s="119">
        <f>SUM(G292:G299)</f>
        <v>0</v>
      </c>
      <c r="H291" s="120"/>
      <c r="I291" s="121"/>
      <c r="J291" s="148">
        <f>SUM(J292:J299)</f>
        <v>0</v>
      </c>
      <c r="K291" s="122"/>
    </row>
    <row r="292" spans="2:11" ht="13.8" x14ac:dyDescent="0.25">
      <c r="B292" s="111"/>
      <c r="C292" s="71" t="s">
        <v>84</v>
      </c>
      <c r="D292" s="77">
        <v>1</v>
      </c>
      <c r="E292" s="72" t="s">
        <v>15</v>
      </c>
      <c r="F292" s="99">
        <f>CEILING(I292/(1-H292),1)</f>
        <v>0</v>
      </c>
      <c r="G292" s="100">
        <f t="shared" ref="G292:G296" si="98">F292*D292</f>
        <v>0</v>
      </c>
      <c r="H292" s="123">
        <f>$M$9</f>
        <v>0.18</v>
      </c>
      <c r="I292" s="223">
        <f>'31'!$J$4</f>
        <v>0</v>
      </c>
      <c r="J292" s="103">
        <f t="shared" ref="J292:J296" si="99">I292*D292</f>
        <v>0</v>
      </c>
      <c r="K292" s="124"/>
    </row>
    <row r="293" spans="2:11" ht="13.8" x14ac:dyDescent="0.25">
      <c r="B293" s="4"/>
      <c r="C293" s="68" t="s">
        <v>87</v>
      </c>
      <c r="D293" s="77">
        <v>1</v>
      </c>
      <c r="E293" s="69" t="s">
        <v>15</v>
      </c>
      <c r="F293" s="73">
        <f t="shared" ref="F293:F296" si="100">CEILING(I293/(1-H293),1)</f>
        <v>0</v>
      </c>
      <c r="G293" s="74">
        <f t="shared" si="98"/>
        <v>0</v>
      </c>
      <c r="H293" s="91">
        <f>$M$10</f>
        <v>0.22</v>
      </c>
      <c r="I293" s="210">
        <f>'31'!$J$15</f>
        <v>0</v>
      </c>
      <c r="J293" s="75">
        <f t="shared" si="99"/>
        <v>0</v>
      </c>
      <c r="K293" s="70"/>
    </row>
    <row r="294" spans="2:11" ht="13.8" x14ac:dyDescent="0.25">
      <c r="B294" s="4"/>
      <c r="C294" s="179" t="s">
        <v>91</v>
      </c>
      <c r="D294" s="77">
        <v>1</v>
      </c>
      <c r="E294" s="180" t="s">
        <v>15</v>
      </c>
      <c r="F294" s="181">
        <f t="shared" si="100"/>
        <v>0</v>
      </c>
      <c r="G294" s="182">
        <f t="shared" si="98"/>
        <v>0</v>
      </c>
      <c r="H294" s="183">
        <f>$M$12</f>
        <v>0.18</v>
      </c>
      <c r="I294" s="211">
        <f>'31'!$J$22</f>
        <v>0</v>
      </c>
      <c r="J294" s="184">
        <f t="shared" si="99"/>
        <v>0</v>
      </c>
      <c r="K294" s="185"/>
    </row>
    <row r="295" spans="2:11" ht="13.8" x14ac:dyDescent="0.25">
      <c r="B295" s="4"/>
      <c r="C295" s="78" t="s">
        <v>111</v>
      </c>
      <c r="D295" s="77">
        <v>1</v>
      </c>
      <c r="E295" s="79" t="s">
        <v>15</v>
      </c>
      <c r="F295" s="151">
        <f t="shared" si="100"/>
        <v>0</v>
      </c>
      <c r="G295" s="152">
        <f t="shared" si="98"/>
        <v>0</v>
      </c>
      <c r="H295" s="92">
        <f>$M$11</f>
        <v>0.18</v>
      </c>
      <c r="I295" s="212">
        <f>'31'!$J$29</f>
        <v>0</v>
      </c>
      <c r="J295" s="150">
        <f t="shared" si="99"/>
        <v>0</v>
      </c>
      <c r="K295" s="80"/>
    </row>
    <row r="296" spans="2:11" ht="13.8" x14ac:dyDescent="0.25">
      <c r="B296" s="4"/>
      <c r="C296" s="172" t="s">
        <v>96</v>
      </c>
      <c r="D296" s="77">
        <v>1</v>
      </c>
      <c r="E296" s="173" t="s">
        <v>15</v>
      </c>
      <c r="F296" s="174">
        <f t="shared" si="100"/>
        <v>0</v>
      </c>
      <c r="G296" s="175">
        <f t="shared" si="98"/>
        <v>0</v>
      </c>
      <c r="H296" s="176">
        <f>$M$12</f>
        <v>0.18</v>
      </c>
      <c r="I296" s="213">
        <f>'31'!$J$36</f>
        <v>0</v>
      </c>
      <c r="J296" s="177">
        <f t="shared" si="99"/>
        <v>0</v>
      </c>
      <c r="K296" s="178"/>
    </row>
    <row r="297" spans="2:11" ht="13.8" x14ac:dyDescent="0.25">
      <c r="B297" s="62"/>
      <c r="C297" s="81" t="s">
        <v>98</v>
      </c>
      <c r="D297" s="82">
        <v>1</v>
      </c>
      <c r="E297" s="83" t="s">
        <v>15</v>
      </c>
      <c r="F297" s="73">
        <f>CEILING(I297/(1-H297),1)</f>
        <v>0</v>
      </c>
      <c r="G297" s="74">
        <f>F297*D297</f>
        <v>0</v>
      </c>
      <c r="H297" s="110">
        <f>$M$10</f>
        <v>0.22</v>
      </c>
      <c r="I297" s="214">
        <f>'31'!$J$43</f>
        <v>0</v>
      </c>
      <c r="J297" s="75">
        <f>I297*D297</f>
        <v>0</v>
      </c>
      <c r="K297" s="84"/>
    </row>
    <row r="298" spans="2:11" ht="14.4" thickBot="1" x14ac:dyDescent="0.3">
      <c r="B298" s="62"/>
      <c r="C298" s="165" t="s">
        <v>95</v>
      </c>
      <c r="D298" s="85">
        <v>1</v>
      </c>
      <c r="E298" s="166" t="s">
        <v>15</v>
      </c>
      <c r="F298" s="167">
        <f>CEILING(I298/(1-H298),1)</f>
        <v>0</v>
      </c>
      <c r="G298" s="168">
        <f>F298*D298</f>
        <v>0</v>
      </c>
      <c r="H298" s="169">
        <f>$M$13</f>
        <v>0.18</v>
      </c>
      <c r="I298" s="215">
        <f>'31'!$J$50</f>
        <v>0</v>
      </c>
      <c r="J298" s="170">
        <f>I298*D298</f>
        <v>0</v>
      </c>
      <c r="K298" s="171"/>
    </row>
    <row r="299" spans="2:11" ht="14.4" hidden="1" thickBot="1" x14ac:dyDescent="0.3">
      <c r="B299" s="44"/>
      <c r="C299" s="106"/>
      <c r="D299" s="94"/>
      <c r="E299" s="95"/>
      <c r="F299" s="107"/>
      <c r="G299" s="108"/>
      <c r="H299" s="101"/>
      <c r="I299" s="102"/>
      <c r="J299" s="109"/>
      <c r="K299" s="104"/>
    </row>
    <row r="300" spans="2:11" ht="14.4" thickBot="1" x14ac:dyDescent="0.3">
      <c r="B300" s="12">
        <v>32</v>
      </c>
      <c r="C300" s="197">
        <f>'Bid Summary'!F35</f>
        <v>0</v>
      </c>
      <c r="D300" s="118" t="s">
        <v>67</v>
      </c>
      <c r="E300" s="118" t="s">
        <v>9</v>
      </c>
      <c r="F300" s="118" t="s">
        <v>68</v>
      </c>
      <c r="G300" s="119">
        <f>SUM(G301:G308)</f>
        <v>0</v>
      </c>
      <c r="H300" s="120"/>
      <c r="I300" s="121"/>
      <c r="J300" s="148">
        <f>SUM(J301:J308)</f>
        <v>0</v>
      </c>
      <c r="K300" s="122"/>
    </row>
    <row r="301" spans="2:11" ht="13.8" x14ac:dyDescent="0.25">
      <c r="B301" s="111"/>
      <c r="C301" s="71" t="s">
        <v>84</v>
      </c>
      <c r="D301" s="77">
        <v>1</v>
      </c>
      <c r="E301" s="72" t="s">
        <v>15</v>
      </c>
      <c r="F301" s="99">
        <f>CEILING(I301/(1-H301),1)</f>
        <v>0</v>
      </c>
      <c r="G301" s="100">
        <f t="shared" ref="G301:G305" si="101">F301*D301</f>
        <v>0</v>
      </c>
      <c r="H301" s="123">
        <f>$M$9</f>
        <v>0.18</v>
      </c>
      <c r="I301" s="223">
        <f>'32'!$J$4</f>
        <v>0</v>
      </c>
      <c r="J301" s="103">
        <f t="shared" ref="J301:J305" si="102">I301*D301</f>
        <v>0</v>
      </c>
      <c r="K301" s="124"/>
    </row>
    <row r="302" spans="2:11" ht="13.8" x14ac:dyDescent="0.25">
      <c r="B302" s="4"/>
      <c r="C302" s="68" t="s">
        <v>87</v>
      </c>
      <c r="D302" s="77">
        <v>1</v>
      </c>
      <c r="E302" s="69" t="s">
        <v>15</v>
      </c>
      <c r="F302" s="73">
        <f t="shared" ref="F302:F305" si="103">CEILING(I302/(1-H302),1)</f>
        <v>0</v>
      </c>
      <c r="G302" s="74">
        <f t="shared" si="101"/>
        <v>0</v>
      </c>
      <c r="H302" s="91">
        <f>$M$10</f>
        <v>0.22</v>
      </c>
      <c r="I302" s="210">
        <f>'32'!$J$15</f>
        <v>0</v>
      </c>
      <c r="J302" s="75">
        <f t="shared" si="102"/>
        <v>0</v>
      </c>
      <c r="K302" s="70"/>
    </row>
    <row r="303" spans="2:11" ht="13.8" x14ac:dyDescent="0.25">
      <c r="B303" s="4"/>
      <c r="C303" s="179" t="s">
        <v>91</v>
      </c>
      <c r="D303" s="77">
        <v>1</v>
      </c>
      <c r="E303" s="180" t="s">
        <v>15</v>
      </c>
      <c r="F303" s="181">
        <f t="shared" si="103"/>
        <v>0</v>
      </c>
      <c r="G303" s="182">
        <f t="shared" si="101"/>
        <v>0</v>
      </c>
      <c r="H303" s="183">
        <f>$M$12</f>
        <v>0.18</v>
      </c>
      <c r="I303" s="211">
        <f>'32'!$J$22</f>
        <v>0</v>
      </c>
      <c r="J303" s="184">
        <f t="shared" si="102"/>
        <v>0</v>
      </c>
      <c r="K303" s="185"/>
    </row>
    <row r="304" spans="2:11" ht="13.8" x14ac:dyDescent="0.25">
      <c r="B304" s="4"/>
      <c r="C304" s="78" t="s">
        <v>111</v>
      </c>
      <c r="D304" s="77">
        <v>1</v>
      </c>
      <c r="E304" s="79" t="s">
        <v>15</v>
      </c>
      <c r="F304" s="151">
        <f t="shared" si="103"/>
        <v>0</v>
      </c>
      <c r="G304" s="152">
        <f t="shared" si="101"/>
        <v>0</v>
      </c>
      <c r="H304" s="92">
        <f>$M$11</f>
        <v>0.18</v>
      </c>
      <c r="I304" s="212">
        <f>'32'!$J$29</f>
        <v>0</v>
      </c>
      <c r="J304" s="150">
        <f t="shared" si="102"/>
        <v>0</v>
      </c>
      <c r="K304" s="80"/>
    </row>
    <row r="305" spans="2:11" ht="13.8" x14ac:dyDescent="0.25">
      <c r="B305" s="4"/>
      <c r="C305" s="172" t="s">
        <v>96</v>
      </c>
      <c r="D305" s="77">
        <v>1</v>
      </c>
      <c r="E305" s="173" t="s">
        <v>15</v>
      </c>
      <c r="F305" s="174">
        <f t="shared" si="103"/>
        <v>0</v>
      </c>
      <c r="G305" s="175">
        <f t="shared" si="101"/>
        <v>0</v>
      </c>
      <c r="H305" s="176">
        <f>$M$12</f>
        <v>0.18</v>
      </c>
      <c r="I305" s="213">
        <f>'32'!$J$36</f>
        <v>0</v>
      </c>
      <c r="J305" s="177">
        <f t="shared" si="102"/>
        <v>0</v>
      </c>
      <c r="K305" s="178"/>
    </row>
    <row r="306" spans="2:11" ht="13.8" x14ac:dyDescent="0.25">
      <c r="B306" s="62"/>
      <c r="C306" s="81" t="s">
        <v>98</v>
      </c>
      <c r="D306" s="82">
        <v>1</v>
      </c>
      <c r="E306" s="83" t="s">
        <v>15</v>
      </c>
      <c r="F306" s="73">
        <f>CEILING(I306/(1-H306),1)</f>
        <v>0</v>
      </c>
      <c r="G306" s="74">
        <f>F306*D306</f>
        <v>0</v>
      </c>
      <c r="H306" s="110">
        <f>$M$10</f>
        <v>0.22</v>
      </c>
      <c r="I306" s="214">
        <f>'32'!$J$43</f>
        <v>0</v>
      </c>
      <c r="J306" s="75">
        <f>I306*D306</f>
        <v>0</v>
      </c>
      <c r="K306" s="84"/>
    </row>
    <row r="307" spans="2:11" ht="14.4" thickBot="1" x14ac:dyDescent="0.3">
      <c r="B307" s="62"/>
      <c r="C307" s="165" t="s">
        <v>95</v>
      </c>
      <c r="D307" s="85">
        <v>1</v>
      </c>
      <c r="E307" s="166" t="s">
        <v>15</v>
      </c>
      <c r="F307" s="167">
        <f>CEILING(I307/(1-H307),1)</f>
        <v>0</v>
      </c>
      <c r="G307" s="168">
        <f>F307*D307</f>
        <v>0</v>
      </c>
      <c r="H307" s="169">
        <f>$M$13</f>
        <v>0.18</v>
      </c>
      <c r="I307" s="215">
        <f>'32'!$J$50</f>
        <v>0</v>
      </c>
      <c r="J307" s="170">
        <f>I307*D307</f>
        <v>0</v>
      </c>
      <c r="K307" s="171"/>
    </row>
    <row r="308" spans="2:11" ht="14.4" hidden="1" thickBot="1" x14ac:dyDescent="0.3">
      <c r="B308" s="105"/>
      <c r="C308" s="106"/>
      <c r="D308" s="94"/>
      <c r="E308" s="95"/>
      <c r="F308" s="107"/>
      <c r="G308" s="108"/>
      <c r="H308" s="101"/>
      <c r="I308" s="102"/>
      <c r="J308" s="109"/>
      <c r="K308" s="104"/>
    </row>
    <row r="309" spans="2:11" ht="14.4" thickBot="1" x14ac:dyDescent="0.3">
      <c r="B309" s="12">
        <v>33</v>
      </c>
      <c r="C309" s="197">
        <f>'Bid Summary'!F36</f>
        <v>0</v>
      </c>
      <c r="D309" s="118" t="s">
        <v>67</v>
      </c>
      <c r="E309" s="118" t="s">
        <v>9</v>
      </c>
      <c r="F309" s="118" t="s">
        <v>68</v>
      </c>
      <c r="G309" s="119">
        <f>SUM(G310:G317)</f>
        <v>0</v>
      </c>
      <c r="H309" s="120"/>
      <c r="I309" s="121"/>
      <c r="J309" s="148">
        <f>SUM(J310:J317)</f>
        <v>0</v>
      </c>
      <c r="K309" s="122"/>
    </row>
    <row r="310" spans="2:11" ht="13.8" x14ac:dyDescent="0.25">
      <c r="B310" s="111"/>
      <c r="C310" s="71" t="s">
        <v>84</v>
      </c>
      <c r="D310" s="77">
        <v>1</v>
      </c>
      <c r="E310" s="72" t="s">
        <v>15</v>
      </c>
      <c r="F310" s="99">
        <f>CEILING(I310/(1-H310),1)</f>
        <v>0</v>
      </c>
      <c r="G310" s="100">
        <f t="shared" ref="G310:G314" si="104">F310*D310</f>
        <v>0</v>
      </c>
      <c r="H310" s="123">
        <f>$M$9</f>
        <v>0.18</v>
      </c>
      <c r="I310" s="223">
        <f>'33'!$J$4</f>
        <v>0</v>
      </c>
      <c r="J310" s="103">
        <f t="shared" ref="J310:J314" si="105">I310*D310</f>
        <v>0</v>
      </c>
      <c r="K310" s="124"/>
    </row>
    <row r="311" spans="2:11" ht="13.8" x14ac:dyDescent="0.25">
      <c r="B311" s="4"/>
      <c r="C311" s="68" t="s">
        <v>87</v>
      </c>
      <c r="D311" s="77">
        <v>1</v>
      </c>
      <c r="E311" s="69" t="s">
        <v>15</v>
      </c>
      <c r="F311" s="73">
        <f t="shared" ref="F311:F314" si="106">CEILING(I311/(1-H311),1)</f>
        <v>0</v>
      </c>
      <c r="G311" s="74">
        <f t="shared" si="104"/>
        <v>0</v>
      </c>
      <c r="H311" s="91">
        <f>$M$10</f>
        <v>0.22</v>
      </c>
      <c r="I311" s="210">
        <f>'33'!$J$15</f>
        <v>0</v>
      </c>
      <c r="J311" s="75">
        <f t="shared" si="105"/>
        <v>0</v>
      </c>
      <c r="K311" s="70"/>
    </row>
    <row r="312" spans="2:11" ht="13.8" x14ac:dyDescent="0.25">
      <c r="B312" s="4"/>
      <c r="C312" s="179" t="s">
        <v>91</v>
      </c>
      <c r="D312" s="77">
        <v>1</v>
      </c>
      <c r="E312" s="180" t="s">
        <v>15</v>
      </c>
      <c r="F312" s="181">
        <f t="shared" si="106"/>
        <v>0</v>
      </c>
      <c r="G312" s="182">
        <f t="shared" si="104"/>
        <v>0</v>
      </c>
      <c r="H312" s="183">
        <f>$M$12</f>
        <v>0.18</v>
      </c>
      <c r="I312" s="211">
        <f>'33'!$J$22</f>
        <v>0</v>
      </c>
      <c r="J312" s="184">
        <f t="shared" si="105"/>
        <v>0</v>
      </c>
      <c r="K312" s="185"/>
    </row>
    <row r="313" spans="2:11" ht="13.8" x14ac:dyDescent="0.25">
      <c r="B313" s="4"/>
      <c r="C313" s="78" t="s">
        <v>111</v>
      </c>
      <c r="D313" s="77">
        <v>1</v>
      </c>
      <c r="E313" s="79" t="s">
        <v>15</v>
      </c>
      <c r="F313" s="151">
        <f t="shared" si="106"/>
        <v>0</v>
      </c>
      <c r="G313" s="152">
        <f t="shared" si="104"/>
        <v>0</v>
      </c>
      <c r="H313" s="92">
        <f>$M$11</f>
        <v>0.18</v>
      </c>
      <c r="I313" s="212">
        <f>'33'!$J$29</f>
        <v>0</v>
      </c>
      <c r="J313" s="150">
        <f t="shared" si="105"/>
        <v>0</v>
      </c>
      <c r="K313" s="80"/>
    </row>
    <row r="314" spans="2:11" ht="13.8" x14ac:dyDescent="0.25">
      <c r="B314" s="4"/>
      <c r="C314" s="172" t="s">
        <v>96</v>
      </c>
      <c r="D314" s="77">
        <v>1</v>
      </c>
      <c r="E314" s="173" t="s">
        <v>15</v>
      </c>
      <c r="F314" s="174">
        <f t="shared" si="106"/>
        <v>0</v>
      </c>
      <c r="G314" s="175">
        <f t="shared" si="104"/>
        <v>0</v>
      </c>
      <c r="H314" s="176">
        <f>$M$12</f>
        <v>0.18</v>
      </c>
      <c r="I314" s="213">
        <f>'33'!$J$36</f>
        <v>0</v>
      </c>
      <c r="J314" s="177">
        <f t="shared" si="105"/>
        <v>0</v>
      </c>
      <c r="K314" s="178"/>
    </row>
    <row r="315" spans="2:11" ht="13.8" x14ac:dyDescent="0.25">
      <c r="B315" s="62"/>
      <c r="C315" s="81" t="s">
        <v>98</v>
      </c>
      <c r="D315" s="82">
        <v>1</v>
      </c>
      <c r="E315" s="83" t="s">
        <v>15</v>
      </c>
      <c r="F315" s="73">
        <f>CEILING(I315/(1-H315),1)</f>
        <v>0</v>
      </c>
      <c r="G315" s="74">
        <f>F315*D315</f>
        <v>0</v>
      </c>
      <c r="H315" s="110">
        <f>$M$10</f>
        <v>0.22</v>
      </c>
      <c r="I315" s="214">
        <f>'33'!$J$43</f>
        <v>0</v>
      </c>
      <c r="J315" s="75">
        <f>I315*D315</f>
        <v>0</v>
      </c>
      <c r="K315" s="84"/>
    </row>
    <row r="316" spans="2:11" ht="14.4" thickBot="1" x14ac:dyDescent="0.3">
      <c r="B316" s="62"/>
      <c r="C316" s="165" t="s">
        <v>95</v>
      </c>
      <c r="D316" s="85">
        <v>1</v>
      </c>
      <c r="E316" s="166" t="s">
        <v>15</v>
      </c>
      <c r="F316" s="167">
        <f>CEILING(I316/(1-H316),1)</f>
        <v>0</v>
      </c>
      <c r="G316" s="168">
        <f>F316*D316</f>
        <v>0</v>
      </c>
      <c r="H316" s="169">
        <f>$M$13</f>
        <v>0.18</v>
      </c>
      <c r="I316" s="215">
        <f>'33'!$J$50</f>
        <v>0</v>
      </c>
      <c r="J316" s="170">
        <f>I316*D316</f>
        <v>0</v>
      </c>
      <c r="K316" s="171"/>
    </row>
    <row r="317" spans="2:11" ht="14.4" hidden="1" thickBot="1" x14ac:dyDescent="0.3">
      <c r="B317" s="44"/>
      <c r="C317" s="106"/>
      <c r="D317" s="94"/>
      <c r="E317" s="95"/>
      <c r="F317" s="107"/>
      <c r="G317" s="108"/>
      <c r="H317" s="101"/>
      <c r="I317" s="102"/>
      <c r="J317" s="109"/>
      <c r="K317" s="104"/>
    </row>
    <row r="318" spans="2:11" ht="14.4" thickBot="1" x14ac:dyDescent="0.3">
      <c r="B318" s="12">
        <v>34</v>
      </c>
      <c r="C318" s="197">
        <f>'Bid Summary'!F37</f>
        <v>0</v>
      </c>
      <c r="D318" s="118" t="s">
        <v>67</v>
      </c>
      <c r="E318" s="118" t="s">
        <v>9</v>
      </c>
      <c r="F318" s="118" t="s">
        <v>68</v>
      </c>
      <c r="G318" s="119">
        <f>SUM(G319:G326)</f>
        <v>0</v>
      </c>
      <c r="H318" s="120"/>
      <c r="I318" s="121"/>
      <c r="J318" s="148">
        <f>SUM(J319:J326)</f>
        <v>0</v>
      </c>
      <c r="K318" s="122"/>
    </row>
    <row r="319" spans="2:11" ht="13.8" x14ac:dyDescent="0.25">
      <c r="B319" s="111"/>
      <c r="C319" s="71" t="s">
        <v>84</v>
      </c>
      <c r="D319" s="77">
        <v>1</v>
      </c>
      <c r="E319" s="72" t="s">
        <v>15</v>
      </c>
      <c r="F319" s="99">
        <f>CEILING(I319/(1-H319),1)</f>
        <v>0</v>
      </c>
      <c r="G319" s="100">
        <f t="shared" ref="G319:G323" si="107">F319*D319</f>
        <v>0</v>
      </c>
      <c r="H319" s="123">
        <f>$M$9</f>
        <v>0.18</v>
      </c>
      <c r="I319" s="223">
        <f>'34'!$J$4</f>
        <v>0</v>
      </c>
      <c r="J319" s="103">
        <f t="shared" ref="J319:J323" si="108">I319*D319</f>
        <v>0</v>
      </c>
      <c r="K319" s="124"/>
    </row>
    <row r="320" spans="2:11" ht="13.8" x14ac:dyDescent="0.25">
      <c r="B320" s="4"/>
      <c r="C320" s="68" t="s">
        <v>87</v>
      </c>
      <c r="D320" s="77">
        <v>1</v>
      </c>
      <c r="E320" s="69" t="s">
        <v>15</v>
      </c>
      <c r="F320" s="73">
        <f t="shared" ref="F320:F323" si="109">CEILING(I320/(1-H320),1)</f>
        <v>0</v>
      </c>
      <c r="G320" s="74">
        <f t="shared" si="107"/>
        <v>0</v>
      </c>
      <c r="H320" s="91">
        <f>$M$10</f>
        <v>0.22</v>
      </c>
      <c r="I320" s="210">
        <f>'34'!$J$15</f>
        <v>0</v>
      </c>
      <c r="J320" s="75">
        <f t="shared" si="108"/>
        <v>0</v>
      </c>
      <c r="K320" s="70"/>
    </row>
    <row r="321" spans="2:11" ht="13.8" x14ac:dyDescent="0.25">
      <c r="B321" s="4"/>
      <c r="C321" s="179" t="s">
        <v>91</v>
      </c>
      <c r="D321" s="77">
        <v>1</v>
      </c>
      <c r="E321" s="180" t="s">
        <v>15</v>
      </c>
      <c r="F321" s="181">
        <f t="shared" si="109"/>
        <v>0</v>
      </c>
      <c r="G321" s="182">
        <f t="shared" si="107"/>
        <v>0</v>
      </c>
      <c r="H321" s="183">
        <f>$M$12</f>
        <v>0.18</v>
      </c>
      <c r="I321" s="211">
        <f>'34'!$J$22</f>
        <v>0</v>
      </c>
      <c r="J321" s="184">
        <f t="shared" si="108"/>
        <v>0</v>
      </c>
      <c r="K321" s="185"/>
    </row>
    <row r="322" spans="2:11" ht="13.8" x14ac:dyDescent="0.25">
      <c r="B322" s="4"/>
      <c r="C322" s="78" t="s">
        <v>111</v>
      </c>
      <c r="D322" s="77">
        <v>1</v>
      </c>
      <c r="E322" s="79" t="s">
        <v>15</v>
      </c>
      <c r="F322" s="151">
        <f t="shared" si="109"/>
        <v>0</v>
      </c>
      <c r="G322" s="152">
        <f t="shared" si="107"/>
        <v>0</v>
      </c>
      <c r="H322" s="92">
        <f>$M$11</f>
        <v>0.18</v>
      </c>
      <c r="I322" s="212">
        <f>'34'!$J$29</f>
        <v>0</v>
      </c>
      <c r="J322" s="150">
        <f t="shared" si="108"/>
        <v>0</v>
      </c>
      <c r="K322" s="80"/>
    </row>
    <row r="323" spans="2:11" ht="13.8" x14ac:dyDescent="0.25">
      <c r="B323" s="4"/>
      <c r="C323" s="172" t="s">
        <v>96</v>
      </c>
      <c r="D323" s="77">
        <v>1</v>
      </c>
      <c r="E323" s="173" t="s">
        <v>15</v>
      </c>
      <c r="F323" s="174">
        <f t="shared" si="109"/>
        <v>0</v>
      </c>
      <c r="G323" s="175">
        <f t="shared" si="107"/>
        <v>0</v>
      </c>
      <c r="H323" s="176">
        <f>$M$12</f>
        <v>0.18</v>
      </c>
      <c r="I323" s="213">
        <f>'34'!$J$36</f>
        <v>0</v>
      </c>
      <c r="J323" s="177">
        <f t="shared" si="108"/>
        <v>0</v>
      </c>
      <c r="K323" s="178"/>
    </row>
    <row r="324" spans="2:11" ht="13.8" x14ac:dyDescent="0.25">
      <c r="B324" s="62"/>
      <c r="C324" s="81" t="s">
        <v>98</v>
      </c>
      <c r="D324" s="82">
        <v>1</v>
      </c>
      <c r="E324" s="83" t="s">
        <v>15</v>
      </c>
      <c r="F324" s="73">
        <f>CEILING(I324/(1-H324),1)</f>
        <v>0</v>
      </c>
      <c r="G324" s="74">
        <f>F324*D324</f>
        <v>0</v>
      </c>
      <c r="H324" s="110">
        <f>$M$10</f>
        <v>0.22</v>
      </c>
      <c r="I324" s="214">
        <f>'34'!$J$43</f>
        <v>0</v>
      </c>
      <c r="J324" s="75">
        <f>I324*D324</f>
        <v>0</v>
      </c>
      <c r="K324" s="84"/>
    </row>
    <row r="325" spans="2:11" ht="14.4" thickBot="1" x14ac:dyDescent="0.3">
      <c r="B325" s="62"/>
      <c r="C325" s="165" t="s">
        <v>95</v>
      </c>
      <c r="D325" s="85">
        <v>1</v>
      </c>
      <c r="E325" s="166" t="s">
        <v>15</v>
      </c>
      <c r="F325" s="167">
        <f>CEILING(I325/(1-H325),1)</f>
        <v>0</v>
      </c>
      <c r="G325" s="168">
        <f>F325*D325</f>
        <v>0</v>
      </c>
      <c r="H325" s="169">
        <f>$M$13</f>
        <v>0.18</v>
      </c>
      <c r="I325" s="215">
        <f>'34'!$J$50</f>
        <v>0</v>
      </c>
      <c r="J325" s="170">
        <f>I325*D325</f>
        <v>0</v>
      </c>
      <c r="K325" s="171"/>
    </row>
    <row r="326" spans="2:11" ht="14.4" hidden="1" thickBot="1" x14ac:dyDescent="0.3">
      <c r="B326" s="105"/>
      <c r="C326" s="106"/>
      <c r="D326" s="94"/>
      <c r="E326" s="95"/>
      <c r="F326" s="107"/>
      <c r="G326" s="108"/>
      <c r="H326" s="101"/>
      <c r="I326" s="102"/>
      <c r="J326" s="109"/>
      <c r="K326" s="104"/>
    </row>
    <row r="327" spans="2:11" ht="14.4" thickBot="1" x14ac:dyDescent="0.3">
      <c r="B327" s="12">
        <v>35</v>
      </c>
      <c r="C327" s="197">
        <f>'Bid Summary'!F38</f>
        <v>0</v>
      </c>
      <c r="D327" s="118" t="s">
        <v>67</v>
      </c>
      <c r="E327" s="118" t="s">
        <v>9</v>
      </c>
      <c r="F327" s="118" t="s">
        <v>68</v>
      </c>
      <c r="G327" s="119">
        <f>SUM(G328:G335)</f>
        <v>0</v>
      </c>
      <c r="H327" s="120"/>
      <c r="I327" s="121"/>
      <c r="J327" s="148">
        <f>SUM(J328:J335)</f>
        <v>0</v>
      </c>
      <c r="K327" s="122"/>
    </row>
    <row r="328" spans="2:11" ht="13.8" x14ac:dyDescent="0.25">
      <c r="B328" s="111"/>
      <c r="C328" s="71" t="s">
        <v>84</v>
      </c>
      <c r="D328" s="77">
        <v>1</v>
      </c>
      <c r="E328" s="72" t="s">
        <v>15</v>
      </c>
      <c r="F328" s="99">
        <f>CEILING(I328/(1-H328),1)</f>
        <v>0</v>
      </c>
      <c r="G328" s="100">
        <f t="shared" ref="G328:G332" si="110">F328*D328</f>
        <v>0</v>
      </c>
      <c r="H328" s="123">
        <f>$M$9</f>
        <v>0.18</v>
      </c>
      <c r="I328" s="223">
        <f>'35'!$J$4</f>
        <v>0</v>
      </c>
      <c r="J328" s="103">
        <f t="shared" ref="J328:J332" si="111">I328*D328</f>
        <v>0</v>
      </c>
      <c r="K328" s="124"/>
    </row>
    <row r="329" spans="2:11" ht="13.8" x14ac:dyDescent="0.25">
      <c r="B329" s="4"/>
      <c r="C329" s="68" t="s">
        <v>87</v>
      </c>
      <c r="D329" s="77">
        <v>1</v>
      </c>
      <c r="E329" s="69" t="s">
        <v>15</v>
      </c>
      <c r="F329" s="73">
        <f t="shared" ref="F329:F332" si="112">CEILING(I329/(1-H329),1)</f>
        <v>0</v>
      </c>
      <c r="G329" s="74">
        <f t="shared" si="110"/>
        <v>0</v>
      </c>
      <c r="H329" s="91">
        <f>$M$10</f>
        <v>0.22</v>
      </c>
      <c r="I329" s="210">
        <f>'35'!$J$15</f>
        <v>0</v>
      </c>
      <c r="J329" s="75">
        <f t="shared" si="111"/>
        <v>0</v>
      </c>
      <c r="K329" s="70"/>
    </row>
    <row r="330" spans="2:11" ht="13.8" x14ac:dyDescent="0.25">
      <c r="B330" s="4"/>
      <c r="C330" s="179" t="s">
        <v>91</v>
      </c>
      <c r="D330" s="77">
        <v>1</v>
      </c>
      <c r="E330" s="180" t="s">
        <v>15</v>
      </c>
      <c r="F330" s="181">
        <f t="shared" si="112"/>
        <v>0</v>
      </c>
      <c r="G330" s="182">
        <f t="shared" si="110"/>
        <v>0</v>
      </c>
      <c r="H330" s="183">
        <f>$M$12</f>
        <v>0.18</v>
      </c>
      <c r="I330" s="211">
        <f>'35'!$J$22</f>
        <v>0</v>
      </c>
      <c r="J330" s="184">
        <f t="shared" si="111"/>
        <v>0</v>
      </c>
      <c r="K330" s="185"/>
    </row>
    <row r="331" spans="2:11" ht="13.8" x14ac:dyDescent="0.25">
      <c r="B331" s="4"/>
      <c r="C331" s="78" t="s">
        <v>111</v>
      </c>
      <c r="D331" s="77">
        <v>1</v>
      </c>
      <c r="E331" s="79" t="s">
        <v>15</v>
      </c>
      <c r="F331" s="151">
        <f t="shared" si="112"/>
        <v>0</v>
      </c>
      <c r="G331" s="152">
        <f t="shared" si="110"/>
        <v>0</v>
      </c>
      <c r="H331" s="92">
        <f>$M$11</f>
        <v>0.18</v>
      </c>
      <c r="I331" s="212">
        <f>'35'!$J$29</f>
        <v>0</v>
      </c>
      <c r="J331" s="150">
        <f t="shared" si="111"/>
        <v>0</v>
      </c>
      <c r="K331" s="80"/>
    </row>
    <row r="332" spans="2:11" ht="13.8" x14ac:dyDescent="0.25">
      <c r="B332" s="4"/>
      <c r="C332" s="172" t="s">
        <v>96</v>
      </c>
      <c r="D332" s="77">
        <v>1</v>
      </c>
      <c r="E332" s="173" t="s">
        <v>15</v>
      </c>
      <c r="F332" s="174">
        <f t="shared" si="112"/>
        <v>0</v>
      </c>
      <c r="G332" s="175">
        <f t="shared" si="110"/>
        <v>0</v>
      </c>
      <c r="H332" s="176">
        <f>$M$12</f>
        <v>0.18</v>
      </c>
      <c r="I332" s="213">
        <f>'35'!$J$36</f>
        <v>0</v>
      </c>
      <c r="J332" s="177">
        <f t="shared" si="111"/>
        <v>0</v>
      </c>
      <c r="K332" s="178"/>
    </row>
    <row r="333" spans="2:11" ht="13.8" x14ac:dyDescent="0.25">
      <c r="B333" s="62"/>
      <c r="C333" s="81" t="s">
        <v>98</v>
      </c>
      <c r="D333" s="82">
        <v>1</v>
      </c>
      <c r="E333" s="83" t="s">
        <v>15</v>
      </c>
      <c r="F333" s="73">
        <f>CEILING(I333/(1-H333),1)</f>
        <v>0</v>
      </c>
      <c r="G333" s="74">
        <f>F333*D333</f>
        <v>0</v>
      </c>
      <c r="H333" s="110">
        <f>$M$10</f>
        <v>0.22</v>
      </c>
      <c r="I333" s="214">
        <f>'35'!$J$43</f>
        <v>0</v>
      </c>
      <c r="J333" s="75">
        <f>I333*D333</f>
        <v>0</v>
      </c>
      <c r="K333" s="84"/>
    </row>
    <row r="334" spans="2:11" ht="14.4" thickBot="1" x14ac:dyDescent="0.3">
      <c r="B334" s="44"/>
      <c r="C334" s="165" t="s">
        <v>95</v>
      </c>
      <c r="D334" s="85">
        <v>1</v>
      </c>
      <c r="E334" s="166" t="s">
        <v>15</v>
      </c>
      <c r="F334" s="167">
        <f>CEILING(I334/(1-H334),1)</f>
        <v>0</v>
      </c>
      <c r="G334" s="168">
        <f>F334*D334</f>
        <v>0</v>
      </c>
      <c r="H334" s="169">
        <f>$M$13</f>
        <v>0.18</v>
      </c>
      <c r="I334" s="215">
        <f>'35'!$J$50</f>
        <v>0</v>
      </c>
      <c r="J334" s="170">
        <f>I334*D334</f>
        <v>0</v>
      </c>
      <c r="K334" s="171"/>
    </row>
    <row r="335" spans="2:11" ht="14.4" hidden="1" thickBot="1" x14ac:dyDescent="0.3">
      <c r="B335" s="37"/>
      <c r="C335" s="106"/>
      <c r="D335" s="94"/>
      <c r="E335" s="95"/>
      <c r="F335" s="107"/>
      <c r="G335" s="108"/>
      <c r="H335" s="101"/>
      <c r="I335" s="102"/>
      <c r="J335" s="109"/>
      <c r="K335" s="104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5 F15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Summary'!F29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77717F-5543-4D07-B271-D7BCE6B026E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Summary'!F30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1FB0725-AC5D-4930-B927-AD67921DCA6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Summary'!F31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6241F04C-E9D5-4D77-B384-41FFDA9AA0F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Summary'!F32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B98A5D8-8B02-4FFF-B5BF-C479509FB3A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Summary'!F33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4DD643-6118-42D9-B741-2C549F6A73F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Summary'!F34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14E67CA-2108-46CF-ACA0-7A95EB09A8D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Summary'!F35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4FDC587-0A44-459C-B919-CB3ACCC4D77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Summary'!F36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2C87FFD-E09A-44BE-BC92-9218B2AC50E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Summary'!F37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BADDCCE-4ACE-4C1A-B5E8-0548BADB897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7C22-FDE3-4B7D-AC36-8D7978EB15E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20"/>
  <sheetViews>
    <sheetView zoomScaleNormal="100" workbookViewId="0">
      <selection activeCell="C16" sqref="C16"/>
    </sheetView>
  </sheetViews>
  <sheetFormatPr defaultRowHeight="13.2" x14ac:dyDescent="0.25"/>
  <cols>
    <col min="2" max="2" width="24" customWidth="1"/>
    <col min="3" max="3" width="24.44140625" customWidth="1"/>
  </cols>
  <sheetData>
    <row r="2" spans="2:4" x14ac:dyDescent="0.25">
      <c r="C2" s="233">
        <v>0</v>
      </c>
      <c r="D2" s="232" t="s">
        <v>113</v>
      </c>
    </row>
    <row r="3" spans="2:4" ht="13.8" thickBot="1" x14ac:dyDescent="0.3"/>
    <row r="4" spans="2:4" x14ac:dyDescent="0.25">
      <c r="B4" s="231" t="s">
        <v>114</v>
      </c>
      <c r="C4" s="143" t="s">
        <v>115</v>
      </c>
    </row>
    <row r="5" spans="2:4" x14ac:dyDescent="0.25">
      <c r="B5" s="135" t="s">
        <v>84</v>
      </c>
      <c r="C5" s="235">
        <f>'Bid Schedule'!Q9+(C2*'Bid Schedule'!Q9)</f>
        <v>202479.59999999998</v>
      </c>
    </row>
    <row r="6" spans="2:4" x14ac:dyDescent="0.25">
      <c r="B6" s="135" t="s">
        <v>116</v>
      </c>
      <c r="C6" s="235">
        <f>'Bid Schedule'!Q13+(C2*'Bid Schedule'!Q13)</f>
        <v>44550</v>
      </c>
    </row>
    <row r="7" spans="2:4" x14ac:dyDescent="0.25">
      <c r="B7" s="135" t="s">
        <v>90</v>
      </c>
      <c r="C7" s="235">
        <f>'Bid Schedule'!Q12+(C2*'Bid Schedule'!Q12)</f>
        <v>115930</v>
      </c>
    </row>
    <row r="8" spans="2:4" x14ac:dyDescent="0.25">
      <c r="B8" s="135" t="s">
        <v>86</v>
      </c>
      <c r="C8" s="235">
        <f>'Bid Schedule'!Q10+(C2*'Bid Schedule'!Q10)</f>
        <v>11000</v>
      </c>
    </row>
    <row r="9" spans="2:4" x14ac:dyDescent="0.25">
      <c r="B9" s="135" t="s">
        <v>6</v>
      </c>
      <c r="C9" s="235">
        <f>'Bid Schedule'!Q7+(C2*'Bid Schedule'!Q7)</f>
        <v>35660</v>
      </c>
    </row>
    <row r="10" spans="2:4" x14ac:dyDescent="0.25">
      <c r="B10" s="135" t="s">
        <v>117</v>
      </c>
      <c r="C10" s="235">
        <f>'Bid Schedule'!R17-'Bid Schedule'!Q17+(C2*('Bid Schedule'!R17-'Bid Schedule'!Q17))</f>
        <v>197350.40000000002</v>
      </c>
    </row>
    <row r="11" spans="2:4" x14ac:dyDescent="0.25">
      <c r="B11" s="135" t="s">
        <v>95</v>
      </c>
      <c r="C11" s="235">
        <f>'Bid Schedule'!Q15+'Bid Schedule'!Q14+'Bid Schedule'!Q11+'Bid Schedule'!Q8+(C2*('Bid Schedule'!Q15+'Bid Schedule'!Q14+'Bid Schedule'!Q11+'Bid Schedule'!Q8))</f>
        <v>467240</v>
      </c>
    </row>
    <row r="12" spans="2:4" ht="13.8" thickBot="1" x14ac:dyDescent="0.3">
      <c r="B12" s="137" t="s">
        <v>118</v>
      </c>
      <c r="C12" s="236">
        <f>SUM(C5:C11)</f>
        <v>1074210</v>
      </c>
    </row>
    <row r="15" spans="2:4" x14ac:dyDescent="0.25">
      <c r="C15" s="130">
        <v>1080000</v>
      </c>
      <c r="D15" s="13" t="s">
        <v>119</v>
      </c>
    </row>
    <row r="16" spans="2:4" x14ac:dyDescent="0.25">
      <c r="C16" s="131">
        <v>0.1</v>
      </c>
      <c r="D16" s="13" t="s">
        <v>120</v>
      </c>
    </row>
    <row r="17" spans="3:4" x14ac:dyDescent="0.25">
      <c r="C17" s="263">
        <v>0.03</v>
      </c>
      <c r="D17" s="13" t="s">
        <v>121</v>
      </c>
    </row>
    <row r="20" spans="3:4" x14ac:dyDescent="0.25">
      <c r="C20" t="s">
        <v>168</v>
      </c>
      <c r="D20" s="264">
        <f>'Bid Schedule'!I9/'Bid Summary'!I1</f>
        <v>3.0161503681285996E-2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56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0</v>
      </c>
      <c r="K1" t="s">
        <v>71</v>
      </c>
    </row>
    <row r="2" spans="1:13" ht="18" x14ac:dyDescent="0.3">
      <c r="B2" s="146">
        <f>'Bid Summary'!F38</f>
        <v>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/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0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C326BB7-8A99-4B36-B48A-F3CFC68DB9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M62"/>
  <sheetViews>
    <sheetView zoomScale="90" zoomScaleNormal="90" workbookViewId="0">
      <selection activeCell="F6" sqref="F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5" bestFit="1" customWidth="1"/>
    <col min="7" max="7" width="13.77734375" customWidth="1"/>
    <col min="8" max="8" width="11.77734375" bestFit="1" customWidth="1"/>
    <col min="9" max="9" width="13.6640625" customWidth="1"/>
    <col min="10" max="10" width="15.33203125" customWidth="1"/>
    <col min="11" max="11" width="84.77734375" customWidth="1"/>
    <col min="12" max="12" width="10.109375" bestFit="1" customWidth="1"/>
  </cols>
  <sheetData>
    <row r="1" spans="1:13" ht="14.4" x14ac:dyDescent="0.3">
      <c r="I1" s="253" t="s">
        <v>122</v>
      </c>
      <c r="J1" s="56">
        <f>J4+J10+J21+J28+J35+J42+J49+J56</f>
        <v>375000</v>
      </c>
      <c r="K1" s="232" t="s">
        <v>71</v>
      </c>
    </row>
    <row r="2" spans="1:13" ht="18" x14ac:dyDescent="0.3">
      <c r="B2" s="146" t="str">
        <f>'Bid Summary'!F4</f>
        <v>Mob/Demob - shall not exceed 5%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256" t="s">
        <v>124</v>
      </c>
      <c r="D3" s="256" t="s">
        <v>8</v>
      </c>
      <c r="E3" s="256" t="s">
        <v>125</v>
      </c>
      <c r="F3" s="256" t="s">
        <v>126</v>
      </c>
      <c r="G3" s="256" t="s">
        <v>127</v>
      </c>
      <c r="H3" s="256" t="s">
        <v>126</v>
      </c>
      <c r="I3" s="256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106</v>
      </c>
      <c r="C4" s="30"/>
      <c r="D4" s="30"/>
      <c r="E4" s="30"/>
      <c r="F4" s="30"/>
      <c r="G4" s="30"/>
      <c r="H4" s="30"/>
      <c r="I4" s="30"/>
      <c r="J4" s="56">
        <f>SUM(J5:J9)</f>
        <v>375000</v>
      </c>
      <c r="K4" s="30"/>
      <c r="L4" s="29"/>
      <c r="M4" s="29"/>
    </row>
    <row r="5" spans="1:13" ht="14.4" x14ac:dyDescent="0.3">
      <c r="A5" s="53">
        <v>1</v>
      </c>
      <c r="B5" s="57" t="s">
        <v>130</v>
      </c>
      <c r="C5" s="31"/>
      <c r="D5" s="60">
        <v>1</v>
      </c>
      <c r="E5" s="31" t="s">
        <v>131</v>
      </c>
      <c r="F5" s="59">
        <v>325000</v>
      </c>
      <c r="G5" s="31"/>
      <c r="H5" s="31"/>
      <c r="I5" s="31"/>
      <c r="J5" s="50">
        <f>D5*F5</f>
        <v>325000</v>
      </c>
      <c r="K5" s="31"/>
      <c r="L5" s="29"/>
      <c r="M5" s="29"/>
    </row>
    <row r="6" spans="1:13" ht="14.4" x14ac:dyDescent="0.3">
      <c r="A6" s="53">
        <v>2</v>
      </c>
      <c r="B6" s="58" t="s">
        <v>132</v>
      </c>
      <c r="C6" s="31"/>
      <c r="D6" s="60">
        <v>1</v>
      </c>
      <c r="E6" s="31" t="s">
        <v>131</v>
      </c>
      <c r="F6" s="59">
        <v>50000</v>
      </c>
      <c r="G6" s="31"/>
      <c r="H6" s="31"/>
      <c r="I6" s="31"/>
      <c r="J6" s="50">
        <f t="shared" ref="J6:J8" si="0">D6*F6</f>
        <v>50000</v>
      </c>
      <c r="K6" s="31"/>
      <c r="L6" s="29"/>
      <c r="M6" s="29"/>
    </row>
    <row r="7" spans="1:13" ht="14.4" x14ac:dyDescent="0.3">
      <c r="A7" s="53">
        <v>3</v>
      </c>
      <c r="B7" s="58"/>
      <c r="C7" s="31"/>
      <c r="D7" s="60"/>
      <c r="E7" s="31"/>
      <c r="F7" s="59"/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4" t="s">
        <v>133</v>
      </c>
      <c r="B8" s="58"/>
      <c r="C8" s="31"/>
      <c r="D8" s="60"/>
      <c r="E8" s="31"/>
      <c r="F8" s="59"/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hidden="1" x14ac:dyDescent="0.3">
      <c r="A9" s="53"/>
      <c r="B9" s="51"/>
      <c r="C9" s="49"/>
      <c r="D9" s="49"/>
      <c r="E9" s="49"/>
      <c r="F9" s="49"/>
      <c r="G9" s="49"/>
      <c r="H9" s="49"/>
      <c r="I9" s="49"/>
      <c r="J9" s="49"/>
      <c r="K9" s="49"/>
      <c r="L9" s="29"/>
      <c r="M9" s="29"/>
    </row>
    <row r="10" spans="1:13" ht="14.4" x14ac:dyDescent="0.3">
      <c r="A10" s="188"/>
      <c r="B10" s="52" t="s">
        <v>84</v>
      </c>
      <c r="C10" s="30"/>
      <c r="D10" s="30"/>
      <c r="E10" s="30"/>
      <c r="F10" s="30"/>
      <c r="G10" s="30"/>
      <c r="H10" s="30"/>
      <c r="I10" s="30"/>
      <c r="J10" s="56">
        <f>SUM(J11:J20)</f>
        <v>0</v>
      </c>
      <c r="K10" s="30"/>
      <c r="L10" s="29"/>
      <c r="M10" s="29"/>
    </row>
    <row r="11" spans="1:13" ht="14.4" x14ac:dyDescent="0.3">
      <c r="A11" s="53">
        <v>1</v>
      </c>
      <c r="B11" s="257" t="str">
        <f>'Prevailing Wage'!C14</f>
        <v>Labor Lead</v>
      </c>
      <c r="C11" s="31"/>
      <c r="D11" s="60"/>
      <c r="E11" s="31" t="s">
        <v>93</v>
      </c>
      <c r="F11" s="258">
        <f>'Prevailing Wage'!D14</f>
        <v>74.69</v>
      </c>
      <c r="G11" s="31"/>
      <c r="H11" s="31"/>
      <c r="I11" s="31"/>
      <c r="J11" s="50">
        <f>D11*F11</f>
        <v>0</v>
      </c>
      <c r="K11" s="31" t="s">
        <v>134</v>
      </c>
      <c r="L11" s="29"/>
      <c r="M11" s="29"/>
    </row>
    <row r="12" spans="1:13" ht="14.4" x14ac:dyDescent="0.3">
      <c r="A12" s="53">
        <v>2</v>
      </c>
      <c r="B12" s="257" t="str">
        <f>'Prevailing Wage'!C15</f>
        <v>Laborer</v>
      </c>
      <c r="C12" s="31"/>
      <c r="D12" s="225">
        <f>D11*'Bid Schedule'!$N$3</f>
        <v>0</v>
      </c>
      <c r="E12" s="31" t="s">
        <v>93</v>
      </c>
      <c r="F12" s="258">
        <f>'Prevailing Wage'!D15</f>
        <v>71.69</v>
      </c>
      <c r="G12" s="31"/>
      <c r="H12" s="31"/>
      <c r="I12" s="31"/>
      <c r="J12" s="50">
        <f t="shared" ref="J12:J19" si="1">D12*F12</f>
        <v>0</v>
      </c>
      <c r="K12" s="225" t="s">
        <v>135</v>
      </c>
      <c r="L12" s="29"/>
      <c r="M12" s="29"/>
    </row>
    <row r="13" spans="1:13" ht="14.4" x14ac:dyDescent="0.3">
      <c r="A13" s="53">
        <v>3</v>
      </c>
      <c r="B13" s="257" t="str">
        <f>'Prevailing Wage'!C16</f>
        <v>Operator</v>
      </c>
      <c r="C13" s="31"/>
      <c r="D13" s="60"/>
      <c r="E13" s="31" t="s">
        <v>93</v>
      </c>
      <c r="F13" s="258">
        <f>'Prevailing Wage'!D16</f>
        <v>96.29</v>
      </c>
      <c r="G13" s="31"/>
      <c r="H13" s="31"/>
      <c r="I13" s="31"/>
      <c r="J13" s="50">
        <f t="shared" si="1"/>
        <v>0</v>
      </c>
      <c r="K13" s="31"/>
      <c r="L13" s="29"/>
      <c r="M13" s="29"/>
    </row>
    <row r="14" spans="1:13" ht="14.4" x14ac:dyDescent="0.3">
      <c r="A14" s="53">
        <v>4</v>
      </c>
      <c r="B14" s="257" t="str">
        <f>'Prevailing Wage'!C17</f>
        <v>Driver</v>
      </c>
      <c r="C14" s="31"/>
      <c r="D14" s="60"/>
      <c r="E14" s="31" t="s">
        <v>93</v>
      </c>
      <c r="F14" s="258">
        <f>'Prevailing Wage'!D17</f>
        <v>76.709999999999994</v>
      </c>
      <c r="G14" s="31"/>
      <c r="H14" s="31"/>
      <c r="I14" s="31"/>
      <c r="J14" s="50">
        <f t="shared" si="1"/>
        <v>0</v>
      </c>
      <c r="K14" s="31"/>
      <c r="L14" s="29"/>
      <c r="M14" s="29"/>
    </row>
    <row r="15" spans="1:13" ht="14.4" x14ac:dyDescent="0.3">
      <c r="A15" s="53">
        <v>5</v>
      </c>
      <c r="B15" s="257" t="str">
        <f>'Prevailing Wage'!C18</f>
        <v>Landscaper</v>
      </c>
      <c r="C15" s="31"/>
      <c r="D15" s="60"/>
      <c r="E15" s="31" t="s">
        <v>93</v>
      </c>
      <c r="F15" s="258">
        <f>'Prevailing Wage'!D18</f>
        <v>0</v>
      </c>
      <c r="G15" s="31"/>
      <c r="H15" s="31"/>
      <c r="I15" s="31"/>
      <c r="J15" s="50">
        <f t="shared" si="1"/>
        <v>0</v>
      </c>
      <c r="K15" s="31"/>
      <c r="L15" s="29"/>
      <c r="M15" s="29"/>
    </row>
    <row r="16" spans="1:13" ht="14.4" x14ac:dyDescent="0.3">
      <c r="A16" s="53">
        <v>6</v>
      </c>
      <c r="B16" s="257" t="str">
        <f>'Prevailing Wage'!C19</f>
        <v>Pipe Fitter</v>
      </c>
      <c r="C16" s="31"/>
      <c r="D16" s="60"/>
      <c r="E16" s="31" t="s">
        <v>93</v>
      </c>
      <c r="F16" s="258">
        <f>'Prevailing Wage'!D19</f>
        <v>87.69</v>
      </c>
      <c r="G16" s="31"/>
      <c r="H16" s="31"/>
      <c r="I16" s="31"/>
      <c r="J16" s="50">
        <f t="shared" si="1"/>
        <v>0</v>
      </c>
      <c r="K16" s="31"/>
      <c r="L16" s="29"/>
      <c r="M16" s="29"/>
    </row>
    <row r="17" spans="1:13" ht="14.4" x14ac:dyDescent="0.3">
      <c r="A17" s="53">
        <v>7</v>
      </c>
      <c r="B17" s="257" t="str">
        <f>'Prevailing Wage'!C20</f>
        <v>Etc</v>
      </c>
      <c r="C17" s="31"/>
      <c r="D17" s="60"/>
      <c r="E17" s="31" t="s">
        <v>93</v>
      </c>
      <c r="F17" s="258">
        <f>'Prevailing Wage'!D20</f>
        <v>0</v>
      </c>
      <c r="G17" s="31"/>
      <c r="H17" s="31"/>
      <c r="I17" s="31"/>
      <c r="J17" s="50">
        <f t="shared" si="1"/>
        <v>0</v>
      </c>
      <c r="K17" s="31"/>
      <c r="L17" s="29"/>
      <c r="M17" s="29"/>
    </row>
    <row r="18" spans="1:13" ht="14.4" x14ac:dyDescent="0.3">
      <c r="A18" s="53">
        <v>8</v>
      </c>
      <c r="B18" s="257" t="str">
        <f>'Prevailing Wage'!C21</f>
        <v>Etc</v>
      </c>
      <c r="C18" s="31"/>
      <c r="D18" s="60"/>
      <c r="E18" s="31" t="s">
        <v>93</v>
      </c>
      <c r="F18" s="258">
        <f>'Prevailing Wage'!D21</f>
        <v>0</v>
      </c>
      <c r="G18" s="31"/>
      <c r="H18" s="31"/>
      <c r="I18" s="31"/>
      <c r="J18" s="50">
        <f t="shared" si="1"/>
        <v>0</v>
      </c>
      <c r="K18" s="31"/>
      <c r="L18" s="29"/>
      <c r="M18" s="29"/>
    </row>
    <row r="19" spans="1:13" ht="14.4" x14ac:dyDescent="0.3">
      <c r="A19" s="54" t="s">
        <v>133</v>
      </c>
      <c r="B19" s="58"/>
      <c r="C19" s="31"/>
      <c r="D19" s="60"/>
      <c r="E19" s="31"/>
      <c r="F19" s="259"/>
      <c r="G19" s="31"/>
      <c r="H19" s="31"/>
      <c r="I19" s="31"/>
      <c r="J19" s="50">
        <f t="shared" si="1"/>
        <v>0</v>
      </c>
      <c r="K19" s="31"/>
      <c r="L19" s="29"/>
      <c r="M19" s="29"/>
    </row>
    <row r="20" spans="1:13" ht="14.4" hidden="1" x14ac:dyDescent="0.3">
      <c r="A20" s="53"/>
      <c r="B20" s="51"/>
      <c r="C20" s="49"/>
      <c r="D20" s="49"/>
      <c r="E20" s="49"/>
      <c r="F20" s="49"/>
      <c r="G20" s="49"/>
      <c r="H20" s="49"/>
      <c r="I20" s="49"/>
      <c r="J20" s="49"/>
      <c r="K20" s="49"/>
      <c r="L20" s="29"/>
      <c r="M20" s="29"/>
    </row>
    <row r="21" spans="1:13" ht="14.4" x14ac:dyDescent="0.3">
      <c r="A21" s="188"/>
      <c r="B21" s="52" t="s">
        <v>87</v>
      </c>
      <c r="C21" s="30"/>
      <c r="D21" s="30"/>
      <c r="E21" s="30"/>
      <c r="F21" s="30"/>
      <c r="G21" s="30"/>
      <c r="H21" s="30"/>
      <c r="I21" s="30"/>
      <c r="J21" s="56">
        <f>SUM(J22:J27)</f>
        <v>0</v>
      </c>
      <c r="K21" s="30"/>
      <c r="L21" s="29"/>
      <c r="M21" s="29"/>
    </row>
    <row r="22" spans="1:13" ht="14.4" x14ac:dyDescent="0.3">
      <c r="A22" s="53">
        <v>1</v>
      </c>
      <c r="B22" s="57"/>
      <c r="C22" s="31"/>
      <c r="D22" s="60"/>
      <c r="E22" s="31"/>
      <c r="F22" s="59"/>
      <c r="G22" s="239"/>
      <c r="H22" s="50"/>
      <c r="I22" s="239"/>
      <c r="J22" s="50">
        <f t="shared" ref="J22:J27" si="2">D22*F22</f>
        <v>0</v>
      </c>
      <c r="K22" s="31"/>
      <c r="L22" s="29"/>
      <c r="M22" s="29"/>
    </row>
    <row r="23" spans="1:13" ht="14.4" x14ac:dyDescent="0.3">
      <c r="A23" s="53">
        <v>2</v>
      </c>
      <c r="B23" s="58"/>
      <c r="C23" s="31"/>
      <c r="D23" s="60"/>
      <c r="E23" s="31"/>
      <c r="F23" s="59"/>
      <c r="G23" s="31"/>
      <c r="H23" s="50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>
        <v>3</v>
      </c>
      <c r="B24" s="58"/>
      <c r="C24" s="31"/>
      <c r="D24" s="60"/>
      <c r="E24" s="31"/>
      <c r="F24" s="59"/>
      <c r="G24" s="31"/>
      <c r="H24" s="50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>
        <v>4</v>
      </c>
      <c r="B25" s="58"/>
      <c r="C25" s="31"/>
      <c r="D25" s="60"/>
      <c r="E25" s="31"/>
      <c r="F25" s="59"/>
      <c r="G25" s="31"/>
      <c r="H25" s="50"/>
      <c r="I25" s="239"/>
      <c r="J25" s="50">
        <f t="shared" si="2"/>
        <v>0</v>
      </c>
      <c r="K25" s="31"/>
      <c r="L25" s="29"/>
      <c r="M25" s="29"/>
    </row>
    <row r="26" spans="1:13" ht="14.4" x14ac:dyDescent="0.3">
      <c r="A26" s="54" t="s">
        <v>133</v>
      </c>
      <c r="B26" s="58"/>
      <c r="C26" s="31"/>
      <c r="D26" s="60"/>
      <c r="E26" s="31"/>
      <c r="F26" s="59"/>
      <c r="G26" s="31"/>
      <c r="H26" s="50"/>
      <c r="I26" s="31"/>
      <c r="J26" s="50">
        <f t="shared" si="2"/>
        <v>0</v>
      </c>
      <c r="K26" s="31"/>
      <c r="L26" s="29"/>
      <c r="M26" s="29"/>
    </row>
    <row r="27" spans="1:13" ht="14.4" hidden="1" customHeight="1" x14ac:dyDescent="0.3">
      <c r="A27" s="54" t="s">
        <v>136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188"/>
      <c r="B28" s="52" t="s">
        <v>91</v>
      </c>
      <c r="C28" s="30"/>
      <c r="D28" s="30"/>
      <c r="E28" s="30"/>
      <c r="F28" s="30"/>
      <c r="G28" s="30"/>
      <c r="H28" s="30"/>
      <c r="I28" s="30"/>
      <c r="J28" s="56">
        <f>SUM(J29:J34)</f>
        <v>0</v>
      </c>
      <c r="K28" s="30"/>
    </row>
    <row r="29" spans="1:13" ht="14.4" x14ac:dyDescent="0.3">
      <c r="A29" s="53">
        <v>1</v>
      </c>
      <c r="B29" s="57"/>
      <c r="C29" s="31"/>
      <c r="D29" s="60"/>
      <c r="E29" s="31"/>
      <c r="F29" s="59"/>
      <c r="G29" s="31"/>
      <c r="H29" s="31"/>
      <c r="I29" s="31"/>
      <c r="J29" s="50">
        <f>D29*F29</f>
        <v>0</v>
      </c>
      <c r="K29" s="31"/>
    </row>
    <row r="30" spans="1:13" ht="14.4" x14ac:dyDescent="0.3">
      <c r="A30" s="53">
        <v>2</v>
      </c>
      <c r="B30" s="58"/>
      <c r="C30" s="31"/>
      <c r="D30" s="60"/>
      <c r="E30" s="31"/>
      <c r="F30" s="59"/>
      <c r="G30" s="31"/>
      <c r="H30" s="31"/>
      <c r="I30" s="31"/>
      <c r="J30" s="50">
        <f t="shared" ref="J30:J34" si="3">D30*F30</f>
        <v>0</v>
      </c>
      <c r="K30" s="239"/>
    </row>
    <row r="31" spans="1:13" ht="14.4" x14ac:dyDescent="0.3">
      <c r="A31" s="53">
        <v>3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>
        <v>4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2" ht="14.4" x14ac:dyDescent="0.3">
      <c r="A33" s="54" t="s">
        <v>133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2" ht="14.4" hidden="1" x14ac:dyDescent="0.3">
      <c r="A34" s="54" t="s">
        <v>136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2" ht="14.4" x14ac:dyDescent="0.3">
      <c r="A35" s="188"/>
      <c r="B35" s="52" t="s">
        <v>111</v>
      </c>
      <c r="C35" s="30"/>
      <c r="D35" s="30"/>
      <c r="E35" s="30"/>
      <c r="F35" s="30"/>
      <c r="G35" s="30"/>
      <c r="H35" s="30"/>
      <c r="I35" s="30"/>
      <c r="J35" s="56">
        <f>SUM(J36:J41)</f>
        <v>0</v>
      </c>
      <c r="K35" s="30"/>
    </row>
    <row r="36" spans="1:12" ht="14.4" x14ac:dyDescent="0.3">
      <c r="A36" s="53">
        <v>1</v>
      </c>
      <c r="B36" s="57"/>
      <c r="C36" s="31"/>
      <c r="D36" s="60"/>
      <c r="E36" s="31"/>
      <c r="F36" s="59"/>
      <c r="G36" s="31"/>
      <c r="H36" s="31"/>
      <c r="I36" s="31"/>
      <c r="J36" s="50">
        <f>D36*F36</f>
        <v>0</v>
      </c>
      <c r="K36" s="31"/>
      <c r="L36" s="232"/>
    </row>
    <row r="37" spans="1:12" ht="14.4" x14ac:dyDescent="0.3">
      <c r="A37" s="53">
        <v>2</v>
      </c>
      <c r="B37" s="57"/>
      <c r="C37" s="31"/>
      <c r="D37" s="60"/>
      <c r="E37" s="31"/>
      <c r="F37" s="59"/>
      <c r="G37" s="31"/>
      <c r="H37" s="31"/>
      <c r="I37" s="31"/>
      <c r="J37" s="50">
        <f t="shared" ref="J37:J41" si="4">D37*F37</f>
        <v>0</v>
      </c>
      <c r="K37" s="31"/>
    </row>
    <row r="38" spans="1:12" ht="14.4" x14ac:dyDescent="0.3">
      <c r="A38" s="53">
        <v>3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2" ht="14.4" x14ac:dyDescent="0.3">
      <c r="A39" s="53">
        <v>4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2" ht="14.4" x14ac:dyDescent="0.3">
      <c r="A40" s="54" t="s">
        <v>133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2" ht="14.4" hidden="1" x14ac:dyDescent="0.3">
      <c r="A41" s="54" t="s">
        <v>136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2" ht="14.4" x14ac:dyDescent="0.3">
      <c r="A42" s="188"/>
      <c r="B42" s="52" t="s">
        <v>96</v>
      </c>
      <c r="C42" s="30"/>
      <c r="D42" s="30"/>
      <c r="E42" s="30"/>
      <c r="F42" s="30"/>
      <c r="G42" s="30"/>
      <c r="H42" s="30"/>
      <c r="I42" s="30"/>
      <c r="J42" s="56">
        <f>SUM(J43:J48)</f>
        <v>0</v>
      </c>
      <c r="K42" s="30"/>
    </row>
    <row r="43" spans="1:12" ht="14.4" x14ac:dyDescent="0.3">
      <c r="A43" s="53">
        <v>1</v>
      </c>
      <c r="B43" s="57"/>
      <c r="C43" s="31"/>
      <c r="D43" s="60"/>
      <c r="E43" s="31"/>
      <c r="F43" s="59"/>
      <c r="G43" s="31"/>
      <c r="H43" s="31"/>
      <c r="I43" s="31"/>
      <c r="J43" s="50">
        <f>D43*F43</f>
        <v>0</v>
      </c>
      <c r="K43" s="31" t="s">
        <v>137</v>
      </c>
    </row>
    <row r="44" spans="1:12" ht="14.4" x14ac:dyDescent="0.3">
      <c r="A44" s="53">
        <v>2</v>
      </c>
      <c r="B44" s="58"/>
      <c r="C44" s="31"/>
      <c r="D44" s="60"/>
      <c r="E44" s="31"/>
      <c r="F44" s="59"/>
      <c r="G44" s="31"/>
      <c r="H44" s="31"/>
      <c r="I44" s="31"/>
      <c r="J44" s="50">
        <f t="shared" ref="J44:J48" si="5">D44*F44</f>
        <v>0</v>
      </c>
      <c r="K44" s="239" t="s">
        <v>138</v>
      </c>
    </row>
    <row r="45" spans="1:12" ht="14.4" x14ac:dyDescent="0.3">
      <c r="A45" s="53">
        <v>3</v>
      </c>
      <c r="B45" s="58"/>
      <c r="C45" s="31"/>
      <c r="D45" s="60"/>
      <c r="E45" s="31"/>
      <c r="F45" s="59"/>
      <c r="G45" s="31"/>
      <c r="H45" s="31"/>
      <c r="I45" s="31"/>
      <c r="J45" s="50">
        <f t="shared" si="5"/>
        <v>0</v>
      </c>
      <c r="K45" s="31"/>
    </row>
    <row r="46" spans="1:12" ht="14.4" x14ac:dyDescent="0.3">
      <c r="A46" s="53">
        <v>4</v>
      </c>
      <c r="B46" s="58"/>
      <c r="C46" s="31"/>
      <c r="D46" s="60"/>
      <c r="E46" s="31"/>
      <c r="F46" s="59"/>
      <c r="G46" s="239"/>
      <c r="H46" s="31"/>
      <c r="I46" s="31"/>
      <c r="J46" s="50">
        <f t="shared" si="5"/>
        <v>0</v>
      </c>
      <c r="K46" s="31"/>
    </row>
    <row r="47" spans="1:12" ht="14.4" x14ac:dyDescent="0.3">
      <c r="A47" s="54" t="s">
        <v>133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2" ht="14.4" hidden="1" x14ac:dyDescent="0.3">
      <c r="A48" s="54" t="s">
        <v>136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188"/>
      <c r="B49" s="52" t="s">
        <v>98</v>
      </c>
      <c r="C49" s="30"/>
      <c r="D49" s="30"/>
      <c r="E49" s="30"/>
      <c r="F49" s="30"/>
      <c r="G49" s="30"/>
      <c r="H49" s="30"/>
      <c r="I49" s="30"/>
      <c r="J49" s="56">
        <f>SUM(J50:J55)</f>
        <v>0</v>
      </c>
      <c r="K49" s="30"/>
    </row>
    <row r="50" spans="1:11" ht="14.4" x14ac:dyDescent="0.3">
      <c r="A50" s="53">
        <v>1</v>
      </c>
      <c r="B50" s="57" t="s">
        <v>139</v>
      </c>
      <c r="C50" s="31"/>
      <c r="D50" s="60"/>
      <c r="E50" s="31"/>
      <c r="F50" s="59"/>
      <c r="G50" s="31"/>
      <c r="H50" s="31"/>
      <c r="I50" s="31"/>
      <c r="J50" s="50">
        <f>D50*F50</f>
        <v>0</v>
      </c>
      <c r="K50" s="31"/>
    </row>
    <row r="51" spans="1:11" ht="14.4" x14ac:dyDescent="0.3">
      <c r="A51" s="53">
        <v>2</v>
      </c>
      <c r="B51" s="58" t="s">
        <v>140</v>
      </c>
      <c r="C51" s="31"/>
      <c r="D51" s="60"/>
      <c r="E51" s="31"/>
      <c r="F51" s="59"/>
      <c r="G51" s="31"/>
      <c r="H51" s="31"/>
      <c r="I51" s="31"/>
      <c r="J51" s="50">
        <f t="shared" ref="J51:J55" si="6">D51*F51</f>
        <v>0</v>
      </c>
      <c r="K51" s="31"/>
    </row>
    <row r="52" spans="1:11" ht="14.4" x14ac:dyDescent="0.3">
      <c r="A52" s="53">
        <v>3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>
        <v>4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4" t="s">
        <v>133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hidden="1" x14ac:dyDescent="0.3">
      <c r="A55" s="54" t="s">
        <v>136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188"/>
      <c r="B56" s="52" t="s">
        <v>141</v>
      </c>
      <c r="C56" s="30"/>
      <c r="D56" s="30"/>
      <c r="E56" s="30"/>
      <c r="F56" s="30"/>
      <c r="G56" s="30"/>
      <c r="H56" s="30"/>
      <c r="I56" s="30"/>
      <c r="J56" s="56">
        <f>SUM(J57:J62)</f>
        <v>0</v>
      </c>
      <c r="K56" s="30"/>
    </row>
    <row r="57" spans="1:11" ht="14.4" x14ac:dyDescent="0.3">
      <c r="A57" s="53">
        <v>1</v>
      </c>
      <c r="B57" s="57"/>
      <c r="C57" s="31"/>
      <c r="D57" s="60"/>
      <c r="E57" s="31"/>
      <c r="F57" s="59"/>
      <c r="G57" s="31"/>
      <c r="H57" s="31"/>
      <c r="I57" s="31"/>
      <c r="J57" s="50">
        <f>D57*F57</f>
        <v>0</v>
      </c>
      <c r="K57" s="31"/>
    </row>
    <row r="58" spans="1:11" ht="14.4" x14ac:dyDescent="0.3">
      <c r="A58" s="53">
        <v>2</v>
      </c>
      <c r="B58" s="58"/>
      <c r="C58" s="31"/>
      <c r="D58" s="60"/>
      <c r="E58" s="31"/>
      <c r="F58" s="59"/>
      <c r="G58" s="31"/>
      <c r="H58" s="31"/>
      <c r="I58" s="31"/>
      <c r="J58" s="50">
        <f t="shared" ref="J58:J62" si="7">D58*F58</f>
        <v>0</v>
      </c>
      <c r="K58" s="31"/>
    </row>
    <row r="59" spans="1:11" ht="14.4" x14ac:dyDescent="0.3">
      <c r="A59" s="53">
        <v>3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>
        <v>4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4" t="s">
        <v>133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hidden="1" x14ac:dyDescent="0.3">
      <c r="A62" s="54" t="s">
        <v>136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</sheetData>
  <phoneticPr fontId="18" type="noConversion"/>
  <hyperlinks>
    <hyperlink ref="K44" r:id="rId1" xr:uid="{7439AA49-2397-4F03-B302-43975FA67F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M56"/>
  <sheetViews>
    <sheetView zoomScale="90" zoomScaleNormal="90" workbookViewId="0">
      <selection activeCell="D9" sqref="D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customWidth="1"/>
    <col min="7" max="7" width="13.77734375" customWidth="1"/>
    <col min="8" max="8" width="11.77734375" bestFit="1" customWidth="1"/>
    <col min="9" max="9" width="13.6640625" customWidth="1"/>
    <col min="10" max="10" width="15.44140625" customWidth="1"/>
    <col min="11" max="11" width="72.6640625" customWidth="1"/>
    <col min="12" max="12" width="10.109375" bestFit="1" customWidth="1"/>
  </cols>
  <sheetData>
    <row r="1" spans="1:13" ht="14.4" x14ac:dyDescent="0.3">
      <c r="I1" s="253" t="s">
        <v>122</v>
      </c>
      <c r="J1" s="255">
        <f>J4+J15+J22+J29+J36+J43+J50</f>
        <v>84694</v>
      </c>
      <c r="K1" s="232" t="s">
        <v>71</v>
      </c>
    </row>
    <row r="2" spans="1:13" ht="18" x14ac:dyDescent="0.3">
      <c r="B2" s="146" t="str">
        <f>'Bid Summary'!F5</f>
        <v>Environmental Compliance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30784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40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2987.6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120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8602.7999999999993</v>
      </c>
      <c r="K6" s="225" t="s">
        <v>143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40</v>
      </c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3851.6000000000004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>
        <v>200</v>
      </c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15341.999999999998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4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239"/>
      <c r="H16" s="31"/>
      <c r="I16" s="31"/>
      <c r="J16" s="50">
        <f t="shared" ref="J16:J21" si="2"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si="2"/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4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4800</v>
      </c>
      <c r="K22" s="30"/>
    </row>
    <row r="23" spans="1:13" ht="14.4" x14ac:dyDescent="0.3">
      <c r="A23" s="53">
        <v>1</v>
      </c>
      <c r="B23" s="57" t="s">
        <v>144</v>
      </c>
      <c r="C23" s="31"/>
      <c r="D23" s="60">
        <v>80</v>
      </c>
      <c r="E23" s="31" t="s">
        <v>145</v>
      </c>
      <c r="F23" s="59">
        <v>60</v>
      </c>
      <c r="G23" s="31"/>
      <c r="H23" s="31"/>
      <c r="I23" s="31"/>
      <c r="J23" s="50">
        <f>D23*F23</f>
        <v>4800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4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9900</v>
      </c>
      <c r="K29" s="30"/>
    </row>
    <row r="30" spans="1:13" ht="14.4" x14ac:dyDescent="0.3">
      <c r="A30" s="53">
        <v>1</v>
      </c>
      <c r="B30" s="57" t="s">
        <v>146</v>
      </c>
      <c r="C30" s="31"/>
      <c r="D30" s="60">
        <v>1</v>
      </c>
      <c r="E30" s="31" t="s">
        <v>82</v>
      </c>
      <c r="F30" s="59">
        <v>8500</v>
      </c>
      <c r="G30" s="31" t="s">
        <v>147</v>
      </c>
      <c r="H30" s="31"/>
      <c r="I30" s="31"/>
      <c r="J30" s="50">
        <f>D30*F30</f>
        <v>8500</v>
      </c>
      <c r="K30" s="31"/>
    </row>
    <row r="31" spans="1:13" ht="14.4" x14ac:dyDescent="0.3">
      <c r="A31" s="53">
        <v>2</v>
      </c>
      <c r="B31" s="58" t="s">
        <v>148</v>
      </c>
      <c r="C31" s="31"/>
      <c r="D31" s="60">
        <v>1</v>
      </c>
      <c r="E31" s="31" t="s">
        <v>82</v>
      </c>
      <c r="F31" s="59">
        <v>1400</v>
      </c>
      <c r="G31" s="31" t="s">
        <v>147</v>
      </c>
      <c r="H31" s="31"/>
      <c r="I31" s="31"/>
      <c r="J31" s="50">
        <f t="shared" ref="J31:J35" si="4">D31*F31</f>
        <v>1400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4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27210</v>
      </c>
      <c r="K36" s="30"/>
    </row>
    <row r="37" spans="1:11" ht="14.4" x14ac:dyDescent="0.3">
      <c r="A37" s="53">
        <v>1</v>
      </c>
      <c r="B37" s="57" t="s">
        <v>149</v>
      </c>
      <c r="C37" s="31"/>
      <c r="D37" s="60">
        <v>6</v>
      </c>
      <c r="E37" s="31" t="s">
        <v>150</v>
      </c>
      <c r="F37" s="59">
        <v>4535</v>
      </c>
      <c r="G37" s="31"/>
      <c r="H37" s="31"/>
      <c r="I37" s="31"/>
      <c r="J37" s="50">
        <f>D37*F37</f>
        <v>27210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239"/>
      <c r="H40" s="31"/>
      <c r="I40" s="31"/>
      <c r="J40" s="50">
        <f t="shared" si="5"/>
        <v>0</v>
      </c>
      <c r="K40" s="31"/>
    </row>
    <row r="41" spans="1:11" ht="14.4" x14ac:dyDescent="0.3">
      <c r="A41" s="54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12000</v>
      </c>
      <c r="K43" s="30"/>
    </row>
    <row r="44" spans="1:11" ht="14.4" x14ac:dyDescent="0.3">
      <c r="A44" s="53">
        <v>1</v>
      </c>
      <c r="B44" s="57" t="s">
        <v>139</v>
      </c>
      <c r="C44" s="31"/>
      <c r="D44" s="60">
        <f>D8*10</f>
        <v>2000</v>
      </c>
      <c r="E44" s="31" t="s">
        <v>151</v>
      </c>
      <c r="F44" s="59">
        <v>6</v>
      </c>
      <c r="G44" s="31"/>
      <c r="H44" s="31"/>
      <c r="I44" s="31"/>
      <c r="J44" s="50">
        <f>D44*F44</f>
        <v>12000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4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4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417EA4A9-5B43-4CF9-A1C0-D1FC61AC4E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M56"/>
  <sheetViews>
    <sheetView zoomScale="90" zoomScaleNormal="90" workbookViewId="0">
      <selection activeCell="B31" sqref="B31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6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43180.800000000003</v>
      </c>
      <c r="K1" t="s">
        <v>71</v>
      </c>
    </row>
    <row r="2" spans="1:13" ht="18" x14ac:dyDescent="0.3">
      <c r="B2" s="146" t="str">
        <f>'Bid Summary'!F6</f>
        <v>Traffic Controls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23180.799999999999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80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5975.2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240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17205.599999999999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20000</v>
      </c>
      <c r="K29" s="30"/>
    </row>
    <row r="30" spans="1:13" ht="14.4" x14ac:dyDescent="0.3">
      <c r="A30" s="53">
        <v>1</v>
      </c>
      <c r="B30" s="57" t="s">
        <v>152</v>
      </c>
      <c r="C30" s="31"/>
      <c r="D30" s="60">
        <v>1</v>
      </c>
      <c r="E30" s="31" t="s">
        <v>131</v>
      </c>
      <c r="F30" s="59">
        <v>20000</v>
      </c>
      <c r="G30" s="31"/>
      <c r="H30" s="31"/>
      <c r="I30" s="31"/>
      <c r="J30" s="50">
        <f>D30*F30</f>
        <v>20000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E8775A3-98C9-4CEC-ADA7-BDE867CD73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M56"/>
  <sheetViews>
    <sheetView zoomScale="90" zoomScaleNormal="90" workbookViewId="0">
      <selection activeCell="D9" sqref="D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10937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23138</v>
      </c>
      <c r="K1" t="s">
        <v>71</v>
      </c>
    </row>
    <row r="2" spans="1:13" ht="18" x14ac:dyDescent="0.3">
      <c r="B2" s="146" t="str">
        <f>'Bid Summary'!F7</f>
        <v>Landowner Coordination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23138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50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3734.5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150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10753.5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>
        <v>50</v>
      </c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4814.5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>
        <v>50</v>
      </c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3835.4999999999995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139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 t="s">
        <v>153</v>
      </c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6E152F30-29F1-460B-92F0-4679C5908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92D050"/>
  </sheetPr>
  <dimension ref="A1:M56"/>
  <sheetViews>
    <sheetView zoomScale="90" zoomScaleNormal="90" workbookViewId="0">
      <selection activeCell="D45" sqref="D4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33203125" customWidth="1"/>
    <col min="11" max="11" width="72.6640625" customWidth="1"/>
    <col min="12" max="12" width="10.109375" bestFit="1" customWidth="1"/>
  </cols>
  <sheetData>
    <row r="1" spans="1:13" ht="14.4" x14ac:dyDescent="0.3">
      <c r="I1" s="254" t="s">
        <v>122</v>
      </c>
      <c r="J1" s="255">
        <f>J4+J15+J22+J29+J36+J43+J50</f>
        <v>43990.400000000001</v>
      </c>
      <c r="K1" t="s">
        <v>71</v>
      </c>
    </row>
    <row r="2" spans="1:13" ht="18" x14ac:dyDescent="0.3">
      <c r="B2" s="146" t="str">
        <f>'Bid Summary'!F8</f>
        <v>Develop and Provide Water Supply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123</v>
      </c>
      <c r="C3" s="49" t="s">
        <v>124</v>
      </c>
      <c r="D3" s="49" t="s">
        <v>8</v>
      </c>
      <c r="E3" s="49" t="s">
        <v>125</v>
      </c>
      <c r="F3" s="49" t="s">
        <v>126</v>
      </c>
      <c r="G3" s="49" t="s">
        <v>127</v>
      </c>
      <c r="H3" s="49" t="s">
        <v>142</v>
      </c>
      <c r="I3" s="49" t="s">
        <v>128</v>
      </c>
      <c r="J3" s="49" t="s">
        <v>69</v>
      </c>
      <c r="K3" s="49" t="s">
        <v>129</v>
      </c>
      <c r="L3" s="29"/>
      <c r="M3" s="29"/>
    </row>
    <row r="4" spans="1:13" ht="14.4" x14ac:dyDescent="0.3">
      <c r="A4" s="188"/>
      <c r="B4" s="52" t="s">
        <v>84</v>
      </c>
      <c r="C4" s="30"/>
      <c r="D4" s="30"/>
      <c r="E4" s="30"/>
      <c r="F4" s="30"/>
      <c r="G4" s="30"/>
      <c r="H4" s="30"/>
      <c r="I4" s="30"/>
      <c r="J4" s="56">
        <f>SUM(J5:J14)</f>
        <v>11590.4</v>
      </c>
      <c r="K4" s="30"/>
      <c r="L4" s="29"/>
      <c r="M4" s="29"/>
    </row>
    <row r="5" spans="1:13" ht="14.4" x14ac:dyDescent="0.3">
      <c r="A5" s="53">
        <v>1</v>
      </c>
      <c r="B5" s="257" t="str">
        <f>'Prevailing Wage'!C14</f>
        <v>Labor Lead</v>
      </c>
      <c r="C5" s="31"/>
      <c r="D5" s="60">
        <v>40</v>
      </c>
      <c r="E5" s="31" t="s">
        <v>93</v>
      </c>
      <c r="F5" s="258">
        <f>'Prevailing Wage'!D14</f>
        <v>74.69</v>
      </c>
      <c r="G5" s="31"/>
      <c r="H5" s="31"/>
      <c r="I5" s="31"/>
      <c r="J5" s="50">
        <f>D5*F5</f>
        <v>2987.6</v>
      </c>
      <c r="K5" s="31" t="s">
        <v>134</v>
      </c>
      <c r="L5" s="29"/>
      <c r="M5" s="29"/>
    </row>
    <row r="6" spans="1:13" ht="14.4" x14ac:dyDescent="0.3">
      <c r="A6" s="53">
        <v>2</v>
      </c>
      <c r="B6" s="257" t="str">
        <f>'Prevailing Wage'!C15</f>
        <v>Laborer</v>
      </c>
      <c r="C6" s="31"/>
      <c r="D6" s="225">
        <f>D5*'Bid Schedule'!$N$3</f>
        <v>120</v>
      </c>
      <c r="E6" s="31" t="s">
        <v>93</v>
      </c>
      <c r="F6" s="258">
        <f>'Prevailing Wage'!D15</f>
        <v>71.69</v>
      </c>
      <c r="G6" s="31"/>
      <c r="H6" s="31"/>
      <c r="I6" s="31"/>
      <c r="J6" s="50">
        <f t="shared" ref="J6:J12" si="0">D6*F6</f>
        <v>8602.7999999999993</v>
      </c>
      <c r="K6" s="225" t="s">
        <v>135</v>
      </c>
      <c r="L6" s="29"/>
      <c r="M6" s="29"/>
    </row>
    <row r="7" spans="1:13" ht="14.4" x14ac:dyDescent="0.3">
      <c r="A7" s="53">
        <v>3</v>
      </c>
      <c r="B7" s="257" t="str">
        <f>'Prevailing Wage'!C16</f>
        <v>Operator</v>
      </c>
      <c r="C7" s="31"/>
      <c r="D7" s="60"/>
      <c r="E7" s="31" t="s">
        <v>93</v>
      </c>
      <c r="F7" s="258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7" t="str">
        <f>'Prevailing Wage'!C17</f>
        <v>Driver</v>
      </c>
      <c r="C8" s="31"/>
      <c r="D8" s="60"/>
      <c r="E8" s="31" t="s">
        <v>93</v>
      </c>
      <c r="F8" s="258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7" t="str">
        <f>'Prevailing Wage'!C18</f>
        <v>Landscaper</v>
      </c>
      <c r="C9" s="31"/>
      <c r="D9" s="60"/>
      <c r="E9" s="31" t="s">
        <v>93</v>
      </c>
      <c r="F9" s="258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7" t="str">
        <f>'Prevailing Wage'!C19</f>
        <v>Pipe Fitter</v>
      </c>
      <c r="C10" s="31"/>
      <c r="D10" s="60"/>
      <c r="E10" s="31" t="s">
        <v>93</v>
      </c>
      <c r="F10" s="258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7" t="str">
        <f>'Prevailing Wage'!C20</f>
        <v>Etc</v>
      </c>
      <c r="C11" s="31"/>
      <c r="D11" s="60"/>
      <c r="E11" s="31" t="s">
        <v>93</v>
      </c>
      <c r="F11" s="258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7" t="str">
        <f>'Prevailing Wage'!C21</f>
        <v>Etc</v>
      </c>
      <c r="C12" s="31"/>
      <c r="D12" s="60"/>
      <c r="E12" s="31" t="s">
        <v>93</v>
      </c>
      <c r="F12" s="258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133</v>
      </c>
      <c r="B13" s="58"/>
      <c r="C13" s="31"/>
      <c r="D13" s="60"/>
      <c r="E13" s="31" t="s">
        <v>93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87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133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136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91</v>
      </c>
      <c r="C22" s="30"/>
      <c r="D22" s="30"/>
      <c r="E22" s="30"/>
      <c r="F22" s="30"/>
      <c r="G22" s="30"/>
      <c r="H22" s="30"/>
      <c r="I22" s="30"/>
      <c r="J22" s="56">
        <f>SUM(J23:J28)</f>
        <v>14400</v>
      </c>
      <c r="K22" s="30"/>
    </row>
    <row r="23" spans="1:13" ht="14.4" x14ac:dyDescent="0.3">
      <c r="A23" s="53">
        <v>1</v>
      </c>
      <c r="B23" s="57" t="s">
        <v>154</v>
      </c>
      <c r="C23" s="31"/>
      <c r="D23" s="60">
        <v>6</v>
      </c>
      <c r="E23" s="31" t="s">
        <v>155</v>
      </c>
      <c r="F23" s="59">
        <v>1800</v>
      </c>
      <c r="G23" s="31"/>
      <c r="H23" s="31"/>
      <c r="I23" s="31"/>
      <c r="J23" s="50">
        <f>D23*F23</f>
        <v>10800</v>
      </c>
      <c r="K23" s="31"/>
    </row>
    <row r="24" spans="1:13" ht="14.4" x14ac:dyDescent="0.3">
      <c r="A24" s="53">
        <v>2</v>
      </c>
      <c r="B24" s="58" t="s">
        <v>144</v>
      </c>
      <c r="C24" s="31"/>
      <c r="D24" s="60">
        <v>60</v>
      </c>
      <c r="E24" s="31" t="s">
        <v>145</v>
      </c>
      <c r="F24" s="59">
        <v>60</v>
      </c>
      <c r="G24" s="31"/>
      <c r="H24" s="31"/>
      <c r="I24" s="31"/>
      <c r="J24" s="50">
        <f t="shared" ref="J24:J28" si="3">D24*F24</f>
        <v>3600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133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136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111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133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136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96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137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138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133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136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98</v>
      </c>
      <c r="C43" s="30"/>
      <c r="D43" s="30"/>
      <c r="E43" s="30"/>
      <c r="F43" s="30"/>
      <c r="G43" s="30"/>
      <c r="H43" s="30"/>
      <c r="I43" s="30"/>
      <c r="J43" s="56">
        <f>SUM(J44:J49)</f>
        <v>18000</v>
      </c>
      <c r="K43" s="30"/>
    </row>
    <row r="44" spans="1:11" ht="14.4" x14ac:dyDescent="0.3">
      <c r="A44" s="53">
        <v>1</v>
      </c>
      <c r="B44" s="57" t="s">
        <v>139</v>
      </c>
      <c r="C44" s="31"/>
      <c r="D44" s="60">
        <v>3000</v>
      </c>
      <c r="E44" s="31" t="s">
        <v>151</v>
      </c>
      <c r="F44" s="59">
        <v>6</v>
      </c>
      <c r="G44" s="31"/>
      <c r="H44" s="31"/>
      <c r="I44" s="31"/>
      <c r="J44" s="50">
        <f>D44*F44</f>
        <v>18000</v>
      </c>
      <c r="K44" s="31"/>
    </row>
    <row r="45" spans="1:11" ht="14.4" x14ac:dyDescent="0.3">
      <c r="A45" s="53">
        <v>2</v>
      </c>
      <c r="B45" s="58" t="s">
        <v>140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133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136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95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 t="s">
        <v>156</v>
      </c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133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136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7290DE0D-2D9A-4BC4-97DC-CE06C86F7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Sheet1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2025-07-24T23:59:26Z</dcterms:modified>
  <cp:category/>
  <cp:contentStatus/>
</cp:coreProperties>
</file>