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ownloads\03 - Proposals-selected\"/>
    </mc:Choice>
  </mc:AlternateContent>
  <xr:revisionPtr revIDLastSave="0" documentId="13_ncr:1_{4233265E-B472-4ACB-AB33-620F3FCFA90F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Bid Schedule" sheetId="1" r:id="rId2"/>
    <sheet name="Bid Bond" sheetId="38" r:id="rId3"/>
    <sheet name="Bid Item 1" sheetId="2" r:id="rId4"/>
    <sheet name="2" sheetId="4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  <sheet name="32" sheetId="34" r:id="rId35"/>
    <sheet name="33" sheetId="35" r:id="rId36"/>
    <sheet name="34" sheetId="36" r:id="rId37"/>
    <sheet name="35" sheetId="37" r:id="rId38"/>
    <sheet name="Rates" sheetId="39" r:id="rId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G4" i="11"/>
  <c r="G5" i="11"/>
  <c r="K27" i="4"/>
  <c r="K51" i="9"/>
  <c r="K52" i="9"/>
  <c r="K20" i="25"/>
  <c r="K19" i="25"/>
  <c r="K18" i="25"/>
  <c r="K17" i="25"/>
  <c r="K16" i="25"/>
  <c r="B7" i="3" l="1"/>
  <c r="B8" i="3" s="1"/>
  <c r="B9" i="3" s="1"/>
  <c r="B10" i="3" s="1"/>
  <c r="K8" i="5"/>
  <c r="K8" i="6"/>
  <c r="K8" i="7"/>
  <c r="K8" i="8"/>
  <c r="K8" i="9"/>
  <c r="K8" i="10"/>
  <c r="K8" i="11"/>
  <c r="K8" i="12"/>
  <c r="K8" i="13"/>
  <c r="K8" i="14"/>
  <c r="K8" i="15"/>
  <c r="K8" i="16"/>
  <c r="K8" i="17"/>
  <c r="K8" i="18"/>
  <c r="K8" i="19"/>
  <c r="K8" i="20"/>
  <c r="K8" i="21"/>
  <c r="K8" i="22"/>
  <c r="K8" i="23"/>
  <c r="K8" i="24"/>
  <c r="K8" i="25"/>
  <c r="K8" i="26"/>
  <c r="K8" i="27"/>
  <c r="K8" i="28"/>
  <c r="K8" i="29"/>
  <c r="K8" i="30"/>
  <c r="K8" i="31"/>
  <c r="K8" i="32"/>
  <c r="K8" i="33"/>
  <c r="K8" i="34"/>
  <c r="K8" i="35"/>
  <c r="K8" i="36"/>
  <c r="K8" i="37"/>
  <c r="K8" i="4"/>
  <c r="K15" i="2"/>
  <c r="K19" i="2"/>
  <c r="K12" i="4"/>
  <c r="K13" i="4"/>
  <c r="G5" i="4"/>
  <c r="K5" i="4" s="1"/>
  <c r="G6" i="4"/>
  <c r="K6" i="4" s="1"/>
  <c r="G7" i="4"/>
  <c r="G5" i="5"/>
  <c r="G6" i="5"/>
  <c r="K6" i="5" s="1"/>
  <c r="G7" i="5"/>
  <c r="G5" i="6"/>
  <c r="K5" i="6" s="1"/>
  <c r="G6" i="6"/>
  <c r="K6" i="6" s="1"/>
  <c r="G7" i="6"/>
  <c r="G5" i="7"/>
  <c r="G6" i="7"/>
  <c r="G7" i="7"/>
  <c r="G5" i="8"/>
  <c r="K5" i="8" s="1"/>
  <c r="G6" i="8"/>
  <c r="K6" i="8" s="1"/>
  <c r="G5" i="9"/>
  <c r="K5" i="9" s="1"/>
  <c r="G6" i="9"/>
  <c r="K6" i="9" s="1"/>
  <c r="G7" i="9"/>
  <c r="G5" i="10"/>
  <c r="G6" i="10"/>
  <c r="K6" i="10" s="1"/>
  <c r="G7" i="10"/>
  <c r="G6" i="11"/>
  <c r="K6" i="11" s="1"/>
  <c r="G5" i="12"/>
  <c r="K5" i="12" s="1"/>
  <c r="G6" i="12"/>
  <c r="G5" i="13"/>
  <c r="K5" i="13" s="1"/>
  <c r="G6" i="13"/>
  <c r="K6" i="13" s="1"/>
  <c r="G5" i="14"/>
  <c r="K5" i="14" s="1"/>
  <c r="G6" i="14"/>
  <c r="K6" i="14" s="1"/>
  <c r="G5" i="15"/>
  <c r="G6" i="15"/>
  <c r="G5" i="16"/>
  <c r="G6" i="16"/>
  <c r="G7" i="16"/>
  <c r="G5" i="17"/>
  <c r="K5" i="17" s="1"/>
  <c r="G6" i="17"/>
  <c r="K6" i="17" s="1"/>
  <c r="G7" i="17"/>
  <c r="G5" i="18"/>
  <c r="G6" i="18"/>
  <c r="K6" i="18" s="1"/>
  <c r="G7" i="18"/>
  <c r="G5" i="20"/>
  <c r="G6" i="20"/>
  <c r="K6" i="20" s="1"/>
  <c r="G7" i="20"/>
  <c r="G5" i="21"/>
  <c r="K5" i="21" s="1"/>
  <c r="G6" i="21"/>
  <c r="G7" i="21"/>
  <c r="G5" i="22"/>
  <c r="K5" i="22" s="1"/>
  <c r="G6" i="22"/>
  <c r="G7" i="22"/>
  <c r="G5" i="23"/>
  <c r="K5" i="23" s="1"/>
  <c r="G6" i="23"/>
  <c r="K6" i="23" s="1"/>
  <c r="G7" i="23"/>
  <c r="G5" i="24"/>
  <c r="G6" i="24"/>
  <c r="K6" i="24" s="1"/>
  <c r="G7" i="24"/>
  <c r="G5" i="25"/>
  <c r="K5" i="25" s="1"/>
  <c r="G6" i="25"/>
  <c r="G7" i="25"/>
  <c r="G5" i="26"/>
  <c r="K5" i="26" s="1"/>
  <c r="G6" i="26"/>
  <c r="K6" i="26" s="1"/>
  <c r="G7" i="26"/>
  <c r="G6" i="27"/>
  <c r="K6" i="27" s="1"/>
  <c r="G6" i="28"/>
  <c r="K6" i="28" s="1"/>
  <c r="G5" i="29"/>
  <c r="K5" i="29" s="1"/>
  <c r="G6" i="29"/>
  <c r="G7" i="29"/>
  <c r="G5" i="30"/>
  <c r="K5" i="30" s="1"/>
  <c r="G6" i="30"/>
  <c r="K6" i="30" s="1"/>
  <c r="G7" i="30"/>
  <c r="G5" i="31"/>
  <c r="K5" i="31" s="1"/>
  <c r="G6" i="31"/>
  <c r="K6" i="31" s="1"/>
  <c r="G7" i="31"/>
  <c r="G5" i="32"/>
  <c r="G6" i="32"/>
  <c r="K6" i="32" s="1"/>
  <c r="G7" i="32"/>
  <c r="G5" i="33"/>
  <c r="K5" i="33" s="1"/>
  <c r="G6" i="33"/>
  <c r="K6" i="33" s="1"/>
  <c r="G5" i="34"/>
  <c r="K5" i="34" s="1"/>
  <c r="G6" i="34"/>
  <c r="K6" i="34" s="1"/>
  <c r="G7" i="34"/>
  <c r="G5" i="35"/>
  <c r="G6" i="35"/>
  <c r="K6" i="35" s="1"/>
  <c r="G5" i="36"/>
  <c r="G6" i="36"/>
  <c r="K6" i="36" s="1"/>
  <c r="G5" i="37"/>
  <c r="K5" i="37" s="1"/>
  <c r="G6" i="37"/>
  <c r="G7" i="37"/>
  <c r="K5" i="19"/>
  <c r="G6" i="19"/>
  <c r="G7" i="19"/>
  <c r="K5" i="5"/>
  <c r="K5" i="7"/>
  <c r="K6" i="7"/>
  <c r="K5" i="10"/>
  <c r="K5" i="11"/>
  <c r="K6" i="12"/>
  <c r="K5" i="15"/>
  <c r="K6" i="15"/>
  <c r="K5" i="16"/>
  <c r="K6" i="16"/>
  <c r="K5" i="18"/>
  <c r="K5" i="20"/>
  <c r="K6" i="21"/>
  <c r="K6" i="22"/>
  <c r="K5" i="24"/>
  <c r="K6" i="25"/>
  <c r="K5" i="27"/>
  <c r="K5" i="28"/>
  <c r="K6" i="29"/>
  <c r="K5" i="32"/>
  <c r="K5" i="35"/>
  <c r="K5" i="36"/>
  <c r="K6" i="37"/>
  <c r="K6" i="19"/>
  <c r="G4" i="5"/>
  <c r="G4" i="6"/>
  <c r="G4" i="7"/>
  <c r="G4" i="8"/>
  <c r="G4" i="9"/>
  <c r="G4" i="10"/>
  <c r="G4" i="12"/>
  <c r="G4" i="13"/>
  <c r="G4" i="14"/>
  <c r="G4" i="15"/>
  <c r="G4" i="16"/>
  <c r="G4" i="17"/>
  <c r="G4" i="18"/>
  <c r="G4" i="19"/>
  <c r="G4" i="20"/>
  <c r="G4" i="21"/>
  <c r="G4" i="22"/>
  <c r="G4" i="23"/>
  <c r="G4" i="24"/>
  <c r="G4" i="25"/>
  <c r="G4" i="26"/>
  <c r="G4" i="27"/>
  <c r="G4" i="28"/>
  <c r="G4" i="29"/>
  <c r="G4" i="30"/>
  <c r="G4" i="31"/>
  <c r="G4" i="32"/>
  <c r="G4" i="33"/>
  <c r="G4" i="34"/>
  <c r="G4" i="35"/>
  <c r="G4" i="36"/>
  <c r="G4" i="37"/>
  <c r="G4" i="4"/>
  <c r="G12" i="2"/>
  <c r="G13" i="2"/>
  <c r="K13" i="2" s="1"/>
  <c r="G14" i="2"/>
  <c r="G11" i="2"/>
  <c r="K22" i="2" l="1"/>
  <c r="I11" i="1"/>
  <c r="G54" i="2" s="1"/>
  <c r="B12" i="3"/>
  <c r="E7" i="5"/>
  <c r="K7" i="5" s="1"/>
  <c r="E7" i="6"/>
  <c r="K7" i="6" s="1"/>
  <c r="E7" i="7"/>
  <c r="K7" i="7" s="1"/>
  <c r="E7" i="8"/>
  <c r="K7" i="8" s="1"/>
  <c r="E7" i="9"/>
  <c r="K7" i="9" s="1"/>
  <c r="E7" i="10"/>
  <c r="K7" i="10" s="1"/>
  <c r="E7" i="11"/>
  <c r="K7" i="11" s="1"/>
  <c r="E7" i="12"/>
  <c r="K7" i="12" s="1"/>
  <c r="E7" i="13"/>
  <c r="K7" i="13" s="1"/>
  <c r="E7" i="14"/>
  <c r="K7" i="14" s="1"/>
  <c r="E7" i="15"/>
  <c r="K7" i="15" s="1"/>
  <c r="E7" i="16"/>
  <c r="K7" i="16" s="1"/>
  <c r="E7" i="17"/>
  <c r="K7" i="17" s="1"/>
  <c r="E7" i="18"/>
  <c r="K7" i="18" s="1"/>
  <c r="E7" i="19"/>
  <c r="K7" i="19" s="1"/>
  <c r="E7" i="20"/>
  <c r="K7" i="20" s="1"/>
  <c r="E7" i="21"/>
  <c r="K7" i="21" s="1"/>
  <c r="E7" i="22"/>
  <c r="K7" i="22" s="1"/>
  <c r="E7" i="23"/>
  <c r="K7" i="23" s="1"/>
  <c r="E7" i="24"/>
  <c r="K7" i="24" s="1"/>
  <c r="E7" i="25"/>
  <c r="K7" i="25" s="1"/>
  <c r="E7" i="26"/>
  <c r="K7" i="26" s="1"/>
  <c r="E7" i="27"/>
  <c r="K7" i="27" s="1"/>
  <c r="E7" i="28"/>
  <c r="K7" i="28" s="1"/>
  <c r="E7" i="29"/>
  <c r="K7" i="29" s="1"/>
  <c r="E7" i="30"/>
  <c r="K7" i="30" s="1"/>
  <c r="E7" i="31"/>
  <c r="K7" i="31" s="1"/>
  <c r="E7" i="32"/>
  <c r="K7" i="32" s="1"/>
  <c r="E7" i="33"/>
  <c r="K7" i="33" s="1"/>
  <c r="K7" i="34"/>
  <c r="E7" i="35"/>
  <c r="K7" i="35" s="1"/>
  <c r="E7" i="36"/>
  <c r="K7" i="36" s="1"/>
  <c r="E7" i="37"/>
  <c r="K7" i="37" s="1"/>
  <c r="E7" i="4"/>
  <c r="K7" i="4" s="1"/>
  <c r="E14" i="2"/>
  <c r="K14" i="2" s="1"/>
  <c r="K12" i="2"/>
  <c r="K8" i="2"/>
  <c r="K7" i="2"/>
  <c r="K6" i="2"/>
  <c r="K5" i="2"/>
  <c r="K4" i="2"/>
  <c r="K9" i="4"/>
  <c r="K4" i="4"/>
  <c r="K9" i="5"/>
  <c r="K4" i="5"/>
  <c r="K9" i="6"/>
  <c r="K4" i="6"/>
  <c r="K9" i="7"/>
  <c r="K4" i="7"/>
  <c r="K9" i="8"/>
  <c r="K4" i="8"/>
  <c r="K9" i="9"/>
  <c r="K4" i="9"/>
  <c r="K9" i="10"/>
  <c r="K4" i="10"/>
  <c r="K9" i="11"/>
  <c r="K4" i="11"/>
  <c r="K9" i="12"/>
  <c r="K4" i="12"/>
  <c r="K9" i="13"/>
  <c r="K4" i="13"/>
  <c r="K9" i="14"/>
  <c r="K4" i="14"/>
  <c r="K9" i="15"/>
  <c r="K4" i="15"/>
  <c r="K9" i="16"/>
  <c r="K4" i="16"/>
  <c r="K9" i="17"/>
  <c r="K4" i="17"/>
  <c r="K9" i="18"/>
  <c r="K4" i="18"/>
  <c r="K9" i="19"/>
  <c r="K4" i="19"/>
  <c r="K9" i="20"/>
  <c r="K4" i="20"/>
  <c r="K9" i="21"/>
  <c r="K4" i="21"/>
  <c r="K9" i="22"/>
  <c r="K4" i="22"/>
  <c r="K9" i="23"/>
  <c r="K4" i="23"/>
  <c r="K9" i="24"/>
  <c r="K4" i="24"/>
  <c r="K9" i="25"/>
  <c r="K4" i="25"/>
  <c r="K9" i="26"/>
  <c r="K4" i="26"/>
  <c r="K9" i="27"/>
  <c r="K4" i="27"/>
  <c r="K9" i="28"/>
  <c r="K4" i="28"/>
  <c r="K9" i="29"/>
  <c r="K4" i="29"/>
  <c r="K9" i="30"/>
  <c r="K4" i="30"/>
  <c r="K9" i="31"/>
  <c r="K4" i="31"/>
  <c r="K9" i="32"/>
  <c r="K4" i="32"/>
  <c r="K9" i="33"/>
  <c r="K4" i="33"/>
  <c r="K9" i="34"/>
  <c r="K4" i="34"/>
  <c r="K9" i="35"/>
  <c r="K4" i="35"/>
  <c r="K9" i="36"/>
  <c r="K4" i="36"/>
  <c r="K9" i="37"/>
  <c r="K4" i="37"/>
  <c r="K16" i="2"/>
  <c r="K11" i="2"/>
  <c r="B2" i="1"/>
  <c r="H336" i="1"/>
  <c r="H327" i="1"/>
  <c r="H318" i="1"/>
  <c r="H309" i="1"/>
  <c r="H300" i="1"/>
  <c r="H291" i="1"/>
  <c r="H282" i="1"/>
  <c r="H273" i="1"/>
  <c r="H264" i="1"/>
  <c r="H255" i="1"/>
  <c r="H246" i="1"/>
  <c r="H237" i="1"/>
  <c r="H228" i="1"/>
  <c r="H219" i="1"/>
  <c r="H210" i="1"/>
  <c r="H201" i="1"/>
  <c r="H192" i="1"/>
  <c r="H183" i="1"/>
  <c r="H174" i="1"/>
  <c r="H165" i="1"/>
  <c r="H156" i="1"/>
  <c r="H147" i="1"/>
  <c r="H138" i="1"/>
  <c r="H129" i="1"/>
  <c r="H120" i="1"/>
  <c r="H111" i="1"/>
  <c r="H102" i="1"/>
  <c r="H93" i="1"/>
  <c r="H84" i="1"/>
  <c r="H75" i="1"/>
  <c r="H66" i="1"/>
  <c r="H57" i="1"/>
  <c r="H48" i="1"/>
  <c r="H39" i="1"/>
  <c r="H30" i="1"/>
  <c r="C329" i="1"/>
  <c r="C320" i="1"/>
  <c r="C311" i="1"/>
  <c r="C302" i="1"/>
  <c r="C293" i="1"/>
  <c r="C284" i="1"/>
  <c r="C275" i="1"/>
  <c r="C266" i="1"/>
  <c r="C257" i="1"/>
  <c r="C248" i="1"/>
  <c r="C239" i="1"/>
  <c r="C230" i="1"/>
  <c r="C221" i="1"/>
  <c r="C212" i="1"/>
  <c r="C203" i="1"/>
  <c r="C194" i="1"/>
  <c r="C185" i="1"/>
  <c r="C176" i="1"/>
  <c r="C167" i="1"/>
  <c r="C158" i="1"/>
  <c r="C149" i="1"/>
  <c r="C140" i="1"/>
  <c r="C131" i="1"/>
  <c r="C122" i="1"/>
  <c r="C113" i="1"/>
  <c r="C104" i="1"/>
  <c r="C95" i="1"/>
  <c r="C86" i="1"/>
  <c r="C77" i="1"/>
  <c r="C68" i="1"/>
  <c r="C59" i="1"/>
  <c r="C50" i="1"/>
  <c r="C41" i="1"/>
  <c r="C32" i="1"/>
  <c r="C22" i="1"/>
  <c r="H335" i="1"/>
  <c r="H334" i="1"/>
  <c r="H333" i="1"/>
  <c r="H332" i="1"/>
  <c r="H331" i="1"/>
  <c r="H330" i="1"/>
  <c r="H326" i="1"/>
  <c r="H325" i="1"/>
  <c r="H324" i="1"/>
  <c r="H323" i="1"/>
  <c r="H322" i="1"/>
  <c r="H321" i="1"/>
  <c r="H317" i="1"/>
  <c r="H316" i="1"/>
  <c r="H315" i="1"/>
  <c r="H314" i="1"/>
  <c r="H313" i="1"/>
  <c r="H312" i="1"/>
  <c r="H308" i="1"/>
  <c r="H307" i="1"/>
  <c r="H306" i="1"/>
  <c r="H305" i="1"/>
  <c r="H304" i="1"/>
  <c r="H303" i="1"/>
  <c r="H299" i="1"/>
  <c r="H298" i="1"/>
  <c r="H297" i="1"/>
  <c r="H296" i="1"/>
  <c r="H295" i="1"/>
  <c r="H294" i="1"/>
  <c r="H290" i="1"/>
  <c r="H289" i="1"/>
  <c r="H288" i="1"/>
  <c r="H287" i="1"/>
  <c r="H286" i="1"/>
  <c r="H285" i="1"/>
  <c r="H281" i="1"/>
  <c r="H280" i="1"/>
  <c r="H279" i="1"/>
  <c r="H278" i="1"/>
  <c r="H277" i="1"/>
  <c r="H276" i="1"/>
  <c r="H272" i="1"/>
  <c r="H271" i="1"/>
  <c r="H270" i="1"/>
  <c r="H269" i="1"/>
  <c r="H268" i="1"/>
  <c r="H267" i="1"/>
  <c r="H263" i="1"/>
  <c r="H262" i="1"/>
  <c r="H261" i="1"/>
  <c r="H260" i="1"/>
  <c r="H259" i="1"/>
  <c r="H258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6" i="1"/>
  <c r="H235" i="1"/>
  <c r="H234" i="1"/>
  <c r="H233" i="1"/>
  <c r="H232" i="1"/>
  <c r="H231" i="1"/>
  <c r="H227" i="1"/>
  <c r="H226" i="1"/>
  <c r="H225" i="1"/>
  <c r="H224" i="1"/>
  <c r="H223" i="1"/>
  <c r="H222" i="1"/>
  <c r="H218" i="1"/>
  <c r="H217" i="1"/>
  <c r="H216" i="1"/>
  <c r="H215" i="1"/>
  <c r="H214" i="1"/>
  <c r="H213" i="1"/>
  <c r="H209" i="1"/>
  <c r="H208" i="1"/>
  <c r="H207" i="1"/>
  <c r="H206" i="1"/>
  <c r="H205" i="1"/>
  <c r="H204" i="1"/>
  <c r="H200" i="1"/>
  <c r="H199" i="1"/>
  <c r="H198" i="1"/>
  <c r="H197" i="1"/>
  <c r="H196" i="1"/>
  <c r="H195" i="1"/>
  <c r="H191" i="1"/>
  <c r="H190" i="1"/>
  <c r="H189" i="1"/>
  <c r="H188" i="1"/>
  <c r="H187" i="1"/>
  <c r="H186" i="1"/>
  <c r="H182" i="1"/>
  <c r="H181" i="1"/>
  <c r="H180" i="1"/>
  <c r="H179" i="1"/>
  <c r="H178" i="1"/>
  <c r="H177" i="1"/>
  <c r="H173" i="1"/>
  <c r="H172" i="1"/>
  <c r="H171" i="1"/>
  <c r="H170" i="1"/>
  <c r="H169" i="1"/>
  <c r="H168" i="1"/>
  <c r="H164" i="1"/>
  <c r="H163" i="1"/>
  <c r="H162" i="1"/>
  <c r="H161" i="1"/>
  <c r="H160" i="1"/>
  <c r="H159" i="1"/>
  <c r="H155" i="1"/>
  <c r="H154" i="1"/>
  <c r="H153" i="1"/>
  <c r="H152" i="1"/>
  <c r="H151" i="1"/>
  <c r="H150" i="1"/>
  <c r="H146" i="1"/>
  <c r="H145" i="1"/>
  <c r="H144" i="1"/>
  <c r="H143" i="1"/>
  <c r="H142" i="1"/>
  <c r="H141" i="1"/>
  <c r="H137" i="1"/>
  <c r="H136" i="1"/>
  <c r="H135" i="1"/>
  <c r="H134" i="1"/>
  <c r="H133" i="1"/>
  <c r="H132" i="1"/>
  <c r="H128" i="1"/>
  <c r="H127" i="1"/>
  <c r="H126" i="1"/>
  <c r="H125" i="1"/>
  <c r="H124" i="1"/>
  <c r="H123" i="1"/>
  <c r="H119" i="1"/>
  <c r="H118" i="1"/>
  <c r="H117" i="1"/>
  <c r="H116" i="1"/>
  <c r="H115" i="1"/>
  <c r="H114" i="1"/>
  <c r="H110" i="1"/>
  <c r="H109" i="1"/>
  <c r="H108" i="1"/>
  <c r="H107" i="1"/>
  <c r="H106" i="1"/>
  <c r="H105" i="1"/>
  <c r="H101" i="1"/>
  <c r="H100" i="1"/>
  <c r="H99" i="1"/>
  <c r="H98" i="1"/>
  <c r="H97" i="1"/>
  <c r="H96" i="1"/>
  <c r="H92" i="1"/>
  <c r="H91" i="1"/>
  <c r="H90" i="1"/>
  <c r="H89" i="1"/>
  <c r="H88" i="1"/>
  <c r="H87" i="1"/>
  <c r="H83" i="1"/>
  <c r="H82" i="1"/>
  <c r="H81" i="1"/>
  <c r="H80" i="1"/>
  <c r="H79" i="1"/>
  <c r="H78" i="1"/>
  <c r="H74" i="1"/>
  <c r="H73" i="1"/>
  <c r="H72" i="1"/>
  <c r="H71" i="1"/>
  <c r="H70" i="1"/>
  <c r="H69" i="1"/>
  <c r="H65" i="1"/>
  <c r="H64" i="1"/>
  <c r="H63" i="1"/>
  <c r="H62" i="1"/>
  <c r="H61" i="1"/>
  <c r="H60" i="1"/>
  <c r="H56" i="1"/>
  <c r="H55" i="1"/>
  <c r="H54" i="1"/>
  <c r="H53" i="1"/>
  <c r="H52" i="1"/>
  <c r="H51" i="1"/>
  <c r="H47" i="1"/>
  <c r="H46" i="1"/>
  <c r="H45" i="1"/>
  <c r="H44" i="1"/>
  <c r="H43" i="1"/>
  <c r="H42" i="1"/>
  <c r="H38" i="1"/>
  <c r="H37" i="1"/>
  <c r="H36" i="1"/>
  <c r="H35" i="1"/>
  <c r="H34" i="1"/>
  <c r="H33" i="1"/>
  <c r="B1" i="36"/>
  <c r="B1" i="37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K52" i="6"/>
  <c r="K51" i="6"/>
  <c r="K50" i="6"/>
  <c r="K49" i="6"/>
  <c r="K48" i="6"/>
  <c r="K47" i="6"/>
  <c r="K45" i="6"/>
  <c r="K44" i="6"/>
  <c r="K43" i="6"/>
  <c r="K42" i="6"/>
  <c r="K41" i="6"/>
  <c r="K40" i="6"/>
  <c r="K38" i="6"/>
  <c r="K37" i="6"/>
  <c r="K36" i="6"/>
  <c r="K35" i="6"/>
  <c r="K34" i="6"/>
  <c r="K33" i="6"/>
  <c r="K31" i="6"/>
  <c r="K30" i="6"/>
  <c r="K29" i="6"/>
  <c r="K28" i="6"/>
  <c r="K27" i="6"/>
  <c r="K26" i="6"/>
  <c r="K24" i="6"/>
  <c r="K23" i="6"/>
  <c r="K22" i="6"/>
  <c r="K21" i="6"/>
  <c r="K20" i="6"/>
  <c r="K19" i="6"/>
  <c r="K17" i="6"/>
  <c r="K16" i="6"/>
  <c r="K15" i="6"/>
  <c r="K14" i="6"/>
  <c r="K13" i="6"/>
  <c r="K12" i="6"/>
  <c r="K52" i="7"/>
  <c r="K51" i="7"/>
  <c r="K50" i="7"/>
  <c r="K49" i="7"/>
  <c r="K48" i="7"/>
  <c r="K47" i="7"/>
  <c r="K45" i="7"/>
  <c r="K44" i="7"/>
  <c r="K43" i="7"/>
  <c r="K42" i="7"/>
  <c r="K41" i="7"/>
  <c r="K40" i="7"/>
  <c r="K38" i="7"/>
  <c r="K37" i="7"/>
  <c r="K36" i="7"/>
  <c r="K35" i="7"/>
  <c r="K34" i="7"/>
  <c r="K33" i="7"/>
  <c r="K31" i="7"/>
  <c r="K30" i="7"/>
  <c r="K29" i="7"/>
  <c r="K28" i="7"/>
  <c r="K27" i="7"/>
  <c r="K26" i="7"/>
  <c r="K24" i="7"/>
  <c r="K23" i="7"/>
  <c r="K22" i="7"/>
  <c r="K21" i="7"/>
  <c r="K20" i="7"/>
  <c r="K19" i="7"/>
  <c r="K17" i="7"/>
  <c r="K16" i="7"/>
  <c r="K15" i="7"/>
  <c r="K14" i="7"/>
  <c r="K13" i="7"/>
  <c r="K12" i="7"/>
  <c r="K52" i="8"/>
  <c r="K51" i="8"/>
  <c r="K50" i="8"/>
  <c r="K49" i="8"/>
  <c r="K48" i="8"/>
  <c r="K47" i="8"/>
  <c r="K45" i="8"/>
  <c r="K44" i="8"/>
  <c r="K43" i="8"/>
  <c r="K42" i="8"/>
  <c r="K41" i="8"/>
  <c r="K40" i="8"/>
  <c r="K38" i="8"/>
  <c r="K37" i="8"/>
  <c r="K36" i="8"/>
  <c r="K35" i="8"/>
  <c r="K34" i="8"/>
  <c r="K33" i="8"/>
  <c r="K31" i="8"/>
  <c r="K30" i="8"/>
  <c r="K29" i="8"/>
  <c r="K28" i="8"/>
  <c r="K27" i="8"/>
  <c r="K26" i="8"/>
  <c r="K24" i="8"/>
  <c r="K23" i="8"/>
  <c r="K22" i="8"/>
  <c r="K21" i="8"/>
  <c r="K20" i="8"/>
  <c r="K19" i="8"/>
  <c r="K17" i="8"/>
  <c r="K16" i="8"/>
  <c r="K15" i="8"/>
  <c r="K14" i="8"/>
  <c r="K13" i="8"/>
  <c r="K12" i="8"/>
  <c r="K54" i="9"/>
  <c r="K53" i="9"/>
  <c r="K50" i="9"/>
  <c r="K49" i="9"/>
  <c r="K48" i="9"/>
  <c r="K47" i="9"/>
  <c r="K45" i="9"/>
  <c r="K44" i="9"/>
  <c r="K43" i="9"/>
  <c r="K42" i="9"/>
  <c r="K41" i="9"/>
  <c r="K40" i="9"/>
  <c r="K38" i="9"/>
  <c r="K37" i="9"/>
  <c r="K36" i="9"/>
  <c r="K35" i="9"/>
  <c r="K34" i="9"/>
  <c r="K33" i="9"/>
  <c r="K31" i="9"/>
  <c r="K30" i="9"/>
  <c r="K29" i="9"/>
  <c r="K28" i="9"/>
  <c r="K27" i="9"/>
  <c r="K26" i="9"/>
  <c r="K24" i="9"/>
  <c r="K23" i="9"/>
  <c r="K22" i="9"/>
  <c r="K21" i="9"/>
  <c r="K20" i="9"/>
  <c r="K19" i="9"/>
  <c r="K17" i="9"/>
  <c r="K16" i="9"/>
  <c r="K15" i="9"/>
  <c r="K14" i="9"/>
  <c r="K13" i="9"/>
  <c r="K12" i="9"/>
  <c r="K52" i="10"/>
  <c r="K51" i="10"/>
  <c r="K50" i="10"/>
  <c r="K49" i="10"/>
  <c r="K48" i="10"/>
  <c r="K47" i="10"/>
  <c r="K45" i="10"/>
  <c r="K44" i="10"/>
  <c r="K43" i="10"/>
  <c r="K42" i="10"/>
  <c r="K41" i="10"/>
  <c r="K40" i="10"/>
  <c r="K38" i="10"/>
  <c r="K37" i="10"/>
  <c r="K36" i="10"/>
  <c r="K35" i="10"/>
  <c r="K34" i="10"/>
  <c r="K33" i="10"/>
  <c r="K31" i="10"/>
  <c r="K30" i="10"/>
  <c r="K29" i="10"/>
  <c r="K28" i="10"/>
  <c r="K27" i="10"/>
  <c r="K26" i="10"/>
  <c r="K24" i="10"/>
  <c r="K23" i="10"/>
  <c r="K22" i="10"/>
  <c r="K21" i="10"/>
  <c r="K20" i="10"/>
  <c r="K19" i="10"/>
  <c r="K17" i="10"/>
  <c r="K16" i="10"/>
  <c r="K15" i="10"/>
  <c r="K14" i="10"/>
  <c r="K13" i="10"/>
  <c r="K12" i="10"/>
  <c r="K52" i="11"/>
  <c r="K51" i="11"/>
  <c r="K50" i="11"/>
  <c r="K49" i="11"/>
  <c r="K48" i="11"/>
  <c r="K47" i="11"/>
  <c r="K45" i="11"/>
  <c r="K44" i="11"/>
  <c r="K43" i="11"/>
  <c r="K42" i="11"/>
  <c r="K41" i="11"/>
  <c r="K40" i="11"/>
  <c r="K38" i="11"/>
  <c r="K37" i="11"/>
  <c r="K36" i="11"/>
  <c r="K35" i="11"/>
  <c r="K34" i="11"/>
  <c r="K33" i="11"/>
  <c r="K31" i="11"/>
  <c r="K30" i="11"/>
  <c r="K29" i="11"/>
  <c r="K28" i="11"/>
  <c r="K27" i="11"/>
  <c r="K26" i="11"/>
  <c r="K24" i="11"/>
  <c r="K23" i="11"/>
  <c r="K22" i="11"/>
  <c r="K21" i="11"/>
  <c r="K20" i="11"/>
  <c r="K19" i="11"/>
  <c r="K17" i="11"/>
  <c r="K16" i="11"/>
  <c r="K15" i="11"/>
  <c r="K14" i="11"/>
  <c r="K13" i="11"/>
  <c r="K12" i="11"/>
  <c r="K52" i="12"/>
  <c r="K51" i="12"/>
  <c r="K50" i="12"/>
  <c r="K49" i="12"/>
  <c r="K48" i="12"/>
  <c r="K47" i="12"/>
  <c r="K45" i="12"/>
  <c r="K44" i="12"/>
  <c r="K43" i="12"/>
  <c r="K42" i="12"/>
  <c r="K41" i="12"/>
  <c r="K40" i="12"/>
  <c r="K38" i="12"/>
  <c r="K37" i="12"/>
  <c r="K36" i="12"/>
  <c r="K35" i="12"/>
  <c r="K34" i="12"/>
  <c r="K33" i="12"/>
  <c r="K31" i="12"/>
  <c r="K30" i="12"/>
  <c r="K29" i="12"/>
  <c r="K28" i="12"/>
  <c r="K27" i="12"/>
  <c r="K26" i="12"/>
  <c r="K24" i="12"/>
  <c r="K23" i="12"/>
  <c r="K22" i="12"/>
  <c r="K21" i="12"/>
  <c r="K20" i="12"/>
  <c r="K19" i="12"/>
  <c r="K17" i="12"/>
  <c r="K16" i="12"/>
  <c r="K15" i="12"/>
  <c r="K14" i="12"/>
  <c r="K13" i="12"/>
  <c r="K12" i="12"/>
  <c r="K52" i="13"/>
  <c r="K51" i="13"/>
  <c r="K50" i="13"/>
  <c r="K49" i="13"/>
  <c r="K48" i="13"/>
  <c r="K47" i="13"/>
  <c r="K45" i="13"/>
  <c r="K44" i="13"/>
  <c r="K43" i="13"/>
  <c r="K42" i="13"/>
  <c r="K41" i="13"/>
  <c r="K40" i="13"/>
  <c r="K38" i="13"/>
  <c r="K37" i="13"/>
  <c r="K36" i="13"/>
  <c r="K35" i="13"/>
  <c r="K34" i="13"/>
  <c r="K33" i="13"/>
  <c r="K31" i="13"/>
  <c r="K30" i="13"/>
  <c r="K29" i="13"/>
  <c r="K28" i="13"/>
  <c r="K27" i="13"/>
  <c r="K26" i="13"/>
  <c r="K24" i="13"/>
  <c r="K23" i="13"/>
  <c r="K22" i="13"/>
  <c r="K21" i="13"/>
  <c r="K20" i="13"/>
  <c r="K19" i="13"/>
  <c r="K17" i="13"/>
  <c r="K16" i="13"/>
  <c r="K15" i="13"/>
  <c r="K14" i="13"/>
  <c r="K13" i="13"/>
  <c r="K12" i="13"/>
  <c r="K52" i="14"/>
  <c r="K51" i="14"/>
  <c r="K50" i="14"/>
  <c r="K49" i="14"/>
  <c r="K48" i="14"/>
  <c r="K47" i="14"/>
  <c r="K45" i="14"/>
  <c r="K44" i="14"/>
  <c r="K43" i="14"/>
  <c r="K42" i="14"/>
  <c r="K41" i="14"/>
  <c r="K40" i="14"/>
  <c r="K38" i="14"/>
  <c r="K37" i="14"/>
  <c r="K36" i="14"/>
  <c r="K35" i="14"/>
  <c r="K34" i="14"/>
  <c r="K33" i="14"/>
  <c r="K31" i="14"/>
  <c r="K30" i="14"/>
  <c r="K29" i="14"/>
  <c r="K28" i="14"/>
  <c r="K27" i="14"/>
  <c r="K26" i="14"/>
  <c r="K24" i="14"/>
  <c r="K23" i="14"/>
  <c r="K22" i="14"/>
  <c r="K21" i="14"/>
  <c r="K20" i="14"/>
  <c r="K19" i="14"/>
  <c r="K17" i="14"/>
  <c r="K16" i="14"/>
  <c r="K15" i="14"/>
  <c r="K14" i="14"/>
  <c r="K13" i="14"/>
  <c r="K12" i="14"/>
  <c r="K52" i="15"/>
  <c r="K51" i="15"/>
  <c r="K50" i="15"/>
  <c r="K49" i="15"/>
  <c r="K48" i="15"/>
  <c r="K47" i="15"/>
  <c r="K45" i="15"/>
  <c r="K44" i="15"/>
  <c r="K43" i="15"/>
  <c r="K42" i="15"/>
  <c r="K41" i="15"/>
  <c r="K40" i="15"/>
  <c r="K38" i="15"/>
  <c r="K37" i="15"/>
  <c r="K36" i="15"/>
  <c r="K35" i="15"/>
  <c r="K34" i="15"/>
  <c r="K33" i="15"/>
  <c r="K31" i="15"/>
  <c r="K30" i="15"/>
  <c r="K29" i="15"/>
  <c r="K28" i="15"/>
  <c r="K27" i="15"/>
  <c r="K26" i="15"/>
  <c r="K24" i="15"/>
  <c r="K23" i="15"/>
  <c r="K22" i="15"/>
  <c r="K21" i="15"/>
  <c r="K20" i="15"/>
  <c r="K19" i="15"/>
  <c r="K17" i="15"/>
  <c r="K16" i="15"/>
  <c r="K15" i="15"/>
  <c r="K14" i="15"/>
  <c r="K13" i="15"/>
  <c r="K12" i="15"/>
  <c r="K52" i="16"/>
  <c r="K51" i="16"/>
  <c r="K50" i="16"/>
  <c r="K49" i="16"/>
  <c r="K48" i="16"/>
  <c r="K47" i="16"/>
  <c r="K45" i="16"/>
  <c r="K44" i="16"/>
  <c r="K43" i="16"/>
  <c r="K42" i="16"/>
  <c r="K41" i="16"/>
  <c r="K40" i="16"/>
  <c r="K38" i="16"/>
  <c r="K37" i="16"/>
  <c r="K36" i="16"/>
  <c r="K35" i="16"/>
  <c r="K34" i="16"/>
  <c r="K33" i="16"/>
  <c r="K31" i="16"/>
  <c r="K30" i="16"/>
  <c r="K29" i="16"/>
  <c r="K28" i="16"/>
  <c r="K27" i="16"/>
  <c r="K26" i="16"/>
  <c r="K24" i="16"/>
  <c r="K23" i="16"/>
  <c r="K22" i="16"/>
  <c r="K21" i="16"/>
  <c r="K20" i="16"/>
  <c r="K19" i="16"/>
  <c r="K17" i="16"/>
  <c r="K16" i="16"/>
  <c r="K15" i="16"/>
  <c r="K14" i="16"/>
  <c r="K13" i="16"/>
  <c r="K12" i="16"/>
  <c r="K52" i="17"/>
  <c r="K51" i="17"/>
  <c r="K50" i="17"/>
  <c r="K49" i="17"/>
  <c r="K48" i="17"/>
  <c r="K47" i="17"/>
  <c r="K45" i="17"/>
  <c r="K44" i="17"/>
  <c r="K43" i="17"/>
  <c r="K42" i="17"/>
  <c r="K41" i="17"/>
  <c r="K40" i="17"/>
  <c r="K38" i="17"/>
  <c r="K37" i="17"/>
  <c r="K36" i="17"/>
  <c r="K35" i="17"/>
  <c r="K34" i="17"/>
  <c r="K33" i="17"/>
  <c r="K31" i="17"/>
  <c r="K30" i="17"/>
  <c r="K29" i="17"/>
  <c r="K28" i="17"/>
  <c r="K27" i="17"/>
  <c r="K26" i="17"/>
  <c r="K24" i="17"/>
  <c r="K23" i="17"/>
  <c r="K22" i="17"/>
  <c r="K21" i="17"/>
  <c r="K20" i="17"/>
  <c r="K19" i="17"/>
  <c r="K17" i="17"/>
  <c r="K16" i="17"/>
  <c r="K15" i="17"/>
  <c r="K14" i="17"/>
  <c r="K13" i="17"/>
  <c r="K12" i="17"/>
  <c r="K52" i="18"/>
  <c r="K51" i="18"/>
  <c r="K50" i="18"/>
  <c r="K49" i="18"/>
  <c r="K48" i="18"/>
  <c r="K47" i="18"/>
  <c r="K45" i="18"/>
  <c r="K44" i="18"/>
  <c r="K43" i="18"/>
  <c r="K42" i="18"/>
  <c r="K41" i="18"/>
  <c r="K40" i="18"/>
  <c r="K38" i="18"/>
  <c r="K37" i="18"/>
  <c r="K36" i="18"/>
  <c r="K35" i="18"/>
  <c r="K34" i="18"/>
  <c r="K33" i="18"/>
  <c r="K31" i="18"/>
  <c r="K30" i="18"/>
  <c r="K29" i="18"/>
  <c r="K28" i="18"/>
  <c r="K27" i="18"/>
  <c r="K26" i="18"/>
  <c r="K24" i="18"/>
  <c r="K23" i="18"/>
  <c r="K22" i="18"/>
  <c r="K21" i="18"/>
  <c r="K20" i="18"/>
  <c r="K19" i="18"/>
  <c r="K17" i="18"/>
  <c r="K16" i="18"/>
  <c r="K15" i="18"/>
  <c r="K14" i="18"/>
  <c r="K13" i="18"/>
  <c r="K12" i="18"/>
  <c r="K52" i="19"/>
  <c r="K51" i="19"/>
  <c r="K50" i="19"/>
  <c r="K49" i="19"/>
  <c r="K48" i="19"/>
  <c r="K47" i="19"/>
  <c r="K45" i="19"/>
  <c r="K44" i="19"/>
  <c r="K43" i="19"/>
  <c r="K42" i="19"/>
  <c r="K41" i="19"/>
  <c r="K40" i="19"/>
  <c r="K38" i="19"/>
  <c r="K37" i="19"/>
  <c r="K36" i="19"/>
  <c r="K35" i="19"/>
  <c r="K34" i="19"/>
  <c r="K33" i="19"/>
  <c r="K31" i="19"/>
  <c r="K30" i="19"/>
  <c r="K29" i="19"/>
  <c r="K28" i="19"/>
  <c r="K27" i="19"/>
  <c r="K26" i="19"/>
  <c r="K24" i="19"/>
  <c r="K23" i="19"/>
  <c r="K22" i="19"/>
  <c r="K21" i="19"/>
  <c r="K20" i="19"/>
  <c r="K19" i="19"/>
  <c r="K17" i="19"/>
  <c r="K16" i="19"/>
  <c r="K15" i="19"/>
  <c r="K14" i="19"/>
  <c r="K13" i="19"/>
  <c r="K12" i="19"/>
  <c r="K52" i="20"/>
  <c r="K51" i="20"/>
  <c r="K50" i="20"/>
  <c r="K49" i="20"/>
  <c r="K48" i="20"/>
  <c r="K47" i="20"/>
  <c r="K45" i="20"/>
  <c r="K44" i="20"/>
  <c r="K43" i="20"/>
  <c r="K42" i="20"/>
  <c r="K41" i="20"/>
  <c r="K40" i="20"/>
  <c r="K38" i="20"/>
  <c r="K37" i="20"/>
  <c r="K36" i="20"/>
  <c r="K35" i="20"/>
  <c r="K34" i="20"/>
  <c r="K33" i="20"/>
  <c r="K31" i="20"/>
  <c r="K30" i="20"/>
  <c r="K29" i="20"/>
  <c r="K28" i="20"/>
  <c r="K27" i="20"/>
  <c r="K26" i="20"/>
  <c r="K24" i="20"/>
  <c r="K23" i="20"/>
  <c r="K22" i="20"/>
  <c r="K21" i="20"/>
  <c r="K20" i="20"/>
  <c r="K19" i="20"/>
  <c r="K17" i="20"/>
  <c r="K16" i="20"/>
  <c r="K15" i="20"/>
  <c r="K14" i="20"/>
  <c r="K13" i="20"/>
  <c r="K12" i="20"/>
  <c r="K52" i="21"/>
  <c r="K51" i="21"/>
  <c r="K50" i="21"/>
  <c r="K49" i="21"/>
  <c r="K48" i="21"/>
  <c r="K47" i="21"/>
  <c r="K45" i="21"/>
  <c r="K44" i="21"/>
  <c r="K43" i="21"/>
  <c r="K42" i="21"/>
  <c r="K41" i="21"/>
  <c r="K40" i="21"/>
  <c r="K38" i="21"/>
  <c r="K37" i="21"/>
  <c r="K36" i="21"/>
  <c r="K35" i="21"/>
  <c r="K34" i="21"/>
  <c r="K33" i="21"/>
  <c r="K31" i="21"/>
  <c r="K30" i="21"/>
  <c r="K29" i="21"/>
  <c r="K28" i="21"/>
  <c r="K27" i="21"/>
  <c r="K26" i="21"/>
  <c r="K24" i="21"/>
  <c r="K23" i="21"/>
  <c r="K22" i="21"/>
  <c r="K21" i="21"/>
  <c r="K20" i="21"/>
  <c r="K19" i="21"/>
  <c r="K17" i="21"/>
  <c r="K16" i="21"/>
  <c r="K15" i="21"/>
  <c r="K14" i="21"/>
  <c r="K13" i="21"/>
  <c r="K12" i="21"/>
  <c r="K52" i="22"/>
  <c r="K51" i="22"/>
  <c r="K50" i="22"/>
  <c r="K49" i="22"/>
  <c r="K48" i="22"/>
  <c r="K47" i="22"/>
  <c r="K45" i="22"/>
  <c r="K44" i="22"/>
  <c r="K43" i="22"/>
  <c r="K42" i="22"/>
  <c r="K41" i="22"/>
  <c r="K40" i="22"/>
  <c r="K38" i="22"/>
  <c r="K37" i="22"/>
  <c r="K36" i="22"/>
  <c r="K35" i="22"/>
  <c r="K34" i="22"/>
  <c r="K33" i="22"/>
  <c r="K31" i="22"/>
  <c r="K30" i="22"/>
  <c r="K29" i="22"/>
  <c r="K28" i="22"/>
  <c r="K27" i="22"/>
  <c r="K26" i="22"/>
  <c r="K24" i="22"/>
  <c r="K23" i="22"/>
  <c r="K22" i="22"/>
  <c r="K21" i="22"/>
  <c r="K20" i="22"/>
  <c r="K19" i="22"/>
  <c r="K17" i="22"/>
  <c r="K16" i="22"/>
  <c r="K15" i="22"/>
  <c r="K14" i="22"/>
  <c r="K13" i="22"/>
  <c r="K12" i="22"/>
  <c r="K52" i="23"/>
  <c r="K51" i="23"/>
  <c r="K50" i="23"/>
  <c r="K49" i="23"/>
  <c r="K48" i="23"/>
  <c r="K47" i="23"/>
  <c r="K45" i="23"/>
  <c r="K44" i="23"/>
  <c r="K43" i="23"/>
  <c r="K42" i="23"/>
  <c r="K41" i="23"/>
  <c r="K40" i="23"/>
  <c r="K38" i="23"/>
  <c r="K37" i="23"/>
  <c r="K36" i="23"/>
  <c r="K35" i="23"/>
  <c r="K34" i="23"/>
  <c r="K33" i="23"/>
  <c r="K31" i="23"/>
  <c r="K30" i="23"/>
  <c r="K29" i="23"/>
  <c r="K28" i="23"/>
  <c r="K27" i="23"/>
  <c r="K26" i="23"/>
  <c r="K24" i="23"/>
  <c r="K23" i="23"/>
  <c r="K22" i="23"/>
  <c r="K21" i="23"/>
  <c r="K20" i="23"/>
  <c r="K19" i="23"/>
  <c r="K17" i="23"/>
  <c r="K16" i="23"/>
  <c r="K15" i="23"/>
  <c r="K14" i="23"/>
  <c r="K13" i="23"/>
  <c r="K12" i="23"/>
  <c r="K52" i="24"/>
  <c r="K51" i="24"/>
  <c r="K50" i="24"/>
  <c r="K49" i="24"/>
  <c r="K48" i="24"/>
  <c r="K47" i="24"/>
  <c r="K45" i="24"/>
  <c r="K44" i="24"/>
  <c r="K43" i="24"/>
  <c r="K42" i="24"/>
  <c r="K41" i="24"/>
  <c r="K40" i="24"/>
  <c r="K38" i="24"/>
  <c r="K37" i="24"/>
  <c r="K36" i="24"/>
  <c r="K35" i="24"/>
  <c r="K34" i="24"/>
  <c r="K33" i="24"/>
  <c r="K31" i="24"/>
  <c r="K30" i="24"/>
  <c r="K29" i="24"/>
  <c r="K28" i="24"/>
  <c r="K27" i="24"/>
  <c r="K26" i="24"/>
  <c r="K24" i="24"/>
  <c r="K23" i="24"/>
  <c r="K22" i="24"/>
  <c r="K21" i="24"/>
  <c r="K20" i="24"/>
  <c r="K19" i="24"/>
  <c r="K17" i="24"/>
  <c r="K16" i="24"/>
  <c r="K15" i="24"/>
  <c r="K14" i="24"/>
  <c r="K13" i="24"/>
  <c r="K12" i="24"/>
  <c r="K57" i="25"/>
  <c r="K56" i="25"/>
  <c r="K55" i="25"/>
  <c r="K54" i="25"/>
  <c r="K53" i="25"/>
  <c r="K52" i="25"/>
  <c r="K50" i="25"/>
  <c r="K49" i="25"/>
  <c r="K48" i="25"/>
  <c r="K47" i="25"/>
  <c r="K46" i="25"/>
  <c r="K45" i="25"/>
  <c r="K43" i="25"/>
  <c r="K42" i="25"/>
  <c r="K41" i="25"/>
  <c r="K40" i="25"/>
  <c r="K39" i="25"/>
  <c r="K38" i="25"/>
  <c r="K36" i="25"/>
  <c r="K35" i="25"/>
  <c r="K34" i="25"/>
  <c r="K33" i="25"/>
  <c r="K32" i="25"/>
  <c r="K31" i="25"/>
  <c r="K29" i="25"/>
  <c r="K28" i="25"/>
  <c r="K27" i="25"/>
  <c r="K26" i="25"/>
  <c r="K25" i="25"/>
  <c r="K24" i="25"/>
  <c r="K22" i="25"/>
  <c r="K21" i="25"/>
  <c r="K15" i="25"/>
  <c r="K14" i="25"/>
  <c r="K13" i="25"/>
  <c r="K12" i="25"/>
  <c r="K52" i="26"/>
  <c r="K51" i="26"/>
  <c r="K50" i="26"/>
  <c r="K49" i="26"/>
  <c r="K48" i="26"/>
  <c r="K47" i="26"/>
  <c r="K45" i="26"/>
  <c r="K44" i="26"/>
  <c r="K43" i="26"/>
  <c r="K42" i="26"/>
  <c r="K41" i="26"/>
  <c r="K40" i="26"/>
  <c r="K38" i="26"/>
  <c r="K37" i="26"/>
  <c r="K36" i="26"/>
  <c r="K35" i="26"/>
  <c r="K34" i="26"/>
  <c r="K33" i="26"/>
  <c r="K31" i="26"/>
  <c r="K30" i="26"/>
  <c r="K29" i="26"/>
  <c r="K28" i="26"/>
  <c r="K27" i="26"/>
  <c r="K26" i="26"/>
  <c r="K24" i="26"/>
  <c r="K23" i="26"/>
  <c r="K22" i="26"/>
  <c r="K21" i="26"/>
  <c r="K20" i="26"/>
  <c r="K19" i="26"/>
  <c r="K17" i="26"/>
  <c r="K16" i="26"/>
  <c r="K15" i="26"/>
  <c r="K14" i="26"/>
  <c r="K13" i="26"/>
  <c r="K12" i="26"/>
  <c r="K52" i="27"/>
  <c r="K51" i="27"/>
  <c r="K50" i="27"/>
  <c r="K49" i="27"/>
  <c r="K48" i="27"/>
  <c r="K47" i="27"/>
  <c r="K45" i="27"/>
  <c r="K44" i="27"/>
  <c r="K43" i="27"/>
  <c r="K42" i="27"/>
  <c r="K41" i="27"/>
  <c r="K40" i="27"/>
  <c r="K38" i="27"/>
  <c r="K37" i="27"/>
  <c r="K36" i="27"/>
  <c r="K35" i="27"/>
  <c r="K34" i="27"/>
  <c r="K33" i="27"/>
  <c r="K31" i="27"/>
  <c r="K30" i="27"/>
  <c r="K29" i="27"/>
  <c r="K28" i="27"/>
  <c r="K27" i="27"/>
  <c r="K26" i="27"/>
  <c r="K24" i="27"/>
  <c r="K23" i="27"/>
  <c r="K22" i="27"/>
  <c r="K21" i="27"/>
  <c r="K20" i="27"/>
  <c r="K19" i="27"/>
  <c r="K17" i="27"/>
  <c r="K16" i="27"/>
  <c r="K15" i="27"/>
  <c r="K14" i="27"/>
  <c r="K13" i="27"/>
  <c r="K12" i="27"/>
  <c r="K52" i="28"/>
  <c r="K51" i="28"/>
  <c r="K50" i="28"/>
  <c r="K49" i="28"/>
  <c r="K48" i="28"/>
  <c r="K47" i="28"/>
  <c r="K45" i="28"/>
  <c r="K44" i="28"/>
  <c r="K43" i="28"/>
  <c r="K42" i="28"/>
  <c r="K41" i="28"/>
  <c r="K40" i="28"/>
  <c r="K38" i="28"/>
  <c r="K37" i="28"/>
  <c r="K36" i="28"/>
  <c r="K35" i="28"/>
  <c r="K34" i="28"/>
  <c r="K33" i="28"/>
  <c r="K31" i="28"/>
  <c r="K30" i="28"/>
  <c r="K29" i="28"/>
  <c r="K28" i="28"/>
  <c r="K27" i="28"/>
  <c r="K26" i="28"/>
  <c r="K24" i="28"/>
  <c r="K23" i="28"/>
  <c r="K22" i="28"/>
  <c r="K21" i="28"/>
  <c r="K20" i="28"/>
  <c r="K19" i="28"/>
  <c r="K17" i="28"/>
  <c r="K16" i="28"/>
  <c r="K15" i="28"/>
  <c r="K14" i="28"/>
  <c r="K13" i="28"/>
  <c r="K12" i="28"/>
  <c r="K52" i="29"/>
  <c r="K51" i="29"/>
  <c r="K50" i="29"/>
  <c r="K49" i="29"/>
  <c r="K48" i="29"/>
  <c r="K47" i="29"/>
  <c r="K45" i="29"/>
  <c r="K44" i="29"/>
  <c r="K43" i="29"/>
  <c r="K42" i="29"/>
  <c r="K41" i="29"/>
  <c r="K40" i="29"/>
  <c r="K38" i="29"/>
  <c r="K37" i="29"/>
  <c r="K36" i="29"/>
  <c r="K35" i="29"/>
  <c r="K34" i="29"/>
  <c r="K33" i="29"/>
  <c r="K31" i="29"/>
  <c r="K30" i="29"/>
  <c r="K29" i="29"/>
  <c r="K28" i="29"/>
  <c r="K27" i="29"/>
  <c r="K26" i="29"/>
  <c r="K24" i="29"/>
  <c r="K23" i="29"/>
  <c r="K22" i="29"/>
  <c r="K21" i="29"/>
  <c r="K20" i="29"/>
  <c r="K19" i="29"/>
  <c r="K17" i="29"/>
  <c r="K16" i="29"/>
  <c r="K15" i="29"/>
  <c r="K14" i="29"/>
  <c r="K13" i="29"/>
  <c r="K12" i="29"/>
  <c r="K52" i="30"/>
  <c r="K51" i="30"/>
  <c r="K50" i="30"/>
  <c r="K49" i="30"/>
  <c r="K48" i="30"/>
  <c r="K47" i="30"/>
  <c r="K45" i="30"/>
  <c r="K44" i="30"/>
  <c r="K43" i="30"/>
  <c r="K42" i="30"/>
  <c r="K41" i="30"/>
  <c r="K40" i="30"/>
  <c r="K38" i="30"/>
  <c r="K37" i="30"/>
  <c r="K36" i="30"/>
  <c r="K35" i="30"/>
  <c r="K34" i="30"/>
  <c r="K33" i="30"/>
  <c r="K31" i="30"/>
  <c r="K30" i="30"/>
  <c r="K29" i="30"/>
  <c r="K28" i="30"/>
  <c r="K27" i="30"/>
  <c r="K26" i="30"/>
  <c r="K24" i="30"/>
  <c r="K23" i="30"/>
  <c r="K22" i="30"/>
  <c r="K21" i="30"/>
  <c r="K20" i="30"/>
  <c r="K19" i="30"/>
  <c r="K17" i="30"/>
  <c r="K16" i="30"/>
  <c r="K15" i="30"/>
  <c r="K14" i="30"/>
  <c r="K13" i="30"/>
  <c r="K12" i="30"/>
  <c r="K52" i="31"/>
  <c r="K51" i="31"/>
  <c r="K50" i="31"/>
  <c r="K49" i="31"/>
  <c r="K48" i="31"/>
  <c r="K47" i="31"/>
  <c r="K45" i="31"/>
  <c r="K44" i="31"/>
  <c r="K43" i="31"/>
  <c r="K42" i="31"/>
  <c r="K41" i="31"/>
  <c r="K40" i="31"/>
  <c r="K38" i="31"/>
  <c r="K37" i="31"/>
  <c r="K36" i="31"/>
  <c r="K35" i="31"/>
  <c r="K34" i="31"/>
  <c r="K33" i="31"/>
  <c r="K31" i="31"/>
  <c r="K30" i="31"/>
  <c r="K29" i="31"/>
  <c r="K28" i="31"/>
  <c r="K27" i="31"/>
  <c r="K26" i="31"/>
  <c r="K24" i="31"/>
  <c r="K23" i="31"/>
  <c r="K22" i="31"/>
  <c r="K21" i="31"/>
  <c r="K20" i="31"/>
  <c r="K19" i="31"/>
  <c r="K17" i="31"/>
  <c r="K16" i="31"/>
  <c r="K15" i="31"/>
  <c r="K14" i="31"/>
  <c r="K13" i="31"/>
  <c r="K12" i="31"/>
  <c r="K52" i="32"/>
  <c r="K51" i="32"/>
  <c r="K50" i="32"/>
  <c r="K49" i="32"/>
  <c r="K48" i="32"/>
  <c r="K47" i="32"/>
  <c r="K45" i="32"/>
  <c r="K44" i="32"/>
  <c r="K43" i="32"/>
  <c r="K42" i="32"/>
  <c r="K41" i="32"/>
  <c r="K40" i="32"/>
  <c r="K38" i="32"/>
  <c r="K37" i="32"/>
  <c r="K36" i="32"/>
  <c r="K35" i="32"/>
  <c r="K34" i="32"/>
  <c r="K33" i="32"/>
  <c r="K31" i="32"/>
  <c r="K30" i="32"/>
  <c r="K29" i="32"/>
  <c r="K28" i="32"/>
  <c r="K27" i="32"/>
  <c r="K26" i="32"/>
  <c r="K24" i="32"/>
  <c r="K23" i="32"/>
  <c r="K22" i="32"/>
  <c r="K21" i="32"/>
  <c r="K20" i="32"/>
  <c r="K19" i="32"/>
  <c r="K17" i="32"/>
  <c r="K16" i="32"/>
  <c r="K15" i="32"/>
  <c r="K14" i="32"/>
  <c r="K13" i="32"/>
  <c r="K12" i="32"/>
  <c r="K52" i="33"/>
  <c r="K51" i="33"/>
  <c r="K50" i="33"/>
  <c r="K49" i="33"/>
  <c r="K48" i="33"/>
  <c r="K47" i="33"/>
  <c r="K45" i="33"/>
  <c r="K44" i="33"/>
  <c r="K43" i="33"/>
  <c r="K42" i="33"/>
  <c r="K41" i="33"/>
  <c r="K40" i="33"/>
  <c r="K38" i="33"/>
  <c r="K37" i="33"/>
  <c r="K36" i="33"/>
  <c r="K35" i="33"/>
  <c r="K34" i="33"/>
  <c r="K33" i="33"/>
  <c r="K31" i="33"/>
  <c r="K30" i="33"/>
  <c r="K29" i="33"/>
  <c r="K28" i="33"/>
  <c r="K27" i="33"/>
  <c r="K26" i="33"/>
  <c r="K24" i="33"/>
  <c r="K23" i="33"/>
  <c r="K22" i="33"/>
  <c r="K21" i="33"/>
  <c r="K20" i="33"/>
  <c r="K19" i="33"/>
  <c r="K17" i="33"/>
  <c r="K16" i="33"/>
  <c r="K15" i="33"/>
  <c r="K14" i="33"/>
  <c r="K13" i="33"/>
  <c r="K12" i="33"/>
  <c r="K52" i="34"/>
  <c r="K51" i="34"/>
  <c r="K50" i="34"/>
  <c r="K49" i="34"/>
  <c r="K48" i="34"/>
  <c r="K47" i="34"/>
  <c r="K45" i="34"/>
  <c r="K44" i="34"/>
  <c r="K43" i="34"/>
  <c r="K42" i="34"/>
  <c r="K41" i="34"/>
  <c r="K40" i="34"/>
  <c r="K38" i="34"/>
  <c r="K37" i="34"/>
  <c r="K36" i="34"/>
  <c r="K35" i="34"/>
  <c r="K34" i="34"/>
  <c r="K33" i="34"/>
  <c r="K31" i="34"/>
  <c r="K30" i="34"/>
  <c r="K29" i="34"/>
  <c r="K28" i="34"/>
  <c r="K27" i="34"/>
  <c r="K26" i="34"/>
  <c r="K24" i="34"/>
  <c r="K23" i="34"/>
  <c r="K22" i="34"/>
  <c r="K21" i="34"/>
  <c r="K20" i="34"/>
  <c r="K19" i="34"/>
  <c r="K17" i="34"/>
  <c r="K16" i="34"/>
  <c r="K15" i="34"/>
  <c r="K14" i="34"/>
  <c r="K13" i="34"/>
  <c r="K12" i="34"/>
  <c r="K52" i="35"/>
  <c r="K51" i="35"/>
  <c r="K50" i="35"/>
  <c r="K49" i="35"/>
  <c r="K48" i="35"/>
  <c r="K47" i="35"/>
  <c r="K45" i="35"/>
  <c r="K44" i="35"/>
  <c r="K43" i="35"/>
  <c r="K42" i="35"/>
  <c r="K41" i="35"/>
  <c r="K40" i="35"/>
  <c r="K38" i="35"/>
  <c r="K37" i="35"/>
  <c r="K36" i="35"/>
  <c r="K35" i="35"/>
  <c r="K34" i="35"/>
  <c r="K33" i="35"/>
  <c r="K31" i="35"/>
  <c r="K30" i="35"/>
  <c r="K29" i="35"/>
  <c r="K28" i="35"/>
  <c r="K27" i="35"/>
  <c r="K26" i="35"/>
  <c r="K24" i="35"/>
  <c r="K23" i="35"/>
  <c r="K22" i="35"/>
  <c r="K21" i="35"/>
  <c r="K20" i="35"/>
  <c r="K19" i="35"/>
  <c r="K17" i="35"/>
  <c r="K16" i="35"/>
  <c r="K15" i="35"/>
  <c r="K14" i="35"/>
  <c r="K13" i="35"/>
  <c r="K12" i="35"/>
  <c r="K52" i="36"/>
  <c r="K51" i="36"/>
  <c r="K50" i="36"/>
  <c r="K49" i="36"/>
  <c r="K48" i="36"/>
  <c r="K47" i="36"/>
  <c r="K45" i="36"/>
  <c r="K44" i="36"/>
  <c r="K43" i="36"/>
  <c r="K42" i="36"/>
  <c r="K41" i="36"/>
  <c r="K40" i="36"/>
  <c r="K38" i="36"/>
  <c r="K37" i="36"/>
  <c r="K36" i="36"/>
  <c r="K35" i="36"/>
  <c r="K34" i="36"/>
  <c r="K33" i="36"/>
  <c r="K31" i="36"/>
  <c r="K30" i="36"/>
  <c r="K29" i="36"/>
  <c r="K28" i="36"/>
  <c r="K27" i="36"/>
  <c r="K26" i="36"/>
  <c r="K24" i="36"/>
  <c r="K23" i="36"/>
  <c r="K22" i="36"/>
  <c r="K21" i="36"/>
  <c r="K20" i="36"/>
  <c r="K19" i="36"/>
  <c r="K17" i="36"/>
  <c r="K16" i="36"/>
  <c r="K15" i="36"/>
  <c r="K14" i="36"/>
  <c r="K13" i="36"/>
  <c r="K12" i="36"/>
  <c r="K52" i="37"/>
  <c r="K51" i="37"/>
  <c r="K50" i="37"/>
  <c r="K49" i="37"/>
  <c r="K48" i="37"/>
  <c r="K47" i="37"/>
  <c r="K45" i="37"/>
  <c r="K44" i="37"/>
  <c r="K43" i="37"/>
  <c r="K42" i="37"/>
  <c r="K41" i="37"/>
  <c r="K40" i="37"/>
  <c r="K38" i="37"/>
  <c r="K37" i="37"/>
  <c r="K36" i="37"/>
  <c r="K35" i="37"/>
  <c r="K34" i="37"/>
  <c r="K33" i="37"/>
  <c r="K31" i="37"/>
  <c r="K30" i="37"/>
  <c r="K29" i="37"/>
  <c r="K28" i="37"/>
  <c r="K27" i="37"/>
  <c r="K26" i="37"/>
  <c r="K24" i="37"/>
  <c r="K23" i="37"/>
  <c r="K22" i="37"/>
  <c r="K21" i="37"/>
  <c r="K20" i="37"/>
  <c r="K19" i="37"/>
  <c r="K17" i="37"/>
  <c r="K16" i="37"/>
  <c r="K15" i="37"/>
  <c r="K14" i="37"/>
  <c r="K13" i="37"/>
  <c r="K12" i="37"/>
  <c r="K52" i="5"/>
  <c r="K51" i="5"/>
  <c r="K50" i="5"/>
  <c r="K49" i="5"/>
  <c r="K48" i="5"/>
  <c r="K47" i="5"/>
  <c r="K45" i="5"/>
  <c r="K44" i="5"/>
  <c r="K43" i="5"/>
  <c r="K42" i="5"/>
  <c r="K41" i="5"/>
  <c r="K40" i="5"/>
  <c r="K38" i="5"/>
  <c r="K37" i="5"/>
  <c r="K36" i="5"/>
  <c r="K35" i="5"/>
  <c r="K34" i="5"/>
  <c r="K33" i="5"/>
  <c r="K31" i="5"/>
  <c r="K30" i="5"/>
  <c r="K29" i="5"/>
  <c r="K28" i="5"/>
  <c r="K27" i="5"/>
  <c r="K26" i="5"/>
  <c r="K24" i="5"/>
  <c r="K23" i="5"/>
  <c r="K22" i="5"/>
  <c r="K21" i="5"/>
  <c r="K20" i="5"/>
  <c r="K19" i="5"/>
  <c r="K17" i="5"/>
  <c r="K16" i="5"/>
  <c r="K15" i="5"/>
  <c r="K14" i="5"/>
  <c r="K13" i="5"/>
  <c r="K12" i="5"/>
  <c r="K53" i="4"/>
  <c r="K52" i="4"/>
  <c r="K51" i="4"/>
  <c r="K50" i="4"/>
  <c r="K49" i="4"/>
  <c r="K48" i="4"/>
  <c r="K46" i="4"/>
  <c r="K45" i="4"/>
  <c r="K44" i="4"/>
  <c r="K43" i="4"/>
  <c r="K42" i="4"/>
  <c r="K41" i="4"/>
  <c r="K39" i="4"/>
  <c r="K38" i="4"/>
  <c r="K37" i="4"/>
  <c r="K36" i="4"/>
  <c r="K35" i="4"/>
  <c r="K34" i="4"/>
  <c r="K32" i="4"/>
  <c r="K31" i="4"/>
  <c r="K30" i="4"/>
  <c r="K29" i="4"/>
  <c r="K28" i="4"/>
  <c r="K26" i="4"/>
  <c r="K24" i="4"/>
  <c r="K23" i="4"/>
  <c r="K22" i="4"/>
  <c r="K21" i="4"/>
  <c r="K20" i="4"/>
  <c r="K19" i="4"/>
  <c r="K17" i="4"/>
  <c r="K16" i="4"/>
  <c r="K15" i="4"/>
  <c r="K14" i="4"/>
  <c r="J18" i="1"/>
  <c r="J15" i="1"/>
  <c r="H18" i="1"/>
  <c r="F18" i="1" s="1"/>
  <c r="H15" i="1"/>
  <c r="F15" i="1" s="1"/>
  <c r="G15" i="1" s="1"/>
  <c r="B1" i="15"/>
  <c r="K54" i="2"/>
  <c r="K55" i="2"/>
  <c r="K56" i="2"/>
  <c r="K57" i="2"/>
  <c r="K58" i="2"/>
  <c r="K59" i="2"/>
  <c r="B1" i="14"/>
  <c r="B1" i="13"/>
  <c r="B1" i="12"/>
  <c r="B1" i="11"/>
  <c r="B1" i="10"/>
  <c r="B1" i="9"/>
  <c r="B1" i="8"/>
  <c r="B1" i="7"/>
  <c r="B1" i="6"/>
  <c r="B1" i="5"/>
  <c r="B1" i="4"/>
  <c r="B1" i="2"/>
  <c r="H29" i="1"/>
  <c r="H28" i="1"/>
  <c r="H27" i="1"/>
  <c r="H26" i="1"/>
  <c r="H25" i="1"/>
  <c r="K52" i="2"/>
  <c r="K51" i="2"/>
  <c r="K50" i="2"/>
  <c r="K49" i="2"/>
  <c r="K48" i="2"/>
  <c r="K47" i="2"/>
  <c r="K41" i="2"/>
  <c r="K42" i="2"/>
  <c r="K43" i="2"/>
  <c r="K44" i="2"/>
  <c r="K45" i="2"/>
  <c r="K34" i="2"/>
  <c r="K35" i="2"/>
  <c r="K36" i="2"/>
  <c r="K37" i="2"/>
  <c r="K38" i="2"/>
  <c r="K20" i="2"/>
  <c r="K21" i="2"/>
  <c r="K23" i="2"/>
  <c r="K24" i="2"/>
  <c r="K27" i="2"/>
  <c r="K28" i="2"/>
  <c r="K29" i="2"/>
  <c r="K30" i="2"/>
  <c r="K31" i="2"/>
  <c r="K40" i="2"/>
  <c r="K33" i="2"/>
  <c r="K26" i="2"/>
  <c r="H24" i="1"/>
  <c r="H11" i="1"/>
  <c r="J17" i="1"/>
  <c r="K39" i="15" l="1"/>
  <c r="I137" i="1" s="1"/>
  <c r="K25" i="14"/>
  <c r="I126" i="1" s="1"/>
  <c r="K11" i="5"/>
  <c r="M24" i="1"/>
  <c r="N24" i="1" s="1"/>
  <c r="P24" i="1" s="1"/>
  <c r="K3" i="4"/>
  <c r="I33" i="1" s="1"/>
  <c r="J33" i="1" s="1"/>
  <c r="F137" i="1"/>
  <c r="G137" i="1" s="1"/>
  <c r="K3" i="2"/>
  <c r="I23" i="1" s="1"/>
  <c r="K25" i="18"/>
  <c r="I162" i="1" s="1"/>
  <c r="J162" i="1" s="1"/>
  <c r="K3" i="33"/>
  <c r="I294" i="1" s="1"/>
  <c r="J294" i="1" s="1"/>
  <c r="K3" i="25"/>
  <c r="I222" i="1" s="1"/>
  <c r="J222" i="1" s="1"/>
  <c r="K3" i="17"/>
  <c r="I150" i="1" s="1"/>
  <c r="J150" i="1" s="1"/>
  <c r="K3" i="16"/>
  <c r="I141" i="1" s="1"/>
  <c r="J141" i="1" s="1"/>
  <c r="K3" i="9"/>
  <c r="I78" i="1" s="1"/>
  <c r="J78" i="1" s="1"/>
  <c r="K3" i="8"/>
  <c r="I69" i="1" s="1"/>
  <c r="J69" i="1" s="1"/>
  <c r="K25" i="34"/>
  <c r="I306" i="1" s="1"/>
  <c r="J306" i="1" s="1"/>
  <c r="K18" i="26"/>
  <c r="I233" i="1" s="1"/>
  <c r="F233" i="1" s="1"/>
  <c r="G233" i="1" s="1"/>
  <c r="K25" i="26"/>
  <c r="I234" i="1" s="1"/>
  <c r="J234" i="1" s="1"/>
  <c r="K18" i="22"/>
  <c r="I197" i="1" s="1"/>
  <c r="F197" i="1" s="1"/>
  <c r="G197" i="1" s="1"/>
  <c r="K46" i="20"/>
  <c r="I183" i="1" s="1"/>
  <c r="J183" i="1" s="1"/>
  <c r="K32" i="19"/>
  <c r="I172" i="1" s="1"/>
  <c r="J172" i="1" s="1"/>
  <c r="K32" i="15"/>
  <c r="I136" i="1" s="1"/>
  <c r="J136" i="1" s="1"/>
  <c r="K10" i="2"/>
  <c r="I24" i="1" s="1"/>
  <c r="J24" i="1" s="1"/>
  <c r="K3" i="36"/>
  <c r="I321" i="1" s="1"/>
  <c r="J321" i="1" s="1"/>
  <c r="K3" i="30"/>
  <c r="I267" i="1" s="1"/>
  <c r="J267" i="1" s="1"/>
  <c r="K3" i="28"/>
  <c r="I249" i="1" s="1"/>
  <c r="J249" i="1" s="1"/>
  <c r="K3" i="22"/>
  <c r="I195" i="1" s="1"/>
  <c r="J195" i="1" s="1"/>
  <c r="K3" i="20"/>
  <c r="I177" i="1" s="1"/>
  <c r="J177" i="1" s="1"/>
  <c r="K3" i="14"/>
  <c r="I123" i="1" s="1"/>
  <c r="J123" i="1" s="1"/>
  <c r="K3" i="6"/>
  <c r="I51" i="1" s="1"/>
  <c r="J51" i="1" s="1"/>
  <c r="K3" i="31"/>
  <c r="I276" i="1" s="1"/>
  <c r="J276" i="1" s="1"/>
  <c r="K3" i="23"/>
  <c r="I204" i="1" s="1"/>
  <c r="J204" i="1" s="1"/>
  <c r="K3" i="15"/>
  <c r="I132" i="1" s="1"/>
  <c r="J132" i="1" s="1"/>
  <c r="K3" i="7"/>
  <c r="I60" i="1" s="1"/>
  <c r="J60" i="1" s="1"/>
  <c r="K39" i="34"/>
  <c r="I308" i="1" s="1"/>
  <c r="J308" i="1" s="1"/>
  <c r="K39" i="32"/>
  <c r="I290" i="1" s="1"/>
  <c r="J290" i="1" s="1"/>
  <c r="K25" i="31"/>
  <c r="I279" i="1" s="1"/>
  <c r="J279" i="1" s="1"/>
  <c r="K11" i="30"/>
  <c r="I268" i="1" s="1"/>
  <c r="J268" i="1" s="1"/>
  <c r="K39" i="28"/>
  <c r="I254" i="1" s="1"/>
  <c r="J254" i="1" s="1"/>
  <c r="K39" i="12"/>
  <c r="I110" i="1" s="1"/>
  <c r="F110" i="1" s="1"/>
  <c r="G110" i="1" s="1"/>
  <c r="K11" i="8"/>
  <c r="I70" i="1" s="1"/>
  <c r="J70" i="1" s="1"/>
  <c r="K39" i="36"/>
  <c r="I326" i="1" s="1"/>
  <c r="J326" i="1" s="1"/>
  <c r="K39" i="6"/>
  <c r="I56" i="1" s="1"/>
  <c r="F56" i="1" s="1"/>
  <c r="G56" i="1" s="1"/>
  <c r="K3" i="37"/>
  <c r="I330" i="1" s="1"/>
  <c r="J330" i="1" s="1"/>
  <c r="K3" i="29"/>
  <c r="I258" i="1" s="1"/>
  <c r="J258" i="1" s="1"/>
  <c r="K3" i="21"/>
  <c r="I186" i="1" s="1"/>
  <c r="J186" i="1" s="1"/>
  <c r="K3" i="13"/>
  <c r="I114" i="1" s="1"/>
  <c r="J114" i="1" s="1"/>
  <c r="K3" i="12"/>
  <c r="I105" i="1" s="1"/>
  <c r="J105" i="1" s="1"/>
  <c r="K3" i="5"/>
  <c r="I42" i="1" s="1"/>
  <c r="J42" i="1" s="1"/>
  <c r="K18" i="29"/>
  <c r="I260" i="1" s="1"/>
  <c r="F260" i="1" s="1"/>
  <c r="G260" i="1" s="1"/>
  <c r="K3" i="34"/>
  <c r="I303" i="1" s="1"/>
  <c r="J303" i="1" s="1"/>
  <c r="K3" i="32"/>
  <c r="I285" i="1" s="1"/>
  <c r="J285" i="1" s="1"/>
  <c r="K3" i="26"/>
  <c r="I231" i="1" s="1"/>
  <c r="J231" i="1" s="1"/>
  <c r="K3" i="24"/>
  <c r="I213" i="1" s="1"/>
  <c r="J213" i="1" s="1"/>
  <c r="K3" i="18"/>
  <c r="I159" i="1" s="1"/>
  <c r="J159" i="1" s="1"/>
  <c r="K3" i="10"/>
  <c r="I87" i="1" s="1"/>
  <c r="J87" i="1" s="1"/>
  <c r="K18" i="37"/>
  <c r="I332" i="1" s="1"/>
  <c r="F332" i="1" s="1"/>
  <c r="G332" i="1" s="1"/>
  <c r="K32" i="36"/>
  <c r="I325" i="1" s="1"/>
  <c r="J325" i="1" s="1"/>
  <c r="K3" i="35"/>
  <c r="I312" i="1" s="1"/>
  <c r="J312" i="1" s="1"/>
  <c r="K3" i="27"/>
  <c r="I240" i="1" s="1"/>
  <c r="J240" i="1" s="1"/>
  <c r="K3" i="19"/>
  <c r="I168" i="1" s="1"/>
  <c r="J168" i="1" s="1"/>
  <c r="K3" i="11"/>
  <c r="I96" i="1" s="1"/>
  <c r="J96" i="1" s="1"/>
  <c r="K25" i="37"/>
  <c r="I333" i="1" s="1"/>
  <c r="J333" i="1" s="1"/>
  <c r="K11" i="36"/>
  <c r="I322" i="1" s="1"/>
  <c r="J322" i="1" s="1"/>
  <c r="K39" i="29"/>
  <c r="I263" i="1" s="1"/>
  <c r="J263" i="1" s="1"/>
  <c r="K11" i="25"/>
  <c r="I223" i="1" s="1"/>
  <c r="J223" i="1" s="1"/>
  <c r="K25" i="24"/>
  <c r="I216" i="1" s="1"/>
  <c r="F216" i="1" s="1"/>
  <c r="G216" i="1" s="1"/>
  <c r="K11" i="21"/>
  <c r="I187" i="1" s="1"/>
  <c r="J187" i="1" s="1"/>
  <c r="K39" i="19"/>
  <c r="I173" i="1" s="1"/>
  <c r="J173" i="1" s="1"/>
  <c r="K32" i="29"/>
  <c r="I262" i="1" s="1"/>
  <c r="J262" i="1" s="1"/>
  <c r="K18" i="28"/>
  <c r="I251" i="1" s="1"/>
  <c r="F251" i="1" s="1"/>
  <c r="G251" i="1" s="1"/>
  <c r="K39" i="22"/>
  <c r="I200" i="1" s="1"/>
  <c r="J200" i="1" s="1"/>
  <c r="K18" i="9"/>
  <c r="I80" i="1" s="1"/>
  <c r="J80" i="1" s="1"/>
  <c r="K46" i="9"/>
  <c r="I84" i="1" s="1"/>
  <c r="J84" i="1" s="1"/>
  <c r="F126" i="1"/>
  <c r="G126" i="1" s="1"/>
  <c r="K18" i="35"/>
  <c r="I314" i="1" s="1"/>
  <c r="F314" i="1" s="1"/>
  <c r="G314" i="1" s="1"/>
  <c r="K11" i="32"/>
  <c r="I286" i="1" s="1"/>
  <c r="F286" i="1" s="1"/>
  <c r="G286" i="1" s="1"/>
  <c r="K25" i="29"/>
  <c r="I261" i="1" s="1"/>
  <c r="J261" i="1" s="1"/>
  <c r="K11" i="28"/>
  <c r="I250" i="1" s="1"/>
  <c r="F250" i="1" s="1"/>
  <c r="G250" i="1" s="1"/>
  <c r="K18" i="23"/>
  <c r="I206" i="1" s="1"/>
  <c r="F206" i="1" s="1"/>
  <c r="G206" i="1" s="1"/>
  <c r="K46" i="16"/>
  <c r="I147" i="1" s="1"/>
  <c r="J147" i="1" s="1"/>
  <c r="K39" i="14"/>
  <c r="I128" i="1" s="1"/>
  <c r="J128" i="1" s="1"/>
  <c r="K11" i="11"/>
  <c r="I97" i="1" s="1"/>
  <c r="F97" i="1" s="1"/>
  <c r="G97" i="1" s="1"/>
  <c r="K39" i="11"/>
  <c r="I101" i="1" s="1"/>
  <c r="J101" i="1" s="1"/>
  <c r="K25" i="10"/>
  <c r="I90" i="1" s="1"/>
  <c r="F90" i="1" s="1"/>
  <c r="G90" i="1" s="1"/>
  <c r="K39" i="9"/>
  <c r="I83" i="1" s="1"/>
  <c r="F83" i="1" s="1"/>
  <c r="G83" i="1" s="1"/>
  <c r="K11" i="4"/>
  <c r="I34" i="1" s="1"/>
  <c r="J34" i="1" s="1"/>
  <c r="K46" i="33"/>
  <c r="I300" i="1" s="1"/>
  <c r="J300" i="1" s="1"/>
  <c r="K25" i="27"/>
  <c r="I243" i="1" s="1"/>
  <c r="F243" i="1" s="1"/>
  <c r="G243" i="1" s="1"/>
  <c r="K39" i="26"/>
  <c r="I236" i="1" s="1"/>
  <c r="F236" i="1" s="1"/>
  <c r="G236" i="1" s="1"/>
  <c r="K30" i="25"/>
  <c r="I225" i="1" s="1"/>
  <c r="J225" i="1" s="1"/>
  <c r="K25" i="21"/>
  <c r="I189" i="1" s="1"/>
  <c r="J189" i="1" s="1"/>
  <c r="K39" i="20"/>
  <c r="I182" i="1" s="1"/>
  <c r="K39" i="13"/>
  <c r="I119" i="1" s="1"/>
  <c r="J119" i="1" s="1"/>
  <c r="K39" i="7"/>
  <c r="I65" i="1" s="1"/>
  <c r="F65" i="1" s="1"/>
  <c r="G65" i="1" s="1"/>
  <c r="K25" i="6"/>
  <c r="I54" i="1" s="1"/>
  <c r="F54" i="1" s="1"/>
  <c r="G54" i="1" s="1"/>
  <c r="K32" i="23"/>
  <c r="I208" i="1" s="1"/>
  <c r="J208" i="1" s="1"/>
  <c r="K18" i="10"/>
  <c r="I89" i="1" s="1"/>
  <c r="F89" i="1" s="1"/>
  <c r="G89" i="1" s="1"/>
  <c r="K33" i="4"/>
  <c r="I37" i="1" s="1"/>
  <c r="F37" i="1" s="1"/>
  <c r="G37" i="1" s="1"/>
  <c r="K46" i="5"/>
  <c r="I48" i="1" s="1"/>
  <c r="J48" i="1" s="1"/>
  <c r="K39" i="37"/>
  <c r="I335" i="1" s="1"/>
  <c r="J335" i="1" s="1"/>
  <c r="K39" i="35"/>
  <c r="I317" i="1" s="1"/>
  <c r="J317" i="1" s="1"/>
  <c r="K11" i="34"/>
  <c r="I304" i="1" s="1"/>
  <c r="J304" i="1" s="1"/>
  <c r="K39" i="33"/>
  <c r="I299" i="1" s="1"/>
  <c r="J299" i="1" s="1"/>
  <c r="K39" i="31"/>
  <c r="I281" i="1" s="1"/>
  <c r="F281" i="1" s="1"/>
  <c r="G281" i="1" s="1"/>
  <c r="K32" i="26"/>
  <c r="I235" i="1" s="1"/>
  <c r="F235" i="1" s="1"/>
  <c r="G235" i="1" s="1"/>
  <c r="K23" i="25"/>
  <c r="I224" i="1" s="1"/>
  <c r="J224" i="1" s="1"/>
  <c r="K51" i="25"/>
  <c r="I228" i="1" s="1"/>
  <c r="J228" i="1" s="1"/>
  <c r="K11" i="24"/>
  <c r="I214" i="1" s="1"/>
  <c r="J214" i="1" s="1"/>
  <c r="K46" i="24"/>
  <c r="I219" i="1" s="1"/>
  <c r="J219" i="1" s="1"/>
  <c r="K46" i="23"/>
  <c r="I210" i="1" s="1"/>
  <c r="J210" i="1" s="1"/>
  <c r="K32" i="22"/>
  <c r="I199" i="1" s="1"/>
  <c r="J199" i="1" s="1"/>
  <c r="K18" i="21"/>
  <c r="I188" i="1" s="1"/>
  <c r="F188" i="1" s="1"/>
  <c r="G188" i="1" s="1"/>
  <c r="K18" i="19"/>
  <c r="I170" i="1" s="1"/>
  <c r="J170" i="1" s="1"/>
  <c r="K18" i="14"/>
  <c r="I125" i="1" s="1"/>
  <c r="J125" i="1" s="1"/>
  <c r="K32" i="7"/>
  <c r="I64" i="1" s="1"/>
  <c r="J64" i="1" s="1"/>
  <c r="K18" i="34"/>
  <c r="I305" i="1" s="1"/>
  <c r="F305" i="1" s="1"/>
  <c r="G305" i="1" s="1"/>
  <c r="K39" i="30"/>
  <c r="I272" i="1" s="1"/>
  <c r="F272" i="1" s="1"/>
  <c r="G272" i="1" s="1"/>
  <c r="K46" i="17"/>
  <c r="I156" i="1" s="1"/>
  <c r="J156" i="1" s="1"/>
  <c r="K11" i="16"/>
  <c r="I142" i="1" s="1"/>
  <c r="J142" i="1" s="1"/>
  <c r="K39" i="16"/>
  <c r="I146" i="1" s="1"/>
  <c r="J146" i="1" s="1"/>
  <c r="K25" i="12"/>
  <c r="I108" i="1" s="1"/>
  <c r="J108" i="1" s="1"/>
  <c r="K39" i="10"/>
  <c r="I92" i="1" s="1"/>
  <c r="J92" i="1" s="1"/>
  <c r="K25" i="9"/>
  <c r="I81" i="1" s="1"/>
  <c r="J81" i="1" s="1"/>
  <c r="K18" i="7"/>
  <c r="I62" i="1" s="1"/>
  <c r="F62" i="1" s="1"/>
  <c r="G62" i="1" s="1"/>
  <c r="K32" i="31"/>
  <c r="I280" i="1" s="1"/>
  <c r="J280" i="1" s="1"/>
  <c r="K44" i="25"/>
  <c r="I227" i="1" s="1"/>
  <c r="J227" i="1" s="1"/>
  <c r="K39" i="23"/>
  <c r="I209" i="1" s="1"/>
  <c r="F209" i="1" s="1"/>
  <c r="G209" i="1" s="1"/>
  <c r="K11" i="19"/>
  <c r="I169" i="1" s="1"/>
  <c r="F169" i="1" s="1"/>
  <c r="G169" i="1" s="1"/>
  <c r="K18" i="13"/>
  <c r="I116" i="1" s="1"/>
  <c r="F116" i="1" s="1"/>
  <c r="G116" i="1" s="1"/>
  <c r="K46" i="13"/>
  <c r="I120" i="1" s="1"/>
  <c r="J120" i="1" s="1"/>
  <c r="K32" i="12"/>
  <c r="I109" i="1" s="1"/>
  <c r="J109" i="1" s="1"/>
  <c r="K39" i="8"/>
  <c r="I74" i="1" s="1"/>
  <c r="J74" i="1" s="1"/>
  <c r="K25" i="7"/>
  <c r="I63" i="1" s="1"/>
  <c r="J63" i="1" s="1"/>
  <c r="G18" i="1"/>
  <c r="K11" i="14"/>
  <c r="I124" i="1" s="1"/>
  <c r="J124" i="1" s="1"/>
  <c r="K25" i="4"/>
  <c r="I36" i="1" s="1"/>
  <c r="F36" i="1" s="1"/>
  <c r="G36" i="1" s="1"/>
  <c r="H38" i="3"/>
  <c r="K18" i="17"/>
  <c r="I152" i="1" s="1"/>
  <c r="F152" i="1" s="1"/>
  <c r="G152" i="1" s="1"/>
  <c r="K39" i="17"/>
  <c r="I155" i="1" s="1"/>
  <c r="F155" i="1" s="1"/>
  <c r="G155" i="1" s="1"/>
  <c r="K25" i="17"/>
  <c r="I153" i="1" s="1"/>
  <c r="J153" i="1" s="1"/>
  <c r="K46" i="2"/>
  <c r="I29" i="1" s="1"/>
  <c r="J29" i="1" s="1"/>
  <c r="J137" i="1"/>
  <c r="J126" i="1"/>
  <c r="K18" i="2"/>
  <c r="I25" i="1" s="1"/>
  <c r="K39" i="24"/>
  <c r="I218" i="1" s="1"/>
  <c r="J218" i="1" s="1"/>
  <c r="K39" i="21"/>
  <c r="I191" i="1" s="1"/>
  <c r="J191" i="1" s="1"/>
  <c r="K39" i="18"/>
  <c r="I164" i="1" s="1"/>
  <c r="F164" i="1" s="1"/>
  <c r="G164" i="1" s="1"/>
  <c r="K40" i="4"/>
  <c r="I38" i="1" s="1"/>
  <c r="J38" i="1" s="1"/>
  <c r="K39" i="5"/>
  <c r="I47" i="1" s="1"/>
  <c r="J47" i="1" s="1"/>
  <c r="K39" i="27"/>
  <c r="I245" i="1" s="1"/>
  <c r="J245" i="1" s="1"/>
  <c r="K11" i="27"/>
  <c r="I241" i="1" s="1"/>
  <c r="F241" i="1" s="1"/>
  <c r="G241" i="1" s="1"/>
  <c r="K11" i="37"/>
  <c r="I331" i="1" s="1"/>
  <c r="J331" i="1" s="1"/>
  <c r="K11" i="33"/>
  <c r="I295" i="1" s="1"/>
  <c r="F295" i="1" s="1"/>
  <c r="G295" i="1" s="1"/>
  <c r="K11" i="15"/>
  <c r="I133" i="1" s="1"/>
  <c r="J133" i="1" s="1"/>
  <c r="K11" i="12"/>
  <c r="K11" i="10"/>
  <c r="I88" i="1" s="1"/>
  <c r="J88" i="1" s="1"/>
  <c r="K11" i="6"/>
  <c r="I52" i="1" s="1"/>
  <c r="F52" i="1" s="1"/>
  <c r="G52" i="1" s="1"/>
  <c r="K11" i="31"/>
  <c r="I277" i="1" s="1"/>
  <c r="J277" i="1" s="1"/>
  <c r="K11" i="22"/>
  <c r="I196" i="1" s="1"/>
  <c r="F196" i="1" s="1"/>
  <c r="G196" i="1" s="1"/>
  <c r="K11" i="9"/>
  <c r="I79" i="1" s="1"/>
  <c r="J79" i="1" s="1"/>
  <c r="K11" i="26"/>
  <c r="I232" i="1" s="1"/>
  <c r="J232" i="1" s="1"/>
  <c r="I43" i="1"/>
  <c r="F43" i="1" s="1"/>
  <c r="G43" i="1" s="1"/>
  <c r="K11" i="35"/>
  <c r="I313" i="1" s="1"/>
  <c r="J313" i="1" s="1"/>
  <c r="K11" i="29"/>
  <c r="I259" i="1" s="1"/>
  <c r="J259" i="1" s="1"/>
  <c r="K11" i="20"/>
  <c r="I178" i="1" s="1"/>
  <c r="J178" i="1" s="1"/>
  <c r="K11" i="18"/>
  <c r="I160" i="1" s="1"/>
  <c r="J160" i="1" s="1"/>
  <c r="K11" i="13"/>
  <c r="I115" i="1" s="1"/>
  <c r="J115" i="1" s="1"/>
  <c r="K11" i="7"/>
  <c r="I61" i="1" s="1"/>
  <c r="F61" i="1" s="1"/>
  <c r="G61" i="1" s="1"/>
  <c r="K11" i="23"/>
  <c r="I205" i="1" s="1"/>
  <c r="J205" i="1" s="1"/>
  <c r="K11" i="17"/>
  <c r="I151" i="1" s="1"/>
  <c r="J151" i="1" s="1"/>
  <c r="K18" i="12"/>
  <c r="I107" i="1" s="1"/>
  <c r="F107" i="1" s="1"/>
  <c r="G107" i="1" s="1"/>
  <c r="K18" i="4"/>
  <c r="I35" i="1" s="1"/>
  <c r="J35" i="1" s="1"/>
  <c r="K18" i="32"/>
  <c r="I287" i="1" s="1"/>
  <c r="F287" i="1" s="1"/>
  <c r="G287" i="1" s="1"/>
  <c r="K18" i="20"/>
  <c r="I179" i="1" s="1"/>
  <c r="F179" i="1" s="1"/>
  <c r="G179" i="1" s="1"/>
  <c r="K18" i="16"/>
  <c r="I143" i="1" s="1"/>
  <c r="F143" i="1" s="1"/>
  <c r="G143" i="1" s="1"/>
  <c r="K18" i="6"/>
  <c r="I53" i="1" s="1"/>
  <c r="J53" i="1" s="1"/>
  <c r="K18" i="5"/>
  <c r="I44" i="1" s="1"/>
  <c r="F44" i="1" s="1"/>
  <c r="G44" i="1" s="1"/>
  <c r="K18" i="36"/>
  <c r="I323" i="1" s="1"/>
  <c r="F323" i="1" s="1"/>
  <c r="G323" i="1" s="1"/>
  <c r="K18" i="33"/>
  <c r="I296" i="1" s="1"/>
  <c r="F296" i="1" s="1"/>
  <c r="G296" i="1" s="1"/>
  <c r="K18" i="31"/>
  <c r="I278" i="1" s="1"/>
  <c r="J278" i="1" s="1"/>
  <c r="K18" i="15"/>
  <c r="I134" i="1" s="1"/>
  <c r="J134" i="1" s="1"/>
  <c r="K18" i="30"/>
  <c r="I269" i="1" s="1"/>
  <c r="F269" i="1" s="1"/>
  <c r="G269" i="1" s="1"/>
  <c r="K18" i="27"/>
  <c r="I242" i="1" s="1"/>
  <c r="F242" i="1" s="1"/>
  <c r="G242" i="1" s="1"/>
  <c r="K18" i="24"/>
  <c r="I215" i="1" s="1"/>
  <c r="K18" i="18"/>
  <c r="I161" i="1" s="1"/>
  <c r="F161" i="1" s="1"/>
  <c r="G161" i="1" s="1"/>
  <c r="K18" i="11"/>
  <c r="I98" i="1" s="1"/>
  <c r="J98" i="1" s="1"/>
  <c r="K18" i="8"/>
  <c r="I71" i="1" s="1"/>
  <c r="F71" i="1" s="1"/>
  <c r="G71" i="1" s="1"/>
  <c r="K25" i="35"/>
  <c r="I315" i="1" s="1"/>
  <c r="F315" i="1" s="1"/>
  <c r="G315" i="1" s="1"/>
  <c r="K25" i="23"/>
  <c r="I207" i="1" s="1"/>
  <c r="K25" i="19"/>
  <c r="I171" i="1" s="1"/>
  <c r="F171" i="1" s="1"/>
  <c r="G171" i="1" s="1"/>
  <c r="K25" i="16"/>
  <c r="I144" i="1" s="1"/>
  <c r="J144" i="1" s="1"/>
  <c r="K25" i="33"/>
  <c r="I297" i="1" s="1"/>
  <c r="F297" i="1" s="1"/>
  <c r="G297" i="1" s="1"/>
  <c r="K25" i="30"/>
  <c r="I270" i="1" s="1"/>
  <c r="K25" i="28"/>
  <c r="I252" i="1" s="1"/>
  <c r="J252" i="1" s="1"/>
  <c r="K25" i="13"/>
  <c r="I117" i="1" s="1"/>
  <c r="F117" i="1" s="1"/>
  <c r="G117" i="1" s="1"/>
  <c r="K25" i="5"/>
  <c r="I45" i="1" s="1"/>
  <c r="F45" i="1" s="1"/>
  <c r="G45" i="1" s="1"/>
  <c r="K25" i="36"/>
  <c r="I324" i="1" s="1"/>
  <c r="J324" i="1" s="1"/>
  <c r="K25" i="20"/>
  <c r="I180" i="1" s="1"/>
  <c r="J180" i="1" s="1"/>
  <c r="K25" i="15"/>
  <c r="I135" i="1" s="1"/>
  <c r="J135" i="1" s="1"/>
  <c r="K25" i="8"/>
  <c r="I72" i="1" s="1"/>
  <c r="J72" i="1" s="1"/>
  <c r="K25" i="22"/>
  <c r="I198" i="1" s="1"/>
  <c r="K25" i="11"/>
  <c r="I99" i="1" s="1"/>
  <c r="J99" i="1" s="1"/>
  <c r="K25" i="32"/>
  <c r="I288" i="1" s="1"/>
  <c r="F288" i="1" s="1"/>
  <c r="G288" i="1" s="1"/>
  <c r="K32" i="28"/>
  <c r="I253" i="1" s="1"/>
  <c r="J253" i="1" s="1"/>
  <c r="K32" i="21"/>
  <c r="I190" i="1" s="1"/>
  <c r="F190" i="1" s="1"/>
  <c r="G190" i="1" s="1"/>
  <c r="K32" i="5"/>
  <c r="I46" i="1" s="1"/>
  <c r="J46" i="1" s="1"/>
  <c r="K32" i="35"/>
  <c r="I316" i="1" s="1"/>
  <c r="J316" i="1" s="1"/>
  <c r="K32" i="33"/>
  <c r="I298" i="1" s="1"/>
  <c r="J298" i="1" s="1"/>
  <c r="K32" i="18"/>
  <c r="I163" i="1" s="1"/>
  <c r="J163" i="1" s="1"/>
  <c r="K32" i="14"/>
  <c r="I127" i="1" s="1"/>
  <c r="J127" i="1" s="1"/>
  <c r="K32" i="11"/>
  <c r="I100" i="1" s="1"/>
  <c r="J100" i="1" s="1"/>
  <c r="K32" i="9"/>
  <c r="I82" i="1" s="1"/>
  <c r="J82" i="1" s="1"/>
  <c r="K32" i="6"/>
  <c r="I55" i="1" s="1"/>
  <c r="J55" i="1" s="1"/>
  <c r="K32" i="8"/>
  <c r="I73" i="1" s="1"/>
  <c r="J73" i="1" s="1"/>
  <c r="K32" i="32"/>
  <c r="I289" i="1" s="1"/>
  <c r="J289" i="1" s="1"/>
  <c r="K32" i="20"/>
  <c r="I181" i="1" s="1"/>
  <c r="J181" i="1" s="1"/>
  <c r="K32" i="37"/>
  <c r="I334" i="1" s="1"/>
  <c r="J334" i="1" s="1"/>
  <c r="K32" i="30"/>
  <c r="I271" i="1" s="1"/>
  <c r="J271" i="1" s="1"/>
  <c r="K32" i="27"/>
  <c r="I244" i="1" s="1"/>
  <c r="J244" i="1" s="1"/>
  <c r="K37" i="25"/>
  <c r="I226" i="1" s="1"/>
  <c r="J226" i="1" s="1"/>
  <c r="K32" i="16"/>
  <c r="I145" i="1" s="1"/>
  <c r="J145" i="1" s="1"/>
  <c r="K32" i="13"/>
  <c r="I118" i="1" s="1"/>
  <c r="F118" i="1" s="1"/>
  <c r="G118" i="1" s="1"/>
  <c r="K32" i="17"/>
  <c r="I154" i="1" s="1"/>
  <c r="K32" i="34"/>
  <c r="I307" i="1" s="1"/>
  <c r="J307" i="1" s="1"/>
  <c r="K32" i="24"/>
  <c r="I217" i="1" s="1"/>
  <c r="J217" i="1" s="1"/>
  <c r="K32" i="10"/>
  <c r="I91" i="1" s="1"/>
  <c r="J91" i="1" s="1"/>
  <c r="K46" i="34"/>
  <c r="I309" i="1" s="1"/>
  <c r="J309" i="1" s="1"/>
  <c r="K46" i="31"/>
  <c r="I282" i="1" s="1"/>
  <c r="J282" i="1" s="1"/>
  <c r="K46" i="6"/>
  <c r="I57" i="1" s="1"/>
  <c r="J57" i="1" s="1"/>
  <c r="K46" i="11"/>
  <c r="I102" i="1" s="1"/>
  <c r="K46" i="28"/>
  <c r="I255" i="1" s="1"/>
  <c r="J255" i="1" s="1"/>
  <c r="K46" i="21"/>
  <c r="I192" i="1" s="1"/>
  <c r="J192" i="1" s="1"/>
  <c r="K46" i="19"/>
  <c r="I174" i="1" s="1"/>
  <c r="K46" i="14"/>
  <c r="I129" i="1" s="1"/>
  <c r="F129" i="1" s="1"/>
  <c r="G129" i="1" s="1"/>
  <c r="K46" i="18"/>
  <c r="I165" i="1" s="1"/>
  <c r="F165" i="1" s="1"/>
  <c r="G165" i="1" s="1"/>
  <c r="K46" i="10"/>
  <c r="I93" i="1" s="1"/>
  <c r="J93" i="1" s="1"/>
  <c r="K46" i="36"/>
  <c r="I327" i="1" s="1"/>
  <c r="F327" i="1" s="1"/>
  <c r="G327" i="1" s="1"/>
  <c r="K46" i="29"/>
  <c r="I264" i="1" s="1"/>
  <c r="J264" i="1" s="1"/>
  <c r="K46" i="27"/>
  <c r="I246" i="1" s="1"/>
  <c r="J246" i="1" s="1"/>
  <c r="K46" i="22"/>
  <c r="I201" i="1" s="1"/>
  <c r="J201" i="1" s="1"/>
  <c r="K46" i="7"/>
  <c r="I66" i="1" s="1"/>
  <c r="J66" i="1" s="1"/>
  <c r="K46" i="26"/>
  <c r="I237" i="1" s="1"/>
  <c r="J237" i="1" s="1"/>
  <c r="K46" i="15"/>
  <c r="I138" i="1" s="1"/>
  <c r="J138" i="1" s="1"/>
  <c r="K46" i="8"/>
  <c r="I75" i="1" s="1"/>
  <c r="J75" i="1" s="1"/>
  <c r="K47" i="4"/>
  <c r="I39" i="1" s="1"/>
  <c r="F39" i="1" s="1"/>
  <c r="G39" i="1" s="1"/>
  <c r="K46" i="37"/>
  <c r="I336" i="1" s="1"/>
  <c r="J336" i="1" s="1"/>
  <c r="K46" i="35"/>
  <c r="I318" i="1" s="1"/>
  <c r="J318" i="1" s="1"/>
  <c r="K46" i="32"/>
  <c r="I291" i="1" s="1"/>
  <c r="J291" i="1" s="1"/>
  <c r="K46" i="30"/>
  <c r="I273" i="1" s="1"/>
  <c r="J273" i="1" s="1"/>
  <c r="K46" i="12"/>
  <c r="I111" i="1" s="1"/>
  <c r="J111" i="1" s="1"/>
  <c r="K53" i="2"/>
  <c r="I30" i="1" s="1"/>
  <c r="F30" i="1" s="1"/>
  <c r="G30" i="1" s="1"/>
  <c r="K32" i="2"/>
  <c r="I27" i="1" s="1"/>
  <c r="K39" i="2"/>
  <c r="I28" i="1" s="1"/>
  <c r="K25" i="2"/>
  <c r="I26" i="1" s="1"/>
  <c r="I106" i="1" l="1"/>
  <c r="J106" i="1" s="1"/>
  <c r="F69" i="1"/>
  <c r="G69" i="1" s="1"/>
  <c r="F132" i="1"/>
  <c r="G132" i="1" s="1"/>
  <c r="F204" i="1"/>
  <c r="G204" i="1" s="1"/>
  <c r="F195" i="1"/>
  <c r="G195" i="1" s="1"/>
  <c r="F249" i="1"/>
  <c r="G249" i="1" s="1"/>
  <c r="F42" i="1"/>
  <c r="G42" i="1" s="1"/>
  <c r="F78" i="1"/>
  <c r="G78" i="1" s="1"/>
  <c r="F51" i="1"/>
  <c r="G51" i="1" s="1"/>
  <c r="F294" i="1"/>
  <c r="G294" i="1" s="1"/>
  <c r="F240" i="1"/>
  <c r="G240" i="1" s="1"/>
  <c r="F285" i="1"/>
  <c r="G285" i="1" s="1"/>
  <c r="F231" i="1"/>
  <c r="G231" i="1" s="1"/>
  <c r="F168" i="1"/>
  <c r="G168" i="1" s="1"/>
  <c r="F96" i="1"/>
  <c r="G96" i="1" s="1"/>
  <c r="F267" i="1"/>
  <c r="G267" i="1" s="1"/>
  <c r="F60" i="1"/>
  <c r="G60" i="1" s="1"/>
  <c r="F87" i="1"/>
  <c r="G87" i="1" s="1"/>
  <c r="F105" i="1"/>
  <c r="G105" i="1" s="1"/>
  <c r="F276" i="1"/>
  <c r="G276" i="1" s="1"/>
  <c r="F321" i="1"/>
  <c r="G321" i="1" s="1"/>
  <c r="F303" i="1"/>
  <c r="G303" i="1" s="1"/>
  <c r="F159" i="1"/>
  <c r="G159" i="1" s="1"/>
  <c r="F114" i="1"/>
  <c r="G114" i="1" s="1"/>
  <c r="F141" i="1"/>
  <c r="G141" i="1" s="1"/>
  <c r="F186" i="1"/>
  <c r="G186" i="1" s="1"/>
  <c r="F330" i="1"/>
  <c r="G330" i="1" s="1"/>
  <c r="F312" i="1"/>
  <c r="G312" i="1" s="1"/>
  <c r="F150" i="1"/>
  <c r="G150" i="1" s="1"/>
  <c r="F258" i="1"/>
  <c r="G258" i="1" s="1"/>
  <c r="F222" i="1"/>
  <c r="G222" i="1" s="1"/>
  <c r="F177" i="1"/>
  <c r="G177" i="1" s="1"/>
  <c r="F213" i="1"/>
  <c r="G213" i="1" s="1"/>
  <c r="Q11" i="1"/>
  <c r="C5" i="38" s="1"/>
  <c r="F123" i="1"/>
  <c r="G123" i="1" s="1"/>
  <c r="J197" i="1"/>
  <c r="J90" i="1"/>
  <c r="F109" i="1"/>
  <c r="G109" i="1" s="1"/>
  <c r="F199" i="1"/>
  <c r="G199" i="1" s="1"/>
  <c r="F299" i="1"/>
  <c r="G299" i="1" s="1"/>
  <c r="F33" i="1"/>
  <c r="G33" i="1" s="1"/>
  <c r="F24" i="1"/>
  <c r="G24" i="1" s="1"/>
  <c r="J260" i="1"/>
  <c r="J257" i="1" s="1"/>
  <c r="F333" i="1"/>
  <c r="G333" i="1" s="1"/>
  <c r="J332" i="1"/>
  <c r="J329" i="1" s="1"/>
  <c r="F156" i="1"/>
  <c r="G156" i="1" s="1"/>
  <c r="F263" i="1"/>
  <c r="G263" i="1" s="1"/>
  <c r="J251" i="1"/>
  <c r="F214" i="1"/>
  <c r="G214" i="1" s="1"/>
  <c r="F234" i="1"/>
  <c r="G234" i="1" s="1"/>
  <c r="J155" i="1"/>
  <c r="F70" i="1"/>
  <c r="G70" i="1" s="1"/>
  <c r="F223" i="1"/>
  <c r="G223" i="1" s="1"/>
  <c r="F304" i="1"/>
  <c r="G304" i="1" s="1"/>
  <c r="F322" i="1"/>
  <c r="G322" i="1" s="1"/>
  <c r="F326" i="1"/>
  <c r="G326" i="1" s="1"/>
  <c r="J233" i="1"/>
  <c r="J250" i="1"/>
  <c r="F80" i="1"/>
  <c r="G80" i="1" s="1"/>
  <c r="F101" i="1"/>
  <c r="G101" i="1" s="1"/>
  <c r="F225" i="1"/>
  <c r="G225" i="1" s="1"/>
  <c r="F208" i="1"/>
  <c r="G208" i="1" s="1"/>
  <c r="J89" i="1"/>
  <c r="F268" i="1"/>
  <c r="G268" i="1" s="1"/>
  <c r="J169" i="1"/>
  <c r="J236" i="1"/>
  <c r="F261" i="1"/>
  <c r="G261" i="1" s="1"/>
  <c r="F325" i="1"/>
  <c r="G325" i="1" s="1"/>
  <c r="F172" i="1"/>
  <c r="G172" i="1" s="1"/>
  <c r="F279" i="1"/>
  <c r="G279" i="1" s="1"/>
  <c r="J62" i="1"/>
  <c r="J206" i="1"/>
  <c r="J286" i="1"/>
  <c r="F335" i="1"/>
  <c r="G335" i="1" s="1"/>
  <c r="F254" i="1"/>
  <c r="G254" i="1" s="1"/>
  <c r="J56" i="1"/>
  <c r="F308" i="1"/>
  <c r="G308" i="1" s="1"/>
  <c r="F217" i="1"/>
  <c r="G217" i="1" s="1"/>
  <c r="F136" i="1"/>
  <c r="G136" i="1" s="1"/>
  <c r="F181" i="1"/>
  <c r="G181" i="1" s="1"/>
  <c r="F189" i="1"/>
  <c r="G189" i="1" s="1"/>
  <c r="F162" i="1"/>
  <c r="G162" i="1" s="1"/>
  <c r="J297" i="1"/>
  <c r="F81" i="1"/>
  <c r="G81" i="1" s="1"/>
  <c r="J314" i="1"/>
  <c r="J44" i="1"/>
  <c r="J152" i="1"/>
  <c r="J188" i="1"/>
  <c r="J305" i="1"/>
  <c r="J302" i="1" s="1"/>
  <c r="F205" i="1"/>
  <c r="G205" i="1" s="1"/>
  <c r="J43" i="1"/>
  <c r="F178" i="1"/>
  <c r="G178" i="1" s="1"/>
  <c r="F232" i="1"/>
  <c r="G232" i="1" s="1"/>
  <c r="F119" i="1"/>
  <c r="G119" i="1" s="1"/>
  <c r="J83" i="1"/>
  <c r="J77" i="1" s="1"/>
  <c r="F317" i="1"/>
  <c r="G317" i="1" s="1"/>
  <c r="F74" i="1"/>
  <c r="G74" i="1" s="1"/>
  <c r="F290" i="1"/>
  <c r="G290" i="1" s="1"/>
  <c r="F38" i="1"/>
  <c r="G38" i="1" s="1"/>
  <c r="F183" i="1"/>
  <c r="G183" i="1" s="1"/>
  <c r="F84" i="1"/>
  <c r="G84" i="1" s="1"/>
  <c r="J110" i="1"/>
  <c r="J243" i="1"/>
  <c r="F318" i="1"/>
  <c r="G318" i="1" s="1"/>
  <c r="F147" i="1"/>
  <c r="G147" i="1" s="1"/>
  <c r="F227" i="1"/>
  <c r="G227" i="1" s="1"/>
  <c r="F47" i="1"/>
  <c r="G47" i="1" s="1"/>
  <c r="F66" i="1"/>
  <c r="G66" i="1" s="1"/>
  <c r="J116" i="1"/>
  <c r="J161" i="1"/>
  <c r="J209" i="1"/>
  <c r="F144" i="1"/>
  <c r="G144" i="1" s="1"/>
  <c r="J54" i="1"/>
  <c r="F289" i="1"/>
  <c r="G289" i="1" s="1"/>
  <c r="F228" i="1"/>
  <c r="G228" i="1" s="1"/>
  <c r="J39" i="1"/>
  <c r="F224" i="1"/>
  <c r="G224" i="1" s="1"/>
  <c r="F173" i="1"/>
  <c r="G173" i="1" s="1"/>
  <c r="F245" i="1"/>
  <c r="G245" i="1" s="1"/>
  <c r="J235" i="1"/>
  <c r="F306" i="1"/>
  <c r="G306" i="1" s="1"/>
  <c r="F264" i="1"/>
  <c r="G264" i="1" s="1"/>
  <c r="F134" i="1"/>
  <c r="G134" i="1" s="1"/>
  <c r="F48" i="1"/>
  <c r="G48" i="1" s="1"/>
  <c r="F277" i="1"/>
  <c r="G277" i="1" s="1"/>
  <c r="F73" i="1"/>
  <c r="G73" i="1" s="1"/>
  <c r="F170" i="1"/>
  <c r="G170" i="1" s="1"/>
  <c r="F336" i="1"/>
  <c r="G336" i="1" s="1"/>
  <c r="J37" i="1"/>
  <c r="J143" i="1"/>
  <c r="J140" i="1" s="1"/>
  <c r="J179" i="1"/>
  <c r="F262" i="1"/>
  <c r="G262" i="1" s="1"/>
  <c r="J190" i="1"/>
  <c r="F125" i="1"/>
  <c r="G125" i="1" s="1"/>
  <c r="J269" i="1"/>
  <c r="F145" i="1"/>
  <c r="G145" i="1" s="1"/>
  <c r="F273" i="1"/>
  <c r="G273" i="1" s="1"/>
  <c r="F180" i="1"/>
  <c r="G180" i="1" s="1"/>
  <c r="J52" i="1"/>
  <c r="F160" i="1"/>
  <c r="G160" i="1" s="1"/>
  <c r="F201" i="1"/>
  <c r="G201" i="1" s="1"/>
  <c r="J216" i="1"/>
  <c r="J242" i="1"/>
  <c r="F259" i="1"/>
  <c r="G259" i="1" s="1"/>
  <c r="F316" i="1"/>
  <c r="G316" i="1" s="1"/>
  <c r="J288" i="1"/>
  <c r="F35" i="1"/>
  <c r="G35" i="1" s="1"/>
  <c r="F98" i="1"/>
  <c r="G98" i="1" s="1"/>
  <c r="F91" i="1"/>
  <c r="G91" i="1" s="1"/>
  <c r="F138" i="1"/>
  <c r="G138" i="1" s="1"/>
  <c r="J272" i="1"/>
  <c r="F291" i="1"/>
  <c r="G291" i="1" s="1"/>
  <c r="J129" i="1"/>
  <c r="J122" i="1" s="1"/>
  <c r="F252" i="1"/>
  <c r="G252" i="1" s="1"/>
  <c r="F135" i="1"/>
  <c r="G135" i="1" s="1"/>
  <c r="J241" i="1"/>
  <c r="F191" i="1"/>
  <c r="G191" i="1" s="1"/>
  <c r="F88" i="1"/>
  <c r="G88" i="1" s="1"/>
  <c r="F298" i="1"/>
  <c r="G298" i="1" s="1"/>
  <c r="F99" i="1"/>
  <c r="G99" i="1" s="1"/>
  <c r="J174" i="1"/>
  <c r="F174" i="1"/>
  <c r="G174" i="1" s="1"/>
  <c r="J198" i="1"/>
  <c r="F198" i="1"/>
  <c r="G198" i="1" s="1"/>
  <c r="F270" i="1"/>
  <c r="G270" i="1" s="1"/>
  <c r="J270" i="1"/>
  <c r="J131" i="1"/>
  <c r="J171" i="1"/>
  <c r="F210" i="1"/>
  <c r="G210" i="1" s="1"/>
  <c r="J221" i="1"/>
  <c r="F255" i="1"/>
  <c r="G255" i="1" s="1"/>
  <c r="J281" i="1"/>
  <c r="J275" i="1" s="1"/>
  <c r="J323" i="1"/>
  <c r="F55" i="1"/>
  <c r="G55" i="1" s="1"/>
  <c r="J295" i="1"/>
  <c r="J117" i="1"/>
  <c r="F146" i="1"/>
  <c r="G146" i="1" s="1"/>
  <c r="F64" i="1"/>
  <c r="G64" i="1" s="1"/>
  <c r="F133" i="1"/>
  <c r="G133" i="1" s="1"/>
  <c r="F92" i="1"/>
  <c r="G92" i="1" s="1"/>
  <c r="F79" i="1"/>
  <c r="G79" i="1" s="1"/>
  <c r="F182" i="1"/>
  <c r="G182" i="1" s="1"/>
  <c r="J182" i="1"/>
  <c r="F200" i="1"/>
  <c r="G200" i="1" s="1"/>
  <c r="F218" i="1"/>
  <c r="G218" i="1" s="1"/>
  <c r="F82" i="1"/>
  <c r="G82" i="1" s="1"/>
  <c r="F53" i="1"/>
  <c r="G53" i="1" s="1"/>
  <c r="J61" i="1"/>
  <c r="J327" i="1"/>
  <c r="F142" i="1"/>
  <c r="G142" i="1" s="1"/>
  <c r="F108" i="1"/>
  <c r="G108" i="1" s="1"/>
  <c r="F309" i="1"/>
  <c r="G309" i="1" s="1"/>
  <c r="F244" i="1"/>
  <c r="G244" i="1" s="1"/>
  <c r="F215" i="1"/>
  <c r="G215" i="1" s="1"/>
  <c r="J215" i="1"/>
  <c r="F100" i="1"/>
  <c r="G100" i="1" s="1"/>
  <c r="F63" i="1"/>
  <c r="G63" i="1" s="1"/>
  <c r="F72" i="1"/>
  <c r="G72" i="1" s="1"/>
  <c r="F219" i="1"/>
  <c r="G219" i="1" s="1"/>
  <c r="F307" i="1"/>
  <c r="G307" i="1" s="1"/>
  <c r="J164" i="1"/>
  <c r="J102" i="1"/>
  <c r="F102" i="1"/>
  <c r="G102" i="1" s="1"/>
  <c r="F192" i="1"/>
  <c r="G192" i="1" s="1"/>
  <c r="F237" i="1"/>
  <c r="G237" i="1" s="1"/>
  <c r="J287" i="1"/>
  <c r="F187" i="1"/>
  <c r="G187" i="1" s="1"/>
  <c r="F300" i="1"/>
  <c r="G300" i="1" s="1"/>
  <c r="J97" i="1"/>
  <c r="J118" i="1"/>
  <c r="J315" i="1"/>
  <c r="J45" i="1"/>
  <c r="F34" i="1"/>
  <c r="G34" i="1" s="1"/>
  <c r="F280" i="1"/>
  <c r="G280" i="1" s="1"/>
  <c r="F246" i="1"/>
  <c r="G246" i="1" s="1"/>
  <c r="F128" i="1"/>
  <c r="G128" i="1" s="1"/>
  <c r="F278" i="1"/>
  <c r="G278" i="1" s="1"/>
  <c r="J65" i="1"/>
  <c r="F226" i="1"/>
  <c r="G226" i="1" s="1"/>
  <c r="F282" i="1"/>
  <c r="G282" i="1" s="1"/>
  <c r="F111" i="1"/>
  <c r="G111" i="1" s="1"/>
  <c r="J207" i="1"/>
  <c r="F207" i="1"/>
  <c r="G207" i="1" s="1"/>
  <c r="F120" i="1"/>
  <c r="G120" i="1" s="1"/>
  <c r="J296" i="1"/>
  <c r="F163" i="1"/>
  <c r="G163" i="1" s="1"/>
  <c r="F271" i="1"/>
  <c r="G271" i="1" s="1"/>
  <c r="F334" i="1"/>
  <c r="G334" i="1" s="1"/>
  <c r="F331" i="1"/>
  <c r="G331" i="1" s="1"/>
  <c r="J196" i="1"/>
  <c r="F313" i="1"/>
  <c r="G313" i="1" s="1"/>
  <c r="F253" i="1"/>
  <c r="G253" i="1" s="1"/>
  <c r="J165" i="1"/>
  <c r="F324" i="1"/>
  <c r="G324" i="1" s="1"/>
  <c r="F124" i="1"/>
  <c r="G124" i="1" s="1"/>
  <c r="F127" i="1"/>
  <c r="G127" i="1" s="1"/>
  <c r="J107" i="1"/>
  <c r="F115" i="1"/>
  <c r="G115" i="1" s="1"/>
  <c r="F106" i="1"/>
  <c r="G106" i="1" s="1"/>
  <c r="F93" i="1"/>
  <c r="G93" i="1" s="1"/>
  <c r="J71" i="1"/>
  <c r="J68" i="1" s="1"/>
  <c r="F75" i="1"/>
  <c r="G75" i="1" s="1"/>
  <c r="F57" i="1"/>
  <c r="G57" i="1" s="1"/>
  <c r="F46" i="1"/>
  <c r="G46" i="1" s="1"/>
  <c r="J36" i="1"/>
  <c r="F29" i="1"/>
  <c r="G29" i="1" s="1"/>
  <c r="F153" i="1"/>
  <c r="G153" i="1" s="1"/>
  <c r="F151" i="1"/>
  <c r="G151" i="1" s="1"/>
  <c r="J154" i="1"/>
  <c r="F154" i="1"/>
  <c r="G154" i="1" s="1"/>
  <c r="J30" i="1"/>
  <c r="J25" i="1"/>
  <c r="F28" i="1"/>
  <c r="G28" i="1" s="1"/>
  <c r="J28" i="1"/>
  <c r="F27" i="1"/>
  <c r="G27" i="1" s="1"/>
  <c r="J27" i="1"/>
  <c r="F26" i="1"/>
  <c r="G26" i="1" s="1"/>
  <c r="J26" i="1"/>
  <c r="R17" i="1" l="1"/>
  <c r="R14" i="1"/>
  <c r="R13" i="1"/>
  <c r="R15" i="1"/>
  <c r="R16" i="1"/>
  <c r="R11" i="1"/>
  <c r="J86" i="1"/>
  <c r="J239" i="1"/>
  <c r="J248" i="1"/>
  <c r="G230" i="1"/>
  <c r="G27" i="3" s="1"/>
  <c r="J311" i="1"/>
  <c r="J185" i="1"/>
  <c r="G221" i="1"/>
  <c r="G26" i="3" s="1"/>
  <c r="J149" i="1"/>
  <c r="G239" i="1"/>
  <c r="G28" i="3" s="1"/>
  <c r="G194" i="1"/>
  <c r="G23" i="3" s="1"/>
  <c r="Q14" i="1"/>
  <c r="C7" i="38" s="1"/>
  <c r="J104" i="1"/>
  <c r="G104" i="1"/>
  <c r="G13" i="3" s="1"/>
  <c r="G320" i="1"/>
  <c r="G37" i="3" s="1"/>
  <c r="G311" i="1"/>
  <c r="G36" i="3" s="1"/>
  <c r="G203" i="1"/>
  <c r="G24" i="3" s="1"/>
  <c r="J176" i="1"/>
  <c r="J50" i="1"/>
  <c r="J230" i="1"/>
  <c r="J158" i="1"/>
  <c r="J41" i="1"/>
  <c r="J203" i="1"/>
  <c r="G275" i="1"/>
  <c r="G32" i="3" s="1"/>
  <c r="G266" i="1"/>
  <c r="G31" i="3" s="1"/>
  <c r="J212" i="1"/>
  <c r="G185" i="1"/>
  <c r="G22" i="3" s="1"/>
  <c r="J167" i="1"/>
  <c r="G41" i="1"/>
  <c r="G6" i="3" s="1"/>
  <c r="G176" i="1"/>
  <c r="G21" i="3" s="1"/>
  <c r="G158" i="1"/>
  <c r="G19" i="3" s="1"/>
  <c r="G329" i="1"/>
  <c r="G38" i="3" s="1"/>
  <c r="G32" i="1"/>
  <c r="G5" i="3" s="1"/>
  <c r="J95" i="1"/>
  <c r="G257" i="1"/>
  <c r="G30" i="3" s="1"/>
  <c r="G284" i="1"/>
  <c r="G33" i="3" s="1"/>
  <c r="G212" i="1"/>
  <c r="G25" i="3" s="1"/>
  <c r="J266" i="1"/>
  <c r="G140" i="1"/>
  <c r="G17" i="3" s="1"/>
  <c r="G293" i="1"/>
  <c r="G34" i="3" s="1"/>
  <c r="G302" i="1"/>
  <c r="G35" i="3" s="1"/>
  <c r="G131" i="1"/>
  <c r="G16" i="3" s="1"/>
  <c r="J194" i="1"/>
  <c r="G68" i="1"/>
  <c r="G9" i="3" s="1"/>
  <c r="G77" i="1"/>
  <c r="G10" i="3" s="1"/>
  <c r="G59" i="1"/>
  <c r="G8" i="3" s="1"/>
  <c r="G167" i="1"/>
  <c r="G20" i="3" s="1"/>
  <c r="G248" i="1"/>
  <c r="G29" i="3" s="1"/>
  <c r="J284" i="1"/>
  <c r="Q12" i="1"/>
  <c r="C8" i="38" s="1"/>
  <c r="G95" i="1"/>
  <c r="G12" i="3" s="1"/>
  <c r="Q16" i="1"/>
  <c r="J293" i="1"/>
  <c r="G50" i="1"/>
  <c r="G7" i="3" s="1"/>
  <c r="G86" i="1"/>
  <c r="G11" i="3" s="1"/>
  <c r="J113" i="1"/>
  <c r="Q15" i="1"/>
  <c r="C6" i="38" s="1"/>
  <c r="J32" i="1"/>
  <c r="Q17" i="1"/>
  <c r="G113" i="1"/>
  <c r="G14" i="3" s="1"/>
  <c r="J59" i="1"/>
  <c r="J320" i="1"/>
  <c r="G122" i="1"/>
  <c r="G15" i="3" s="1"/>
  <c r="Q13" i="1"/>
  <c r="F25" i="1"/>
  <c r="G25" i="1" s="1"/>
  <c r="R12" i="1" s="1"/>
  <c r="G149" i="1"/>
  <c r="G18" i="3" s="1"/>
  <c r="J23" i="1"/>
  <c r="H23" i="1"/>
  <c r="J16" i="1"/>
  <c r="H16" i="1"/>
  <c r="F16" i="1" s="1"/>
  <c r="J22" i="1" l="1"/>
  <c r="Q10" i="1"/>
  <c r="C11" i="38" s="1"/>
  <c r="F23" i="1"/>
  <c r="G23" i="1" s="1"/>
  <c r="G16" i="1"/>
  <c r="G22" i="1" l="1"/>
  <c r="G4" i="3" s="1"/>
  <c r="R10" i="1"/>
  <c r="H12" i="1"/>
  <c r="H13" i="1"/>
  <c r="F13" i="1" s="1"/>
  <c r="H14" i="1"/>
  <c r="F14" i="1" s="1"/>
  <c r="H17" i="1"/>
  <c r="H19" i="1"/>
  <c r="J12" i="1"/>
  <c r="J13" i="1"/>
  <c r="J14" i="1"/>
  <c r="F19" i="1" l="1"/>
  <c r="F17" i="1"/>
  <c r="G14" i="1"/>
  <c r="F12" i="1"/>
  <c r="G12" i="1" s="1"/>
  <c r="G13" i="1"/>
  <c r="Q24" i="1" l="1"/>
  <c r="G17" i="1"/>
  <c r="J19" i="1"/>
  <c r="G1" i="3" l="1"/>
  <c r="G19" i="1"/>
  <c r="I38" i="3" l="1"/>
  <c r="L38" i="3" s="1"/>
  <c r="J11" i="1"/>
  <c r="Q9" i="1" s="1"/>
  <c r="F11" i="1"/>
  <c r="G11" i="1" s="1"/>
  <c r="G10" i="1" l="1"/>
  <c r="B21" i="3" s="1"/>
  <c r="B23" i="3" s="1"/>
  <c r="H37" i="3" s="1"/>
  <c r="I37" i="3" s="1"/>
  <c r="L37" i="3" s="1"/>
  <c r="R9" i="1"/>
  <c r="R19" i="1" s="1"/>
  <c r="Q19" i="1"/>
  <c r="C9" i="38"/>
  <c r="J10" i="1"/>
  <c r="H10" i="1" l="1"/>
  <c r="R22" i="1"/>
  <c r="C10" i="38"/>
  <c r="C12" i="38" s="1"/>
  <c r="H33" i="3"/>
  <c r="I33" i="3" s="1"/>
  <c r="L33" i="3" s="1"/>
  <c r="H17" i="3"/>
  <c r="I17" i="3" s="1"/>
  <c r="L17" i="3" s="1"/>
  <c r="H25" i="3"/>
  <c r="I25" i="3" s="1"/>
  <c r="L25" i="3" s="1"/>
  <c r="H11" i="3"/>
  <c r="I11" i="3" s="1"/>
  <c r="L11" i="3" s="1"/>
  <c r="H19" i="3"/>
  <c r="I19" i="3" s="1"/>
  <c r="L19" i="3" s="1"/>
  <c r="H27" i="3"/>
  <c r="I27" i="3" s="1"/>
  <c r="L27" i="3" s="1"/>
  <c r="H35" i="3"/>
  <c r="I35" i="3" s="1"/>
  <c r="L35" i="3" s="1"/>
  <c r="H8" i="3"/>
  <c r="I8" i="3" s="1"/>
  <c r="L8" i="3" s="1"/>
  <c r="H7" i="3"/>
  <c r="I7" i="3" s="1"/>
  <c r="L7" i="3" s="1"/>
  <c r="H12" i="3"/>
  <c r="I12" i="3" s="1"/>
  <c r="L12" i="3" s="1"/>
  <c r="H14" i="3"/>
  <c r="I14" i="3" s="1"/>
  <c r="L14" i="3" s="1"/>
  <c r="H16" i="3"/>
  <c r="I16" i="3" s="1"/>
  <c r="L16" i="3" s="1"/>
  <c r="H29" i="3"/>
  <c r="I29" i="3" s="1"/>
  <c r="L29" i="3" s="1"/>
  <c r="H20" i="3"/>
  <c r="I20" i="3" s="1"/>
  <c r="L20" i="3" s="1"/>
  <c r="H34" i="3"/>
  <c r="I34" i="3" s="1"/>
  <c r="L34" i="3" s="1"/>
  <c r="H21" i="3"/>
  <c r="I21" i="3" s="1"/>
  <c r="L21" i="3" s="1"/>
  <c r="H26" i="3"/>
  <c r="I26" i="3" s="1"/>
  <c r="L26" i="3" s="1"/>
  <c r="H30" i="3"/>
  <c r="I30" i="3" s="1"/>
  <c r="L30" i="3" s="1"/>
  <c r="H13" i="3"/>
  <c r="I13" i="3" s="1"/>
  <c r="L13" i="3" s="1"/>
  <c r="H10" i="3"/>
  <c r="I10" i="3" s="1"/>
  <c r="L10" i="3" s="1"/>
  <c r="H15" i="3"/>
  <c r="I15" i="3" s="1"/>
  <c r="L15" i="3" s="1"/>
  <c r="H18" i="3"/>
  <c r="I18" i="3" s="1"/>
  <c r="L18" i="3" s="1"/>
  <c r="H4" i="3"/>
  <c r="H22" i="3"/>
  <c r="I22" i="3" s="1"/>
  <c r="L22" i="3" s="1"/>
  <c r="H5" i="3"/>
  <c r="I5" i="3" s="1"/>
  <c r="L5" i="3" s="1"/>
  <c r="H32" i="3"/>
  <c r="I32" i="3" s="1"/>
  <c r="L32" i="3" s="1"/>
  <c r="H31" i="3"/>
  <c r="I31" i="3" s="1"/>
  <c r="L31" i="3" s="1"/>
  <c r="H36" i="3"/>
  <c r="I36" i="3" s="1"/>
  <c r="L36" i="3" s="1"/>
  <c r="H9" i="3"/>
  <c r="I9" i="3" s="1"/>
  <c r="L9" i="3" s="1"/>
  <c r="H24" i="3"/>
  <c r="I24" i="3" s="1"/>
  <c r="L24" i="3" s="1"/>
  <c r="H23" i="3"/>
  <c r="I23" i="3" s="1"/>
  <c r="L23" i="3" s="1"/>
  <c r="H6" i="3"/>
  <c r="I6" i="3" s="1"/>
  <c r="L6" i="3" s="1"/>
  <c r="H28" i="3"/>
  <c r="I28" i="3" s="1"/>
  <c r="L28" i="3" s="1"/>
  <c r="I4" i="3" l="1"/>
  <c r="I1" i="3" s="1"/>
  <c r="H40" i="3"/>
  <c r="Q20" i="1" l="1"/>
  <c r="L4" i="3"/>
</calcChain>
</file>

<file path=xl/sharedStrings.xml><?xml version="1.0" encoding="utf-8"?>
<sst xmlns="http://schemas.openxmlformats.org/spreadsheetml/2006/main" count="2538" uniqueCount="286">
  <si>
    <t>Total bid Amount</t>
  </si>
  <si>
    <t>UPDATE VALUES IN YELLOW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</si>
  <si>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</si>
  <si>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</si>
  <si>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</si>
  <si>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</si>
  <si>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</si>
  <si>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</si>
  <si>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</si>
  <si>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</si>
  <si>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</si>
  <si>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Mob/Demob, Bonds &amp; Insurance</t>
  </si>
  <si>
    <t>LS</t>
  </si>
  <si>
    <t>Traffic Control</t>
  </si>
  <si>
    <t>Bid date:</t>
  </si>
  <si>
    <t>Dust Control</t>
  </si>
  <si>
    <t>Award date:</t>
  </si>
  <si>
    <t>within 60 days</t>
  </si>
  <si>
    <t>Worker Protection</t>
  </si>
  <si>
    <t>Contract sign</t>
  </si>
  <si>
    <t>within 20 days</t>
  </si>
  <si>
    <t>SWPPP Operations</t>
  </si>
  <si>
    <t>Start</t>
  </si>
  <si>
    <t>within 14 days</t>
  </si>
  <si>
    <t>Clearing and grubbing</t>
  </si>
  <si>
    <t>End date</t>
  </si>
  <si>
    <t>420 days</t>
  </si>
  <si>
    <t>Misc. Facilities and Operations</t>
  </si>
  <si>
    <t>Construct well pump foundation</t>
  </si>
  <si>
    <t>Work Days:</t>
  </si>
  <si>
    <t>(including weekends)</t>
  </si>
  <si>
    <t>F&amp;I 250HP motor</t>
  </si>
  <si>
    <t>F&amp;I pump bowls</t>
  </si>
  <si>
    <t>F&amp;I 10" x 1-11/16" Dia. Column pipe and shaft</t>
  </si>
  <si>
    <t>LF</t>
  </si>
  <si>
    <t>Liquidated Damages ($/day)</t>
  </si>
  <si>
    <t>F&amp;I discharge head, pipe manifold, valves and appurtances</t>
  </si>
  <si>
    <t>Install city provided well pump enclosure</t>
  </si>
  <si>
    <t>F&amp;I chlorination equipment, foundation, &amp; enclosure</t>
  </si>
  <si>
    <t>F&amp;I chlorine analyzer, sample/drain lines, fittings, &amp; app.</t>
  </si>
  <si>
    <t>F&amp;I emergency eyewash &amp; shower</t>
  </si>
  <si>
    <t>F&amp;I flush drain pipe, catch basin, spill manifold, drop inlet &amp; app.</t>
  </si>
  <si>
    <t>Project Overhead to be dispersed</t>
  </si>
  <si>
    <t>F&amp;I 12" storm drain piping</t>
  </si>
  <si>
    <t xml:space="preserve">Number of Bid Items to spread overhead </t>
  </si>
  <si>
    <t>F&amp;I connection to (E) storm drain manhole</t>
  </si>
  <si>
    <t>Overhead $$ / site</t>
  </si>
  <si>
    <t>F&amp;I storm drain manholes</t>
  </si>
  <si>
    <t>EA</t>
  </si>
  <si>
    <t>F&amp;I 4" SDR 35 PVC pipe to catch basin inlet</t>
  </si>
  <si>
    <t>F&amp;I concrete valley gutter</t>
  </si>
  <si>
    <t>F&amp;I 12" C900 potable water pipe and fittings, w/ trenching</t>
  </si>
  <si>
    <t>F&amp;I connection to (E) 12" water pipeline, incl. valves, fittings &amp; app.</t>
  </si>
  <si>
    <t>Grading of well site</t>
  </si>
  <si>
    <t>F&amp;I 2" crushed rock</t>
  </si>
  <si>
    <t>SF</t>
  </si>
  <si>
    <t>F&amp;I chain link fence w/ mow strip</t>
  </si>
  <si>
    <t>F&amp;I rolling access gates</t>
  </si>
  <si>
    <t>F&amp;I electrical service, controls, and lighting</t>
  </si>
  <si>
    <t>F&amp;I MCC and shade structure</t>
  </si>
  <si>
    <t>F&amp;I well VFD</t>
  </si>
  <si>
    <t xml:space="preserve">SCADA </t>
  </si>
  <si>
    <t>Install standby generator furnished by city</t>
  </si>
  <si>
    <t>F&amp;I conduit and conductors from genset to Main Service Area</t>
  </si>
  <si>
    <t>(check against Cell B21)</t>
  </si>
  <si>
    <t>Prevailing Wage</t>
  </si>
  <si>
    <t>Crew Info</t>
  </si>
  <si>
    <t>Pump installer</t>
  </si>
  <si>
    <t>Crew Lead</t>
  </si>
  <si>
    <t>/hr</t>
  </si>
  <si>
    <t>Pump install helper</t>
  </si>
  <si>
    <t>Operator</t>
  </si>
  <si>
    <t>multiplier (helpers to leadman)</t>
  </si>
  <si>
    <t>Plumber (pipe tradesman)</t>
  </si>
  <si>
    <t>Electrician</t>
  </si>
  <si>
    <t>working hours per day</t>
  </si>
  <si>
    <t>Helper</t>
  </si>
  <si>
    <t>Bid #</t>
  </si>
  <si>
    <t>Description</t>
  </si>
  <si>
    <t>Quantity</t>
  </si>
  <si>
    <t>Unit Price</t>
  </si>
  <si>
    <t>Total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</si>
  <si>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</si>
  <si>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</si>
  <si>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</si>
  <si>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</si>
  <si>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</si>
  <si>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</si>
  <si>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</si>
  <si>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Project OVERHEAD</t>
  </si>
  <si>
    <t>LAW</t>
  </si>
  <si>
    <t>Margin</t>
  </si>
  <si>
    <t>Mob/Demob</t>
  </si>
  <si>
    <t>Bonding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</si>
  <si>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</si>
  <si>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</si>
  <si>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</si>
  <si>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</si>
  <si>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</si>
  <si>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</si>
  <si>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</si>
  <si>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</si>
  <si>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</si>
  <si>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</si>
  <si>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</si>
  <si>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</si>
  <si>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</si>
  <si>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</si>
  <si>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</si>
  <si>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</si>
  <si>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Fuel</t>
  </si>
  <si>
    <t>Travel/Hotels</t>
  </si>
  <si>
    <t>Days</t>
  </si>
  <si>
    <t>Per Diem</t>
  </si>
  <si>
    <t>Subtotal</t>
  </si>
  <si>
    <t>Margin (back-calculated)</t>
  </si>
  <si>
    <t>BID SCHEDULE ITEMS</t>
  </si>
  <si>
    <t>Mobilization/Demobilization</t>
  </si>
  <si>
    <t>Labor Hrs</t>
  </si>
  <si>
    <t>Labor days</t>
  </si>
  <si>
    <t>Crew days</t>
  </si>
  <si>
    <t>Crew weeks</t>
  </si>
  <si>
    <t>Subcontractors</t>
  </si>
  <si>
    <t>*In-house labor includes PW increases throughout the year.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</si>
  <si>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</si>
  <si>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</si>
  <si>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</si>
  <si>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</si>
  <si>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</si>
  <si>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</si>
  <si>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</si>
  <si>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</si>
  <si>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Bid Bond % (see specs)</t>
  </si>
  <si>
    <t>Performance Bond Premium %</t>
  </si>
  <si>
    <t>ITEM</t>
  </si>
  <si>
    <t>SECTION (S)</t>
  </si>
  <si>
    <t>BID PACKET PAGE</t>
  </si>
  <si>
    <t>UNIT</t>
  </si>
  <si>
    <t>UNIT COST 1</t>
  </si>
  <si>
    <t>VENDOR 1</t>
  </si>
  <si>
    <t>VENDOR 2</t>
  </si>
  <si>
    <t>COMMENT/NOTES</t>
  </si>
  <si>
    <t>Mobilization</t>
  </si>
  <si>
    <t>Demobilization</t>
  </si>
  <si>
    <t>Add More</t>
  </si>
  <si>
    <t>Input Prevailing Wage rates on "Bid Schedule" tab.</t>
  </si>
  <si>
    <t>Assumes # of helpers to crew lead as outlined on Bid Schedule tab</t>
  </si>
  <si>
    <t>End</t>
  </si>
  <si>
    <t>Diesel</t>
  </si>
  <si>
    <t>gal</t>
  </si>
  <si>
    <t>Other (may sometimes include Bonds and Insurance)</t>
  </si>
  <si>
    <t>Bond</t>
  </si>
  <si>
    <t>UNIT COST 2</t>
  </si>
  <si>
    <t>Assumes # of helpers to crew lead as outlined on "Bid Schedule" tab.</t>
  </si>
  <si>
    <t>Flagging</t>
  </si>
  <si>
    <t>days</t>
  </si>
  <si>
    <t>AWP</t>
  </si>
  <si>
    <t>Additional TC Truck</t>
  </si>
  <si>
    <t>Traffic Control Plan</t>
  </si>
  <si>
    <t>Sign</t>
  </si>
  <si>
    <t>WK</t>
  </si>
  <si>
    <t>Permit</t>
  </si>
  <si>
    <t>Water Truck 2000 gal</t>
  </si>
  <si>
    <t>MO</t>
  </si>
  <si>
    <t>Herc</t>
  </si>
  <si>
    <t xml:space="preserve">LS </t>
  </si>
  <si>
    <t>Water fees</t>
  </si>
  <si>
    <t>Road Plates and shoring</t>
  </si>
  <si>
    <t>PPE</t>
  </si>
  <si>
    <t>Hard hats, etc.</t>
  </si>
  <si>
    <t>Waddles</t>
  </si>
  <si>
    <t>Under One Acre PPP (covered in Well 51 sheet)</t>
  </si>
  <si>
    <t>Coast Eng?</t>
  </si>
  <si>
    <t>**this is some extra funds to cover both sites</t>
  </si>
  <si>
    <t>Rumble plates</t>
  </si>
  <si>
    <t>Month</t>
  </si>
  <si>
    <t>Skid Steer bucket and mower</t>
  </si>
  <si>
    <t>month</t>
  </si>
  <si>
    <t>Roll-off dumpster</t>
  </si>
  <si>
    <t>load</t>
  </si>
  <si>
    <t>USA Calls</t>
  </si>
  <si>
    <t>Temporary fence</t>
  </si>
  <si>
    <t>Pothole Vac</t>
  </si>
  <si>
    <t>Bathrooms</t>
  </si>
  <si>
    <t>Mo</t>
  </si>
  <si>
    <t>Pipe painting</t>
  </si>
  <si>
    <t>Equipmnt ID tags</t>
  </si>
  <si>
    <t>Area signs</t>
  </si>
  <si>
    <t>Short circuit study</t>
  </si>
  <si>
    <t>Arc flash study</t>
  </si>
  <si>
    <t>Mini Ex</t>
  </si>
  <si>
    <t>day</t>
  </si>
  <si>
    <t>Well Pump Foundation</t>
  </si>
  <si>
    <t>Figueroa</t>
  </si>
  <si>
    <t>250hp Motor</t>
  </si>
  <si>
    <t>Mitchell</t>
  </si>
  <si>
    <t>Crane Truck</t>
  </si>
  <si>
    <t>Mini -ex</t>
  </si>
  <si>
    <t>week</t>
  </si>
  <si>
    <t>GAL</t>
  </si>
  <si>
    <t>Misc hardware and consumables</t>
  </si>
  <si>
    <t xml:space="preserve">Pump Bowls </t>
  </si>
  <si>
    <t>in netsuite</t>
  </si>
  <si>
    <t>Crane truck</t>
  </si>
  <si>
    <t>DAYS</t>
  </si>
  <si>
    <t>Performance Testing</t>
  </si>
  <si>
    <t>10" Column pipe</t>
  </si>
  <si>
    <t>FT</t>
  </si>
  <si>
    <t>1 11/16" shaft</t>
  </si>
  <si>
    <t>Mob/demob</t>
  </si>
  <si>
    <t>Gal</t>
  </si>
  <si>
    <t>Materials from Netsuite</t>
  </si>
  <si>
    <t>Discharge Head</t>
  </si>
  <si>
    <t>Concrete</t>
  </si>
  <si>
    <t>CY</t>
  </si>
  <si>
    <t>Sand Tester</t>
  </si>
  <si>
    <t>Mini-ex</t>
  </si>
  <si>
    <t>Week</t>
  </si>
  <si>
    <t>Piping and appurtenances-coating</t>
  </si>
  <si>
    <t>Mason Painting Inc</t>
  </si>
  <si>
    <t>Welder</t>
  </si>
  <si>
    <t>Hr</t>
  </si>
  <si>
    <t>Enclosure furnished by owner</t>
  </si>
  <si>
    <t>Misc. fasteners</t>
  </si>
  <si>
    <t>Tuff shed</t>
  </si>
  <si>
    <t>Tuff Shed</t>
  </si>
  <si>
    <t>Mini ex</t>
  </si>
  <si>
    <t>Reachlift</t>
  </si>
  <si>
    <t>DAY</t>
  </si>
  <si>
    <t>Equipment Foundation</t>
  </si>
  <si>
    <t>Chlorniation Enclosure - painting/concrete coating</t>
  </si>
  <si>
    <t>Misc materials, pipe dope, etc.</t>
  </si>
  <si>
    <t>Catch Basin</t>
  </si>
  <si>
    <t>Drop Box</t>
  </si>
  <si>
    <t>Old Castle</t>
  </si>
  <si>
    <t>12" storm drain pipe</t>
  </si>
  <si>
    <t>JM</t>
  </si>
  <si>
    <t>mini ex</t>
  </si>
  <si>
    <t>Supplies</t>
  </si>
  <si>
    <t>Man holes</t>
  </si>
  <si>
    <t>4" Pipe</t>
  </si>
  <si>
    <t>Fittings</t>
  </si>
  <si>
    <t>Grout</t>
  </si>
  <si>
    <t>YD</t>
  </si>
  <si>
    <t>Valley Gutter</t>
  </si>
  <si>
    <t>Materials in NetSuite</t>
  </si>
  <si>
    <t>Asphalt</t>
  </si>
  <si>
    <t>Asphalt Doctor</t>
  </si>
  <si>
    <t>Saw Cut</t>
  </si>
  <si>
    <t>Materials in Netsuite</t>
  </si>
  <si>
    <t>Jumping jacks</t>
  </si>
  <si>
    <t>Skid Steer</t>
  </si>
  <si>
    <t>Crushed Rock</t>
  </si>
  <si>
    <t>Fence with Mow Strip</t>
  </si>
  <si>
    <t>Center State Fence</t>
  </si>
  <si>
    <t>DIR?</t>
  </si>
  <si>
    <t>Gates</t>
  </si>
  <si>
    <t>Posts</t>
  </si>
  <si>
    <t>Rolling Gate Foundations</t>
  </si>
  <si>
    <t>Netsuite Materials</t>
  </si>
  <si>
    <t>Trenching</t>
  </si>
  <si>
    <t>Lights</t>
  </si>
  <si>
    <t>Conduit and Trench</t>
  </si>
  <si>
    <t>Yard Light Footings</t>
  </si>
  <si>
    <t>Pot holing</t>
  </si>
  <si>
    <t>USA</t>
  </si>
  <si>
    <t>MCC</t>
  </si>
  <si>
    <t>Medallion</t>
  </si>
  <si>
    <t>Misc Materials</t>
  </si>
  <si>
    <t>Shade structure foundation</t>
  </si>
  <si>
    <t>Shade Structure</t>
  </si>
  <si>
    <t>Supreme Construction Inc</t>
  </si>
  <si>
    <t>Estimated</t>
  </si>
  <si>
    <t>Shade Structure Painting</t>
  </si>
  <si>
    <t>Mason Painting</t>
  </si>
  <si>
    <t>250HP VFD</t>
  </si>
  <si>
    <t>Just Chassis - add $ for add ons?</t>
  </si>
  <si>
    <t>SCADA</t>
  </si>
  <si>
    <t>Telstar</t>
  </si>
  <si>
    <t>Electrical supplies</t>
  </si>
  <si>
    <t>Generator Pad</t>
  </si>
  <si>
    <t>Verify ATS.  Customer may have 2 of the 3. Confirm before ordering.</t>
  </si>
  <si>
    <t>https://www.dir.ca.gov/OPRL/2025-1/PWD/Determinations/Subtrades/KIN.html</t>
  </si>
  <si>
    <t>Role</t>
  </si>
  <si>
    <t>Hourly rate</t>
  </si>
  <si>
    <t>Medium PW Job Exmaple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</si>
</sst>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33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sz val="11"/>
      <color rgb="FFFF0000"/>
      <name val="Aptos Narrow"/>
      <family val="2"/>
    </font>
    <font>
      <sz val="11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3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5" fillId="6" borderId="1" xfId="0" applyFont="1" applyFill="1" applyBorder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0" fontId="8" fillId="0" borderId="29" xfId="0" applyFont="1" applyBorder="1" applyAlignment="1">
      <alignment horizontal="righ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15" fillId="6" borderId="7" xfId="0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7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9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9" fontId="3" fillId="0" borderId="20" xfId="0" applyNumberFormat="1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8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8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8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9" fontId="20" fillId="0" borderId="7" xfId="0" applyNumberFormat="1" applyFont="1" applyBorder="1" applyAlignment="1">
      <alignment horizontal="left" vertical="top"/>
    </xf>
    <xf numFmtId="9" fontId="3" fillId="0" borderId="7" xfId="0" applyNumberFormat="1" applyFont="1" applyBorder="1" applyAlignment="1">
      <alignment horizontal="left" vertical="top"/>
    </xf>
    <xf numFmtId="9" fontId="22" fillId="0" borderId="7" xfId="0" applyNumberFormat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8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9" fontId="23" fillId="0" borderId="31" xfId="0" applyNumberFormat="1" applyFont="1" applyBorder="1" applyAlignment="1">
      <alignment horizontal="left" vertical="top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9" fontId="23" fillId="0" borderId="21" xfId="0" applyNumberFormat="1" applyFont="1" applyBorder="1" applyAlignment="1">
      <alignment horizontal="left" vertical="top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9" fontId="23" fillId="0" borderId="7" xfId="0" applyNumberFormat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9" fontId="3" fillId="0" borderId="15" xfId="0" applyNumberFormat="1" applyFont="1" applyBorder="1" applyAlignment="1">
      <alignment horizontal="left" vertical="top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5" xfId="0" applyNumberFormat="1" applyFont="1" applyFill="1" applyBorder="1" applyAlignment="1">
      <alignment horizontal="left" vertical="top" wrapText="1"/>
    </xf>
    <xf numFmtId="9" fontId="6" fillId="0" borderId="36" xfId="2" applyFont="1" applyBorder="1" applyAlignment="1">
      <alignment horizontal="left" vertical="top"/>
    </xf>
    <xf numFmtId="44" fontId="6" fillId="0" borderId="12" xfId="0" applyNumberFormat="1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9" fontId="20" fillId="0" borderId="15" xfId="0" applyNumberFormat="1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3" fillId="5" borderId="0" xfId="0" applyFont="1" applyFill="1" applyAlignment="1">
      <alignment horizontal="center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9" fontId="3" fillId="5" borderId="0" xfId="0" applyNumberFormat="1" applyFont="1" applyFill="1" applyAlignment="1">
      <alignment horizontal="righ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10" borderId="35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9" fontId="26" fillId="0" borderId="20" xfId="0" applyNumberFormat="1" applyFont="1" applyBorder="1" applyAlignment="1">
      <alignment horizontal="left" vertical="top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9" fontId="27" fillId="0" borderId="7" xfId="0" applyNumberFormat="1" applyFont="1" applyBorder="1" applyAlignment="1">
      <alignment horizontal="left" vertical="top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9" fontId="28" fillId="0" borderId="7" xfId="0" applyNumberFormat="1" applyFont="1" applyBorder="1" applyAlignment="1">
      <alignment horizontal="left" vertical="top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6" fillId="0" borderId="37" xfId="0" applyFont="1" applyBorder="1" applyAlignment="1">
      <alignment horizontal="left" vertical="top"/>
    </xf>
    <xf numFmtId="165" fontId="3" fillId="0" borderId="38" xfId="0" applyNumberFormat="1" applyFont="1" applyBorder="1" applyAlignment="1">
      <alignment horizontal="left" vertical="top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9" fontId="9" fillId="0" borderId="7" xfId="0" applyNumberFormat="1" applyFont="1" applyBorder="1" applyAlignment="1">
      <alignment horizontal="left" vertical="top"/>
    </xf>
    <xf numFmtId="9" fontId="9" fillId="0" borderId="31" xfId="0" applyNumberFormat="1" applyFont="1" applyBorder="1" applyAlignment="1">
      <alignment horizontal="left" vertical="top"/>
    </xf>
    <xf numFmtId="9" fontId="6" fillId="0" borderId="10" xfId="2" applyFont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44" fontId="6" fillId="5" borderId="0" xfId="0" applyNumberFormat="1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1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2" xfId="0" applyNumberFormat="1" applyFont="1" applyBorder="1" applyAlignment="1">
      <alignment horizontal="left" vertical="top"/>
    </xf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44" fontId="9" fillId="5" borderId="0" xfId="1" applyFont="1" applyFill="1" applyBorder="1" applyAlignment="1">
      <alignment horizontal="lef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44" fontId="14" fillId="12" borderId="1" xfId="0" applyNumberFormat="1" applyFont="1" applyFill="1" applyBorder="1"/>
    <xf numFmtId="0" fontId="14" fillId="2" borderId="7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1" fillId="0" borderId="7" xfId="0" applyFont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11" fillId="0" borderId="29" xfId="0" applyFont="1" applyBorder="1" applyAlignment="1">
      <alignment horizontal="left" vertical="top"/>
    </xf>
    <xf numFmtId="44" fontId="14" fillId="9" borderId="1" xfId="0" applyNumberFormat="1" applyFont="1" applyFill="1" applyBorder="1"/>
    <xf numFmtId="165" fontId="3" fillId="0" borderId="40" xfId="0" applyNumberFormat="1" applyFont="1" applyBorder="1" applyAlignment="1">
      <alignment horizontal="center" vertical="top"/>
    </xf>
    <xf numFmtId="165" fontId="3" fillId="0" borderId="41" xfId="0" applyNumberFormat="1" applyFont="1" applyBorder="1" applyAlignment="1">
      <alignment horizontal="center" vertical="top"/>
    </xf>
    <xf numFmtId="0" fontId="31" fillId="0" borderId="1" xfId="0" applyFont="1" applyBorder="1"/>
    <xf numFmtId="0" fontId="32" fillId="0" borderId="1" xfId="0" applyFont="1" applyBorder="1"/>
    <xf numFmtId="0" fontId="10" fillId="2" borderId="2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14" fillId="0" borderId="0" xfId="0" applyFont="1" applyAlignment="1">
      <alignment horizontal="right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N68"/>
  <sheetViews>
    <sheetView tabSelected="1" workbookViewId="0">
      <selection activeCell="C7" sqref="C7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45" customWidth="1"/>
    <col min="4" max="4" width="3.44140625" bestFit="1" customWidth="1"/>
    <col min="5" max="5" width="3.44140625" customWidth="1"/>
    <col min="6" max="6" width="66.33203125" customWidth="1"/>
    <col min="7" max="7" width="18.44140625" bestFit="1" customWidth="1"/>
    <col min="8" max="8" width="9.77734375" bestFit="1" customWidth="1"/>
    <col min="9" max="9" width="17.77734375" bestFit="1" customWidth="1"/>
    <col min="11" max="11" width="6.44140625" customWidth="1"/>
    <col min="12" max="12" width="24.6640625" bestFit="1" customWidth="1"/>
    <col min="13" max="13" width="13.77734375" customWidth="1"/>
    <col min="14" max="14" width="23.44140625" customWidth="1"/>
    <col min="16" max="16" width="12.109375" bestFit="1" customWidth="1"/>
  </cols>
  <sheetData>
    <row r="1" spans="1:14" s="13" customFormat="1" ht="33" x14ac:dyDescent="0.25">
      <c r="B1" s="32" t="s">
        <v>285</v>
      </c>
      <c r="D1" s="14"/>
      <c r="E1" s="14"/>
      <c r="F1" s="14"/>
      <c r="G1" s="35">
        <f>SUM(G4:G66)</f>
        <v>2090576</v>
      </c>
      <c r="H1" s="16"/>
      <c r="I1" s="145">
        <f>SUM(I4:I38)</f>
        <v>2149158</v>
      </c>
      <c r="J1" s="222" t="s">
        <v>0</v>
      </c>
      <c r="K1" s="26"/>
    </row>
    <row r="2" spans="1:14" s="13" customFormat="1" ht="14.25" customHeight="1" thickBot="1" x14ac:dyDescent="0.3">
      <c r="A2" s="234" t="s">
        <v>1</v>
      </c>
      <c r="B2" s="164"/>
      <c r="I2" s="16"/>
    </row>
    <row r="3" spans="1:14" s="13" customFormat="1" ht="14.25" customHeight="1" x14ac:dyDescent="0.25">
      <c r="D3" s="256" t="s">
        <v>2</v>
      </c>
      <c r="E3" s="257"/>
      <c r="F3" s="258"/>
      <c r="G3" s="142" t="s">
        <v>3</v>
      </c>
      <c r="H3" s="142" t="s">
        <v>4</v>
      </c>
      <c r="I3" s="142" t="s">
        <v>5</v>
      </c>
      <c r="J3" s="142" t="s">
        <v>6</v>
      </c>
      <c r="K3" s="142" t="s">
        <v>7</v>
      </c>
      <c r="L3" s="218" t="s">
        <v>8</v>
      </c>
      <c r="M3" s="142" t="s">
        <v>9</v>
      </c>
      <c r="N3" s="143" t="s">
        <v>10</v>
      </c>
    </row>
    <row r="4" spans="1:14" s="13" customFormat="1" ht="14.25" customHeight="1" x14ac:dyDescent="0.25">
      <c r="B4" s="17" t="s">
        <v>10</v>
      </c>
      <c r="D4" s="135">
        <v>34</v>
      </c>
      <c r="E4" s="247">
        <v>1</v>
      </c>
      <c r="F4" s="199" t="s">
        <v>11</v>
      </c>
      <c r="G4" s="132">
        <f>'Bid Schedule'!G22</f>
        <v>93547</v>
      </c>
      <c r="H4" s="132">
        <f t="shared" ref="H4:H38" si="0">IF(F4=0,0,$B$23)</f>
        <v>1722.8235294117646</v>
      </c>
      <c r="I4" s="133">
        <f>ROUNDUP(H4+G4,0)</f>
        <v>95270</v>
      </c>
      <c r="J4" s="134">
        <v>1</v>
      </c>
      <c r="K4" s="134" t="s">
        <v>12</v>
      </c>
      <c r="L4" s="252">
        <f t="shared" ref="L4:L36" si="1">I4/J4</f>
        <v>95270</v>
      </c>
      <c r="M4" s="219"/>
      <c r="N4" s="136"/>
    </row>
    <row r="5" spans="1:14" s="13" customFormat="1" ht="14.25" customHeight="1" x14ac:dyDescent="0.25">
      <c r="D5" s="135">
        <v>35</v>
      </c>
      <c r="E5" s="247">
        <v>2</v>
      </c>
      <c r="F5" s="199" t="s">
        <v>13</v>
      </c>
      <c r="G5" s="132">
        <f>'Bid Schedule'!G32</f>
        <v>34558</v>
      </c>
      <c r="H5" s="132">
        <f t="shared" si="0"/>
        <v>1722.8235294117646</v>
      </c>
      <c r="I5" s="133">
        <f t="shared" ref="I5:I38" si="2">ROUNDUP(H5+G5,0)</f>
        <v>36281</v>
      </c>
      <c r="J5" s="134">
        <v>1</v>
      </c>
      <c r="K5" s="134" t="s">
        <v>12</v>
      </c>
      <c r="L5" s="252">
        <f t="shared" si="1"/>
        <v>36281</v>
      </c>
      <c r="M5" s="219"/>
      <c r="N5" s="136"/>
    </row>
    <row r="6" spans="1:14" s="13" customFormat="1" ht="14.25" customHeight="1" x14ac:dyDescent="0.25">
      <c r="A6" s="13" t="s">
        <v>14</v>
      </c>
      <c r="B6" s="165">
        <v>45776</v>
      </c>
      <c r="D6" s="135">
        <v>36</v>
      </c>
      <c r="E6" s="247">
        <v>3</v>
      </c>
      <c r="F6" s="199" t="s">
        <v>15</v>
      </c>
      <c r="G6" s="132">
        <f>'Bid Schedule'!G41</f>
        <v>32372</v>
      </c>
      <c r="H6" s="132">
        <f t="shared" si="0"/>
        <v>1722.8235294117646</v>
      </c>
      <c r="I6" s="133">
        <f t="shared" si="2"/>
        <v>34095</v>
      </c>
      <c r="J6" s="134">
        <v>1</v>
      </c>
      <c r="K6" s="134" t="s">
        <v>12</v>
      </c>
      <c r="L6" s="252">
        <f t="shared" si="1"/>
        <v>34095</v>
      </c>
      <c r="M6" s="219"/>
      <c r="N6" s="136"/>
    </row>
    <row r="7" spans="1:14" s="13" customFormat="1" ht="14.25" customHeight="1" x14ac:dyDescent="0.25">
      <c r="A7" s="13" t="s">
        <v>16</v>
      </c>
      <c r="B7" s="165">
        <f>B6+60</f>
        <v>45836</v>
      </c>
      <c r="C7" s="13" t="s">
        <v>17</v>
      </c>
      <c r="D7" s="135">
        <v>37</v>
      </c>
      <c r="E7" s="247">
        <v>4</v>
      </c>
      <c r="F7" s="199" t="s">
        <v>18</v>
      </c>
      <c r="G7" s="132">
        <f>'Bid Schedule'!G50</f>
        <v>11285</v>
      </c>
      <c r="H7" s="132">
        <f t="shared" si="0"/>
        <v>1722.8235294117646</v>
      </c>
      <c r="I7" s="133">
        <f t="shared" si="2"/>
        <v>13008</v>
      </c>
      <c r="J7" s="134">
        <v>1</v>
      </c>
      <c r="K7" s="134" t="s">
        <v>12</v>
      </c>
      <c r="L7" s="252">
        <f t="shared" si="1"/>
        <v>13008</v>
      </c>
      <c r="M7" s="219"/>
      <c r="N7" s="136"/>
    </row>
    <row r="8" spans="1:14" s="13" customFormat="1" ht="14.25" customHeight="1" x14ac:dyDescent="0.25">
      <c r="A8" s="13" t="s">
        <v>19</v>
      </c>
      <c r="B8" s="165">
        <f>B7+20</f>
        <v>45856</v>
      </c>
      <c r="C8" s="13" t="s">
        <v>20</v>
      </c>
      <c r="D8" s="135">
        <v>38</v>
      </c>
      <c r="E8" s="247">
        <v>5</v>
      </c>
      <c r="F8" s="199" t="s">
        <v>21</v>
      </c>
      <c r="G8" s="132">
        <f>'Bid Schedule'!G59</f>
        <v>13511</v>
      </c>
      <c r="H8" s="132">
        <f t="shared" si="0"/>
        <v>1722.8235294117646</v>
      </c>
      <c r="I8" s="133">
        <f t="shared" si="2"/>
        <v>15234</v>
      </c>
      <c r="J8" s="134">
        <v>1</v>
      </c>
      <c r="K8" s="134" t="s">
        <v>12</v>
      </c>
      <c r="L8" s="252">
        <f t="shared" si="1"/>
        <v>15234</v>
      </c>
      <c r="M8" s="219"/>
      <c r="N8" s="136"/>
    </row>
    <row r="9" spans="1:14" s="13" customFormat="1" ht="14.25" customHeight="1" x14ac:dyDescent="0.25">
      <c r="A9" s="13" t="s">
        <v>22</v>
      </c>
      <c r="B9" s="165">
        <f>B8+14</f>
        <v>45870</v>
      </c>
      <c r="C9" s="13" t="s">
        <v>23</v>
      </c>
      <c r="D9" s="135">
        <v>39</v>
      </c>
      <c r="E9" s="247">
        <v>6</v>
      </c>
      <c r="F9" s="199" t="s">
        <v>24</v>
      </c>
      <c r="G9" s="132">
        <f>'Bid Schedule'!G68</f>
        <v>27843</v>
      </c>
      <c r="H9" s="132">
        <f t="shared" si="0"/>
        <v>1722.8235294117646</v>
      </c>
      <c r="I9" s="133">
        <f t="shared" si="2"/>
        <v>29566</v>
      </c>
      <c r="J9" s="134">
        <v>1</v>
      </c>
      <c r="K9" s="134" t="s">
        <v>12</v>
      </c>
      <c r="L9" s="252">
        <f t="shared" si="1"/>
        <v>29566</v>
      </c>
      <c r="M9" s="219"/>
      <c r="N9" s="136"/>
    </row>
    <row r="10" spans="1:14" s="13" customFormat="1" ht="14.25" customHeight="1" x14ac:dyDescent="0.25">
      <c r="A10" s="13" t="s">
        <v>25</v>
      </c>
      <c r="B10" s="165">
        <f>B9+420</f>
        <v>46290</v>
      </c>
      <c r="C10" s="13" t="s">
        <v>26</v>
      </c>
      <c r="D10" s="135">
        <v>40</v>
      </c>
      <c r="E10" s="247">
        <v>7</v>
      </c>
      <c r="F10" s="199" t="s">
        <v>27</v>
      </c>
      <c r="G10" s="132">
        <f>'Bid Schedule'!G77</f>
        <v>70408</v>
      </c>
      <c r="H10" s="132">
        <f t="shared" si="0"/>
        <v>1722.8235294117646</v>
      </c>
      <c r="I10" s="133">
        <f t="shared" si="2"/>
        <v>72131</v>
      </c>
      <c r="J10" s="134">
        <v>1</v>
      </c>
      <c r="K10" s="134" t="s">
        <v>12</v>
      </c>
      <c r="L10" s="252">
        <f t="shared" si="1"/>
        <v>72131</v>
      </c>
      <c r="M10" s="219"/>
      <c r="N10" s="136"/>
    </row>
    <row r="11" spans="1:14" s="13" customFormat="1" ht="14.25" customHeight="1" x14ac:dyDescent="0.25">
      <c r="D11" s="135">
        <v>41</v>
      </c>
      <c r="E11" s="247">
        <v>8</v>
      </c>
      <c r="F11" s="199" t="s">
        <v>28</v>
      </c>
      <c r="G11" s="132">
        <f>'Bid Schedule'!G86</f>
        <v>14453</v>
      </c>
      <c r="H11" s="132">
        <f t="shared" si="0"/>
        <v>1722.8235294117646</v>
      </c>
      <c r="I11" s="133">
        <f t="shared" si="2"/>
        <v>16176</v>
      </c>
      <c r="J11" s="134">
        <v>1</v>
      </c>
      <c r="K11" s="134" t="s">
        <v>12</v>
      </c>
      <c r="L11" s="252">
        <f t="shared" si="1"/>
        <v>16176</v>
      </c>
      <c r="M11" s="219"/>
      <c r="N11" s="136"/>
    </row>
    <row r="12" spans="1:14" s="13" customFormat="1" ht="14.25" customHeight="1" x14ac:dyDescent="0.25">
      <c r="A12" s="13" t="s">
        <v>29</v>
      </c>
      <c r="B12" s="13">
        <f>B10-B9</f>
        <v>420</v>
      </c>
      <c r="C12" s="13" t="s">
        <v>30</v>
      </c>
      <c r="D12" s="135">
        <v>42</v>
      </c>
      <c r="E12" s="247">
        <v>9</v>
      </c>
      <c r="F12" s="199" t="s">
        <v>31</v>
      </c>
      <c r="G12" s="132">
        <f>'Bid Schedule'!G95</f>
        <v>38243</v>
      </c>
      <c r="H12" s="132">
        <f t="shared" si="0"/>
        <v>1722.8235294117646</v>
      </c>
      <c r="I12" s="133">
        <f t="shared" si="2"/>
        <v>39966</v>
      </c>
      <c r="J12" s="134">
        <v>1</v>
      </c>
      <c r="K12" s="134" t="s">
        <v>12</v>
      </c>
      <c r="L12" s="252">
        <f t="shared" si="1"/>
        <v>39966</v>
      </c>
      <c r="M12" s="219"/>
      <c r="N12" s="136"/>
    </row>
    <row r="13" spans="1:14" s="13" customFormat="1" ht="14.25" customHeight="1" x14ac:dyDescent="0.25">
      <c r="D13" s="135">
        <v>43</v>
      </c>
      <c r="E13" s="247">
        <v>10</v>
      </c>
      <c r="F13" s="199" t="s">
        <v>32</v>
      </c>
      <c r="G13" s="132">
        <f>'Bid Schedule'!G104</f>
        <v>67696</v>
      </c>
      <c r="H13" s="132">
        <f t="shared" si="0"/>
        <v>1722.8235294117646</v>
      </c>
      <c r="I13" s="133">
        <f t="shared" si="2"/>
        <v>69419</v>
      </c>
      <c r="J13" s="134">
        <v>1</v>
      </c>
      <c r="K13" s="134" t="s">
        <v>12</v>
      </c>
      <c r="L13" s="252">
        <f t="shared" si="1"/>
        <v>69419</v>
      </c>
      <c r="M13" s="219"/>
      <c r="N13" s="136"/>
    </row>
    <row r="14" spans="1:14" s="13" customFormat="1" ht="14.25" customHeight="1" x14ac:dyDescent="0.25">
      <c r="D14" s="135">
        <v>44</v>
      </c>
      <c r="E14" s="247">
        <v>11</v>
      </c>
      <c r="F14" s="199" t="s">
        <v>33</v>
      </c>
      <c r="G14" s="132">
        <f>'Bid Schedule'!G113</f>
        <v>137058</v>
      </c>
      <c r="H14" s="132">
        <f t="shared" si="0"/>
        <v>1722.8235294117646</v>
      </c>
      <c r="I14" s="133">
        <f t="shared" si="2"/>
        <v>138781</v>
      </c>
      <c r="J14" s="134">
        <v>560</v>
      </c>
      <c r="K14" s="134" t="s">
        <v>34</v>
      </c>
      <c r="L14" s="252">
        <f t="shared" si="1"/>
        <v>247.82321428571427</v>
      </c>
      <c r="M14" s="219"/>
      <c r="N14" s="136"/>
    </row>
    <row r="15" spans="1:14" s="13" customFormat="1" ht="14.25" customHeight="1" x14ac:dyDescent="0.25">
      <c r="B15" s="221">
        <v>1000</v>
      </c>
      <c r="C15" s="13" t="s">
        <v>35</v>
      </c>
      <c r="D15" s="135">
        <v>45</v>
      </c>
      <c r="E15" s="247">
        <v>12</v>
      </c>
      <c r="F15" s="199" t="s">
        <v>36</v>
      </c>
      <c r="G15" s="132">
        <f>'Bid Schedule'!G122</f>
        <v>125641</v>
      </c>
      <c r="H15" s="132">
        <f t="shared" si="0"/>
        <v>1722.8235294117646</v>
      </c>
      <c r="I15" s="133">
        <f t="shared" si="2"/>
        <v>127364</v>
      </c>
      <c r="J15" s="134">
        <v>1</v>
      </c>
      <c r="K15" s="134" t="s">
        <v>12</v>
      </c>
      <c r="L15" s="252">
        <f t="shared" si="1"/>
        <v>127364</v>
      </c>
      <c r="M15" s="219"/>
      <c r="N15" s="136"/>
    </row>
    <row r="16" spans="1:14" s="13" customFormat="1" ht="14.25" customHeight="1" x14ac:dyDescent="0.25">
      <c r="D16" s="135">
        <v>46</v>
      </c>
      <c r="E16" s="247">
        <v>13</v>
      </c>
      <c r="F16" s="199" t="s">
        <v>37</v>
      </c>
      <c r="G16" s="132">
        <f>'Bid Schedule'!G131</f>
        <v>8492</v>
      </c>
      <c r="H16" s="132">
        <f t="shared" si="0"/>
        <v>1722.8235294117646</v>
      </c>
      <c r="I16" s="133">
        <f t="shared" si="2"/>
        <v>10215</v>
      </c>
      <c r="J16" s="134">
        <v>1</v>
      </c>
      <c r="K16" s="134" t="s">
        <v>12</v>
      </c>
      <c r="L16" s="252">
        <f t="shared" si="1"/>
        <v>10215</v>
      </c>
      <c r="M16" s="219"/>
      <c r="N16" s="136"/>
    </row>
    <row r="17" spans="2:14" s="13" customFormat="1" ht="14.25" customHeight="1" x14ac:dyDescent="0.25">
      <c r="D17" s="135">
        <v>47</v>
      </c>
      <c r="E17" s="247">
        <v>14</v>
      </c>
      <c r="F17" s="199" t="s">
        <v>38</v>
      </c>
      <c r="G17" s="132">
        <f>'Bid Schedule'!G140</f>
        <v>76051</v>
      </c>
      <c r="H17" s="132">
        <f t="shared" si="0"/>
        <v>1722.8235294117646</v>
      </c>
      <c r="I17" s="133">
        <f t="shared" si="2"/>
        <v>77774</v>
      </c>
      <c r="J17" s="134">
        <v>1</v>
      </c>
      <c r="K17" s="134" t="s">
        <v>12</v>
      </c>
      <c r="L17" s="252">
        <f t="shared" si="1"/>
        <v>77774</v>
      </c>
      <c r="M17" s="219"/>
      <c r="N17" s="136"/>
    </row>
    <row r="18" spans="2:14" s="13" customFormat="1" ht="14.25" customHeight="1" x14ac:dyDescent="0.25">
      <c r="D18" s="135">
        <v>48</v>
      </c>
      <c r="E18" s="247">
        <v>15</v>
      </c>
      <c r="F18" s="199" t="s">
        <v>39</v>
      </c>
      <c r="G18" s="132">
        <f>'Bid Schedule'!G149</f>
        <v>34060</v>
      </c>
      <c r="H18" s="132">
        <f t="shared" si="0"/>
        <v>1722.8235294117646</v>
      </c>
      <c r="I18" s="133">
        <f t="shared" si="2"/>
        <v>35783</v>
      </c>
      <c r="J18" s="134">
        <v>1</v>
      </c>
      <c r="K18" s="134" t="s">
        <v>12</v>
      </c>
      <c r="L18" s="252">
        <f t="shared" si="1"/>
        <v>35783</v>
      </c>
      <c r="M18" s="219"/>
      <c r="N18" s="136"/>
    </row>
    <row r="19" spans="2:14" s="13" customFormat="1" ht="14.25" customHeight="1" x14ac:dyDescent="0.25">
      <c r="D19" s="135">
        <v>49</v>
      </c>
      <c r="E19" s="247">
        <v>16</v>
      </c>
      <c r="F19" s="199" t="s">
        <v>40</v>
      </c>
      <c r="G19" s="132">
        <f>'Bid Schedule'!G158</f>
        <v>11992</v>
      </c>
      <c r="H19" s="132">
        <f t="shared" si="0"/>
        <v>1722.8235294117646</v>
      </c>
      <c r="I19" s="133">
        <f t="shared" si="2"/>
        <v>13715</v>
      </c>
      <c r="J19" s="134">
        <v>1</v>
      </c>
      <c r="K19" s="134" t="s">
        <v>12</v>
      </c>
      <c r="L19" s="252">
        <f t="shared" si="1"/>
        <v>13715</v>
      </c>
      <c r="M19" s="219"/>
      <c r="N19" s="136"/>
    </row>
    <row r="20" spans="2:14" s="13" customFormat="1" ht="14.25" customHeight="1" x14ac:dyDescent="0.25">
      <c r="D20" s="135">
        <v>50</v>
      </c>
      <c r="E20" s="247">
        <v>17</v>
      </c>
      <c r="F20" s="199" t="s">
        <v>41</v>
      </c>
      <c r="G20" s="132">
        <f>'Bid Schedule'!G167</f>
        <v>56104</v>
      </c>
      <c r="H20" s="132">
        <f t="shared" si="0"/>
        <v>1722.8235294117646</v>
      </c>
      <c r="I20" s="133">
        <f t="shared" si="2"/>
        <v>57827</v>
      </c>
      <c r="J20" s="134">
        <v>1</v>
      </c>
      <c r="K20" s="134" t="s">
        <v>12</v>
      </c>
      <c r="L20" s="252">
        <f t="shared" si="1"/>
        <v>57827</v>
      </c>
      <c r="M20" s="219"/>
      <c r="N20" s="136"/>
    </row>
    <row r="21" spans="2:14" s="13" customFormat="1" ht="14.25" customHeight="1" x14ac:dyDescent="0.25">
      <c r="B21" s="144">
        <f>'Bid Schedule'!G10</f>
        <v>58576</v>
      </c>
      <c r="C21" s="13" t="s">
        <v>42</v>
      </c>
      <c r="D21" s="135">
        <v>51</v>
      </c>
      <c r="E21" s="247">
        <v>18</v>
      </c>
      <c r="F21" s="199" t="s">
        <v>43</v>
      </c>
      <c r="G21" s="132">
        <f>'Bid Schedule'!G176</f>
        <v>40416</v>
      </c>
      <c r="H21" s="132">
        <f t="shared" si="0"/>
        <v>1722.8235294117646</v>
      </c>
      <c r="I21" s="133">
        <f t="shared" si="2"/>
        <v>42139</v>
      </c>
      <c r="J21" s="134">
        <v>490</v>
      </c>
      <c r="K21" s="134" t="s">
        <v>34</v>
      </c>
      <c r="L21" s="252">
        <f t="shared" si="1"/>
        <v>85.997959183673473</v>
      </c>
      <c r="M21" s="219"/>
      <c r="N21" s="136"/>
    </row>
    <row r="22" spans="2:14" s="13" customFormat="1" ht="14.25" customHeight="1" x14ac:dyDescent="0.25">
      <c r="B22" s="33">
        <v>34</v>
      </c>
      <c r="C22" s="13" t="s">
        <v>44</v>
      </c>
      <c r="D22" s="135">
        <v>52</v>
      </c>
      <c r="E22" s="247">
        <v>19</v>
      </c>
      <c r="F22" s="199" t="s">
        <v>45</v>
      </c>
      <c r="G22" s="132">
        <f>'Bid Schedule'!G185</f>
        <v>13463</v>
      </c>
      <c r="H22" s="132">
        <f t="shared" si="0"/>
        <v>1722.8235294117646</v>
      </c>
      <c r="I22" s="133">
        <f t="shared" si="2"/>
        <v>15186</v>
      </c>
      <c r="J22" s="134">
        <v>1</v>
      </c>
      <c r="K22" s="134" t="s">
        <v>12</v>
      </c>
      <c r="L22" s="252">
        <f t="shared" si="1"/>
        <v>15186</v>
      </c>
      <c r="M22" s="219"/>
      <c r="N22" s="136"/>
    </row>
    <row r="23" spans="2:14" s="13" customFormat="1" ht="14.25" customHeight="1" x14ac:dyDescent="0.25">
      <c r="B23" s="144">
        <f>B21/B22</f>
        <v>1722.8235294117646</v>
      </c>
      <c r="C23" s="13" t="s">
        <v>46</v>
      </c>
      <c r="D23" s="135">
        <v>53</v>
      </c>
      <c r="E23" s="247">
        <v>20</v>
      </c>
      <c r="F23" s="199" t="s">
        <v>47</v>
      </c>
      <c r="G23" s="132">
        <f>'Bid Schedule'!G194</f>
        <v>39774</v>
      </c>
      <c r="H23" s="132">
        <f t="shared" si="0"/>
        <v>1722.8235294117646</v>
      </c>
      <c r="I23" s="133">
        <f t="shared" si="2"/>
        <v>41497</v>
      </c>
      <c r="J23" s="134">
        <v>4</v>
      </c>
      <c r="K23" s="134" t="s">
        <v>48</v>
      </c>
      <c r="L23" s="252">
        <f t="shared" si="1"/>
        <v>10374.25</v>
      </c>
      <c r="M23" s="219"/>
      <c r="N23" s="136"/>
    </row>
    <row r="24" spans="2:14" s="13" customFormat="1" ht="14.25" customHeight="1" x14ac:dyDescent="0.25">
      <c r="D24" s="135">
        <v>54</v>
      </c>
      <c r="E24" s="247">
        <v>21</v>
      </c>
      <c r="F24" s="199" t="s">
        <v>49</v>
      </c>
      <c r="G24" s="132">
        <f>'Bid Schedule'!G203</f>
        <v>7379</v>
      </c>
      <c r="H24" s="132">
        <f t="shared" si="0"/>
        <v>1722.8235294117646</v>
      </c>
      <c r="I24" s="133">
        <f t="shared" si="2"/>
        <v>9102</v>
      </c>
      <c r="J24" s="134">
        <v>150</v>
      </c>
      <c r="K24" s="134" t="s">
        <v>34</v>
      </c>
      <c r="L24" s="252">
        <f t="shared" si="1"/>
        <v>60.68</v>
      </c>
      <c r="M24" s="219"/>
      <c r="N24" s="136"/>
    </row>
    <row r="25" spans="2:14" s="13" customFormat="1" ht="14.25" customHeight="1" x14ac:dyDescent="0.25">
      <c r="D25" s="135">
        <v>55</v>
      </c>
      <c r="E25" s="247">
        <v>22</v>
      </c>
      <c r="F25" s="199" t="s">
        <v>50</v>
      </c>
      <c r="G25" s="132">
        <f>'Bid Schedule'!G212</f>
        <v>12223</v>
      </c>
      <c r="H25" s="132">
        <f t="shared" si="0"/>
        <v>1722.8235294117646</v>
      </c>
      <c r="I25" s="133">
        <f t="shared" si="2"/>
        <v>13946</v>
      </c>
      <c r="J25" s="134">
        <v>1</v>
      </c>
      <c r="K25" s="134" t="s">
        <v>12</v>
      </c>
      <c r="L25" s="252">
        <f t="shared" si="1"/>
        <v>13946</v>
      </c>
      <c r="M25" s="219"/>
      <c r="N25" s="136"/>
    </row>
    <row r="26" spans="2:14" s="13" customFormat="1" ht="14.25" customHeight="1" x14ac:dyDescent="0.25">
      <c r="D26" s="135">
        <v>56</v>
      </c>
      <c r="E26" s="247">
        <v>23</v>
      </c>
      <c r="F26" s="199" t="s">
        <v>51</v>
      </c>
      <c r="G26" s="132">
        <f>'Bid Schedule'!G221</f>
        <v>55537</v>
      </c>
      <c r="H26" s="132">
        <f t="shared" si="0"/>
        <v>1722.8235294117646</v>
      </c>
      <c r="I26" s="133">
        <f t="shared" si="2"/>
        <v>57260</v>
      </c>
      <c r="J26" s="134">
        <v>120</v>
      </c>
      <c r="K26" s="134" t="s">
        <v>34</v>
      </c>
      <c r="L26" s="252">
        <f t="shared" si="1"/>
        <v>477.16666666666669</v>
      </c>
      <c r="M26" s="219"/>
      <c r="N26" s="136"/>
    </row>
    <row r="27" spans="2:14" s="13" customFormat="1" ht="14.25" customHeight="1" x14ac:dyDescent="0.25">
      <c r="D27" s="135">
        <v>57</v>
      </c>
      <c r="E27" s="247">
        <v>24</v>
      </c>
      <c r="F27" s="199" t="s">
        <v>52</v>
      </c>
      <c r="G27" s="132">
        <f>'Bid Schedule'!G230</f>
        <v>39517</v>
      </c>
      <c r="H27" s="132">
        <f t="shared" si="0"/>
        <v>1722.8235294117646</v>
      </c>
      <c r="I27" s="133">
        <f t="shared" si="2"/>
        <v>41240</v>
      </c>
      <c r="J27" s="134">
        <v>1</v>
      </c>
      <c r="K27" s="134" t="s">
        <v>12</v>
      </c>
      <c r="L27" s="252">
        <f t="shared" si="1"/>
        <v>41240</v>
      </c>
      <c r="M27" s="219"/>
      <c r="N27" s="136"/>
    </row>
    <row r="28" spans="2:14" s="13" customFormat="1" ht="14.25" customHeight="1" x14ac:dyDescent="0.25">
      <c r="D28" s="135">
        <v>58</v>
      </c>
      <c r="E28" s="247">
        <v>25</v>
      </c>
      <c r="F28" s="199" t="s">
        <v>53</v>
      </c>
      <c r="G28" s="132">
        <f>'Bid Schedule'!G239</f>
        <v>24804</v>
      </c>
      <c r="H28" s="132">
        <f t="shared" si="0"/>
        <v>1722.8235294117646</v>
      </c>
      <c r="I28" s="133">
        <f t="shared" si="2"/>
        <v>26527</v>
      </c>
      <c r="J28" s="134">
        <v>1</v>
      </c>
      <c r="K28" s="134" t="s">
        <v>12</v>
      </c>
      <c r="L28" s="252">
        <f t="shared" si="1"/>
        <v>26527</v>
      </c>
      <c r="M28" s="219"/>
      <c r="N28" s="136"/>
    </row>
    <row r="29" spans="2:14" s="13" customFormat="1" ht="14.25" customHeight="1" x14ac:dyDescent="0.25">
      <c r="D29" s="135">
        <v>59</v>
      </c>
      <c r="E29" s="247">
        <v>26</v>
      </c>
      <c r="F29" s="199" t="s">
        <v>54</v>
      </c>
      <c r="G29" s="132">
        <f>'Bid Schedule'!G248</f>
        <v>39139</v>
      </c>
      <c r="H29" s="132">
        <f t="shared" si="0"/>
        <v>1722.8235294117646</v>
      </c>
      <c r="I29" s="133">
        <f t="shared" si="2"/>
        <v>40862</v>
      </c>
      <c r="J29" s="134">
        <v>10770</v>
      </c>
      <c r="K29" s="134" t="s">
        <v>55</v>
      </c>
      <c r="L29" s="252">
        <f t="shared" si="1"/>
        <v>3.7940575673166204</v>
      </c>
      <c r="M29" s="219"/>
      <c r="N29" s="136"/>
    </row>
    <row r="30" spans="2:14" s="13" customFormat="1" ht="14.25" customHeight="1" x14ac:dyDescent="0.25">
      <c r="D30" s="135">
        <v>60</v>
      </c>
      <c r="E30" s="247">
        <v>27</v>
      </c>
      <c r="F30" s="199" t="s">
        <v>56</v>
      </c>
      <c r="G30" s="132">
        <f>'Bid Schedule'!G257</f>
        <v>56168</v>
      </c>
      <c r="H30" s="132">
        <f t="shared" si="0"/>
        <v>1722.8235294117646</v>
      </c>
      <c r="I30" s="133">
        <f t="shared" si="2"/>
        <v>57891</v>
      </c>
      <c r="J30" s="134">
        <v>190</v>
      </c>
      <c r="K30" s="134" t="s">
        <v>34</v>
      </c>
      <c r="L30" s="252">
        <f t="shared" si="1"/>
        <v>304.68947368421055</v>
      </c>
      <c r="M30" s="219"/>
      <c r="N30" s="136"/>
    </row>
    <row r="31" spans="2:14" s="13" customFormat="1" ht="14.25" customHeight="1" x14ac:dyDescent="0.25">
      <c r="D31" s="135">
        <v>61</v>
      </c>
      <c r="E31" s="247">
        <v>28</v>
      </c>
      <c r="F31" s="199" t="s">
        <v>57</v>
      </c>
      <c r="G31" s="132">
        <f>'Bid Schedule'!G266</f>
        <v>97020</v>
      </c>
      <c r="H31" s="132">
        <f t="shared" si="0"/>
        <v>1722.8235294117646</v>
      </c>
      <c r="I31" s="133">
        <f t="shared" si="2"/>
        <v>98743</v>
      </c>
      <c r="J31" s="134">
        <v>2</v>
      </c>
      <c r="K31" s="134" t="s">
        <v>48</v>
      </c>
      <c r="L31" s="252">
        <f t="shared" si="1"/>
        <v>49371.5</v>
      </c>
      <c r="M31" s="219"/>
      <c r="N31" s="136"/>
    </row>
    <row r="32" spans="2:14" s="13" customFormat="1" ht="14.25" customHeight="1" x14ac:dyDescent="0.25">
      <c r="D32" s="135">
        <v>62</v>
      </c>
      <c r="E32" s="247">
        <v>29</v>
      </c>
      <c r="F32" s="199" t="s">
        <v>58</v>
      </c>
      <c r="G32" s="132">
        <f>'Bid Schedule'!G275</f>
        <v>143370</v>
      </c>
      <c r="H32" s="132">
        <f t="shared" si="0"/>
        <v>1722.8235294117646</v>
      </c>
      <c r="I32" s="133">
        <f t="shared" si="2"/>
        <v>145093</v>
      </c>
      <c r="J32" s="134">
        <v>1</v>
      </c>
      <c r="K32" s="134" t="s">
        <v>12</v>
      </c>
      <c r="L32" s="252">
        <f t="shared" si="1"/>
        <v>145093</v>
      </c>
      <c r="M32" s="219"/>
      <c r="N32" s="136"/>
    </row>
    <row r="33" spans="4:14" s="13" customFormat="1" ht="14.25" customHeight="1" x14ac:dyDescent="0.25">
      <c r="D33" s="135">
        <v>63</v>
      </c>
      <c r="E33" s="247">
        <v>30</v>
      </c>
      <c r="F33" s="199" t="s">
        <v>59</v>
      </c>
      <c r="G33" s="132">
        <f>'Bid Schedule'!G284</f>
        <v>271997</v>
      </c>
      <c r="H33" s="132">
        <f t="shared" si="0"/>
        <v>1722.8235294117646</v>
      </c>
      <c r="I33" s="133">
        <f t="shared" si="2"/>
        <v>273720</v>
      </c>
      <c r="J33" s="134">
        <v>1</v>
      </c>
      <c r="K33" s="134" t="s">
        <v>12</v>
      </c>
      <c r="L33" s="252">
        <f t="shared" si="1"/>
        <v>273720</v>
      </c>
      <c r="M33" s="219"/>
      <c r="N33" s="136"/>
    </row>
    <row r="34" spans="4:14" s="13" customFormat="1" ht="14.25" customHeight="1" x14ac:dyDescent="0.25">
      <c r="D34" s="135">
        <v>64</v>
      </c>
      <c r="E34" s="247">
        <v>31</v>
      </c>
      <c r="F34" s="199" t="s">
        <v>60</v>
      </c>
      <c r="G34" s="132">
        <f>'Bid Schedule'!G293</f>
        <v>50277</v>
      </c>
      <c r="H34" s="132">
        <f t="shared" si="0"/>
        <v>1722.8235294117646</v>
      </c>
      <c r="I34" s="133">
        <f t="shared" si="2"/>
        <v>52000</v>
      </c>
      <c r="J34" s="134">
        <v>1</v>
      </c>
      <c r="K34" s="134" t="s">
        <v>12</v>
      </c>
      <c r="L34" s="252">
        <f t="shared" si="1"/>
        <v>52000</v>
      </c>
      <c r="M34" s="219"/>
      <c r="N34" s="136"/>
    </row>
    <row r="35" spans="4:14" s="13" customFormat="1" ht="14.25" customHeight="1" x14ac:dyDescent="0.25">
      <c r="D35" s="135">
        <v>65</v>
      </c>
      <c r="E35" s="247">
        <v>32</v>
      </c>
      <c r="F35" s="199" t="s">
        <v>61</v>
      </c>
      <c r="G35" s="132">
        <f>'Bid Schedule'!G302</f>
        <v>154293</v>
      </c>
      <c r="H35" s="132">
        <f t="shared" si="0"/>
        <v>1722.8235294117646</v>
      </c>
      <c r="I35" s="133">
        <f t="shared" si="2"/>
        <v>156016</v>
      </c>
      <c r="J35" s="134">
        <v>1</v>
      </c>
      <c r="K35" s="134" t="s">
        <v>12</v>
      </c>
      <c r="L35" s="252">
        <f t="shared" si="1"/>
        <v>156016</v>
      </c>
      <c r="M35" s="219"/>
      <c r="N35" s="136"/>
    </row>
    <row r="36" spans="4:14" s="13" customFormat="1" ht="14.25" customHeight="1" x14ac:dyDescent="0.25">
      <c r="D36" s="135">
        <v>66</v>
      </c>
      <c r="E36" s="247">
        <v>33</v>
      </c>
      <c r="F36" s="199" t="s">
        <v>62</v>
      </c>
      <c r="G36" s="132">
        <f>'Bid Schedule'!G311</f>
        <v>37896</v>
      </c>
      <c r="H36" s="132">
        <f t="shared" si="0"/>
        <v>1722.8235294117646</v>
      </c>
      <c r="I36" s="133">
        <f t="shared" si="2"/>
        <v>39619</v>
      </c>
      <c r="J36" s="134">
        <v>1</v>
      </c>
      <c r="K36" s="134" t="s">
        <v>12</v>
      </c>
      <c r="L36" s="252">
        <f t="shared" si="1"/>
        <v>39619</v>
      </c>
      <c r="M36" s="219"/>
      <c r="N36" s="136"/>
    </row>
    <row r="37" spans="4:14" s="13" customFormat="1" ht="14.25" customHeight="1" x14ac:dyDescent="0.25">
      <c r="D37" s="135">
        <v>67</v>
      </c>
      <c r="E37" s="247">
        <v>34</v>
      </c>
      <c r="F37" s="199" t="s">
        <v>63</v>
      </c>
      <c r="G37" s="132">
        <f>'Bid Schedule'!G320</f>
        <v>153989</v>
      </c>
      <c r="H37" s="132">
        <f t="shared" si="0"/>
        <v>1722.8235294117646</v>
      </c>
      <c r="I37" s="133">
        <f t="shared" si="2"/>
        <v>155712</v>
      </c>
      <c r="J37" s="134">
        <v>1</v>
      </c>
      <c r="K37" s="134" t="s">
        <v>12</v>
      </c>
      <c r="L37" s="252">
        <f t="shared" ref="L37:L38" si="3">I37/J37</f>
        <v>155712</v>
      </c>
      <c r="M37" s="219"/>
      <c r="N37" s="136"/>
    </row>
    <row r="38" spans="4:14" s="13" customFormat="1" ht="14.25" customHeight="1" thickBot="1" x14ac:dyDescent="0.3">
      <c r="D38" s="137"/>
      <c r="E38" s="250"/>
      <c r="F38" s="200"/>
      <c r="G38" s="138">
        <f>'Bid Schedule'!G329</f>
        <v>0</v>
      </c>
      <c r="H38" s="138">
        <f t="shared" si="0"/>
        <v>0</v>
      </c>
      <c r="I38" s="139">
        <f t="shared" si="2"/>
        <v>0</v>
      </c>
      <c r="J38" s="140">
        <v>1</v>
      </c>
      <c r="K38" s="140"/>
      <c r="L38" s="253">
        <f t="shared" si="3"/>
        <v>0</v>
      </c>
      <c r="M38" s="220"/>
      <c r="N38" s="141"/>
    </row>
    <row r="39" spans="4:14" s="13" customFormat="1" ht="14.25" customHeight="1" x14ac:dyDescent="0.25">
      <c r="D39" s="14"/>
      <c r="E39" s="14"/>
      <c r="F39" s="14"/>
      <c r="G39" s="27"/>
      <c r="J39" s="19"/>
      <c r="K39" s="19"/>
      <c r="L39" s="15"/>
      <c r="M39" s="15"/>
      <c r="N39" s="15"/>
    </row>
    <row r="40" spans="4:14" s="13" customFormat="1" ht="14.25" customHeight="1" x14ac:dyDescent="0.25">
      <c r="D40" s="14"/>
      <c r="E40" s="14"/>
      <c r="F40" s="14"/>
      <c r="G40" s="27"/>
      <c r="H40" s="27">
        <f>SUM(H4:H38)</f>
        <v>58575.999999999971</v>
      </c>
      <c r="I40" s="20" t="s">
        <v>64</v>
      </c>
      <c r="J40" s="19"/>
      <c r="K40" s="19"/>
      <c r="L40" s="15"/>
      <c r="M40" s="15"/>
      <c r="N40" s="15"/>
    </row>
    <row r="41" spans="4:14" s="13" customFormat="1" ht="14.25" customHeight="1" x14ac:dyDescent="0.25">
      <c r="D41" s="14"/>
      <c r="E41" s="14"/>
      <c r="F41" s="14"/>
      <c r="G41" s="27"/>
      <c r="H41" s="27"/>
      <c r="I41" s="25"/>
      <c r="J41" s="19"/>
      <c r="K41" s="19"/>
      <c r="L41" s="15"/>
      <c r="M41" s="15"/>
      <c r="N41" s="15"/>
    </row>
    <row r="42" spans="4:14" s="13" customFormat="1" ht="14.25" customHeight="1" x14ac:dyDescent="0.25">
      <c r="D42" s="14"/>
      <c r="E42" s="14"/>
      <c r="F42" s="14"/>
      <c r="G42" s="27"/>
      <c r="H42" s="27"/>
      <c r="I42" s="25"/>
      <c r="J42" s="19"/>
      <c r="K42" s="19"/>
      <c r="L42" s="15"/>
      <c r="M42" s="15"/>
      <c r="N42" s="15"/>
    </row>
    <row r="43" spans="4:14" s="13" customFormat="1" ht="14.25" customHeight="1" x14ac:dyDescent="0.25">
      <c r="D43" s="14"/>
      <c r="E43" s="14"/>
      <c r="F43" s="14"/>
      <c r="G43" s="27"/>
      <c r="H43" s="27"/>
      <c r="I43" s="25"/>
      <c r="J43" s="19"/>
      <c r="K43" s="19"/>
      <c r="L43" s="15"/>
      <c r="M43" s="15"/>
      <c r="N43" s="15"/>
    </row>
    <row r="44" spans="4:14" s="13" customFormat="1" ht="14.25" customHeight="1" x14ac:dyDescent="0.25">
      <c r="D44" s="14"/>
      <c r="E44" s="14"/>
      <c r="F44" s="14"/>
      <c r="G44" s="27"/>
      <c r="H44" s="27"/>
      <c r="I44" s="25"/>
      <c r="J44" s="19"/>
      <c r="K44" s="19"/>
      <c r="L44" s="15"/>
      <c r="M44" s="15"/>
      <c r="N44" s="15"/>
    </row>
    <row r="45" spans="4:14" s="13" customFormat="1" ht="14.25" customHeight="1" x14ac:dyDescent="0.25">
      <c r="D45" s="14"/>
      <c r="E45" s="14"/>
      <c r="F45" s="14"/>
      <c r="G45" s="27"/>
      <c r="H45" s="27"/>
      <c r="I45" s="25"/>
      <c r="J45" s="19"/>
      <c r="K45" s="19"/>
      <c r="L45" s="15"/>
      <c r="M45" s="15"/>
      <c r="N45" s="15"/>
    </row>
    <row r="46" spans="4:14" s="13" customFormat="1" ht="14.25" customHeight="1" x14ac:dyDescent="0.25">
      <c r="D46" s="14"/>
      <c r="E46" s="14"/>
      <c r="F46" s="14"/>
      <c r="G46" s="27"/>
      <c r="H46" s="27"/>
      <c r="I46" s="25"/>
      <c r="J46" s="19"/>
      <c r="K46" s="19"/>
      <c r="L46" s="15"/>
      <c r="M46" s="15"/>
      <c r="N46" s="15"/>
    </row>
    <row r="47" spans="4:14" s="13" customFormat="1" ht="14.25" customHeight="1" x14ac:dyDescent="0.25">
      <c r="D47" s="14"/>
      <c r="E47" s="14"/>
      <c r="F47" s="14"/>
      <c r="G47" s="27"/>
      <c r="H47" s="27"/>
      <c r="I47" s="25"/>
      <c r="J47" s="19"/>
      <c r="K47" s="19"/>
      <c r="L47" s="15"/>
      <c r="M47" s="15"/>
      <c r="N47" s="15"/>
    </row>
    <row r="48" spans="4:14" s="13" customFormat="1" ht="14.25" customHeight="1" x14ac:dyDescent="0.25">
      <c r="D48" s="14"/>
      <c r="E48" s="14"/>
      <c r="F48" s="14"/>
      <c r="G48" s="27"/>
      <c r="H48" s="27"/>
      <c r="I48" s="25"/>
      <c r="J48" s="19"/>
      <c r="K48" s="19"/>
      <c r="L48" s="15"/>
      <c r="M48" s="15"/>
      <c r="N48" s="15"/>
    </row>
    <row r="49" spans="4:14" s="13" customFormat="1" ht="14.25" customHeight="1" x14ac:dyDescent="0.25">
      <c r="D49" s="14"/>
      <c r="E49" s="14"/>
      <c r="F49" s="14"/>
      <c r="G49" s="27"/>
      <c r="H49" s="27"/>
      <c r="I49" s="25"/>
      <c r="J49" s="19"/>
      <c r="K49" s="19"/>
      <c r="L49" s="15"/>
      <c r="M49" s="15"/>
      <c r="N49" s="15"/>
    </row>
    <row r="50" spans="4:14" s="13" customFormat="1" ht="14.25" customHeight="1" x14ac:dyDescent="0.25">
      <c r="D50" s="14"/>
      <c r="E50" s="14"/>
      <c r="F50" s="14"/>
      <c r="G50" s="27"/>
      <c r="H50" s="27"/>
      <c r="I50" s="25"/>
      <c r="J50" s="19"/>
      <c r="K50" s="19"/>
      <c r="L50" s="15"/>
      <c r="M50" s="15"/>
      <c r="N50" s="15"/>
    </row>
    <row r="51" spans="4:14" s="13" customFormat="1" ht="14.25" customHeight="1" x14ac:dyDescent="0.25">
      <c r="D51" s="14"/>
      <c r="E51" s="14"/>
      <c r="F51" s="14"/>
      <c r="G51" s="27"/>
      <c r="H51" s="27"/>
      <c r="I51" s="25"/>
      <c r="J51" s="19"/>
      <c r="K51" s="19"/>
      <c r="L51" s="15"/>
      <c r="M51" s="15"/>
      <c r="N51" s="15"/>
    </row>
    <row r="52" spans="4:14" s="13" customFormat="1" ht="14.25" customHeight="1" x14ac:dyDescent="0.25">
      <c r="D52" s="14"/>
      <c r="E52" s="14"/>
      <c r="F52" s="14"/>
      <c r="G52" s="27"/>
      <c r="H52" s="27"/>
      <c r="I52" s="25"/>
      <c r="J52" s="19"/>
      <c r="K52" s="19"/>
      <c r="L52" s="15"/>
      <c r="M52" s="15"/>
      <c r="N52" s="15"/>
    </row>
    <row r="53" spans="4:14" s="13" customFormat="1" ht="14.25" customHeight="1" x14ac:dyDescent="0.25">
      <c r="D53" s="14"/>
      <c r="E53" s="14"/>
      <c r="F53" s="14"/>
      <c r="G53" s="27"/>
      <c r="H53" s="27"/>
      <c r="I53" s="25"/>
      <c r="J53" s="19"/>
      <c r="K53" s="19"/>
      <c r="L53" s="15"/>
      <c r="M53" s="15"/>
      <c r="N53" s="15"/>
    </row>
    <row r="54" spans="4:14" s="13" customFormat="1" ht="14.25" customHeight="1" x14ac:dyDescent="0.25">
      <c r="D54" s="14"/>
      <c r="E54" s="14"/>
      <c r="F54" s="14"/>
      <c r="G54" s="27"/>
      <c r="H54" s="27"/>
      <c r="I54" s="25"/>
      <c r="J54" s="19"/>
      <c r="K54" s="19"/>
      <c r="L54" s="15"/>
      <c r="M54" s="15"/>
      <c r="N54" s="15"/>
    </row>
    <row r="55" spans="4:14" s="13" customFormat="1" ht="14.25" customHeight="1" x14ac:dyDescent="0.25">
      <c r="D55" s="14"/>
      <c r="E55" s="14"/>
      <c r="F55" s="14"/>
      <c r="G55" s="27"/>
      <c r="H55" s="27"/>
      <c r="I55" s="25"/>
      <c r="J55" s="19"/>
      <c r="K55" s="19"/>
      <c r="L55" s="15"/>
      <c r="M55" s="15"/>
      <c r="N55" s="15"/>
    </row>
    <row r="56" spans="4:14" s="13" customFormat="1" ht="14.25" customHeight="1" x14ac:dyDescent="0.25">
      <c r="D56" s="14"/>
      <c r="E56" s="14"/>
      <c r="F56" s="14"/>
      <c r="G56" s="27"/>
      <c r="H56" s="27"/>
      <c r="I56" s="25"/>
      <c r="J56" s="19"/>
      <c r="K56" s="19"/>
      <c r="L56" s="15"/>
      <c r="M56" s="15"/>
      <c r="N56" s="15"/>
    </row>
    <row r="57" spans="4:14" s="13" customFormat="1" ht="14.25" customHeight="1" x14ac:dyDescent="0.25">
      <c r="D57" s="14"/>
      <c r="E57" s="14"/>
      <c r="F57" s="14"/>
      <c r="G57" s="27"/>
      <c r="H57" s="27"/>
      <c r="I57" s="25"/>
      <c r="J57" s="19"/>
      <c r="K57" s="19"/>
      <c r="L57" s="15"/>
      <c r="M57" s="15"/>
      <c r="N57" s="15"/>
    </row>
    <row r="58" spans="4:14" s="13" customFormat="1" ht="14.25" customHeight="1" x14ac:dyDescent="0.25">
      <c r="D58" s="14"/>
      <c r="E58" s="14"/>
      <c r="F58" s="14"/>
      <c r="G58" s="27"/>
      <c r="H58" s="27"/>
      <c r="I58" s="25"/>
      <c r="J58" s="19"/>
      <c r="K58" s="19"/>
      <c r="L58" s="15"/>
      <c r="M58" s="15"/>
      <c r="N58" s="15"/>
    </row>
    <row r="59" spans="4:14" s="13" customFormat="1" ht="14.25" customHeight="1" x14ac:dyDescent="0.25">
      <c r="D59" s="14"/>
      <c r="E59" s="14"/>
      <c r="F59" s="14"/>
      <c r="G59" s="27"/>
      <c r="H59" s="27"/>
      <c r="I59" s="25"/>
      <c r="J59" s="19"/>
      <c r="K59" s="19"/>
      <c r="L59" s="15"/>
      <c r="M59" s="15"/>
      <c r="N59" s="15"/>
    </row>
    <row r="60" spans="4:14" s="13" customFormat="1" ht="14.25" customHeight="1" x14ac:dyDescent="0.25">
      <c r="D60" s="14"/>
      <c r="E60" s="14"/>
      <c r="F60" s="14"/>
      <c r="G60" s="27"/>
      <c r="H60" s="27"/>
      <c r="I60" s="25"/>
      <c r="J60" s="19"/>
      <c r="K60" s="19"/>
      <c r="L60" s="15"/>
      <c r="M60" s="15"/>
      <c r="N60" s="15"/>
    </row>
    <row r="61" spans="4:14" s="13" customFormat="1" ht="14.25" customHeight="1" x14ac:dyDescent="0.25">
      <c r="D61" s="14"/>
      <c r="E61" s="14"/>
      <c r="F61" s="14"/>
      <c r="G61" s="27"/>
      <c r="H61" s="27"/>
      <c r="I61" s="25"/>
      <c r="J61" s="19"/>
      <c r="K61" s="19"/>
      <c r="L61" s="15"/>
      <c r="M61" s="15"/>
      <c r="N61" s="15"/>
    </row>
    <row r="62" spans="4:14" s="13" customFormat="1" ht="14.25" customHeight="1" x14ac:dyDescent="0.25">
      <c r="D62" s="14"/>
      <c r="E62" s="14"/>
      <c r="F62" s="14"/>
      <c r="G62" s="27"/>
      <c r="H62" s="27"/>
      <c r="I62" s="25"/>
      <c r="J62" s="19"/>
      <c r="K62" s="19"/>
      <c r="L62" s="15"/>
      <c r="M62" s="15"/>
      <c r="N62" s="15"/>
    </row>
    <row r="63" spans="4:14" s="13" customFormat="1" ht="14.25" customHeight="1" x14ac:dyDescent="0.25">
      <c r="D63" s="14"/>
      <c r="E63" s="14"/>
      <c r="F63" s="14"/>
      <c r="G63" s="27"/>
      <c r="H63" s="27"/>
      <c r="I63" s="25"/>
      <c r="J63" s="19"/>
      <c r="K63" s="19"/>
      <c r="L63" s="15"/>
      <c r="M63" s="15"/>
      <c r="N63" s="15"/>
    </row>
    <row r="64" spans="4:14" s="13" customFormat="1" ht="14.25" customHeight="1" x14ac:dyDescent="0.25">
      <c r="D64" s="14"/>
      <c r="E64" s="14"/>
      <c r="F64" s="14"/>
      <c r="G64" s="27"/>
      <c r="H64" s="27"/>
      <c r="I64" s="25"/>
      <c r="J64" s="19"/>
      <c r="K64" s="19"/>
      <c r="L64" s="15"/>
      <c r="M64" s="15"/>
      <c r="N64" s="15"/>
    </row>
    <row r="65" spans="1:14" s="13" customFormat="1" ht="14.25" customHeight="1" x14ac:dyDescent="0.25">
      <c r="D65" s="14"/>
      <c r="E65" s="14"/>
      <c r="F65" s="14"/>
      <c r="G65" s="27"/>
      <c r="H65" s="27"/>
      <c r="I65" s="25"/>
      <c r="J65" s="19"/>
      <c r="K65" s="19"/>
      <c r="L65" s="15"/>
      <c r="M65" s="15"/>
      <c r="N65" s="15"/>
    </row>
    <row r="66" spans="1:14" s="13" customFormat="1" ht="14.1" customHeight="1" x14ac:dyDescent="0.25">
      <c r="D66" s="14"/>
      <c r="E66" s="14"/>
      <c r="F66" s="14"/>
      <c r="G66" s="15"/>
      <c r="H66" s="15"/>
      <c r="I66" s="15"/>
      <c r="K66" s="19"/>
    </row>
    <row r="67" spans="1:14" s="13" customFormat="1" ht="14.25" customHeight="1" x14ac:dyDescent="0.25">
      <c r="D67" s="14"/>
      <c r="E67" s="14"/>
      <c r="F67" s="14"/>
    </row>
    <row r="68" spans="1:14" x14ac:dyDescent="0.25">
      <c r="A68" s="13"/>
      <c r="B68" s="13"/>
      <c r="C68" s="13"/>
      <c r="D68" s="14"/>
      <c r="E68" s="14"/>
      <c r="F68" s="14"/>
    </row>
  </sheetData>
  <mergeCells count="1">
    <mergeCell ref="D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92D050"/>
  </sheetPr>
  <dimension ref="A1:N54"/>
  <sheetViews>
    <sheetView workbookViewId="0">
      <selection activeCell="D28" sqref="D2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3.109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Summary'!F10</f>
        <v>Misc. Facilities and Operations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12288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32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2880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32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2880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96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6528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1000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 t="s">
        <v>180</v>
      </c>
      <c r="C27" s="31"/>
      <c r="D27" s="31"/>
      <c r="E27" s="60">
        <v>1</v>
      </c>
      <c r="F27" s="31" t="s">
        <v>12</v>
      </c>
      <c r="G27" s="59">
        <v>1000</v>
      </c>
      <c r="H27" s="31"/>
      <c r="I27" s="31"/>
      <c r="J27" s="31"/>
      <c r="K27" s="50">
        <f t="shared" ref="K27:K31" si="4">E27*G27</f>
        <v>1000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12000</v>
      </c>
      <c r="L32" s="30"/>
    </row>
    <row r="33" spans="1:12" ht="14.4" x14ac:dyDescent="0.3">
      <c r="A33" s="53">
        <v>1</v>
      </c>
      <c r="B33" s="57" t="s">
        <v>181</v>
      </c>
      <c r="C33" s="31"/>
      <c r="D33" s="31"/>
      <c r="E33" s="60">
        <v>1</v>
      </c>
      <c r="F33" s="31" t="s">
        <v>12</v>
      </c>
      <c r="G33" s="59">
        <v>8000</v>
      </c>
      <c r="H33" s="31"/>
      <c r="I33" s="31"/>
      <c r="J33" s="31"/>
      <c r="K33" s="50">
        <f>E33*G33</f>
        <v>8000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7" t="s">
        <v>182</v>
      </c>
      <c r="C35" s="31"/>
      <c r="D35" s="31"/>
      <c r="E35" s="60">
        <v>5</v>
      </c>
      <c r="F35" s="31" t="s">
        <v>155</v>
      </c>
      <c r="G35" s="59">
        <v>800</v>
      </c>
      <c r="H35" s="31"/>
      <c r="I35" s="31"/>
      <c r="J35" s="31"/>
      <c r="K35" s="50">
        <f t="shared" si="5"/>
        <v>4000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600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120</v>
      </c>
      <c r="F40" s="31" t="s">
        <v>149</v>
      </c>
      <c r="G40" s="59">
        <v>5</v>
      </c>
      <c r="H40" s="31"/>
      <c r="I40" s="31"/>
      <c r="J40" s="31"/>
      <c r="K40" s="50">
        <f>E40*G40</f>
        <v>600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SUM(K47:K54)</f>
        <v>35700</v>
      </c>
      <c r="L46" s="30"/>
    </row>
    <row r="47" spans="1:12" ht="14.4" x14ac:dyDescent="0.3">
      <c r="A47" s="53">
        <v>1</v>
      </c>
      <c r="B47" s="57" t="s">
        <v>183</v>
      </c>
      <c r="C47" s="31"/>
      <c r="D47" s="31"/>
      <c r="E47" s="60">
        <v>8</v>
      </c>
      <c r="F47" s="31" t="s">
        <v>184</v>
      </c>
      <c r="G47" s="59">
        <v>900</v>
      </c>
      <c r="H47" s="31"/>
      <c r="I47" s="31"/>
      <c r="J47" s="31"/>
      <c r="K47" s="50">
        <f>E47*G47</f>
        <v>7200</v>
      </c>
      <c r="L47" s="31"/>
    </row>
    <row r="48" spans="1:12" ht="14.4" x14ac:dyDescent="0.3">
      <c r="A48" s="53">
        <v>2</v>
      </c>
      <c r="B48" s="58" t="s">
        <v>185</v>
      </c>
      <c r="C48" s="31"/>
      <c r="D48" s="31"/>
      <c r="E48" s="60">
        <v>1</v>
      </c>
      <c r="F48" s="31" t="s">
        <v>12</v>
      </c>
      <c r="G48" s="59">
        <v>10000</v>
      </c>
      <c r="H48" s="31"/>
      <c r="I48" s="31"/>
      <c r="J48" s="31"/>
      <c r="K48" s="50">
        <f t="shared" ref="K48:K54" si="7">E48*G48</f>
        <v>10000</v>
      </c>
      <c r="L48" s="31"/>
    </row>
    <row r="49" spans="1:12" ht="14.4" x14ac:dyDescent="0.3">
      <c r="A49" s="53">
        <v>3</v>
      </c>
      <c r="B49" s="58" t="s">
        <v>186</v>
      </c>
      <c r="C49" s="31"/>
      <c r="D49" s="31"/>
      <c r="E49" s="60">
        <v>1</v>
      </c>
      <c r="F49" s="31" t="s">
        <v>12</v>
      </c>
      <c r="G49" s="59">
        <v>7500</v>
      </c>
      <c r="H49" s="31"/>
      <c r="I49" s="31"/>
      <c r="J49" s="31"/>
      <c r="K49" s="50">
        <f t="shared" si="7"/>
        <v>7500</v>
      </c>
      <c r="L49" s="31"/>
    </row>
    <row r="50" spans="1:12" ht="14.4" x14ac:dyDescent="0.3">
      <c r="A50" s="53">
        <v>4</v>
      </c>
      <c r="B50" s="58" t="s">
        <v>187</v>
      </c>
      <c r="C50" s="31"/>
      <c r="D50" s="31"/>
      <c r="E50" s="60">
        <v>1</v>
      </c>
      <c r="F50" s="31" t="s">
        <v>12</v>
      </c>
      <c r="G50" s="59">
        <v>1000</v>
      </c>
      <c r="H50" s="31"/>
      <c r="I50" s="31"/>
      <c r="J50" s="31"/>
      <c r="K50" s="50">
        <f t="shared" si="7"/>
        <v>1000</v>
      </c>
      <c r="L50" s="31"/>
    </row>
    <row r="51" spans="1:12" ht="14.4" x14ac:dyDescent="0.3">
      <c r="A51" s="53">
        <v>5</v>
      </c>
      <c r="B51" s="58" t="s">
        <v>188</v>
      </c>
      <c r="C51" s="31"/>
      <c r="D51" s="31"/>
      <c r="E51" s="60">
        <v>1</v>
      </c>
      <c r="F51" s="31" t="s">
        <v>12</v>
      </c>
      <c r="G51" s="59">
        <v>5000</v>
      </c>
      <c r="H51" s="31"/>
      <c r="I51" s="31"/>
      <c r="J51" s="31"/>
      <c r="K51" s="50">
        <f t="shared" si="7"/>
        <v>5000</v>
      </c>
      <c r="L51" s="31"/>
    </row>
    <row r="52" spans="1:12" ht="14.4" x14ac:dyDescent="0.3">
      <c r="A52" s="53">
        <v>6</v>
      </c>
      <c r="B52" s="58" t="s">
        <v>189</v>
      </c>
      <c r="C52" s="31"/>
      <c r="D52" s="31"/>
      <c r="E52" s="60">
        <v>1</v>
      </c>
      <c r="F52" s="31" t="s">
        <v>12</v>
      </c>
      <c r="G52" s="59">
        <v>5000</v>
      </c>
      <c r="H52" s="31"/>
      <c r="I52" s="31"/>
      <c r="J52" s="31"/>
      <c r="K52" s="50">
        <f t="shared" si="7"/>
        <v>5000</v>
      </c>
      <c r="L52" s="31"/>
    </row>
    <row r="53" spans="1:12" ht="14.4" x14ac:dyDescent="0.3">
      <c r="A53" s="53" t="s">
        <v>144</v>
      </c>
      <c r="B53" s="58"/>
      <c r="C53" s="31"/>
      <c r="D53" s="31"/>
      <c r="E53" s="60"/>
      <c r="F53" s="31"/>
      <c r="G53" s="59"/>
      <c r="H53" s="31"/>
      <c r="I53" s="31"/>
      <c r="J53" s="31"/>
      <c r="K53" s="50">
        <f t="shared" si="7"/>
        <v>0</v>
      </c>
      <c r="L53" s="31"/>
    </row>
    <row r="54" spans="1:12" ht="14.4" hidden="1" x14ac:dyDescent="0.3">
      <c r="A54" s="54" t="s">
        <v>147</v>
      </c>
      <c r="B54" s="58"/>
      <c r="C54" s="31"/>
      <c r="D54" s="31"/>
      <c r="E54" s="60"/>
      <c r="F54" s="31"/>
      <c r="G54" s="59"/>
      <c r="H54" s="31"/>
      <c r="I54" s="31"/>
      <c r="J54" s="31"/>
      <c r="K54" s="50">
        <f t="shared" si="7"/>
        <v>0</v>
      </c>
      <c r="L54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92D050"/>
  </sheetPr>
  <dimension ref="A1:N52"/>
  <sheetViews>
    <sheetView workbookViewId="0">
      <selection activeCell="G5" sqref="G5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Summary'!F11</f>
        <v>Construct well pump foundation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5064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16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1440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4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360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48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3264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250</v>
      </c>
      <c r="L18" s="30"/>
    </row>
    <row r="19" spans="1:14" ht="14.4" x14ac:dyDescent="0.3">
      <c r="A19" s="53">
        <v>1</v>
      </c>
      <c r="B19" s="57" t="s">
        <v>190</v>
      </c>
      <c r="C19" s="31"/>
      <c r="D19" s="31"/>
      <c r="E19" s="60">
        <v>1</v>
      </c>
      <c r="F19" s="31" t="s">
        <v>191</v>
      </c>
      <c r="G19" s="59">
        <v>250</v>
      </c>
      <c r="H19" s="31"/>
      <c r="I19" s="31"/>
      <c r="J19" s="31"/>
      <c r="K19" s="50">
        <f>E19*G19</f>
        <v>250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7250</v>
      </c>
      <c r="L25" s="30"/>
    </row>
    <row r="26" spans="1:14" ht="14.4" x14ac:dyDescent="0.3">
      <c r="A26" s="53">
        <v>1</v>
      </c>
      <c r="B26" s="57" t="s">
        <v>192</v>
      </c>
      <c r="C26" s="31"/>
      <c r="D26" s="31"/>
      <c r="E26" s="60">
        <v>1</v>
      </c>
      <c r="F26" s="31" t="s">
        <v>12</v>
      </c>
      <c r="G26" s="59">
        <v>7250</v>
      </c>
      <c r="H26" s="31" t="s">
        <v>193</v>
      </c>
      <c r="I26" s="31"/>
      <c r="J26" s="31"/>
      <c r="K26" s="50">
        <f>E26*G26</f>
        <v>7250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92D050"/>
  </sheetPr>
  <dimension ref="A1:N52"/>
  <sheetViews>
    <sheetView workbookViewId="0">
      <selection activeCell="G5" sqref="G5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2.664062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Summary'!F12</f>
        <v>F&amp;I 250HP motor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5065.92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8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720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16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1440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24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1904.88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24</v>
      </c>
      <c r="F7" s="31" t="s">
        <v>104</v>
      </c>
      <c r="G7" s="244">
        <v>41.71</v>
      </c>
      <c r="H7" s="31"/>
      <c r="I7" s="31"/>
      <c r="J7" s="31"/>
      <c r="K7" s="50">
        <f t="shared" si="0"/>
        <v>1001.04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20000</v>
      </c>
      <c r="L11" s="30"/>
      <c r="M11" s="29"/>
      <c r="N11" s="29"/>
    </row>
    <row r="12" spans="1:14" ht="14.4" x14ac:dyDescent="0.3">
      <c r="A12" s="53">
        <v>1</v>
      </c>
      <c r="B12" s="57" t="s">
        <v>194</v>
      </c>
      <c r="C12" s="31"/>
      <c r="D12" s="31"/>
      <c r="E12" s="60">
        <v>1</v>
      </c>
      <c r="F12" s="31" t="s">
        <v>12</v>
      </c>
      <c r="G12" s="59">
        <v>20000</v>
      </c>
      <c r="H12" s="31" t="s">
        <v>195</v>
      </c>
      <c r="I12" s="31"/>
      <c r="J12" s="31"/>
      <c r="K12" s="50">
        <f>E12*G12</f>
        <v>20000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3900</v>
      </c>
      <c r="L18" s="30"/>
    </row>
    <row r="19" spans="1:14" ht="14.4" x14ac:dyDescent="0.3">
      <c r="A19" s="53">
        <v>1</v>
      </c>
      <c r="B19" s="57" t="s">
        <v>196</v>
      </c>
      <c r="C19" s="31"/>
      <c r="D19" s="31"/>
      <c r="E19" s="60">
        <v>1</v>
      </c>
      <c r="F19" s="31" t="s">
        <v>155</v>
      </c>
      <c r="G19" s="59">
        <v>3000</v>
      </c>
      <c r="H19" s="31"/>
      <c r="I19" s="31"/>
      <c r="J19" s="31"/>
      <c r="K19" s="50">
        <f>E19*G19</f>
        <v>3000</v>
      </c>
      <c r="L19" s="31"/>
    </row>
    <row r="20" spans="1:14" ht="14.4" x14ac:dyDescent="0.3">
      <c r="A20" s="53">
        <v>2</v>
      </c>
      <c r="B20" s="58" t="s">
        <v>197</v>
      </c>
      <c r="C20" s="31"/>
      <c r="D20" s="31"/>
      <c r="E20" s="60">
        <v>1</v>
      </c>
      <c r="F20" s="31" t="s">
        <v>198</v>
      </c>
      <c r="G20" s="59">
        <v>900</v>
      </c>
      <c r="H20" s="31"/>
      <c r="I20" s="31"/>
      <c r="J20" s="31"/>
      <c r="K20" s="50">
        <f t="shared" ref="K20:K24" si="3">E20*G20</f>
        <v>900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2000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400</v>
      </c>
      <c r="F40" s="31" t="s">
        <v>199</v>
      </c>
      <c r="G40" s="59">
        <v>5</v>
      </c>
      <c r="H40" s="31"/>
      <c r="I40" s="31"/>
      <c r="J40" s="31"/>
      <c r="K40" s="50">
        <f>E40*G40</f>
        <v>2000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1500</v>
      </c>
      <c r="L46" s="30"/>
    </row>
    <row r="47" spans="1:12" ht="14.4" x14ac:dyDescent="0.3">
      <c r="A47" s="53">
        <v>1</v>
      </c>
      <c r="B47" s="57" t="s">
        <v>200</v>
      </c>
      <c r="C47" s="31"/>
      <c r="D47" s="31"/>
      <c r="E47" s="60">
        <v>1</v>
      </c>
      <c r="F47" s="31" t="s">
        <v>12</v>
      </c>
      <c r="G47" s="59">
        <v>1500</v>
      </c>
      <c r="H47" s="31"/>
      <c r="I47" s="31"/>
      <c r="J47" s="31"/>
      <c r="K47" s="50">
        <f>E47*G47</f>
        <v>1500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92D050"/>
  </sheetPr>
  <dimension ref="A1:N52"/>
  <sheetViews>
    <sheetView workbookViewId="0">
      <selection activeCell="G8" sqref="G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4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Summary'!F13</f>
        <v>F&amp;I pump bowls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2441.04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8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720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24</v>
      </c>
      <c r="F7" s="31" t="s">
        <v>104</v>
      </c>
      <c r="G7" s="244">
        <v>41.71</v>
      </c>
      <c r="H7" s="31"/>
      <c r="I7" s="31"/>
      <c r="J7" s="31"/>
      <c r="K7" s="50">
        <f t="shared" si="0"/>
        <v>1001.04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50000</v>
      </c>
      <c r="L11" s="30"/>
      <c r="M11" s="29"/>
      <c r="N11" s="29"/>
    </row>
    <row r="12" spans="1:14" ht="14.4" x14ac:dyDescent="0.3">
      <c r="A12" s="53">
        <v>1</v>
      </c>
      <c r="B12" s="57" t="s">
        <v>201</v>
      </c>
      <c r="C12" s="31"/>
      <c r="D12" s="31"/>
      <c r="E12" s="60">
        <v>1</v>
      </c>
      <c r="F12" s="31" t="s">
        <v>12</v>
      </c>
      <c r="G12" s="59">
        <v>50000</v>
      </c>
      <c r="H12" s="31"/>
      <c r="I12" s="31"/>
      <c r="J12" s="31"/>
      <c r="K12" s="50">
        <f>E12*G12</f>
        <v>50000</v>
      </c>
      <c r="L12" s="31" t="s">
        <v>202</v>
      </c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3000</v>
      </c>
      <c r="L18" s="30"/>
    </row>
    <row r="19" spans="1:14" ht="14.4" x14ac:dyDescent="0.3">
      <c r="A19" s="53">
        <v>1</v>
      </c>
      <c r="B19" s="57" t="s">
        <v>203</v>
      </c>
      <c r="C19" s="31"/>
      <c r="D19" s="31"/>
      <c r="E19" s="60">
        <v>1</v>
      </c>
      <c r="F19" s="31" t="s">
        <v>204</v>
      </c>
      <c r="G19" s="59">
        <v>3000</v>
      </c>
      <c r="H19" s="31"/>
      <c r="I19" s="31"/>
      <c r="J19" s="31"/>
      <c r="K19" s="50">
        <f>E19*G19</f>
        <v>3000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30</v>
      </c>
      <c r="F40" s="31" t="s">
        <v>199</v>
      </c>
      <c r="G40" s="59">
        <v>5</v>
      </c>
      <c r="H40" s="31"/>
      <c r="I40" s="31"/>
      <c r="J40" s="31"/>
      <c r="K40" s="50">
        <f>E40*G40</f>
        <v>150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2000</v>
      </c>
      <c r="L46" s="30"/>
    </row>
    <row r="47" spans="1:12" ht="14.4" x14ac:dyDescent="0.3">
      <c r="A47" s="53">
        <v>1</v>
      </c>
      <c r="B47" s="57" t="s">
        <v>205</v>
      </c>
      <c r="C47" s="31"/>
      <c r="D47" s="31"/>
      <c r="E47" s="60">
        <v>1</v>
      </c>
      <c r="F47" s="31" t="s">
        <v>12</v>
      </c>
      <c r="G47" s="59">
        <v>2000</v>
      </c>
      <c r="H47" s="31"/>
      <c r="I47" s="31"/>
      <c r="J47" s="31"/>
      <c r="K47" s="50">
        <f>E47*G47</f>
        <v>2000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92D050"/>
  </sheetPr>
  <dimension ref="A1:N52"/>
  <sheetViews>
    <sheetView workbookViewId="0">
      <selection activeCell="G8" sqref="G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5.44140625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Summary'!F14</f>
        <v>F&amp;I 10" x 1-11/16" Dia. Column pipe and shaft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10642.08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16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1440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80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48</v>
      </c>
      <c r="F7" s="31" t="s">
        <v>104</v>
      </c>
      <c r="G7" s="244">
        <v>41.71</v>
      </c>
      <c r="H7" s="31"/>
      <c r="I7" s="31"/>
      <c r="J7" s="31"/>
      <c r="K7" s="50">
        <f t="shared" si="0"/>
        <v>2002.08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89600</v>
      </c>
      <c r="L11" s="30"/>
      <c r="M11" s="29"/>
      <c r="N11" s="29"/>
    </row>
    <row r="12" spans="1:14" ht="14.4" x14ac:dyDescent="0.3">
      <c r="A12" s="53">
        <v>1</v>
      </c>
      <c r="B12" s="57" t="s">
        <v>206</v>
      </c>
      <c r="C12" s="31"/>
      <c r="D12" s="31"/>
      <c r="E12" s="60">
        <v>560</v>
      </c>
      <c r="F12" s="31" t="s">
        <v>207</v>
      </c>
      <c r="G12" s="59">
        <v>80</v>
      </c>
      <c r="H12" s="31"/>
      <c r="I12" s="31"/>
      <c r="J12" s="31"/>
      <c r="K12" s="50">
        <f>E12*G12</f>
        <v>44800</v>
      </c>
      <c r="L12" s="31"/>
      <c r="M12" s="29"/>
      <c r="N12" s="29"/>
    </row>
    <row r="13" spans="1:14" ht="14.4" x14ac:dyDescent="0.3">
      <c r="A13" s="53">
        <v>2</v>
      </c>
      <c r="B13" s="58" t="s">
        <v>208</v>
      </c>
      <c r="C13" s="31"/>
      <c r="D13" s="31"/>
      <c r="E13" s="60">
        <v>560</v>
      </c>
      <c r="F13" s="31" t="s">
        <v>207</v>
      </c>
      <c r="G13" s="59">
        <v>80</v>
      </c>
      <c r="H13" s="31"/>
      <c r="I13" s="31"/>
      <c r="J13" s="31"/>
      <c r="K13" s="50">
        <f t="shared" ref="K13:K17" si="2">E13*G13</f>
        <v>44800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14000</v>
      </c>
      <c r="L18" s="30"/>
    </row>
    <row r="19" spans="1:14" ht="14.4" x14ac:dyDescent="0.3">
      <c r="A19" s="53">
        <v>1</v>
      </c>
      <c r="B19" s="57" t="s">
        <v>203</v>
      </c>
      <c r="C19" s="31"/>
      <c r="D19" s="31"/>
      <c r="E19" s="60">
        <v>3</v>
      </c>
      <c r="F19" s="31" t="s">
        <v>204</v>
      </c>
      <c r="G19" s="59">
        <v>3000</v>
      </c>
      <c r="H19" s="31"/>
      <c r="I19" s="31"/>
      <c r="J19" s="31"/>
      <c r="K19" s="50">
        <f>E19*G19</f>
        <v>9000</v>
      </c>
      <c r="L19" s="31"/>
    </row>
    <row r="20" spans="1:14" ht="14.4" x14ac:dyDescent="0.3">
      <c r="A20" s="53">
        <v>2</v>
      </c>
      <c r="B20" s="58" t="s">
        <v>209</v>
      </c>
      <c r="C20" s="31"/>
      <c r="D20" s="31"/>
      <c r="E20" s="60">
        <v>1</v>
      </c>
      <c r="F20" s="31" t="s">
        <v>12</v>
      </c>
      <c r="G20" s="59">
        <v>5000</v>
      </c>
      <c r="H20" s="31"/>
      <c r="I20" s="31"/>
      <c r="J20" s="31"/>
      <c r="K20" s="50">
        <f t="shared" ref="K20:K24" si="3">E20*G20</f>
        <v>5000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2000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400</v>
      </c>
      <c r="F40" s="31" t="s">
        <v>210</v>
      </c>
      <c r="G40" s="59">
        <v>5</v>
      </c>
      <c r="H40" s="31"/>
      <c r="I40" s="31"/>
      <c r="J40" s="31"/>
      <c r="K40" s="50">
        <f>E40*G40</f>
        <v>2000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sheetPr>
    <tabColor rgb="FF92D050"/>
  </sheetPr>
  <dimension ref="A1:N52"/>
  <sheetViews>
    <sheetView workbookViewId="0">
      <selection activeCell="H13" sqref="H13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3.109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Summary'!F15</f>
        <v>F&amp;I discharge head, pipe manifold, valves and appurtances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18962.599999999999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60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5400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32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2880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40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3174.8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180</v>
      </c>
      <c r="F7" s="31" t="s">
        <v>104</v>
      </c>
      <c r="G7" s="244">
        <v>41.71</v>
      </c>
      <c r="H7" s="31"/>
      <c r="I7" s="31"/>
      <c r="J7" s="31"/>
      <c r="K7" s="50">
        <f t="shared" si="0"/>
        <v>7507.8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72000</v>
      </c>
      <c r="L11" s="30"/>
      <c r="M11" s="29"/>
      <c r="N11" s="29"/>
    </row>
    <row r="12" spans="1:14" ht="14.4" x14ac:dyDescent="0.3">
      <c r="A12" s="53">
        <v>1</v>
      </c>
      <c r="B12" s="57" t="s">
        <v>211</v>
      </c>
      <c r="C12" s="31"/>
      <c r="D12" s="31"/>
      <c r="E12" s="60">
        <v>1</v>
      </c>
      <c r="F12" s="31" t="s">
        <v>12</v>
      </c>
      <c r="G12" s="59">
        <v>45000</v>
      </c>
      <c r="H12" s="31"/>
      <c r="I12" s="31"/>
      <c r="J12" s="31"/>
      <c r="K12" s="50">
        <f>E12*G12</f>
        <v>45000</v>
      </c>
      <c r="L12" s="31"/>
      <c r="M12" s="29"/>
      <c r="N12" s="29"/>
    </row>
    <row r="13" spans="1:14" ht="14.4" x14ac:dyDescent="0.3">
      <c r="A13" s="53">
        <v>2</v>
      </c>
      <c r="B13" s="58" t="s">
        <v>212</v>
      </c>
      <c r="C13" s="31"/>
      <c r="D13" s="31"/>
      <c r="E13" s="60">
        <v>1</v>
      </c>
      <c r="F13" s="31" t="s">
        <v>12</v>
      </c>
      <c r="G13" s="59">
        <v>20000</v>
      </c>
      <c r="H13" s="31"/>
      <c r="I13" s="31"/>
      <c r="J13" s="31"/>
      <c r="K13" s="50">
        <f t="shared" ref="K13:K17" si="2">E13*G13</f>
        <v>20000</v>
      </c>
      <c r="L13" s="31"/>
      <c r="M13" s="29"/>
      <c r="N13" s="29"/>
    </row>
    <row r="14" spans="1:14" ht="14.4" x14ac:dyDescent="0.3">
      <c r="A14" s="53">
        <v>3</v>
      </c>
      <c r="B14" s="58" t="s">
        <v>213</v>
      </c>
      <c r="C14" s="31"/>
      <c r="D14" s="31"/>
      <c r="E14" s="60">
        <v>20</v>
      </c>
      <c r="F14" s="31" t="s">
        <v>214</v>
      </c>
      <c r="G14" s="59">
        <v>300</v>
      </c>
      <c r="H14" s="31"/>
      <c r="I14" s="31"/>
      <c r="J14" s="31"/>
      <c r="K14" s="50">
        <f t="shared" si="2"/>
        <v>6000</v>
      </c>
      <c r="L14" s="31"/>
      <c r="M14" s="29"/>
      <c r="N14" s="29"/>
    </row>
    <row r="15" spans="1:14" ht="14.4" x14ac:dyDescent="0.3">
      <c r="A15" s="53">
        <v>4</v>
      </c>
      <c r="B15" s="58" t="s">
        <v>215</v>
      </c>
      <c r="C15" s="31"/>
      <c r="D15" s="31"/>
      <c r="E15" s="60">
        <v>1</v>
      </c>
      <c r="F15" s="31" t="s">
        <v>12</v>
      </c>
      <c r="G15" s="59">
        <v>1000</v>
      </c>
      <c r="H15" s="31"/>
      <c r="I15" s="31"/>
      <c r="J15" s="31"/>
      <c r="K15" s="50">
        <f t="shared" si="2"/>
        <v>1000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900</v>
      </c>
      <c r="L18" s="30"/>
    </row>
    <row r="19" spans="1:14" ht="14.4" x14ac:dyDescent="0.3">
      <c r="A19" s="53">
        <v>1</v>
      </c>
      <c r="B19" s="57" t="s">
        <v>216</v>
      </c>
      <c r="C19" s="31"/>
      <c r="D19" s="31"/>
      <c r="E19" s="60">
        <v>1</v>
      </c>
      <c r="F19" s="31" t="s">
        <v>217</v>
      </c>
      <c r="G19" s="59">
        <v>900</v>
      </c>
      <c r="H19" s="31"/>
      <c r="I19" s="31"/>
      <c r="J19" s="31"/>
      <c r="K19" s="50">
        <f>E19*G19</f>
        <v>900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15060</v>
      </c>
      <c r="L25" s="30"/>
    </row>
    <row r="26" spans="1:14" ht="14.4" x14ac:dyDescent="0.3">
      <c r="A26" s="53">
        <v>1</v>
      </c>
      <c r="B26" s="57" t="s">
        <v>218</v>
      </c>
      <c r="C26" s="31"/>
      <c r="D26" s="31"/>
      <c r="E26" s="60">
        <v>1</v>
      </c>
      <c r="F26" s="31" t="s">
        <v>12</v>
      </c>
      <c r="G26" s="59">
        <v>15060</v>
      </c>
      <c r="H26" s="31" t="s">
        <v>219</v>
      </c>
      <c r="I26" s="31"/>
      <c r="J26" s="31"/>
      <c r="K26" s="50">
        <f>E26*G26</f>
        <v>15060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250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50</v>
      </c>
      <c r="F40" s="31" t="s">
        <v>199</v>
      </c>
      <c r="G40" s="59">
        <v>5</v>
      </c>
      <c r="H40" s="31"/>
      <c r="I40" s="31"/>
      <c r="J40" s="31"/>
      <c r="K40" s="50">
        <f>E40*G40</f>
        <v>250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sheetPr>
    <tabColor rgb="FF92D050"/>
  </sheetPr>
  <dimension ref="A1:N52"/>
  <sheetViews>
    <sheetView workbookViewId="0">
      <selection activeCell="G8" sqref="G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Summary'!F16</f>
        <v>Install city provided well pump enclosure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5655.12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16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1440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8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634.96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48</v>
      </c>
      <c r="F7" s="31" t="s">
        <v>104</v>
      </c>
      <c r="G7" s="244">
        <v>46.42</v>
      </c>
      <c r="H7" s="31"/>
      <c r="I7" s="31"/>
      <c r="J7" s="31"/>
      <c r="K7" s="50">
        <f t="shared" si="0"/>
        <v>2228.16</v>
      </c>
      <c r="L7" s="225" t="s">
        <v>146</v>
      </c>
      <c r="M7" s="29"/>
      <c r="N7" s="29"/>
    </row>
    <row r="8" spans="1:14" ht="14.4" x14ac:dyDescent="0.3">
      <c r="A8" s="53">
        <v>5</v>
      </c>
      <c r="B8" s="58" t="s">
        <v>220</v>
      </c>
      <c r="C8" s="31"/>
      <c r="D8" s="31"/>
      <c r="E8" s="60">
        <v>8</v>
      </c>
      <c r="F8" s="31" t="s">
        <v>221</v>
      </c>
      <c r="G8" s="59">
        <v>79</v>
      </c>
      <c r="H8" s="31"/>
      <c r="I8" s="31"/>
      <c r="J8" s="31"/>
      <c r="K8" s="50">
        <f t="shared" si="0"/>
        <v>632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400</v>
      </c>
      <c r="L11" s="30"/>
      <c r="M11" s="29"/>
      <c r="N11" s="29"/>
    </row>
    <row r="12" spans="1:14" ht="14.4" x14ac:dyDescent="0.3">
      <c r="A12" s="53">
        <v>1</v>
      </c>
      <c r="B12" s="57" t="s">
        <v>222</v>
      </c>
      <c r="C12" s="31"/>
      <c r="D12" s="31"/>
      <c r="E12" s="60">
        <v>1</v>
      </c>
      <c r="F12" s="31" t="s">
        <v>12</v>
      </c>
      <c r="G12" s="59">
        <v>0</v>
      </c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 t="s">
        <v>223</v>
      </c>
      <c r="C13" s="31"/>
      <c r="D13" s="31"/>
      <c r="E13" s="60">
        <v>1</v>
      </c>
      <c r="F13" s="31" t="s">
        <v>12</v>
      </c>
      <c r="G13" s="59">
        <v>400</v>
      </c>
      <c r="H13" s="31"/>
      <c r="I13" s="31"/>
      <c r="J13" s="31"/>
      <c r="K13" s="50">
        <f t="shared" ref="K13:K17" si="2">E13*G13</f>
        <v>400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900</v>
      </c>
      <c r="L18" s="30"/>
    </row>
    <row r="19" spans="1:14" ht="14.4" x14ac:dyDescent="0.3">
      <c r="A19" s="53">
        <v>1</v>
      </c>
      <c r="B19" s="57" t="s">
        <v>216</v>
      </c>
      <c r="C19" s="31"/>
      <c r="D19" s="31"/>
      <c r="E19" s="60">
        <v>1</v>
      </c>
      <c r="F19" s="31" t="s">
        <v>217</v>
      </c>
      <c r="G19" s="59">
        <v>900</v>
      </c>
      <c r="H19" s="31"/>
      <c r="I19" s="31"/>
      <c r="J19" s="31"/>
      <c r="K19" s="50">
        <f>E19*G19</f>
        <v>900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125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25</v>
      </c>
      <c r="F40" s="31" t="s">
        <v>199</v>
      </c>
      <c r="G40" s="59">
        <v>5</v>
      </c>
      <c r="H40" s="31"/>
      <c r="I40" s="31"/>
      <c r="J40" s="31"/>
      <c r="K40" s="50">
        <f>E40*G40</f>
        <v>125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sheetPr>
    <tabColor rgb="FF92D050"/>
  </sheetPr>
  <dimension ref="A1:N52"/>
  <sheetViews>
    <sheetView workbookViewId="0">
      <selection activeCell="L28" sqref="L2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3.109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Summary'!F17</f>
        <v>F&amp;I chlorination equipment, foundation, &amp; enclosure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12667.84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32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2880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32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2539.84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96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6528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29200</v>
      </c>
      <c r="L11" s="30"/>
      <c r="M11" s="29"/>
      <c r="N11" s="29"/>
    </row>
    <row r="12" spans="1:14" ht="14.4" x14ac:dyDescent="0.3">
      <c r="A12" s="53">
        <v>1</v>
      </c>
      <c r="B12" s="57" t="s">
        <v>211</v>
      </c>
      <c r="C12" s="31"/>
      <c r="D12" s="31"/>
      <c r="E12" s="60">
        <v>1</v>
      </c>
      <c r="F12" s="31" t="s">
        <v>12</v>
      </c>
      <c r="G12" s="59">
        <v>24700</v>
      </c>
      <c r="H12" s="31"/>
      <c r="I12" s="31"/>
      <c r="J12" s="31"/>
      <c r="K12" s="50">
        <f>E12*G12</f>
        <v>24700</v>
      </c>
      <c r="L12" s="31"/>
      <c r="M12" s="29"/>
      <c r="N12" s="29"/>
    </row>
    <row r="13" spans="1:14" ht="14.4" x14ac:dyDescent="0.3">
      <c r="A13" s="53">
        <v>2</v>
      </c>
      <c r="B13" s="58" t="s">
        <v>224</v>
      </c>
      <c r="C13" s="31"/>
      <c r="D13" s="31"/>
      <c r="E13" s="60">
        <v>1</v>
      </c>
      <c r="F13" s="31" t="s">
        <v>12</v>
      </c>
      <c r="G13" s="59">
        <v>4500</v>
      </c>
      <c r="H13" s="31" t="s">
        <v>225</v>
      </c>
      <c r="I13" s="31"/>
      <c r="J13" s="31"/>
      <c r="K13" s="50">
        <f t="shared" ref="K13:K17" si="2">E13*G13</f>
        <v>4500</v>
      </c>
      <c r="L13" s="254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1250</v>
      </c>
      <c r="L18" s="30"/>
    </row>
    <row r="19" spans="1:14" ht="14.4" x14ac:dyDescent="0.3">
      <c r="A19" s="53">
        <v>1</v>
      </c>
      <c r="B19" s="57" t="s">
        <v>226</v>
      </c>
      <c r="C19" s="31"/>
      <c r="D19" s="31"/>
      <c r="E19" s="60">
        <v>1</v>
      </c>
      <c r="F19" s="31" t="s">
        <v>191</v>
      </c>
      <c r="G19" s="59">
        <v>250</v>
      </c>
      <c r="H19" s="31"/>
      <c r="I19" s="31"/>
      <c r="J19" s="31"/>
      <c r="K19" s="50">
        <f>E19*G19</f>
        <v>250</v>
      </c>
      <c r="L19" s="31"/>
    </row>
    <row r="20" spans="1:14" ht="14.4" x14ac:dyDescent="0.3">
      <c r="A20" s="53">
        <v>2</v>
      </c>
      <c r="B20" s="58" t="s">
        <v>227</v>
      </c>
      <c r="C20" s="31"/>
      <c r="D20" s="31"/>
      <c r="E20" s="60">
        <v>1</v>
      </c>
      <c r="F20" s="31" t="s">
        <v>228</v>
      </c>
      <c r="G20" s="59">
        <v>1000</v>
      </c>
      <c r="H20" s="31"/>
      <c r="I20" s="31"/>
      <c r="J20" s="31"/>
      <c r="K20" s="50">
        <f t="shared" ref="K20:K24" si="3">E20*G20</f>
        <v>1000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22308</v>
      </c>
      <c r="L25" s="30"/>
    </row>
    <row r="26" spans="1:14" ht="14.4" x14ac:dyDescent="0.3">
      <c r="A26" s="53">
        <v>1</v>
      </c>
      <c r="B26" s="57" t="s">
        <v>229</v>
      </c>
      <c r="C26" s="31"/>
      <c r="D26" s="31"/>
      <c r="E26" s="60">
        <v>1</v>
      </c>
      <c r="F26" s="31" t="s">
        <v>12</v>
      </c>
      <c r="G26" s="59">
        <v>3850</v>
      </c>
      <c r="H26" s="31" t="s">
        <v>193</v>
      </c>
      <c r="I26" s="31"/>
      <c r="J26" s="31"/>
      <c r="K26" s="50">
        <f>E26*G26</f>
        <v>3850</v>
      </c>
      <c r="L26" s="31"/>
    </row>
    <row r="27" spans="1:14" ht="14.4" x14ac:dyDescent="0.3">
      <c r="A27" s="53">
        <v>2</v>
      </c>
      <c r="B27" s="58" t="s">
        <v>230</v>
      </c>
      <c r="C27" s="31"/>
      <c r="D27" s="31"/>
      <c r="E27" s="60">
        <v>1</v>
      </c>
      <c r="F27" s="31" t="s">
        <v>12</v>
      </c>
      <c r="G27" s="59">
        <v>18458</v>
      </c>
      <c r="H27" s="31" t="s">
        <v>219</v>
      </c>
      <c r="I27" s="31"/>
      <c r="J27" s="31"/>
      <c r="K27" s="50">
        <f t="shared" ref="K27:K31" si="4">E27*G27</f>
        <v>18458</v>
      </c>
      <c r="L27" s="254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30</v>
      </c>
      <c r="F40" s="31" t="s">
        <v>199</v>
      </c>
      <c r="G40" s="59">
        <v>5</v>
      </c>
      <c r="H40" s="31"/>
      <c r="I40" s="31"/>
      <c r="J40" s="31"/>
      <c r="K40" s="50">
        <f>E40*G40</f>
        <v>150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sheetPr>
    <tabColor rgb="FF92D050"/>
  </sheetPr>
  <dimension ref="A1:N52"/>
  <sheetViews>
    <sheetView workbookViewId="0">
      <selection activeCell="G12" sqref="G12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2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Summary'!F18</f>
        <v>F&amp;I chlorine analyzer, sample/drain lines, fittings, &amp; app.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16551.3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32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2880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90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7143.3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96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6528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12000</v>
      </c>
      <c r="L11" s="30"/>
      <c r="M11" s="29"/>
      <c r="N11" s="29"/>
    </row>
    <row r="12" spans="1:14" ht="14.4" x14ac:dyDescent="0.3">
      <c r="A12" s="53">
        <v>1</v>
      </c>
      <c r="B12" s="57" t="s">
        <v>211</v>
      </c>
      <c r="C12" s="31"/>
      <c r="D12" s="31"/>
      <c r="E12" s="60">
        <v>1</v>
      </c>
      <c r="F12" s="31" t="s">
        <v>12</v>
      </c>
      <c r="G12" s="59">
        <v>12000</v>
      </c>
      <c r="H12" s="31"/>
      <c r="I12" s="31"/>
      <c r="J12" s="31"/>
      <c r="K12" s="50">
        <f>E12*G12</f>
        <v>12000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sheetPr>
    <tabColor rgb="FF92D050"/>
  </sheetPr>
  <dimension ref="A1:N52"/>
  <sheetViews>
    <sheetView workbookViewId="0">
      <selection activeCell="G12" sqref="G12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2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Summary'!F19</f>
        <v>F&amp;I emergency eyewash &amp; shower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2352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8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720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24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1632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7500</v>
      </c>
      <c r="L11" s="30"/>
      <c r="M11" s="29"/>
      <c r="N11" s="29"/>
    </row>
    <row r="12" spans="1:14" ht="14.4" x14ac:dyDescent="0.3">
      <c r="A12" s="53">
        <v>1</v>
      </c>
      <c r="B12" s="57" t="s">
        <v>211</v>
      </c>
      <c r="C12" s="31"/>
      <c r="D12" s="31"/>
      <c r="E12" s="60">
        <v>1</v>
      </c>
      <c r="F12" s="31" t="s">
        <v>12</v>
      </c>
      <c r="G12" s="59">
        <v>7500</v>
      </c>
      <c r="H12" s="31"/>
      <c r="I12" s="31"/>
      <c r="J12" s="31"/>
      <c r="K12" s="50">
        <f>E12*G12</f>
        <v>7500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300</v>
      </c>
      <c r="L46" s="30"/>
    </row>
    <row r="47" spans="1:12" ht="14.4" x14ac:dyDescent="0.3">
      <c r="A47" s="53">
        <v>1</v>
      </c>
      <c r="B47" s="57" t="s">
        <v>231</v>
      </c>
      <c r="C47" s="31"/>
      <c r="D47" s="31"/>
      <c r="E47" s="60">
        <v>1</v>
      </c>
      <c r="F47" s="31" t="s">
        <v>12</v>
      </c>
      <c r="G47" s="59">
        <v>300</v>
      </c>
      <c r="H47" s="31"/>
      <c r="I47" s="31"/>
      <c r="J47" s="31"/>
      <c r="K47" s="50">
        <f>E47*G47</f>
        <v>300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V337"/>
  <sheetViews>
    <sheetView topLeftCell="C1" zoomScale="90" zoomScaleNormal="90" workbookViewId="0">
      <pane ySplit="9" topLeftCell="A10" activePane="bottomLeft" state="frozen"/>
      <selection pane="bottomLeft" activeCell="Q20" sqref="Q20"/>
    </sheetView>
  </sheetViews>
  <sheetFormatPr defaultColWidth="8.77734375" defaultRowHeight="13.2" x14ac:dyDescent="0.25"/>
  <cols>
    <col min="1" max="1" width="4.77734375" style="13" customWidth="1"/>
    <col min="2" max="2" width="8.33203125" style="13" customWidth="1"/>
    <col min="3" max="3" width="64" style="13" bestFit="1" customWidth="1"/>
    <col min="4" max="4" width="17" style="13" customWidth="1"/>
    <col min="5" max="5" width="30.33203125" style="13" customWidth="1"/>
    <col min="6" max="6" width="17.44140625" style="13" customWidth="1"/>
    <col min="7" max="7" width="22.6640625" style="13" customWidth="1"/>
    <col min="8" max="8" width="7.77734375" style="13" bestFit="1" customWidth="1"/>
    <col min="9" max="9" width="14.44140625" style="13" customWidth="1"/>
    <col min="10" max="10" width="16" style="13" customWidth="1"/>
    <col min="11" max="11" width="18.109375" style="13" bestFit="1" customWidth="1"/>
    <col min="12" max="12" width="4.109375" style="13" customWidth="1"/>
    <col min="13" max="13" width="8.77734375" style="13"/>
    <col min="14" max="14" width="10.44140625" style="13" bestFit="1" customWidth="1"/>
    <col min="15" max="15" width="3.109375" style="13" customWidth="1"/>
    <col min="16" max="16" width="15.109375" style="13" bestFit="1" customWidth="1"/>
    <col min="17" max="17" width="11.33203125" style="13" bestFit="1" customWidth="1"/>
    <col min="18" max="18" width="16.44140625" style="13" customWidth="1"/>
    <col min="19" max="19" width="13.77734375" style="13" customWidth="1"/>
    <col min="20" max="20" width="11.44140625" style="13" customWidth="1"/>
    <col min="21" max="21" width="10.6640625" style="13" customWidth="1"/>
    <col min="22" max="16384" width="8.77734375" style="13"/>
  </cols>
  <sheetData>
    <row r="2" spans="2:22" ht="21" x14ac:dyDescent="0.25">
      <c r="B2" s="238" t="str">
        <f>'Bid Summary'!B1</f>
        <v>Medium PW Job Exmaple 5</v>
      </c>
      <c r="G2" s="242"/>
      <c r="H2" s="242"/>
      <c r="I2" s="242" t="s">
        <v>65</v>
      </c>
      <c r="J2" s="241"/>
      <c r="N2" s="243" t="s">
        <v>66</v>
      </c>
    </row>
    <row r="3" spans="2:22" ht="13.2" customHeight="1" x14ac:dyDescent="0.3">
      <c r="B3" s="238"/>
      <c r="E3" s="248" t="s">
        <v>67</v>
      </c>
      <c r="F3" s="249">
        <v>46.42</v>
      </c>
      <c r="G3" s="262" t="s">
        <v>68</v>
      </c>
      <c r="H3" s="262"/>
      <c r="I3" s="240">
        <v>90</v>
      </c>
      <c r="J3" s="13" t="s">
        <v>69</v>
      </c>
    </row>
    <row r="4" spans="2:22" ht="14.25" customHeight="1" x14ac:dyDescent="0.3">
      <c r="E4" s="248" t="s">
        <v>70</v>
      </c>
      <c r="F4" s="249">
        <v>41.7</v>
      </c>
      <c r="G4" s="262" t="s">
        <v>71</v>
      </c>
      <c r="H4" s="262"/>
      <c r="I4" s="240">
        <v>90</v>
      </c>
      <c r="J4" s="13" t="s">
        <v>69</v>
      </c>
      <c r="K4" s="18"/>
      <c r="N4" s="125">
        <v>3</v>
      </c>
      <c r="O4" s="13" t="s">
        <v>72</v>
      </c>
    </row>
    <row r="5" spans="2:22" ht="14.25" customHeight="1" x14ac:dyDescent="0.3">
      <c r="B5" s="14"/>
      <c r="E5" s="248" t="s">
        <v>73</v>
      </c>
      <c r="F5" s="249">
        <v>36.299999999999997</v>
      </c>
      <c r="G5" s="262" t="s">
        <v>74</v>
      </c>
      <c r="H5" s="262"/>
      <c r="I5" s="240">
        <v>79.37</v>
      </c>
      <c r="J5" s="13" t="s">
        <v>69</v>
      </c>
      <c r="K5" s="18"/>
      <c r="N5" s="125">
        <v>8</v>
      </c>
      <c r="O5" s="13" t="s">
        <v>75</v>
      </c>
    </row>
    <row r="6" spans="2:22" ht="14.25" customHeight="1" x14ac:dyDescent="0.3">
      <c r="B6" s="14"/>
      <c r="E6" s="248" t="s">
        <v>74</v>
      </c>
      <c r="F6" s="249">
        <v>79.37</v>
      </c>
      <c r="G6" s="262" t="s">
        <v>76</v>
      </c>
      <c r="H6" s="262"/>
      <c r="I6" s="240">
        <v>68</v>
      </c>
      <c r="J6" s="13" t="s">
        <v>69</v>
      </c>
      <c r="K6" s="18"/>
    </row>
    <row r="7" spans="2:22" ht="14.25" customHeight="1" thickBot="1" x14ac:dyDescent="0.3"/>
    <row r="8" spans="2:22" ht="14.4" thickBot="1" x14ac:dyDescent="0.3">
      <c r="B8" s="192" t="s">
        <v>77</v>
      </c>
      <c r="C8" s="193" t="s">
        <v>78</v>
      </c>
      <c r="D8" s="193" t="s">
        <v>79</v>
      </c>
      <c r="E8" s="193" t="s">
        <v>7</v>
      </c>
      <c r="F8" s="193" t="s">
        <v>80</v>
      </c>
      <c r="G8" s="194" t="s">
        <v>81</v>
      </c>
      <c r="H8" s="195" t="s">
        <v>82</v>
      </c>
      <c r="I8" s="196" t="s">
        <v>83</v>
      </c>
      <c r="J8" s="196" t="s">
        <v>84</v>
      </c>
      <c r="K8" s="197" t="s">
        <v>85</v>
      </c>
      <c r="P8" s="13" t="s">
        <v>86</v>
      </c>
      <c r="Q8" s="17" t="s">
        <v>87</v>
      </c>
      <c r="R8" s="23" t="s">
        <v>88</v>
      </c>
    </row>
    <row r="9" spans="2:22" ht="14.4" thickBot="1" x14ac:dyDescent="0.3">
      <c r="B9" s="259"/>
      <c r="C9" s="260"/>
      <c r="D9" s="260"/>
      <c r="E9" s="260"/>
      <c r="F9" s="260"/>
      <c r="G9" s="260"/>
      <c r="H9" s="260"/>
      <c r="I9" s="260"/>
      <c r="J9" s="260"/>
      <c r="K9" s="261"/>
      <c r="P9" s="13" t="s">
        <v>4</v>
      </c>
      <c r="Q9" s="20">
        <f>SUM(J11:J19)</f>
        <v>48330</v>
      </c>
      <c r="R9" s="20">
        <f>SUM(G11:G19)</f>
        <v>58576</v>
      </c>
    </row>
    <row r="10" spans="2:22" ht="18" x14ac:dyDescent="0.25">
      <c r="B10" s="1"/>
      <c r="C10" s="128" t="s">
        <v>89</v>
      </c>
      <c r="D10" s="34" t="s">
        <v>79</v>
      </c>
      <c r="E10" s="34" t="s">
        <v>7</v>
      </c>
      <c r="F10" s="34" t="s">
        <v>80</v>
      </c>
      <c r="G10" s="61">
        <f>SUM(G11:G19)</f>
        <v>58576</v>
      </c>
      <c r="H10" s="203">
        <f>(G10-J10)/G10</f>
        <v>0.17491805517618136</v>
      </c>
      <c r="I10" s="2"/>
      <c r="J10" s="2">
        <f>SUM(J11:J19)</f>
        <v>48330</v>
      </c>
      <c r="K10" s="3" t="s">
        <v>90</v>
      </c>
      <c r="M10" s="17" t="s">
        <v>91</v>
      </c>
      <c r="P10" s="13" t="s">
        <v>92</v>
      </c>
      <c r="Q10" s="20">
        <f>J23</f>
        <v>14000</v>
      </c>
      <c r="R10" s="20">
        <f>G23</f>
        <v>16868</v>
      </c>
    </row>
    <row r="11" spans="2:22" ht="13.8" x14ac:dyDescent="0.25">
      <c r="B11" s="4"/>
      <c r="C11" s="5" t="s">
        <v>93</v>
      </c>
      <c r="D11" s="126">
        <v>0</v>
      </c>
      <c r="E11" s="9" t="s">
        <v>48</v>
      </c>
      <c r="F11" s="10">
        <f>CEILING(I11/(1-H11),10)</f>
        <v>70630</v>
      </c>
      <c r="G11" s="6">
        <f>F11*D11</f>
        <v>0</v>
      </c>
      <c r="H11" s="201">
        <f t="shared" ref="H11:H19" si="0">$M$11</f>
        <v>0.17</v>
      </c>
      <c r="I11" s="206">
        <f>'Bid Bond'!$C$15*'Bid Bond'!$C$17</f>
        <v>58620</v>
      </c>
      <c r="J11" s="7">
        <f>I11*D11</f>
        <v>0</v>
      </c>
      <c r="K11" s="8" t="s">
        <v>90</v>
      </c>
      <c r="M11" s="205">
        <v>0.17</v>
      </c>
      <c r="N11" s="13" t="s">
        <v>94</v>
      </c>
      <c r="P11" s="156" t="s">
        <v>95</v>
      </c>
      <c r="Q11" s="157">
        <f t="shared" ref="Q11:Q17" si="1">SUM(J24,J33,J42,J51,J60,J69,J78,J87,J96,J105,J114,J123,J132,J141,J150,J159,J168,J177,J186,J195,J204,J213,J222,J231,J240,J249,J258,J267,J276,J285,J294,J303,J312,J321,J330)</f>
        <v>341086.00000000006</v>
      </c>
      <c r="R11" s="157">
        <f>SUM(G24,G33,G42,G51,G60,G69,G78,G87,G96,G105,G114,G123,G132,G141,G150,G159,G168,G177,G186,G195,G204,G213,G222,G231,G240,G249,G258,G267,G276,G285,G294,G303,G312,G321,G330)</f>
        <v>410968</v>
      </c>
    </row>
    <row r="12" spans="2:22" ht="13.8" x14ac:dyDescent="0.25">
      <c r="B12" s="4"/>
      <c r="C12" s="5" t="s">
        <v>96</v>
      </c>
      <c r="D12" s="126">
        <v>0</v>
      </c>
      <c r="E12" s="9" t="s">
        <v>48</v>
      </c>
      <c r="F12" s="10">
        <f>CEILING(I12/(1-H12),10)</f>
        <v>0</v>
      </c>
      <c r="G12" s="6">
        <f t="shared" ref="G12:G19" si="2">F12*D12</f>
        <v>0</v>
      </c>
      <c r="H12" s="201">
        <f t="shared" si="0"/>
        <v>0.17</v>
      </c>
      <c r="I12" s="207">
        <v>0</v>
      </c>
      <c r="J12" s="7">
        <f t="shared" ref="J12:J19" si="3">I12*D12</f>
        <v>0</v>
      </c>
      <c r="K12" s="8" t="s">
        <v>90</v>
      </c>
      <c r="M12" s="205">
        <v>0.15</v>
      </c>
      <c r="N12" s="13" t="s">
        <v>97</v>
      </c>
      <c r="P12" s="13" t="s">
        <v>98</v>
      </c>
      <c r="Q12" s="20">
        <f t="shared" si="1"/>
        <v>848775.57000000007</v>
      </c>
      <c r="R12" s="226">
        <f>SUM(G25,G34,G43,G52,G61,G70,G79,G88,G97,G106,G115,G124,G133,G142,G151,G160,G169,G178,G187,G196,G205,G214,G223,G232,G241,G250,G259,G268,G277,G286,G295,G304,G313,G322,G331)</f>
        <v>998569</v>
      </c>
    </row>
    <row r="13" spans="2:22" ht="13.8" x14ac:dyDescent="0.25">
      <c r="B13" s="4"/>
      <c r="C13" s="5" t="s">
        <v>99</v>
      </c>
      <c r="D13" s="126">
        <v>1</v>
      </c>
      <c r="E13" s="9" t="s">
        <v>100</v>
      </c>
      <c r="F13" s="10">
        <f>CEILING(I13/(1-H13),5)</f>
        <v>0</v>
      </c>
      <c r="G13" s="6">
        <f t="shared" si="2"/>
        <v>0</v>
      </c>
      <c r="H13" s="201">
        <f t="shared" si="0"/>
        <v>0.17</v>
      </c>
      <c r="I13" s="207">
        <v>0</v>
      </c>
      <c r="J13" s="7">
        <f t="shared" si="3"/>
        <v>0</v>
      </c>
      <c r="K13" s="8" t="s">
        <v>90</v>
      </c>
      <c r="M13" s="205">
        <v>0.1</v>
      </c>
      <c r="N13" s="13" t="s">
        <v>101</v>
      </c>
      <c r="P13" s="187" t="s">
        <v>102</v>
      </c>
      <c r="Q13" s="188">
        <f t="shared" si="1"/>
        <v>34400</v>
      </c>
      <c r="R13" s="188">
        <f t="shared" ref="R13:R16" si="4">SUM(G26,G35,G44,G53,G62,G71,G80,G89,G98,G107,G116,G125,G134,G143,G152,G161,G170,G179,G188,G197,G206,G215,G224,G233,G242,G251,G260,G269,G278,G287,G296,G305,G314,G323,G332)</f>
        <v>40478</v>
      </c>
    </row>
    <row r="14" spans="2:22" ht="13.8" x14ac:dyDescent="0.25">
      <c r="B14" s="4"/>
      <c r="C14" s="5" t="s">
        <v>103</v>
      </c>
      <c r="D14" s="126">
        <v>100</v>
      </c>
      <c r="E14" s="9" t="s">
        <v>104</v>
      </c>
      <c r="F14" s="10">
        <f>CEILING(I14/(1-H14),1)</f>
        <v>85</v>
      </c>
      <c r="G14" s="6">
        <f t="shared" si="2"/>
        <v>8500</v>
      </c>
      <c r="H14" s="201">
        <f t="shared" si="0"/>
        <v>0.17</v>
      </c>
      <c r="I14" s="207">
        <v>70</v>
      </c>
      <c r="J14" s="7">
        <f t="shared" si="3"/>
        <v>7000</v>
      </c>
      <c r="K14" s="8" t="s">
        <v>90</v>
      </c>
      <c r="M14" s="205">
        <v>0.15</v>
      </c>
      <c r="N14" s="13" t="s">
        <v>102</v>
      </c>
      <c r="P14" s="154" t="s">
        <v>101</v>
      </c>
      <c r="Q14" s="155">
        <f t="shared" si="1"/>
        <v>385465</v>
      </c>
      <c r="R14" s="228">
        <f t="shared" si="4"/>
        <v>428302</v>
      </c>
      <c r="V14" s="24"/>
    </row>
    <row r="15" spans="2:22" ht="13.8" x14ac:dyDescent="0.25">
      <c r="B15" s="4"/>
      <c r="C15" s="5" t="s">
        <v>105</v>
      </c>
      <c r="D15" s="126">
        <v>140</v>
      </c>
      <c r="E15" s="9" t="s">
        <v>104</v>
      </c>
      <c r="F15" s="10">
        <f>CEILING(I15/(1-H15),1)</f>
        <v>109</v>
      </c>
      <c r="G15" s="6">
        <f t="shared" si="2"/>
        <v>15260</v>
      </c>
      <c r="H15" s="201">
        <f t="shared" si="0"/>
        <v>0.17</v>
      </c>
      <c r="I15" s="207">
        <v>90</v>
      </c>
      <c r="J15" s="7">
        <f t="shared" si="3"/>
        <v>12600</v>
      </c>
      <c r="K15" s="8" t="s">
        <v>90</v>
      </c>
      <c r="M15" s="205">
        <v>0.1</v>
      </c>
      <c r="N15" s="13" t="s">
        <v>106</v>
      </c>
      <c r="P15" s="162" t="s">
        <v>107</v>
      </c>
      <c r="Q15" s="163">
        <f t="shared" si="1"/>
        <v>45700</v>
      </c>
      <c r="R15" s="229">
        <f t="shared" si="4"/>
        <v>53767</v>
      </c>
      <c r="V15" s="24"/>
    </row>
    <row r="16" spans="2:22" ht="13.8" x14ac:dyDescent="0.25">
      <c r="B16" s="4"/>
      <c r="C16" s="5" t="s">
        <v>108</v>
      </c>
      <c r="D16" s="126">
        <v>270</v>
      </c>
      <c r="E16" s="9" t="s">
        <v>104</v>
      </c>
      <c r="F16" s="10">
        <f>CEILING(I16/(1-H16),1)</f>
        <v>103</v>
      </c>
      <c r="G16" s="6">
        <f t="shared" ref="G16" si="5">F16*D16</f>
        <v>27810</v>
      </c>
      <c r="H16" s="201">
        <f t="shared" si="0"/>
        <v>0.17</v>
      </c>
      <c r="I16" s="207">
        <v>85</v>
      </c>
      <c r="J16" s="7">
        <f t="shared" ref="J16" si="6">I16*D16</f>
        <v>22950</v>
      </c>
      <c r="K16" s="8" t="s">
        <v>90</v>
      </c>
      <c r="P16" s="160" t="s">
        <v>109</v>
      </c>
      <c r="Q16" s="161">
        <f t="shared" si="1"/>
        <v>15325</v>
      </c>
      <c r="R16" s="227">
        <f t="shared" si="4"/>
        <v>18041</v>
      </c>
    </row>
    <row r="17" spans="2:19" ht="13.8" x14ac:dyDescent="0.25">
      <c r="B17" s="4"/>
      <c r="C17" s="5" t="s">
        <v>110</v>
      </c>
      <c r="D17" s="127">
        <v>1</v>
      </c>
      <c r="E17" s="9" t="s">
        <v>12</v>
      </c>
      <c r="F17" s="10">
        <f t="shared" ref="F17" si="7">CEILING(I17/(1-H17),10)</f>
        <v>610</v>
      </c>
      <c r="G17" s="6">
        <f t="shared" si="2"/>
        <v>610</v>
      </c>
      <c r="H17" s="201">
        <f t="shared" si="0"/>
        <v>0.17</v>
      </c>
      <c r="I17" s="207">
        <v>500</v>
      </c>
      <c r="J17" s="7">
        <f t="shared" si="3"/>
        <v>500</v>
      </c>
      <c r="K17" s="8" t="s">
        <v>90</v>
      </c>
      <c r="P17" s="158" t="s">
        <v>106</v>
      </c>
      <c r="Q17" s="159">
        <f t="shared" si="1"/>
        <v>111220</v>
      </c>
      <c r="R17" s="159">
        <f>SUM(G30,G39,G48,G57,G66,G75,G84,G93,G102,G111,G120,G129,G138,G147,G156,G165,G174,G183,G192,G201,G210,G219,G228,G237,G246,G255,G264,G273,G282,G291,G300,G309,G318,G327,G336)</f>
        <v>123583</v>
      </c>
    </row>
    <row r="18" spans="2:19" ht="14.4" thickBot="1" x14ac:dyDescent="0.3">
      <c r="B18" s="62"/>
      <c r="C18" s="5" t="s">
        <v>111</v>
      </c>
      <c r="D18" s="127">
        <v>12</v>
      </c>
      <c r="E18" s="9" t="s">
        <v>112</v>
      </c>
      <c r="F18" s="10">
        <f>CEILING(I18/(1-H18),1)</f>
        <v>241</v>
      </c>
      <c r="G18" s="6">
        <f t="shared" si="2"/>
        <v>2892</v>
      </c>
      <c r="H18" s="201">
        <f t="shared" si="0"/>
        <v>0.17</v>
      </c>
      <c r="I18" s="207">
        <v>200</v>
      </c>
      <c r="J18" s="7">
        <f t="shared" si="3"/>
        <v>2400</v>
      </c>
      <c r="K18" s="11" t="s">
        <v>90</v>
      </c>
      <c r="Q18" s="20"/>
    </row>
    <row r="19" spans="2:19" ht="14.4" thickBot="1" x14ac:dyDescent="0.3">
      <c r="B19" s="44"/>
      <c r="C19" s="45" t="s">
        <v>113</v>
      </c>
      <c r="D19" s="129">
        <v>48</v>
      </c>
      <c r="E19" s="204" t="s">
        <v>112</v>
      </c>
      <c r="F19" s="66">
        <f>CEILING(I19/(1-H19),1)</f>
        <v>73</v>
      </c>
      <c r="G19" s="67">
        <f t="shared" si="2"/>
        <v>3504</v>
      </c>
      <c r="H19" s="202">
        <f t="shared" si="0"/>
        <v>0.17</v>
      </c>
      <c r="I19" s="208">
        <v>60</v>
      </c>
      <c r="J19" s="46">
        <f t="shared" si="3"/>
        <v>2880</v>
      </c>
      <c r="K19" s="47" t="s">
        <v>90</v>
      </c>
      <c r="P19" s="190" t="s">
        <v>114</v>
      </c>
      <c r="Q19" s="230">
        <f>SUM(Q9:Q17)</f>
        <v>1844301.57</v>
      </c>
      <c r="R19" s="191">
        <f>SUM(R9:R17)</f>
        <v>2149152</v>
      </c>
    </row>
    <row r="20" spans="2:19" ht="14.4" thickBot="1" x14ac:dyDescent="0.3">
      <c r="B20" s="38"/>
      <c r="C20" s="39"/>
      <c r="D20" s="39"/>
      <c r="E20" s="39"/>
      <c r="F20" s="39"/>
      <c r="G20" s="39"/>
      <c r="H20" s="39"/>
      <c r="I20" s="209"/>
      <c r="J20" s="39"/>
      <c r="K20" s="39"/>
      <c r="Q20" s="26">
        <f>('Bid Summary'!I1-Q19)/('Bid Summary'!I1)</f>
        <v>0.14184924049325362</v>
      </c>
      <c r="R20" s="21" t="s">
        <v>115</v>
      </c>
    </row>
    <row r="21" spans="2:19" ht="18.600000000000001" thickBot="1" x14ac:dyDescent="0.3">
      <c r="B21" s="40"/>
      <c r="C21" s="48" t="s">
        <v>116</v>
      </c>
      <c r="D21" s="41"/>
      <c r="E21" s="42"/>
      <c r="F21" s="42"/>
      <c r="G21" s="43"/>
      <c r="H21" s="42"/>
      <c r="I21" s="210"/>
      <c r="J21" s="42"/>
      <c r="K21" s="43"/>
      <c r="L21" s="36"/>
      <c r="S21" s="22"/>
    </row>
    <row r="22" spans="2:19" ht="14.4" thickBot="1" x14ac:dyDescent="0.3">
      <c r="B22" s="12">
        <v>1</v>
      </c>
      <c r="C22" s="198" t="str">
        <f>'Bid Summary'!F4</f>
        <v>Mob/Demob, Bonds &amp; Insurance</v>
      </c>
      <c r="D22" s="118" t="s">
        <v>79</v>
      </c>
      <c r="E22" s="118" t="s">
        <v>7</v>
      </c>
      <c r="F22" s="118" t="s">
        <v>80</v>
      </c>
      <c r="G22" s="119">
        <f>SUM(G23:G31)</f>
        <v>93547</v>
      </c>
      <c r="H22" s="120"/>
      <c r="I22" s="121" t="s">
        <v>87</v>
      </c>
      <c r="J22" s="149">
        <f>SUM(J23:J31)</f>
        <v>82692</v>
      </c>
      <c r="K22" s="122"/>
      <c r="R22" s="20">
        <f>R19-Q19</f>
        <v>304850.42999999993</v>
      </c>
    </row>
    <row r="23" spans="2:19" ht="16.95" customHeight="1" x14ac:dyDescent="0.25">
      <c r="B23" s="111"/>
      <c r="C23" s="112" t="s">
        <v>117</v>
      </c>
      <c r="D23" s="77">
        <v>1</v>
      </c>
      <c r="E23" s="69" t="s">
        <v>48</v>
      </c>
      <c r="F23" s="113">
        <f>CEILING(I23/(1-H23),1)</f>
        <v>16868</v>
      </c>
      <c r="G23" s="114">
        <f t="shared" ref="G23:G28" si="8">F23*D23</f>
        <v>16868</v>
      </c>
      <c r="H23" s="115">
        <f>$M$11</f>
        <v>0.17</v>
      </c>
      <c r="I23" s="224">
        <f>'Bid Item 1'!$K$3</f>
        <v>14000</v>
      </c>
      <c r="J23" s="116">
        <f t="shared" ref="J23:J28" si="9">I23*D23</f>
        <v>14000</v>
      </c>
      <c r="K23" s="117"/>
      <c r="M23" s="19" t="s">
        <v>118</v>
      </c>
      <c r="N23" s="19" t="s">
        <v>119</v>
      </c>
      <c r="O23" s="19"/>
      <c r="P23" s="13" t="s">
        <v>120</v>
      </c>
      <c r="Q23" s="13" t="s">
        <v>121</v>
      </c>
      <c r="S23" s="28"/>
    </row>
    <row r="24" spans="2:19" ht="16.95" customHeight="1" x14ac:dyDescent="0.25">
      <c r="B24" s="4"/>
      <c r="C24" s="71" t="s">
        <v>95</v>
      </c>
      <c r="D24" s="77">
        <v>1</v>
      </c>
      <c r="E24" s="72" t="s">
        <v>12</v>
      </c>
      <c r="F24" s="73">
        <f>CEILING(I24/(1-H24),1)</f>
        <v>3702</v>
      </c>
      <c r="G24" s="74">
        <f t="shared" si="8"/>
        <v>3702</v>
      </c>
      <c r="H24" s="90">
        <f>$M$11</f>
        <v>0.17</v>
      </c>
      <c r="I24" s="223">
        <f>'Bid Item 1'!$K$10</f>
        <v>3072</v>
      </c>
      <c r="J24" s="75">
        <f t="shared" si="9"/>
        <v>3072</v>
      </c>
      <c r="K24" s="76"/>
      <c r="M24" s="28">
        <f>SUM('Bid Item 1'!E11:E17,'2'!E4:E10,'3'!E4:E10,'4'!E4:E10,'5'!E4:E10,'6'!E4:E10,'7'!E4:E10,'8'!E4:E10,'9'!E4:E10,'10'!E4:E10,'11'!E4:E10,'12'!E4:E10,'13'!E4:E10,'14'!E4:E10,'15'!E4:E10,'16'!E4:E10,'17'!E4:E10,'18'!E4:E10,'19'!E4:E10,'20'!E4:E10,'21'!E4:E10,'22'!E4:E10,'23'!E4:E10,'24'!E4:E10,'25'!E4:E10,'26'!E4:E10,'27'!E4:E10,'28'!E4:E10,'29'!E4:E10,'30'!E4:E10,'31'!E4:E10,'32'!E4:E10,'33'!E4:E10,'34'!E4:E10,'35'!E4:E10)</f>
        <v>4620</v>
      </c>
      <c r="N24" s="28">
        <f>M24/N5</f>
        <v>577.5</v>
      </c>
      <c r="O24" s="28"/>
      <c r="P24" s="237">
        <f>N24/(N4+1)</f>
        <v>144.375</v>
      </c>
      <c r="Q24" s="150">
        <f>P24/5</f>
        <v>28.875</v>
      </c>
    </row>
    <row r="25" spans="2:19" ht="16.95" customHeight="1" x14ac:dyDescent="0.25">
      <c r="B25" s="4"/>
      <c r="C25" s="68" t="s">
        <v>98</v>
      </c>
      <c r="D25" s="77">
        <v>1</v>
      </c>
      <c r="E25" s="69" t="s">
        <v>12</v>
      </c>
      <c r="F25" s="73">
        <f t="shared" ref="F25:F28" si="10">CEILING(I25/(1-H25),1)</f>
        <v>0</v>
      </c>
      <c r="G25" s="74">
        <f t="shared" si="8"/>
        <v>0</v>
      </c>
      <c r="H25" s="91">
        <f>$M$12</f>
        <v>0.15</v>
      </c>
      <c r="I25" s="211">
        <f>'Bid Item 1'!$K$18</f>
        <v>0</v>
      </c>
      <c r="J25" s="75">
        <f t="shared" si="9"/>
        <v>0</v>
      </c>
      <c r="K25" s="70"/>
      <c r="Q25" s="20"/>
    </row>
    <row r="26" spans="2:19" ht="16.95" customHeight="1" x14ac:dyDescent="0.25">
      <c r="B26" s="4"/>
      <c r="C26" s="180" t="s">
        <v>102</v>
      </c>
      <c r="D26" s="77">
        <v>1</v>
      </c>
      <c r="E26" s="181" t="s">
        <v>12</v>
      </c>
      <c r="F26" s="182">
        <f t="shared" si="10"/>
        <v>0</v>
      </c>
      <c r="G26" s="183">
        <f t="shared" si="8"/>
        <v>0</v>
      </c>
      <c r="H26" s="184">
        <f>$M$14</f>
        <v>0.15</v>
      </c>
      <c r="I26" s="212">
        <f>'Bid Item 1'!$K$25</f>
        <v>0</v>
      </c>
      <c r="J26" s="185">
        <f t="shared" si="9"/>
        <v>0</v>
      </c>
      <c r="K26" s="186"/>
      <c r="Q26" s="20"/>
    </row>
    <row r="27" spans="2:19" ht="16.95" customHeight="1" x14ac:dyDescent="0.25">
      <c r="B27" s="4"/>
      <c r="C27" s="78" t="s">
        <v>122</v>
      </c>
      <c r="D27" s="77">
        <v>1</v>
      </c>
      <c r="E27" s="79" t="s">
        <v>12</v>
      </c>
      <c r="F27" s="152">
        <f t="shared" si="10"/>
        <v>0</v>
      </c>
      <c r="G27" s="153">
        <f t="shared" si="8"/>
        <v>0</v>
      </c>
      <c r="H27" s="92">
        <f>$M$13</f>
        <v>0.1</v>
      </c>
      <c r="I27" s="213">
        <f>'Bid Item 1'!$K$32</f>
        <v>0</v>
      </c>
      <c r="J27" s="151">
        <f t="shared" si="9"/>
        <v>0</v>
      </c>
      <c r="K27" s="80"/>
      <c r="M27" s="13" t="s">
        <v>123</v>
      </c>
      <c r="Q27" s="20"/>
    </row>
    <row r="28" spans="2:19" ht="16.95" customHeight="1" x14ac:dyDescent="0.25">
      <c r="B28" s="4"/>
      <c r="C28" s="173" t="s">
        <v>107</v>
      </c>
      <c r="D28" s="77">
        <v>1</v>
      </c>
      <c r="E28" s="174" t="s">
        <v>12</v>
      </c>
      <c r="F28" s="175">
        <f t="shared" si="10"/>
        <v>0</v>
      </c>
      <c r="G28" s="176">
        <f t="shared" si="8"/>
        <v>0</v>
      </c>
      <c r="H28" s="177">
        <f>$M$14</f>
        <v>0.15</v>
      </c>
      <c r="I28" s="214">
        <f>'Bid Item 1'!$K$39</f>
        <v>0</v>
      </c>
      <c r="J28" s="178">
        <f t="shared" si="9"/>
        <v>0</v>
      </c>
      <c r="K28" s="179"/>
      <c r="Q28" s="20"/>
    </row>
    <row r="29" spans="2:19" ht="16.95" customHeight="1" x14ac:dyDescent="0.25">
      <c r="B29" s="62"/>
      <c r="C29" s="81" t="s">
        <v>109</v>
      </c>
      <c r="D29" s="82">
        <v>1</v>
      </c>
      <c r="E29" s="83" t="s">
        <v>12</v>
      </c>
      <c r="F29" s="73">
        <f>CEILING(I29/(1-H29),1)</f>
        <v>1177</v>
      </c>
      <c r="G29" s="74">
        <f>F29*D29</f>
        <v>1177</v>
      </c>
      <c r="H29" s="110">
        <f>$M$12</f>
        <v>0.15</v>
      </c>
      <c r="I29" s="215">
        <f>'Bid Item 1'!$K$46</f>
        <v>1000</v>
      </c>
      <c r="J29" s="75">
        <f>I29*D29</f>
        <v>1000</v>
      </c>
      <c r="K29" s="84"/>
      <c r="Q29" s="20"/>
    </row>
    <row r="30" spans="2:19" ht="16.95" customHeight="1" thickBot="1" x14ac:dyDescent="0.3">
      <c r="B30" s="62"/>
      <c r="C30" s="166" t="s">
        <v>106</v>
      </c>
      <c r="D30" s="85">
        <v>1</v>
      </c>
      <c r="E30" s="167" t="s">
        <v>12</v>
      </c>
      <c r="F30" s="168">
        <f>CEILING(I30/(1-H30),1)</f>
        <v>71800</v>
      </c>
      <c r="G30" s="169">
        <f>F30*D30</f>
        <v>71800</v>
      </c>
      <c r="H30" s="170">
        <f>$M$15</f>
        <v>0.1</v>
      </c>
      <c r="I30" s="216">
        <f>'Bid Item 1'!$K$53</f>
        <v>64620</v>
      </c>
      <c r="J30" s="171">
        <f>I30*D30</f>
        <v>64620</v>
      </c>
      <c r="K30" s="172"/>
    </row>
    <row r="31" spans="2:19" ht="16.95" hidden="1" customHeight="1" thickBot="1" x14ac:dyDescent="0.3">
      <c r="B31" s="44"/>
      <c r="C31" s="65" t="s">
        <v>124</v>
      </c>
      <c r="D31" s="85"/>
      <c r="E31" s="86"/>
      <c r="F31" s="87"/>
      <c r="G31" s="88"/>
      <c r="H31" s="64"/>
      <c r="I31" s="217"/>
      <c r="J31" s="89"/>
      <c r="K31" s="63"/>
      <c r="Q31" s="21"/>
    </row>
    <row r="32" spans="2:19" ht="14.4" thickBot="1" x14ac:dyDescent="0.3">
      <c r="B32" s="12">
        <v>2</v>
      </c>
      <c r="C32" s="198" t="str">
        <f>'Bid Summary'!F5</f>
        <v>Traffic Control</v>
      </c>
      <c r="D32" s="118" t="s">
        <v>79</v>
      </c>
      <c r="E32" s="118" t="s">
        <v>7</v>
      </c>
      <c r="F32" s="118" t="s">
        <v>80</v>
      </c>
      <c r="G32" s="119">
        <f>SUM(G33:G40)</f>
        <v>34558</v>
      </c>
      <c r="H32" s="120"/>
      <c r="I32" s="121"/>
      <c r="J32" s="149">
        <f>SUM(J33:J40)</f>
        <v>30704</v>
      </c>
      <c r="K32" s="122"/>
      <c r="Q32" s="21"/>
    </row>
    <row r="33" spans="2:11" ht="13.8" x14ac:dyDescent="0.25">
      <c r="B33" s="4"/>
      <c r="C33" s="71" t="s">
        <v>95</v>
      </c>
      <c r="D33" s="77">
        <v>1</v>
      </c>
      <c r="E33" s="72" t="s">
        <v>12</v>
      </c>
      <c r="F33" s="73">
        <f>CEILING(I33/(1-H33),1)</f>
        <v>5668</v>
      </c>
      <c r="G33" s="74">
        <f t="shared" ref="G33:G37" si="11">F33*D33</f>
        <v>5668</v>
      </c>
      <c r="H33" s="90">
        <f>$M$11</f>
        <v>0.17</v>
      </c>
      <c r="I33" s="223">
        <f>'2'!$K$3</f>
        <v>4704</v>
      </c>
      <c r="J33" s="75">
        <f t="shared" ref="J33:J37" si="12">I33*D33</f>
        <v>4704</v>
      </c>
      <c r="K33" s="76"/>
    </row>
    <row r="34" spans="2:11" ht="13.8" x14ac:dyDescent="0.25">
      <c r="B34" s="4"/>
      <c r="C34" s="68" t="s">
        <v>98</v>
      </c>
      <c r="D34" s="77">
        <v>1</v>
      </c>
      <c r="E34" s="69" t="s">
        <v>12</v>
      </c>
      <c r="F34" s="73">
        <f t="shared" ref="F34:F37" si="13">CEILING(I34/(1-H34),1)</f>
        <v>0</v>
      </c>
      <c r="G34" s="74">
        <f t="shared" si="11"/>
        <v>0</v>
      </c>
      <c r="H34" s="91">
        <f>$M$12</f>
        <v>0.15</v>
      </c>
      <c r="I34" s="211">
        <f>'2'!$K$11</f>
        <v>0</v>
      </c>
      <c r="J34" s="75">
        <f t="shared" si="12"/>
        <v>0</v>
      </c>
      <c r="K34" s="70"/>
    </row>
    <row r="35" spans="2:11" ht="13.8" x14ac:dyDescent="0.25">
      <c r="B35" s="4"/>
      <c r="C35" s="180" t="s">
        <v>102</v>
      </c>
      <c r="D35" s="77">
        <v>1</v>
      </c>
      <c r="E35" s="181" t="s">
        <v>12</v>
      </c>
      <c r="F35" s="182">
        <f t="shared" si="13"/>
        <v>0</v>
      </c>
      <c r="G35" s="183">
        <f t="shared" si="11"/>
        <v>0</v>
      </c>
      <c r="H35" s="184">
        <f>$M$14</f>
        <v>0.15</v>
      </c>
      <c r="I35" s="212">
        <f>'2'!$K$18</f>
        <v>0</v>
      </c>
      <c r="J35" s="185">
        <f t="shared" si="12"/>
        <v>0</v>
      </c>
      <c r="K35" s="186"/>
    </row>
    <row r="36" spans="2:11" ht="13.8" x14ac:dyDescent="0.25">
      <c r="B36" s="4"/>
      <c r="C36" s="78" t="s">
        <v>122</v>
      </c>
      <c r="D36" s="77">
        <v>1</v>
      </c>
      <c r="E36" s="79" t="s">
        <v>12</v>
      </c>
      <c r="F36" s="152">
        <f t="shared" si="13"/>
        <v>28334</v>
      </c>
      <c r="G36" s="153">
        <f t="shared" si="11"/>
        <v>28334</v>
      </c>
      <c r="H36" s="92">
        <f>$M$13</f>
        <v>0.1</v>
      </c>
      <c r="I36" s="213">
        <f>'2'!$K$25</f>
        <v>25500</v>
      </c>
      <c r="J36" s="151">
        <f t="shared" si="12"/>
        <v>25500</v>
      </c>
      <c r="K36" s="80"/>
    </row>
    <row r="37" spans="2:11" ht="13.8" x14ac:dyDescent="0.25">
      <c r="B37" s="4"/>
      <c r="C37" s="173" t="s">
        <v>107</v>
      </c>
      <c r="D37" s="77">
        <v>1</v>
      </c>
      <c r="E37" s="174" t="s">
        <v>12</v>
      </c>
      <c r="F37" s="175">
        <f t="shared" si="13"/>
        <v>0</v>
      </c>
      <c r="G37" s="176">
        <f t="shared" si="11"/>
        <v>0</v>
      </c>
      <c r="H37" s="177">
        <f>$M$14</f>
        <v>0.15</v>
      </c>
      <c r="I37" s="214">
        <f>'2'!$K$33</f>
        <v>0</v>
      </c>
      <c r="J37" s="178">
        <f t="shared" si="12"/>
        <v>0</v>
      </c>
      <c r="K37" s="179"/>
    </row>
    <row r="38" spans="2:11" ht="13.8" x14ac:dyDescent="0.25">
      <c r="B38" s="62"/>
      <c r="C38" s="81" t="s">
        <v>109</v>
      </c>
      <c r="D38" s="82">
        <v>1</v>
      </c>
      <c r="E38" s="83" t="s">
        <v>12</v>
      </c>
      <c r="F38" s="73">
        <f>CEILING(I38/(1-H38),1)</f>
        <v>0</v>
      </c>
      <c r="G38" s="74">
        <f>F38*D38</f>
        <v>0</v>
      </c>
      <c r="H38" s="110">
        <f>$M$12</f>
        <v>0.15</v>
      </c>
      <c r="I38" s="215">
        <f>'2'!$K$40</f>
        <v>0</v>
      </c>
      <c r="J38" s="75">
        <f>I38*D38</f>
        <v>0</v>
      </c>
      <c r="K38" s="84"/>
    </row>
    <row r="39" spans="2:11" ht="14.4" thickBot="1" x14ac:dyDescent="0.3">
      <c r="B39" s="62"/>
      <c r="C39" s="166" t="s">
        <v>106</v>
      </c>
      <c r="D39" s="85">
        <v>1</v>
      </c>
      <c r="E39" s="167" t="s">
        <v>12</v>
      </c>
      <c r="F39" s="168">
        <f>CEILING(I39/(1-H39),1)</f>
        <v>556</v>
      </c>
      <c r="G39" s="169">
        <f>F39*D39</f>
        <v>556</v>
      </c>
      <c r="H39" s="170">
        <f>$M$15</f>
        <v>0.1</v>
      </c>
      <c r="I39" s="216">
        <f>'2'!$K$47</f>
        <v>500</v>
      </c>
      <c r="J39" s="171">
        <f>I39*D39</f>
        <v>500</v>
      </c>
      <c r="K39" s="172"/>
    </row>
    <row r="40" spans="2:11" ht="14.4" hidden="1" thickBot="1" x14ac:dyDescent="0.3">
      <c r="B40" s="44"/>
      <c r="C40" s="93"/>
      <c r="D40" s="94"/>
      <c r="E40" s="95"/>
      <c r="F40" s="73"/>
      <c r="G40" s="74"/>
      <c r="H40" s="96"/>
      <c r="I40" s="217"/>
      <c r="J40" s="75"/>
      <c r="K40" s="97"/>
    </row>
    <row r="41" spans="2:11" ht="14.4" thickBot="1" x14ac:dyDescent="0.3">
      <c r="B41" s="12">
        <v>3</v>
      </c>
      <c r="C41" s="198" t="str">
        <f>'Bid Summary'!F6</f>
        <v>Dust Control</v>
      </c>
      <c r="D41" s="118" t="s">
        <v>79</v>
      </c>
      <c r="E41" s="118" t="s">
        <v>7</v>
      </c>
      <c r="F41" s="118" t="s">
        <v>80</v>
      </c>
      <c r="G41" s="119">
        <f>SUM(G42:G49)</f>
        <v>32372</v>
      </c>
      <c r="H41" s="120"/>
      <c r="I41" s="121"/>
      <c r="J41" s="149">
        <f>SUM(J42:J49)</f>
        <v>27600</v>
      </c>
      <c r="K41" s="122"/>
    </row>
    <row r="42" spans="2:11" ht="13.8" x14ac:dyDescent="0.25">
      <c r="B42" s="4"/>
      <c r="C42" s="71" t="s">
        <v>95</v>
      </c>
      <c r="D42" s="77">
        <v>1</v>
      </c>
      <c r="E42" s="72" t="s">
        <v>12</v>
      </c>
      <c r="F42" s="73">
        <f>CEILING(I42/(1-H42),1)</f>
        <v>4338</v>
      </c>
      <c r="G42" s="74">
        <f t="shared" ref="G42:G46" si="14">F42*D42</f>
        <v>4338</v>
      </c>
      <c r="H42" s="90">
        <f>$M$11</f>
        <v>0.17</v>
      </c>
      <c r="I42" s="223">
        <f>'3'!$K$3</f>
        <v>3600</v>
      </c>
      <c r="J42" s="75">
        <f t="shared" ref="J42:J46" si="15">I42*D42</f>
        <v>3600</v>
      </c>
      <c r="K42" s="76"/>
    </row>
    <row r="43" spans="2:11" ht="13.8" x14ac:dyDescent="0.25">
      <c r="B43" s="4"/>
      <c r="C43" s="68" t="s">
        <v>98</v>
      </c>
      <c r="D43" s="77">
        <v>1</v>
      </c>
      <c r="E43" s="69" t="s">
        <v>12</v>
      </c>
      <c r="F43" s="73">
        <f t="shared" ref="F43:F46" si="16">CEILING(I43/(1-H43),1)</f>
        <v>0</v>
      </c>
      <c r="G43" s="74">
        <f t="shared" si="14"/>
        <v>0</v>
      </c>
      <c r="H43" s="91">
        <f>$M$12</f>
        <v>0.15</v>
      </c>
      <c r="I43" s="211">
        <f>'3'!$K$11</f>
        <v>0</v>
      </c>
      <c r="J43" s="75">
        <f t="shared" si="15"/>
        <v>0</v>
      </c>
      <c r="K43" s="70"/>
    </row>
    <row r="44" spans="2:11" ht="13.8" x14ac:dyDescent="0.25">
      <c r="B44" s="4"/>
      <c r="C44" s="180" t="s">
        <v>102</v>
      </c>
      <c r="D44" s="77">
        <v>1</v>
      </c>
      <c r="E44" s="181" t="s">
        <v>12</v>
      </c>
      <c r="F44" s="182">
        <f t="shared" si="16"/>
        <v>0</v>
      </c>
      <c r="G44" s="183">
        <f t="shared" si="14"/>
        <v>0</v>
      </c>
      <c r="H44" s="184">
        <f>$M$14</f>
        <v>0.15</v>
      </c>
      <c r="I44" s="212">
        <f>'3'!$K$18</f>
        <v>0</v>
      </c>
      <c r="J44" s="185">
        <f t="shared" si="15"/>
        <v>0</v>
      </c>
      <c r="K44" s="186"/>
    </row>
    <row r="45" spans="2:11" ht="13.8" x14ac:dyDescent="0.25">
      <c r="B45" s="4"/>
      <c r="C45" s="78" t="s">
        <v>122</v>
      </c>
      <c r="D45" s="77">
        <v>1</v>
      </c>
      <c r="E45" s="79" t="s">
        <v>12</v>
      </c>
      <c r="F45" s="152">
        <f t="shared" si="16"/>
        <v>0</v>
      </c>
      <c r="G45" s="153">
        <f t="shared" si="14"/>
        <v>0</v>
      </c>
      <c r="H45" s="92">
        <f>$M$13</f>
        <v>0.1</v>
      </c>
      <c r="I45" s="213">
        <f>'3'!$K$25</f>
        <v>0</v>
      </c>
      <c r="J45" s="151">
        <f t="shared" si="15"/>
        <v>0</v>
      </c>
      <c r="K45" s="80"/>
    </row>
    <row r="46" spans="2:11" ht="13.8" x14ac:dyDescent="0.25">
      <c r="B46" s="4"/>
      <c r="C46" s="173" t="s">
        <v>107</v>
      </c>
      <c r="D46" s="77">
        <v>1</v>
      </c>
      <c r="E46" s="174" t="s">
        <v>12</v>
      </c>
      <c r="F46" s="175">
        <f t="shared" si="16"/>
        <v>18706</v>
      </c>
      <c r="G46" s="176">
        <f t="shared" si="14"/>
        <v>18706</v>
      </c>
      <c r="H46" s="177">
        <f>$M$14</f>
        <v>0.15</v>
      </c>
      <c r="I46" s="214">
        <f>'3'!$K$32</f>
        <v>15900</v>
      </c>
      <c r="J46" s="178">
        <f t="shared" si="15"/>
        <v>15900</v>
      </c>
      <c r="K46" s="179"/>
    </row>
    <row r="47" spans="2:11" ht="13.8" x14ac:dyDescent="0.25">
      <c r="B47" s="62"/>
      <c r="C47" s="81" t="s">
        <v>109</v>
      </c>
      <c r="D47" s="82">
        <v>1</v>
      </c>
      <c r="E47" s="83" t="s">
        <v>12</v>
      </c>
      <c r="F47" s="73">
        <f>CEILING(I47/(1-H47),1)</f>
        <v>5883</v>
      </c>
      <c r="G47" s="74">
        <f>F47*D47</f>
        <v>5883</v>
      </c>
      <c r="H47" s="110">
        <f>$M$12</f>
        <v>0.15</v>
      </c>
      <c r="I47" s="215">
        <f>'3'!$K$39</f>
        <v>5000</v>
      </c>
      <c r="J47" s="75">
        <f>I47*D47</f>
        <v>5000</v>
      </c>
      <c r="K47" s="84"/>
    </row>
    <row r="48" spans="2:11" ht="14.4" thickBot="1" x14ac:dyDescent="0.3">
      <c r="B48" s="62"/>
      <c r="C48" s="166" t="s">
        <v>106</v>
      </c>
      <c r="D48" s="85">
        <v>1</v>
      </c>
      <c r="E48" s="167" t="s">
        <v>12</v>
      </c>
      <c r="F48" s="168">
        <f>CEILING(I48/(1-H48),1)</f>
        <v>3445</v>
      </c>
      <c r="G48" s="169">
        <f>F48*D48</f>
        <v>3445</v>
      </c>
      <c r="H48" s="170">
        <f>$M$15</f>
        <v>0.1</v>
      </c>
      <c r="I48" s="216">
        <f>'3'!$K$46</f>
        <v>3100</v>
      </c>
      <c r="J48" s="171">
        <f>I48*D48</f>
        <v>3100</v>
      </c>
      <c r="K48" s="172"/>
    </row>
    <row r="49" spans="2:11" ht="14.4" hidden="1" thickBot="1" x14ac:dyDescent="0.3">
      <c r="B49" s="44"/>
      <c r="C49" s="98"/>
      <c r="D49" s="94"/>
      <c r="E49" s="95"/>
      <c r="F49" s="99"/>
      <c r="G49" s="100"/>
      <c r="H49" s="101"/>
      <c r="I49" s="102"/>
      <c r="J49" s="103"/>
      <c r="K49" s="104"/>
    </row>
    <row r="50" spans="2:11" ht="14.4" thickBot="1" x14ac:dyDescent="0.3">
      <c r="B50" s="12">
        <v>4</v>
      </c>
      <c r="C50" s="198" t="str">
        <f>'Bid Summary'!F7</f>
        <v>Worker Protection</v>
      </c>
      <c r="D50" s="118" t="s">
        <v>79</v>
      </c>
      <c r="E50" s="118" t="s">
        <v>7</v>
      </c>
      <c r="F50" s="118" t="s">
        <v>80</v>
      </c>
      <c r="G50" s="119">
        <f>SUM(G51:G58)</f>
        <v>11285</v>
      </c>
      <c r="H50" s="120"/>
      <c r="I50" s="121"/>
      <c r="J50" s="149">
        <f>SUM(J51:J58)</f>
        <v>9572</v>
      </c>
      <c r="K50" s="122"/>
    </row>
    <row r="51" spans="2:11" ht="13.8" x14ac:dyDescent="0.25">
      <c r="B51" s="4"/>
      <c r="C51" s="71" t="s">
        <v>95</v>
      </c>
      <c r="D51" s="77">
        <v>1</v>
      </c>
      <c r="E51" s="72" t="s">
        <v>12</v>
      </c>
      <c r="F51" s="73">
        <f>CEILING(I51/(1-H51),1)</f>
        <v>3702</v>
      </c>
      <c r="G51" s="74">
        <f t="shared" ref="G51:G55" si="17">F51*D51</f>
        <v>3702</v>
      </c>
      <c r="H51" s="90">
        <f>$M$11</f>
        <v>0.17</v>
      </c>
      <c r="I51" s="223">
        <f>'4'!$K$3</f>
        <v>3072</v>
      </c>
      <c r="J51" s="75">
        <f t="shared" ref="J51:J55" si="18">I51*D51</f>
        <v>3072</v>
      </c>
      <c r="K51" s="76"/>
    </row>
    <row r="52" spans="2:11" ht="13.8" x14ac:dyDescent="0.25">
      <c r="B52" s="4"/>
      <c r="C52" s="68" t="s">
        <v>98</v>
      </c>
      <c r="D52" s="77">
        <v>1</v>
      </c>
      <c r="E52" s="69" t="s">
        <v>12</v>
      </c>
      <c r="F52" s="73">
        <f t="shared" ref="F52:F55" si="19">CEILING(I52/(1-H52),1)</f>
        <v>0</v>
      </c>
      <c r="G52" s="74">
        <f t="shared" si="17"/>
        <v>0</v>
      </c>
      <c r="H52" s="91">
        <f>$M$12</f>
        <v>0.15</v>
      </c>
      <c r="I52" s="211">
        <f>'4'!$K$11</f>
        <v>0</v>
      </c>
      <c r="J52" s="75">
        <f t="shared" si="18"/>
        <v>0</v>
      </c>
      <c r="K52" s="70"/>
    </row>
    <row r="53" spans="2:11" ht="13.8" x14ac:dyDescent="0.25">
      <c r="B53" s="4"/>
      <c r="C53" s="180" t="s">
        <v>102</v>
      </c>
      <c r="D53" s="77">
        <v>1</v>
      </c>
      <c r="E53" s="181" t="s">
        <v>12</v>
      </c>
      <c r="F53" s="182">
        <f t="shared" si="19"/>
        <v>0</v>
      </c>
      <c r="G53" s="183">
        <f t="shared" si="17"/>
        <v>0</v>
      </c>
      <c r="H53" s="184">
        <f>$M$14</f>
        <v>0.15</v>
      </c>
      <c r="I53" s="212">
        <f>'4'!$K$18</f>
        <v>0</v>
      </c>
      <c r="J53" s="185">
        <f t="shared" si="18"/>
        <v>0</v>
      </c>
      <c r="K53" s="186"/>
    </row>
    <row r="54" spans="2:11" ht="13.8" x14ac:dyDescent="0.25">
      <c r="B54" s="4"/>
      <c r="C54" s="78" t="s">
        <v>122</v>
      </c>
      <c r="D54" s="77">
        <v>1</v>
      </c>
      <c r="E54" s="79" t="s">
        <v>12</v>
      </c>
      <c r="F54" s="152">
        <f t="shared" si="19"/>
        <v>0</v>
      </c>
      <c r="G54" s="153">
        <f t="shared" si="17"/>
        <v>0</v>
      </c>
      <c r="H54" s="92">
        <f>$M$13</f>
        <v>0.1</v>
      </c>
      <c r="I54" s="213">
        <f>'4'!$K$25</f>
        <v>0</v>
      </c>
      <c r="J54" s="151">
        <f t="shared" si="18"/>
        <v>0</v>
      </c>
      <c r="K54" s="80"/>
    </row>
    <row r="55" spans="2:11" ht="13.8" x14ac:dyDescent="0.25">
      <c r="B55" s="4"/>
      <c r="C55" s="173" t="s">
        <v>107</v>
      </c>
      <c r="D55" s="77">
        <v>1</v>
      </c>
      <c r="E55" s="174" t="s">
        <v>12</v>
      </c>
      <c r="F55" s="175">
        <f t="shared" si="19"/>
        <v>6471</v>
      </c>
      <c r="G55" s="176">
        <f t="shared" si="17"/>
        <v>6471</v>
      </c>
      <c r="H55" s="177">
        <f>$M$14</f>
        <v>0.15</v>
      </c>
      <c r="I55" s="214">
        <f>'4'!$K$32</f>
        <v>5500</v>
      </c>
      <c r="J55" s="178">
        <f t="shared" si="18"/>
        <v>5500</v>
      </c>
      <c r="K55" s="179"/>
    </row>
    <row r="56" spans="2:11" ht="13.8" x14ac:dyDescent="0.25">
      <c r="B56" s="62"/>
      <c r="C56" s="81" t="s">
        <v>109</v>
      </c>
      <c r="D56" s="82">
        <v>1</v>
      </c>
      <c r="E56" s="83" t="s">
        <v>12</v>
      </c>
      <c r="F56" s="73">
        <f>CEILING(I56/(1-H56),1)</f>
        <v>0</v>
      </c>
      <c r="G56" s="74">
        <f>F56*D56</f>
        <v>0</v>
      </c>
      <c r="H56" s="110">
        <f>$M$12</f>
        <v>0.15</v>
      </c>
      <c r="I56" s="215">
        <f>'4'!$K$39</f>
        <v>0</v>
      </c>
      <c r="J56" s="75">
        <f>I56*D56</f>
        <v>0</v>
      </c>
      <c r="K56" s="84"/>
    </row>
    <row r="57" spans="2:11" ht="14.4" thickBot="1" x14ac:dyDescent="0.3">
      <c r="B57" s="62"/>
      <c r="C57" s="166" t="s">
        <v>106</v>
      </c>
      <c r="D57" s="85">
        <v>1</v>
      </c>
      <c r="E57" s="167" t="s">
        <v>12</v>
      </c>
      <c r="F57" s="168">
        <f>CEILING(I57/(1-H57),1)</f>
        <v>1112</v>
      </c>
      <c r="G57" s="169">
        <f>F57*D57</f>
        <v>1112</v>
      </c>
      <c r="H57" s="170">
        <f>$M$15</f>
        <v>0.1</v>
      </c>
      <c r="I57" s="216">
        <f>'4'!$K$46</f>
        <v>1000</v>
      </c>
      <c r="J57" s="171">
        <f>I57*D57</f>
        <v>1000</v>
      </c>
      <c r="K57" s="172"/>
    </row>
    <row r="58" spans="2:11" ht="14.4" hidden="1" thickBot="1" x14ac:dyDescent="0.3">
      <c r="B58" s="44"/>
      <c r="C58" s="98"/>
      <c r="D58" s="94"/>
      <c r="E58" s="95"/>
      <c r="F58" s="99"/>
      <c r="G58" s="100"/>
      <c r="H58" s="101"/>
      <c r="I58" s="102"/>
      <c r="J58" s="103"/>
      <c r="K58" s="104"/>
    </row>
    <row r="59" spans="2:11" ht="14.4" thickBot="1" x14ac:dyDescent="0.3">
      <c r="B59" s="12">
        <v>5</v>
      </c>
      <c r="C59" s="198" t="str">
        <f>'Bid Summary'!F8</f>
        <v>SWPPP Operations</v>
      </c>
      <c r="D59" s="118" t="s">
        <v>79</v>
      </c>
      <c r="E59" s="118" t="s">
        <v>7</v>
      </c>
      <c r="F59" s="118" t="s">
        <v>80</v>
      </c>
      <c r="G59" s="119">
        <f>SUM(G60:G67)</f>
        <v>13511</v>
      </c>
      <c r="H59" s="120"/>
      <c r="I59" s="121"/>
      <c r="J59" s="149">
        <f>SUM(J60:J67)</f>
        <v>11440</v>
      </c>
      <c r="K59" s="122"/>
    </row>
    <row r="60" spans="2:11" ht="13.8" x14ac:dyDescent="0.25">
      <c r="B60" s="4"/>
      <c r="C60" s="71" t="s">
        <v>95</v>
      </c>
      <c r="D60" s="77">
        <v>1</v>
      </c>
      <c r="E60" s="72" t="s">
        <v>12</v>
      </c>
      <c r="F60" s="73">
        <f>CEILING(I60/(1-H60),1)</f>
        <v>3543</v>
      </c>
      <c r="G60" s="74">
        <f t="shared" ref="G60:G64" si="20">F60*D60</f>
        <v>3543</v>
      </c>
      <c r="H60" s="90">
        <f>$M$11</f>
        <v>0.17</v>
      </c>
      <c r="I60" s="223">
        <f>'5'!$K$3</f>
        <v>2940</v>
      </c>
      <c r="J60" s="75">
        <f t="shared" ref="J60:J64" si="21">I60*D60</f>
        <v>2940</v>
      </c>
      <c r="K60" s="76"/>
    </row>
    <row r="61" spans="2:11" ht="13.8" x14ac:dyDescent="0.25">
      <c r="B61" s="4"/>
      <c r="C61" s="68" t="s">
        <v>98</v>
      </c>
      <c r="D61" s="77">
        <v>1</v>
      </c>
      <c r="E61" s="69" t="s">
        <v>12</v>
      </c>
      <c r="F61" s="73">
        <f t="shared" ref="F61:F64" si="22">CEILING(I61/(1-H61),1)</f>
        <v>2353</v>
      </c>
      <c r="G61" s="74">
        <f t="shared" si="20"/>
        <v>2353</v>
      </c>
      <c r="H61" s="91">
        <f>$M$12</f>
        <v>0.15</v>
      </c>
      <c r="I61" s="211">
        <f>'5'!$K$11</f>
        <v>2000</v>
      </c>
      <c r="J61" s="75">
        <f t="shared" si="21"/>
        <v>2000</v>
      </c>
      <c r="K61" s="70"/>
    </row>
    <row r="62" spans="2:11" ht="13.8" x14ac:dyDescent="0.25">
      <c r="B62" s="4"/>
      <c r="C62" s="180" t="s">
        <v>102</v>
      </c>
      <c r="D62" s="77">
        <v>1</v>
      </c>
      <c r="E62" s="181" t="s">
        <v>12</v>
      </c>
      <c r="F62" s="182">
        <f t="shared" si="22"/>
        <v>0</v>
      </c>
      <c r="G62" s="183">
        <f t="shared" si="20"/>
        <v>0</v>
      </c>
      <c r="H62" s="184">
        <f>$M$14</f>
        <v>0.15</v>
      </c>
      <c r="I62" s="212">
        <f>'5'!$K$18</f>
        <v>0</v>
      </c>
      <c r="J62" s="185">
        <f t="shared" si="21"/>
        <v>0</v>
      </c>
      <c r="K62" s="186"/>
    </row>
    <row r="63" spans="2:11" ht="13.8" x14ac:dyDescent="0.25">
      <c r="B63" s="4"/>
      <c r="C63" s="78" t="s">
        <v>122</v>
      </c>
      <c r="D63" s="77">
        <v>1</v>
      </c>
      <c r="E63" s="79" t="s">
        <v>12</v>
      </c>
      <c r="F63" s="152">
        <f t="shared" si="22"/>
        <v>556</v>
      </c>
      <c r="G63" s="153">
        <f t="shared" si="20"/>
        <v>556</v>
      </c>
      <c r="H63" s="92">
        <f>$M$13</f>
        <v>0.1</v>
      </c>
      <c r="I63" s="213">
        <f>'5'!$K$25</f>
        <v>500</v>
      </c>
      <c r="J63" s="151">
        <f t="shared" si="21"/>
        <v>500</v>
      </c>
      <c r="K63" s="80"/>
    </row>
    <row r="64" spans="2:11" ht="13.8" x14ac:dyDescent="0.25">
      <c r="B64" s="4"/>
      <c r="C64" s="173" t="s">
        <v>107</v>
      </c>
      <c r="D64" s="77">
        <v>1</v>
      </c>
      <c r="E64" s="174" t="s">
        <v>12</v>
      </c>
      <c r="F64" s="175">
        <f t="shared" si="22"/>
        <v>7059</v>
      </c>
      <c r="G64" s="176">
        <f t="shared" si="20"/>
        <v>7059</v>
      </c>
      <c r="H64" s="177">
        <f>$M$14</f>
        <v>0.15</v>
      </c>
      <c r="I64" s="214">
        <f>'5'!$K$32</f>
        <v>6000</v>
      </c>
      <c r="J64" s="178">
        <f t="shared" si="21"/>
        <v>6000</v>
      </c>
      <c r="K64" s="179"/>
    </row>
    <row r="65" spans="2:11" ht="13.8" x14ac:dyDescent="0.25">
      <c r="B65" s="62"/>
      <c r="C65" s="81" t="s">
        <v>109</v>
      </c>
      <c r="D65" s="82">
        <v>1</v>
      </c>
      <c r="E65" s="83" t="s">
        <v>12</v>
      </c>
      <c r="F65" s="73">
        <f>CEILING(I65/(1-H65),1)</f>
        <v>0</v>
      </c>
      <c r="G65" s="74">
        <f>F65*D65</f>
        <v>0</v>
      </c>
      <c r="H65" s="110">
        <f>$M$12</f>
        <v>0.15</v>
      </c>
      <c r="I65" s="215">
        <f>'5'!$K$39</f>
        <v>0</v>
      </c>
      <c r="J65" s="75">
        <f>I65*D65</f>
        <v>0</v>
      </c>
      <c r="K65" s="84"/>
    </row>
    <row r="66" spans="2:11" ht="14.4" thickBot="1" x14ac:dyDescent="0.3">
      <c r="B66" s="62"/>
      <c r="C66" s="166" t="s">
        <v>106</v>
      </c>
      <c r="D66" s="85">
        <v>1</v>
      </c>
      <c r="E66" s="167" t="s">
        <v>12</v>
      </c>
      <c r="F66" s="168">
        <f>CEILING(I66/(1-H66),1)</f>
        <v>0</v>
      </c>
      <c r="G66" s="169">
        <f>F66*D66</f>
        <v>0</v>
      </c>
      <c r="H66" s="170">
        <f>$M$15</f>
        <v>0.1</v>
      </c>
      <c r="I66" s="216">
        <f>'5'!$K$46</f>
        <v>0</v>
      </c>
      <c r="J66" s="171">
        <f>I66*D66</f>
        <v>0</v>
      </c>
      <c r="K66" s="172"/>
    </row>
    <row r="67" spans="2:11" ht="14.4" hidden="1" thickBot="1" x14ac:dyDescent="0.3">
      <c r="B67" s="44"/>
      <c r="C67" s="98"/>
      <c r="D67" s="94"/>
      <c r="E67" s="95"/>
      <c r="F67" s="99"/>
      <c r="G67" s="100"/>
      <c r="H67" s="101"/>
      <c r="I67" s="102"/>
      <c r="J67" s="103"/>
      <c r="K67" s="104"/>
    </row>
    <row r="68" spans="2:11" ht="14.4" thickBot="1" x14ac:dyDescent="0.3">
      <c r="B68" s="12">
        <v>6</v>
      </c>
      <c r="C68" s="198" t="str">
        <f>'Bid Summary'!F9</f>
        <v>Clearing and grubbing</v>
      </c>
      <c r="D68" s="118" t="s">
        <v>79</v>
      </c>
      <c r="E68" s="118" t="s">
        <v>7</v>
      </c>
      <c r="F68" s="118" t="s">
        <v>80</v>
      </c>
      <c r="G68" s="119">
        <f>SUM(G69:G76)</f>
        <v>27843</v>
      </c>
      <c r="H68" s="120"/>
      <c r="I68" s="121"/>
      <c r="J68" s="149">
        <f>SUM(J69:J76)</f>
        <v>23332</v>
      </c>
      <c r="K68" s="122"/>
    </row>
    <row r="69" spans="2:11" ht="13.8" x14ac:dyDescent="0.25">
      <c r="B69" s="4"/>
      <c r="C69" s="71" t="s">
        <v>95</v>
      </c>
      <c r="D69" s="77">
        <v>1</v>
      </c>
      <c r="E69" s="72" t="s">
        <v>12</v>
      </c>
      <c r="F69" s="73">
        <f>CEILING(I69/(1-H69),1)</f>
        <v>22208</v>
      </c>
      <c r="G69" s="74">
        <f t="shared" ref="G69:G73" si="23">F69*D69</f>
        <v>22208</v>
      </c>
      <c r="H69" s="90">
        <f>$M$11</f>
        <v>0.17</v>
      </c>
      <c r="I69" s="223">
        <f>'6'!$K$3</f>
        <v>18432</v>
      </c>
      <c r="J69" s="75">
        <f t="shared" ref="J69:J73" si="24">I69*D69</f>
        <v>18432</v>
      </c>
      <c r="K69" s="76"/>
    </row>
    <row r="70" spans="2:11" ht="13.8" x14ac:dyDescent="0.25">
      <c r="B70" s="4"/>
      <c r="C70" s="68" t="s">
        <v>98</v>
      </c>
      <c r="D70" s="77">
        <v>1</v>
      </c>
      <c r="E70" s="69" t="s">
        <v>12</v>
      </c>
      <c r="F70" s="73">
        <f t="shared" ref="F70:F73" si="25">CEILING(I70/(1-H70),1)</f>
        <v>0</v>
      </c>
      <c r="G70" s="74">
        <f t="shared" si="23"/>
        <v>0</v>
      </c>
      <c r="H70" s="91">
        <f>$M$12</f>
        <v>0.15</v>
      </c>
      <c r="I70" s="211">
        <f>'6'!$K$11</f>
        <v>0</v>
      </c>
      <c r="J70" s="75">
        <f t="shared" si="24"/>
        <v>0</v>
      </c>
      <c r="K70" s="70"/>
    </row>
    <row r="71" spans="2:11" ht="13.8" x14ac:dyDescent="0.25">
      <c r="B71" s="4"/>
      <c r="C71" s="180" t="s">
        <v>102</v>
      </c>
      <c r="D71" s="77">
        <v>1</v>
      </c>
      <c r="E71" s="181" t="s">
        <v>12</v>
      </c>
      <c r="F71" s="182">
        <f t="shared" si="25"/>
        <v>0</v>
      </c>
      <c r="G71" s="183">
        <f t="shared" si="23"/>
        <v>0</v>
      </c>
      <c r="H71" s="184">
        <f>$M$14</f>
        <v>0.15</v>
      </c>
      <c r="I71" s="212">
        <f>'6'!$K$18</f>
        <v>0</v>
      </c>
      <c r="J71" s="185">
        <f t="shared" si="24"/>
        <v>0</v>
      </c>
      <c r="K71" s="186"/>
    </row>
    <row r="72" spans="2:11" ht="13.8" x14ac:dyDescent="0.25">
      <c r="B72" s="4"/>
      <c r="C72" s="78" t="s">
        <v>122</v>
      </c>
      <c r="D72" s="77">
        <v>1</v>
      </c>
      <c r="E72" s="79" t="s">
        <v>12</v>
      </c>
      <c r="F72" s="152">
        <f t="shared" si="25"/>
        <v>0</v>
      </c>
      <c r="G72" s="153">
        <f t="shared" si="23"/>
        <v>0</v>
      </c>
      <c r="H72" s="92">
        <f>$M$13</f>
        <v>0.1</v>
      </c>
      <c r="I72" s="213">
        <f>'6'!$K$25</f>
        <v>0</v>
      </c>
      <c r="J72" s="151">
        <f t="shared" si="24"/>
        <v>0</v>
      </c>
      <c r="K72" s="80"/>
    </row>
    <row r="73" spans="2:11" ht="13.8" x14ac:dyDescent="0.25">
      <c r="B73" s="4"/>
      <c r="C73" s="173" t="s">
        <v>107</v>
      </c>
      <c r="D73" s="77">
        <v>1</v>
      </c>
      <c r="E73" s="174" t="s">
        <v>12</v>
      </c>
      <c r="F73" s="175">
        <f t="shared" si="25"/>
        <v>2706</v>
      </c>
      <c r="G73" s="176">
        <f t="shared" si="23"/>
        <v>2706</v>
      </c>
      <c r="H73" s="177">
        <f>$M$14</f>
        <v>0.15</v>
      </c>
      <c r="I73" s="214">
        <f>'6'!$K$32</f>
        <v>2300</v>
      </c>
      <c r="J73" s="178">
        <f t="shared" si="24"/>
        <v>2300</v>
      </c>
      <c r="K73" s="179"/>
    </row>
    <row r="74" spans="2:11" ht="13.8" x14ac:dyDescent="0.25">
      <c r="B74" s="62"/>
      <c r="C74" s="81" t="s">
        <v>109</v>
      </c>
      <c r="D74" s="82">
        <v>1</v>
      </c>
      <c r="E74" s="83" t="s">
        <v>12</v>
      </c>
      <c r="F74" s="73">
        <f>CEILING(I74/(1-H74),1)</f>
        <v>706</v>
      </c>
      <c r="G74" s="74">
        <f>F74*D74</f>
        <v>706</v>
      </c>
      <c r="H74" s="110">
        <f>$M$12</f>
        <v>0.15</v>
      </c>
      <c r="I74" s="215">
        <f>'6'!$K$39</f>
        <v>600</v>
      </c>
      <c r="J74" s="75">
        <f>I74*D74</f>
        <v>600</v>
      </c>
      <c r="K74" s="84"/>
    </row>
    <row r="75" spans="2:11" ht="14.4" thickBot="1" x14ac:dyDescent="0.3">
      <c r="B75" s="62"/>
      <c r="C75" s="166" t="s">
        <v>106</v>
      </c>
      <c r="D75" s="85">
        <v>1</v>
      </c>
      <c r="E75" s="167" t="s">
        <v>12</v>
      </c>
      <c r="F75" s="168">
        <f>CEILING(I75/(1-H75),1)</f>
        <v>2223</v>
      </c>
      <c r="G75" s="169">
        <f>F75*D75</f>
        <v>2223</v>
      </c>
      <c r="H75" s="170">
        <f>$M$15</f>
        <v>0.1</v>
      </c>
      <c r="I75" s="216">
        <f>'6'!$K$46</f>
        <v>2000</v>
      </c>
      <c r="J75" s="171">
        <f>I75*D75</f>
        <v>2000</v>
      </c>
      <c r="K75" s="172"/>
    </row>
    <row r="76" spans="2:11" ht="14.4" hidden="1" thickBot="1" x14ac:dyDescent="0.3">
      <c r="B76" s="44"/>
      <c r="C76" s="98"/>
      <c r="D76" s="94"/>
      <c r="E76" s="95"/>
      <c r="F76" s="99"/>
      <c r="G76" s="100"/>
      <c r="H76" s="101"/>
      <c r="I76" s="102"/>
      <c r="J76" s="103"/>
      <c r="K76" s="104"/>
    </row>
    <row r="77" spans="2:11" ht="14.4" thickBot="1" x14ac:dyDescent="0.3">
      <c r="B77" s="12">
        <v>7</v>
      </c>
      <c r="C77" s="198" t="str">
        <f>'Bid Summary'!F10</f>
        <v>Misc. Facilities and Operations</v>
      </c>
      <c r="D77" s="118" t="s">
        <v>79</v>
      </c>
      <c r="E77" s="118" t="s">
        <v>7</v>
      </c>
      <c r="F77" s="118" t="s">
        <v>80</v>
      </c>
      <c r="G77" s="119">
        <f>SUM(G78:G85)</f>
        <v>70408</v>
      </c>
      <c r="H77" s="120"/>
      <c r="I77" s="121"/>
      <c r="J77" s="149">
        <f>SUM(J78:J85)</f>
        <v>61588</v>
      </c>
      <c r="K77" s="122"/>
    </row>
    <row r="78" spans="2:11" ht="13.8" x14ac:dyDescent="0.25">
      <c r="B78" s="4"/>
      <c r="C78" s="71" t="s">
        <v>95</v>
      </c>
      <c r="D78" s="77">
        <v>1</v>
      </c>
      <c r="E78" s="72" t="s">
        <v>12</v>
      </c>
      <c r="F78" s="73">
        <f>CEILING(I78/(1-H78),1)</f>
        <v>14805</v>
      </c>
      <c r="G78" s="74">
        <f t="shared" ref="G78:G82" si="26">F78*D78</f>
        <v>14805</v>
      </c>
      <c r="H78" s="90">
        <f>$M$11</f>
        <v>0.17</v>
      </c>
      <c r="I78" s="223">
        <f>'7'!$K$3</f>
        <v>12288</v>
      </c>
      <c r="J78" s="75">
        <f t="shared" ref="J78:J82" si="27">I78*D78</f>
        <v>12288</v>
      </c>
      <c r="K78" s="76"/>
    </row>
    <row r="79" spans="2:11" ht="13.8" x14ac:dyDescent="0.25">
      <c r="B79" s="4"/>
      <c r="C79" s="68" t="s">
        <v>98</v>
      </c>
      <c r="D79" s="77">
        <v>1</v>
      </c>
      <c r="E79" s="69" t="s">
        <v>12</v>
      </c>
      <c r="F79" s="73">
        <f t="shared" ref="F79:F82" si="28">CEILING(I79/(1-H79),1)</f>
        <v>0</v>
      </c>
      <c r="G79" s="74">
        <f t="shared" si="26"/>
        <v>0</v>
      </c>
      <c r="H79" s="91">
        <f>$M$12</f>
        <v>0.15</v>
      </c>
      <c r="I79" s="211">
        <f>'7'!$K$11</f>
        <v>0</v>
      </c>
      <c r="J79" s="75">
        <f t="shared" si="27"/>
        <v>0</v>
      </c>
      <c r="K79" s="70"/>
    </row>
    <row r="80" spans="2:11" ht="13.8" x14ac:dyDescent="0.25">
      <c r="B80" s="4"/>
      <c r="C80" s="180" t="s">
        <v>102</v>
      </c>
      <c r="D80" s="77">
        <v>1</v>
      </c>
      <c r="E80" s="181" t="s">
        <v>12</v>
      </c>
      <c r="F80" s="182">
        <f t="shared" si="28"/>
        <v>0</v>
      </c>
      <c r="G80" s="183">
        <f t="shared" si="26"/>
        <v>0</v>
      </c>
      <c r="H80" s="184">
        <f>$M$14</f>
        <v>0.15</v>
      </c>
      <c r="I80" s="212">
        <f>'7'!$K$18</f>
        <v>0</v>
      </c>
      <c r="J80" s="185">
        <f t="shared" si="27"/>
        <v>0</v>
      </c>
      <c r="K80" s="186"/>
    </row>
    <row r="81" spans="2:11" ht="13.8" x14ac:dyDescent="0.25">
      <c r="B81" s="4"/>
      <c r="C81" s="78" t="s">
        <v>122</v>
      </c>
      <c r="D81" s="77">
        <v>1</v>
      </c>
      <c r="E81" s="79" t="s">
        <v>12</v>
      </c>
      <c r="F81" s="152">
        <f t="shared" si="28"/>
        <v>1112</v>
      </c>
      <c r="G81" s="153">
        <f t="shared" si="26"/>
        <v>1112</v>
      </c>
      <c r="H81" s="92">
        <f>$M$13</f>
        <v>0.1</v>
      </c>
      <c r="I81" s="213">
        <f>'7'!$K$25</f>
        <v>1000</v>
      </c>
      <c r="J81" s="151">
        <f t="shared" si="27"/>
        <v>1000</v>
      </c>
      <c r="K81" s="80"/>
    </row>
    <row r="82" spans="2:11" ht="13.8" x14ac:dyDescent="0.25">
      <c r="B82" s="4"/>
      <c r="C82" s="173" t="s">
        <v>107</v>
      </c>
      <c r="D82" s="77">
        <v>1</v>
      </c>
      <c r="E82" s="174" t="s">
        <v>12</v>
      </c>
      <c r="F82" s="175">
        <f t="shared" si="28"/>
        <v>14118</v>
      </c>
      <c r="G82" s="176">
        <f t="shared" si="26"/>
        <v>14118</v>
      </c>
      <c r="H82" s="177">
        <f>$M$14</f>
        <v>0.15</v>
      </c>
      <c r="I82" s="214">
        <f>'7'!$K$32</f>
        <v>12000</v>
      </c>
      <c r="J82" s="178">
        <f t="shared" si="27"/>
        <v>12000</v>
      </c>
      <c r="K82" s="179"/>
    </row>
    <row r="83" spans="2:11" ht="13.8" x14ac:dyDescent="0.25">
      <c r="B83" s="62"/>
      <c r="C83" s="81" t="s">
        <v>109</v>
      </c>
      <c r="D83" s="82">
        <v>1</v>
      </c>
      <c r="E83" s="83" t="s">
        <v>12</v>
      </c>
      <c r="F83" s="73">
        <f>CEILING(I83/(1-H83),1)</f>
        <v>706</v>
      </c>
      <c r="G83" s="74">
        <f>F83*D83</f>
        <v>706</v>
      </c>
      <c r="H83" s="110">
        <f>$M$12</f>
        <v>0.15</v>
      </c>
      <c r="I83" s="215">
        <f>'7'!$K$39</f>
        <v>600</v>
      </c>
      <c r="J83" s="75">
        <f>I83*D83</f>
        <v>600</v>
      </c>
      <c r="K83" s="84"/>
    </row>
    <row r="84" spans="2:11" ht="14.4" thickBot="1" x14ac:dyDescent="0.3">
      <c r="B84" s="62"/>
      <c r="C84" s="166" t="s">
        <v>106</v>
      </c>
      <c r="D84" s="85">
        <v>1</v>
      </c>
      <c r="E84" s="167" t="s">
        <v>12</v>
      </c>
      <c r="F84" s="168">
        <f>CEILING(I84/(1-H84),1)</f>
        <v>39667</v>
      </c>
      <c r="G84" s="169">
        <f>F84*D84</f>
        <v>39667</v>
      </c>
      <c r="H84" s="170">
        <f>$M$15</f>
        <v>0.1</v>
      </c>
      <c r="I84" s="216">
        <f>'7'!$K$46</f>
        <v>35700</v>
      </c>
      <c r="J84" s="171">
        <f>I84*D84</f>
        <v>35700</v>
      </c>
      <c r="K84" s="172"/>
    </row>
    <row r="85" spans="2:11" ht="14.4" hidden="1" thickBot="1" x14ac:dyDescent="0.3">
      <c r="B85" s="44"/>
      <c r="C85" s="98"/>
      <c r="D85" s="94"/>
      <c r="E85" s="95"/>
      <c r="F85" s="99"/>
      <c r="G85" s="100"/>
      <c r="H85" s="101"/>
      <c r="I85" s="102"/>
      <c r="J85" s="103"/>
      <c r="K85" s="104"/>
    </row>
    <row r="86" spans="2:11" ht="14.4" thickBot="1" x14ac:dyDescent="0.3">
      <c r="B86" s="12">
        <v>8</v>
      </c>
      <c r="C86" s="198" t="str">
        <f>'Bid Summary'!F11</f>
        <v>Construct well pump foundation</v>
      </c>
      <c r="D86" s="118" t="s">
        <v>79</v>
      </c>
      <c r="E86" s="118" t="s">
        <v>7</v>
      </c>
      <c r="F86" s="118" t="s">
        <v>80</v>
      </c>
      <c r="G86" s="119">
        <f>SUM(G87:G94)</f>
        <v>14453</v>
      </c>
      <c r="H86" s="120"/>
      <c r="I86" s="121"/>
      <c r="J86" s="149">
        <f>SUM(J87:J94)</f>
        <v>12564</v>
      </c>
      <c r="K86" s="122"/>
    </row>
    <row r="87" spans="2:11" ht="13.8" x14ac:dyDescent="0.25">
      <c r="B87" s="4"/>
      <c r="C87" s="71" t="s">
        <v>95</v>
      </c>
      <c r="D87" s="77">
        <v>1</v>
      </c>
      <c r="E87" s="72" t="s">
        <v>12</v>
      </c>
      <c r="F87" s="73">
        <f>CEILING(I87/(1-H87),1)</f>
        <v>6102</v>
      </c>
      <c r="G87" s="74">
        <f t="shared" ref="G87:G91" si="29">F87*D87</f>
        <v>6102</v>
      </c>
      <c r="H87" s="90">
        <f>$M$11</f>
        <v>0.17</v>
      </c>
      <c r="I87" s="223">
        <f>'8'!$K$3</f>
        <v>5064</v>
      </c>
      <c r="J87" s="75">
        <f t="shared" ref="J87:J91" si="30">I87*D87</f>
        <v>5064</v>
      </c>
      <c r="K87" s="76"/>
    </row>
    <row r="88" spans="2:11" ht="13.8" x14ac:dyDescent="0.25">
      <c r="B88" s="4"/>
      <c r="C88" s="68" t="s">
        <v>98</v>
      </c>
      <c r="D88" s="77">
        <v>1</v>
      </c>
      <c r="E88" s="69" t="s">
        <v>12</v>
      </c>
      <c r="F88" s="73">
        <f t="shared" ref="F88:F91" si="31">CEILING(I88/(1-H88),1)</f>
        <v>0</v>
      </c>
      <c r="G88" s="74">
        <f t="shared" si="29"/>
        <v>0</v>
      </c>
      <c r="H88" s="91">
        <f>$M$12</f>
        <v>0.15</v>
      </c>
      <c r="I88" s="211">
        <f>'8'!$K$11</f>
        <v>0</v>
      </c>
      <c r="J88" s="75">
        <f t="shared" si="30"/>
        <v>0</v>
      </c>
      <c r="K88" s="70"/>
    </row>
    <row r="89" spans="2:11" ht="13.8" x14ac:dyDescent="0.25">
      <c r="B89" s="4"/>
      <c r="C89" s="180" t="s">
        <v>102</v>
      </c>
      <c r="D89" s="77">
        <v>1</v>
      </c>
      <c r="E89" s="181" t="s">
        <v>12</v>
      </c>
      <c r="F89" s="182">
        <f t="shared" si="31"/>
        <v>295</v>
      </c>
      <c r="G89" s="183">
        <f t="shared" si="29"/>
        <v>295</v>
      </c>
      <c r="H89" s="184">
        <f>$M$14</f>
        <v>0.15</v>
      </c>
      <c r="I89" s="212">
        <f>'8'!$K$18</f>
        <v>250</v>
      </c>
      <c r="J89" s="185">
        <f t="shared" si="30"/>
        <v>250</v>
      </c>
      <c r="K89" s="186"/>
    </row>
    <row r="90" spans="2:11" ht="13.8" x14ac:dyDescent="0.25">
      <c r="B90" s="4"/>
      <c r="C90" s="78" t="s">
        <v>122</v>
      </c>
      <c r="D90" s="77">
        <v>1</v>
      </c>
      <c r="E90" s="79" t="s">
        <v>12</v>
      </c>
      <c r="F90" s="152">
        <f t="shared" si="31"/>
        <v>8056</v>
      </c>
      <c r="G90" s="153">
        <f t="shared" si="29"/>
        <v>8056</v>
      </c>
      <c r="H90" s="92">
        <f>$M$13</f>
        <v>0.1</v>
      </c>
      <c r="I90" s="213">
        <f>'8'!$K$25</f>
        <v>7250</v>
      </c>
      <c r="J90" s="151">
        <f t="shared" si="30"/>
        <v>7250</v>
      </c>
      <c r="K90" s="80"/>
    </row>
    <row r="91" spans="2:11" ht="13.8" x14ac:dyDescent="0.25">
      <c r="B91" s="4"/>
      <c r="C91" s="173" t="s">
        <v>107</v>
      </c>
      <c r="D91" s="77">
        <v>1</v>
      </c>
      <c r="E91" s="174" t="s">
        <v>12</v>
      </c>
      <c r="F91" s="175">
        <f t="shared" si="31"/>
        <v>0</v>
      </c>
      <c r="G91" s="176">
        <f t="shared" si="29"/>
        <v>0</v>
      </c>
      <c r="H91" s="177">
        <f>$M$14</f>
        <v>0.15</v>
      </c>
      <c r="I91" s="214">
        <f>'8'!$K$32</f>
        <v>0</v>
      </c>
      <c r="J91" s="178">
        <f t="shared" si="30"/>
        <v>0</v>
      </c>
      <c r="K91" s="179"/>
    </row>
    <row r="92" spans="2:11" ht="13.8" x14ac:dyDescent="0.25">
      <c r="B92" s="62"/>
      <c r="C92" s="81" t="s">
        <v>109</v>
      </c>
      <c r="D92" s="82">
        <v>1</v>
      </c>
      <c r="E92" s="83" t="s">
        <v>12</v>
      </c>
      <c r="F92" s="73">
        <f>CEILING(I92/(1-H92),1)</f>
        <v>0</v>
      </c>
      <c r="G92" s="74">
        <f>F92*D92</f>
        <v>0</v>
      </c>
      <c r="H92" s="110">
        <f>$M$12</f>
        <v>0.15</v>
      </c>
      <c r="I92" s="215">
        <f>'8'!$K$39</f>
        <v>0</v>
      </c>
      <c r="J92" s="75">
        <f>I92*D92</f>
        <v>0</v>
      </c>
      <c r="K92" s="84"/>
    </row>
    <row r="93" spans="2:11" ht="14.4" thickBot="1" x14ac:dyDescent="0.3">
      <c r="B93" s="62"/>
      <c r="C93" s="166" t="s">
        <v>106</v>
      </c>
      <c r="D93" s="85">
        <v>1</v>
      </c>
      <c r="E93" s="167" t="s">
        <v>12</v>
      </c>
      <c r="F93" s="168">
        <f>CEILING(I93/(1-H93),1)</f>
        <v>0</v>
      </c>
      <c r="G93" s="169">
        <f>F93*D93</f>
        <v>0</v>
      </c>
      <c r="H93" s="170">
        <f>$M$15</f>
        <v>0.1</v>
      </c>
      <c r="I93" s="216">
        <f>'8'!$K$46</f>
        <v>0</v>
      </c>
      <c r="J93" s="171">
        <f>I93*D93</f>
        <v>0</v>
      </c>
      <c r="K93" s="172"/>
    </row>
    <row r="94" spans="2:11" ht="14.4" hidden="1" thickBot="1" x14ac:dyDescent="0.3">
      <c r="B94" s="44"/>
      <c r="C94" s="98"/>
      <c r="D94" s="94"/>
      <c r="E94" s="95"/>
      <c r="F94" s="99"/>
      <c r="G94" s="100"/>
      <c r="H94" s="101"/>
      <c r="I94" s="102"/>
      <c r="J94" s="103"/>
      <c r="K94" s="104"/>
    </row>
    <row r="95" spans="2:11" ht="14.4" thickBot="1" x14ac:dyDescent="0.3">
      <c r="B95" s="12">
        <v>9</v>
      </c>
      <c r="C95" s="198" t="str">
        <f>'Bid Summary'!F12</f>
        <v>F&amp;I 250HP motor</v>
      </c>
      <c r="D95" s="118" t="s">
        <v>79</v>
      </c>
      <c r="E95" s="118" t="s">
        <v>7</v>
      </c>
      <c r="F95" s="118" t="s">
        <v>80</v>
      </c>
      <c r="G95" s="119">
        <f>SUM(G96:G103)</f>
        <v>38243</v>
      </c>
      <c r="H95" s="120"/>
      <c r="I95" s="121"/>
      <c r="J95" s="149">
        <f>SUM(J96:J103)</f>
        <v>32465.919999999998</v>
      </c>
      <c r="K95" s="122"/>
    </row>
    <row r="96" spans="2:11" ht="13.8" x14ac:dyDescent="0.25">
      <c r="B96" s="4"/>
      <c r="C96" s="71" t="s">
        <v>95</v>
      </c>
      <c r="D96" s="77">
        <v>1</v>
      </c>
      <c r="E96" s="72" t="s">
        <v>12</v>
      </c>
      <c r="F96" s="73">
        <f>CEILING(I96/(1-H96),1)</f>
        <v>6104</v>
      </c>
      <c r="G96" s="74">
        <f t="shared" ref="G96:G100" si="32">F96*D96</f>
        <v>6104</v>
      </c>
      <c r="H96" s="90">
        <f>$M$11</f>
        <v>0.17</v>
      </c>
      <c r="I96" s="223">
        <f>'9'!$K$3</f>
        <v>5065.92</v>
      </c>
      <c r="J96" s="75">
        <f t="shared" ref="J96:J100" si="33">I96*D96</f>
        <v>5065.92</v>
      </c>
      <c r="K96" s="76"/>
    </row>
    <row r="97" spans="2:11" ht="13.8" x14ac:dyDescent="0.25">
      <c r="B97" s="4"/>
      <c r="C97" s="68" t="s">
        <v>98</v>
      </c>
      <c r="D97" s="77">
        <v>1</v>
      </c>
      <c r="E97" s="69" t="s">
        <v>12</v>
      </c>
      <c r="F97" s="73">
        <f t="shared" ref="F97:F100" si="34">CEILING(I97/(1-H97),1)</f>
        <v>23530</v>
      </c>
      <c r="G97" s="74">
        <f t="shared" si="32"/>
        <v>23530</v>
      </c>
      <c r="H97" s="91">
        <f>$M$12</f>
        <v>0.15</v>
      </c>
      <c r="I97" s="211">
        <f>'9'!$K$11</f>
        <v>20000</v>
      </c>
      <c r="J97" s="75">
        <f t="shared" si="33"/>
        <v>20000</v>
      </c>
      <c r="K97" s="70"/>
    </row>
    <row r="98" spans="2:11" ht="13.8" x14ac:dyDescent="0.25">
      <c r="B98" s="4"/>
      <c r="C98" s="180" t="s">
        <v>102</v>
      </c>
      <c r="D98" s="77">
        <v>1</v>
      </c>
      <c r="E98" s="181" t="s">
        <v>12</v>
      </c>
      <c r="F98" s="182">
        <f t="shared" si="34"/>
        <v>4589</v>
      </c>
      <c r="G98" s="183">
        <f t="shared" si="32"/>
        <v>4589</v>
      </c>
      <c r="H98" s="184">
        <f>$M$14</f>
        <v>0.15</v>
      </c>
      <c r="I98" s="212">
        <f>'9'!$K$18</f>
        <v>3900</v>
      </c>
      <c r="J98" s="185">
        <f t="shared" si="33"/>
        <v>3900</v>
      </c>
      <c r="K98" s="186"/>
    </row>
    <row r="99" spans="2:11" ht="13.8" x14ac:dyDescent="0.25">
      <c r="B99" s="4"/>
      <c r="C99" s="78" t="s">
        <v>122</v>
      </c>
      <c r="D99" s="77">
        <v>1</v>
      </c>
      <c r="E99" s="79" t="s">
        <v>12</v>
      </c>
      <c r="F99" s="152">
        <f t="shared" si="34"/>
        <v>0</v>
      </c>
      <c r="G99" s="153">
        <f t="shared" si="32"/>
        <v>0</v>
      </c>
      <c r="H99" s="92">
        <f>$M$13</f>
        <v>0.1</v>
      </c>
      <c r="I99" s="213">
        <f>'9'!$K$25</f>
        <v>0</v>
      </c>
      <c r="J99" s="151">
        <f t="shared" si="33"/>
        <v>0</v>
      </c>
      <c r="K99" s="80"/>
    </row>
    <row r="100" spans="2:11" ht="13.8" x14ac:dyDescent="0.25">
      <c r="B100" s="4"/>
      <c r="C100" s="173" t="s">
        <v>107</v>
      </c>
      <c r="D100" s="77">
        <v>1</v>
      </c>
      <c r="E100" s="174" t="s">
        <v>12</v>
      </c>
      <c r="F100" s="175">
        <f t="shared" si="34"/>
        <v>0</v>
      </c>
      <c r="G100" s="176">
        <f t="shared" si="32"/>
        <v>0</v>
      </c>
      <c r="H100" s="177">
        <f>$M$14</f>
        <v>0.15</v>
      </c>
      <c r="I100" s="214">
        <f>'9'!$K$32</f>
        <v>0</v>
      </c>
      <c r="J100" s="178">
        <f t="shared" si="33"/>
        <v>0</v>
      </c>
      <c r="K100" s="179"/>
    </row>
    <row r="101" spans="2:11" ht="13.8" x14ac:dyDescent="0.25">
      <c r="B101" s="62"/>
      <c r="C101" s="81" t="s">
        <v>109</v>
      </c>
      <c r="D101" s="82">
        <v>1</v>
      </c>
      <c r="E101" s="83" t="s">
        <v>12</v>
      </c>
      <c r="F101" s="73">
        <f>CEILING(I101/(1-H101),1)</f>
        <v>2353</v>
      </c>
      <c r="G101" s="74">
        <f>F101*D101</f>
        <v>2353</v>
      </c>
      <c r="H101" s="110">
        <f>$M$12</f>
        <v>0.15</v>
      </c>
      <c r="I101" s="215">
        <f>'9'!$K$39</f>
        <v>2000</v>
      </c>
      <c r="J101" s="75">
        <f>I101*D101</f>
        <v>2000</v>
      </c>
      <c r="K101" s="84"/>
    </row>
    <row r="102" spans="2:11" ht="14.4" thickBot="1" x14ac:dyDescent="0.3">
      <c r="B102" s="62"/>
      <c r="C102" s="166" t="s">
        <v>106</v>
      </c>
      <c r="D102" s="85">
        <v>1</v>
      </c>
      <c r="E102" s="167" t="s">
        <v>12</v>
      </c>
      <c r="F102" s="168">
        <f>CEILING(I102/(1-H102),1)</f>
        <v>1667</v>
      </c>
      <c r="G102" s="169">
        <f>F102*D102</f>
        <v>1667</v>
      </c>
      <c r="H102" s="170">
        <f>$M$15</f>
        <v>0.1</v>
      </c>
      <c r="I102" s="216">
        <f>'9'!$K$46</f>
        <v>1500</v>
      </c>
      <c r="J102" s="171">
        <f>I102*D102</f>
        <v>1500</v>
      </c>
      <c r="K102" s="172"/>
    </row>
    <row r="103" spans="2:11" ht="14.4" hidden="1" thickBot="1" x14ac:dyDescent="0.3">
      <c r="B103" s="44"/>
      <c r="C103" s="98"/>
      <c r="D103" s="94"/>
      <c r="E103" s="95"/>
      <c r="F103" s="99"/>
      <c r="G103" s="100"/>
      <c r="H103" s="101"/>
      <c r="I103" s="102"/>
      <c r="J103" s="103"/>
      <c r="K103" s="104"/>
    </row>
    <row r="104" spans="2:11" ht="14.4" thickBot="1" x14ac:dyDescent="0.3">
      <c r="B104" s="12">
        <v>10</v>
      </c>
      <c r="C104" s="198" t="str">
        <f>'Bid Summary'!F13</f>
        <v>F&amp;I pump bowls</v>
      </c>
      <c r="D104" s="118" t="s">
        <v>79</v>
      </c>
      <c r="E104" s="118" t="s">
        <v>7</v>
      </c>
      <c r="F104" s="118" t="s">
        <v>80</v>
      </c>
      <c r="G104" s="119">
        <f>SUM(G105:G112)</f>
        <v>67696</v>
      </c>
      <c r="H104" s="120"/>
      <c r="I104" s="121"/>
      <c r="J104" s="149">
        <f>SUM(J105:J112)</f>
        <v>57591.040000000001</v>
      </c>
      <c r="K104" s="122"/>
    </row>
    <row r="105" spans="2:11" ht="13.8" x14ac:dyDescent="0.25">
      <c r="B105" s="4"/>
      <c r="C105" s="71" t="s">
        <v>95</v>
      </c>
      <c r="D105" s="77">
        <v>1</v>
      </c>
      <c r="E105" s="72" t="s">
        <v>12</v>
      </c>
      <c r="F105" s="73">
        <f>CEILING(I105/(1-H105),1)</f>
        <v>2942</v>
      </c>
      <c r="G105" s="74">
        <f t="shared" ref="G105:G109" si="35">F105*D105</f>
        <v>2942</v>
      </c>
      <c r="H105" s="90">
        <f>$M$11</f>
        <v>0.17</v>
      </c>
      <c r="I105" s="223">
        <f>'10'!$K$3</f>
        <v>2441.04</v>
      </c>
      <c r="J105" s="75">
        <f t="shared" ref="J105:J109" si="36">I105*D105</f>
        <v>2441.04</v>
      </c>
      <c r="K105" s="76"/>
    </row>
    <row r="106" spans="2:11" ht="13.8" x14ac:dyDescent="0.25">
      <c r="B106" s="4"/>
      <c r="C106" s="68" t="s">
        <v>98</v>
      </c>
      <c r="D106" s="77">
        <v>1</v>
      </c>
      <c r="E106" s="69" t="s">
        <v>12</v>
      </c>
      <c r="F106" s="73">
        <f t="shared" ref="F106:F109" si="37">CEILING(I106/(1-H106),1)</f>
        <v>58824</v>
      </c>
      <c r="G106" s="74">
        <f t="shared" si="35"/>
        <v>58824</v>
      </c>
      <c r="H106" s="91">
        <f>$M$12</f>
        <v>0.15</v>
      </c>
      <c r="I106" s="211">
        <f>'10'!$K$11</f>
        <v>50000</v>
      </c>
      <c r="J106" s="75">
        <f t="shared" si="36"/>
        <v>50000</v>
      </c>
      <c r="K106" s="70"/>
    </row>
    <row r="107" spans="2:11" ht="13.8" x14ac:dyDescent="0.25">
      <c r="B107" s="4"/>
      <c r="C107" s="180" t="s">
        <v>102</v>
      </c>
      <c r="D107" s="77">
        <v>1</v>
      </c>
      <c r="E107" s="181" t="s">
        <v>12</v>
      </c>
      <c r="F107" s="182">
        <f t="shared" si="37"/>
        <v>3530</v>
      </c>
      <c r="G107" s="183">
        <f t="shared" si="35"/>
        <v>3530</v>
      </c>
      <c r="H107" s="184">
        <f>$M$14</f>
        <v>0.15</v>
      </c>
      <c r="I107" s="212">
        <f>'10'!$K$18</f>
        <v>3000</v>
      </c>
      <c r="J107" s="185">
        <f t="shared" si="36"/>
        <v>3000</v>
      </c>
      <c r="K107" s="186"/>
    </row>
    <row r="108" spans="2:11" ht="13.8" x14ac:dyDescent="0.25">
      <c r="B108" s="4"/>
      <c r="C108" s="78" t="s">
        <v>122</v>
      </c>
      <c r="D108" s="77">
        <v>1</v>
      </c>
      <c r="E108" s="79" t="s">
        <v>12</v>
      </c>
      <c r="F108" s="152">
        <f t="shared" si="37"/>
        <v>0</v>
      </c>
      <c r="G108" s="153">
        <f t="shared" si="35"/>
        <v>0</v>
      </c>
      <c r="H108" s="92">
        <f>$M$13</f>
        <v>0.1</v>
      </c>
      <c r="I108" s="213">
        <f>'10'!$K$25</f>
        <v>0</v>
      </c>
      <c r="J108" s="151">
        <f t="shared" si="36"/>
        <v>0</v>
      </c>
      <c r="K108" s="80"/>
    </row>
    <row r="109" spans="2:11" ht="13.8" x14ac:dyDescent="0.25">
      <c r="B109" s="4"/>
      <c r="C109" s="173" t="s">
        <v>107</v>
      </c>
      <c r="D109" s="77">
        <v>1</v>
      </c>
      <c r="E109" s="174" t="s">
        <v>12</v>
      </c>
      <c r="F109" s="175">
        <f t="shared" si="37"/>
        <v>0</v>
      </c>
      <c r="G109" s="176">
        <f t="shared" si="35"/>
        <v>0</v>
      </c>
      <c r="H109" s="177">
        <f>$M$14</f>
        <v>0.15</v>
      </c>
      <c r="I109" s="214">
        <f>'10'!$K$32</f>
        <v>0</v>
      </c>
      <c r="J109" s="178">
        <f t="shared" si="36"/>
        <v>0</v>
      </c>
      <c r="K109" s="179"/>
    </row>
    <row r="110" spans="2:11" ht="13.8" x14ac:dyDescent="0.25">
      <c r="B110" s="62"/>
      <c r="C110" s="81" t="s">
        <v>109</v>
      </c>
      <c r="D110" s="82">
        <v>1</v>
      </c>
      <c r="E110" s="83" t="s">
        <v>12</v>
      </c>
      <c r="F110" s="73">
        <f>CEILING(I110/(1-H110),1)</f>
        <v>177</v>
      </c>
      <c r="G110" s="74">
        <f>F110*D110</f>
        <v>177</v>
      </c>
      <c r="H110" s="110">
        <f>$M$12</f>
        <v>0.15</v>
      </c>
      <c r="I110" s="215">
        <f>'10'!$K$39</f>
        <v>150</v>
      </c>
      <c r="J110" s="75">
        <f>I110*D110</f>
        <v>150</v>
      </c>
      <c r="K110" s="84"/>
    </row>
    <row r="111" spans="2:11" ht="14.4" thickBot="1" x14ac:dyDescent="0.3">
      <c r="B111" s="62"/>
      <c r="C111" s="166" t="s">
        <v>106</v>
      </c>
      <c r="D111" s="85">
        <v>1</v>
      </c>
      <c r="E111" s="167" t="s">
        <v>12</v>
      </c>
      <c r="F111" s="168">
        <f>CEILING(I111/(1-H111),1)</f>
        <v>2223</v>
      </c>
      <c r="G111" s="169">
        <f>F111*D111</f>
        <v>2223</v>
      </c>
      <c r="H111" s="170">
        <f>$M$15</f>
        <v>0.1</v>
      </c>
      <c r="I111" s="216">
        <f>'10'!$K$46</f>
        <v>2000</v>
      </c>
      <c r="J111" s="171">
        <f>I111*D111</f>
        <v>2000</v>
      </c>
      <c r="K111" s="172"/>
    </row>
    <row r="112" spans="2:11" ht="14.4" hidden="1" thickBot="1" x14ac:dyDescent="0.3">
      <c r="B112" s="44"/>
      <c r="C112" s="98"/>
      <c r="D112" s="94"/>
      <c r="E112" s="95"/>
      <c r="F112" s="99"/>
      <c r="G112" s="100"/>
      <c r="H112" s="101"/>
      <c r="I112" s="102"/>
      <c r="J112" s="103"/>
      <c r="K112" s="104"/>
    </row>
    <row r="113" spans="2:11" ht="14.4" thickBot="1" x14ac:dyDescent="0.3">
      <c r="B113" s="12">
        <v>11</v>
      </c>
      <c r="C113" s="198" t="str">
        <f>'Bid Summary'!F14</f>
        <v>F&amp;I 10" x 1-11/16" Dia. Column pipe and shaft</v>
      </c>
      <c r="D113" s="118" t="s">
        <v>79</v>
      </c>
      <c r="E113" s="118" t="s">
        <v>7</v>
      </c>
      <c r="F113" s="118" t="s">
        <v>80</v>
      </c>
      <c r="G113" s="119">
        <f>SUM(G114:G121)</f>
        <v>137058</v>
      </c>
      <c r="H113" s="120"/>
      <c r="I113" s="121"/>
      <c r="J113" s="149">
        <f>SUM(J114:J121)</f>
        <v>116242.08</v>
      </c>
      <c r="K113" s="122"/>
    </row>
    <row r="114" spans="2:11" ht="13.8" x14ac:dyDescent="0.25">
      <c r="B114" s="4"/>
      <c r="C114" s="71" t="s">
        <v>95</v>
      </c>
      <c r="D114" s="77">
        <v>1</v>
      </c>
      <c r="E114" s="72" t="s">
        <v>12</v>
      </c>
      <c r="F114" s="73">
        <f>CEILING(I114/(1-H114),1)</f>
        <v>12822</v>
      </c>
      <c r="G114" s="74">
        <f t="shared" ref="G114:G118" si="38">F114*D114</f>
        <v>12822</v>
      </c>
      <c r="H114" s="90">
        <f>$M$11</f>
        <v>0.17</v>
      </c>
      <c r="I114" s="223">
        <f>'11'!$K$3</f>
        <v>10642.08</v>
      </c>
      <c r="J114" s="75">
        <f t="shared" ref="J114:J118" si="39">I114*D114</f>
        <v>10642.08</v>
      </c>
      <c r="K114" s="76"/>
    </row>
    <row r="115" spans="2:11" ht="13.8" x14ac:dyDescent="0.25">
      <c r="B115" s="4"/>
      <c r="C115" s="68" t="s">
        <v>98</v>
      </c>
      <c r="D115" s="77">
        <v>1</v>
      </c>
      <c r="E115" s="69" t="s">
        <v>12</v>
      </c>
      <c r="F115" s="73">
        <f t="shared" ref="F115:F118" si="40">CEILING(I115/(1-H115),1)</f>
        <v>105412</v>
      </c>
      <c r="G115" s="74">
        <f t="shared" si="38"/>
        <v>105412</v>
      </c>
      <c r="H115" s="91">
        <f>$M$12</f>
        <v>0.15</v>
      </c>
      <c r="I115" s="211">
        <f>'11'!$K$11</f>
        <v>89600</v>
      </c>
      <c r="J115" s="75">
        <f t="shared" si="39"/>
        <v>89600</v>
      </c>
      <c r="K115" s="70"/>
    </row>
    <row r="116" spans="2:11" ht="13.8" x14ac:dyDescent="0.25">
      <c r="B116" s="4"/>
      <c r="C116" s="180" t="s">
        <v>102</v>
      </c>
      <c r="D116" s="77">
        <v>1</v>
      </c>
      <c r="E116" s="181" t="s">
        <v>12</v>
      </c>
      <c r="F116" s="182">
        <f t="shared" si="40"/>
        <v>16471</v>
      </c>
      <c r="G116" s="183">
        <f t="shared" si="38"/>
        <v>16471</v>
      </c>
      <c r="H116" s="184">
        <f>$M$14</f>
        <v>0.15</v>
      </c>
      <c r="I116" s="212">
        <f>'11'!$K$18</f>
        <v>14000</v>
      </c>
      <c r="J116" s="185">
        <f t="shared" si="39"/>
        <v>14000</v>
      </c>
      <c r="K116" s="186"/>
    </row>
    <row r="117" spans="2:11" ht="13.8" x14ac:dyDescent="0.25">
      <c r="B117" s="4"/>
      <c r="C117" s="78" t="s">
        <v>122</v>
      </c>
      <c r="D117" s="77">
        <v>1</v>
      </c>
      <c r="E117" s="79" t="s">
        <v>12</v>
      </c>
      <c r="F117" s="152">
        <f t="shared" si="40"/>
        <v>0</v>
      </c>
      <c r="G117" s="153">
        <f t="shared" si="38"/>
        <v>0</v>
      </c>
      <c r="H117" s="92">
        <f>$M$13</f>
        <v>0.1</v>
      </c>
      <c r="I117" s="213">
        <f>'11'!$K$25</f>
        <v>0</v>
      </c>
      <c r="J117" s="151">
        <f t="shared" si="39"/>
        <v>0</v>
      </c>
      <c r="K117" s="80"/>
    </row>
    <row r="118" spans="2:11" ht="13.8" x14ac:dyDescent="0.25">
      <c r="B118" s="4"/>
      <c r="C118" s="173" t="s">
        <v>107</v>
      </c>
      <c r="D118" s="77">
        <v>1</v>
      </c>
      <c r="E118" s="174" t="s">
        <v>12</v>
      </c>
      <c r="F118" s="175">
        <f t="shared" si="40"/>
        <v>0</v>
      </c>
      <c r="G118" s="176">
        <f t="shared" si="38"/>
        <v>0</v>
      </c>
      <c r="H118" s="177">
        <f>$M$14</f>
        <v>0.15</v>
      </c>
      <c r="I118" s="214">
        <f>'11'!$K$32</f>
        <v>0</v>
      </c>
      <c r="J118" s="178">
        <f t="shared" si="39"/>
        <v>0</v>
      </c>
      <c r="K118" s="179"/>
    </row>
    <row r="119" spans="2:11" ht="13.8" x14ac:dyDescent="0.25">
      <c r="B119" s="62"/>
      <c r="C119" s="81" t="s">
        <v>109</v>
      </c>
      <c r="D119" s="82">
        <v>1</v>
      </c>
      <c r="E119" s="83" t="s">
        <v>12</v>
      </c>
      <c r="F119" s="73">
        <f>CEILING(I119/(1-H119),1)</f>
        <v>2353</v>
      </c>
      <c r="G119" s="74">
        <f>F119*D119</f>
        <v>2353</v>
      </c>
      <c r="H119" s="110">
        <f>$M$12</f>
        <v>0.15</v>
      </c>
      <c r="I119" s="215">
        <f>'11'!$K$39</f>
        <v>2000</v>
      </c>
      <c r="J119" s="75">
        <f>I119*D119</f>
        <v>2000</v>
      </c>
      <c r="K119" s="84"/>
    </row>
    <row r="120" spans="2:11" ht="14.4" thickBot="1" x14ac:dyDescent="0.3">
      <c r="B120" s="62"/>
      <c r="C120" s="166" t="s">
        <v>106</v>
      </c>
      <c r="D120" s="85">
        <v>1</v>
      </c>
      <c r="E120" s="167" t="s">
        <v>12</v>
      </c>
      <c r="F120" s="168">
        <f>CEILING(I120/(1-H120),1)</f>
        <v>0</v>
      </c>
      <c r="G120" s="169">
        <f>F120*D120</f>
        <v>0</v>
      </c>
      <c r="H120" s="170">
        <f>$M$15</f>
        <v>0.1</v>
      </c>
      <c r="I120" s="216">
        <f>'11'!$K$46</f>
        <v>0</v>
      </c>
      <c r="J120" s="171">
        <f>I120*D120</f>
        <v>0</v>
      </c>
      <c r="K120" s="172"/>
    </row>
    <row r="121" spans="2:11" ht="14.4" hidden="1" thickBot="1" x14ac:dyDescent="0.3">
      <c r="B121" s="44"/>
      <c r="C121" s="98"/>
      <c r="D121" s="94"/>
      <c r="E121" s="95"/>
      <c r="F121" s="99"/>
      <c r="G121" s="100"/>
      <c r="H121" s="101"/>
      <c r="I121" s="102"/>
      <c r="J121" s="103"/>
      <c r="K121" s="104"/>
    </row>
    <row r="122" spans="2:11" ht="14.4" thickBot="1" x14ac:dyDescent="0.3">
      <c r="B122" s="12">
        <v>12</v>
      </c>
      <c r="C122" s="198" t="str">
        <f>'Bid Summary'!F15</f>
        <v>F&amp;I discharge head, pipe manifold, valves and appurtances</v>
      </c>
      <c r="D122" s="118" t="s">
        <v>79</v>
      </c>
      <c r="E122" s="118" t="s">
        <v>7</v>
      </c>
      <c r="F122" s="118" t="s">
        <v>80</v>
      </c>
      <c r="G122" s="119">
        <f>SUM(G123:G130)</f>
        <v>125641</v>
      </c>
      <c r="H122" s="120"/>
      <c r="I122" s="121"/>
      <c r="J122" s="149">
        <f>SUM(J123:J130)</f>
        <v>107172.6</v>
      </c>
      <c r="K122" s="122"/>
    </row>
    <row r="123" spans="2:11" ht="13.8" x14ac:dyDescent="0.25">
      <c r="B123" s="4"/>
      <c r="C123" s="71" t="s">
        <v>95</v>
      </c>
      <c r="D123" s="77">
        <v>1</v>
      </c>
      <c r="E123" s="72" t="s">
        <v>12</v>
      </c>
      <c r="F123" s="73">
        <f>CEILING(I123/(1-H123),1)</f>
        <v>22847</v>
      </c>
      <c r="G123" s="74">
        <f t="shared" ref="G123:G127" si="41">F123*D123</f>
        <v>22847</v>
      </c>
      <c r="H123" s="90">
        <f>$M$11</f>
        <v>0.17</v>
      </c>
      <c r="I123" s="223">
        <f>'12'!$K$3</f>
        <v>18962.599999999999</v>
      </c>
      <c r="J123" s="75">
        <f t="shared" ref="J123:J127" si="42">I123*D123</f>
        <v>18962.599999999999</v>
      </c>
      <c r="K123" s="76"/>
    </row>
    <row r="124" spans="2:11" ht="13.8" x14ac:dyDescent="0.25">
      <c r="B124" s="4"/>
      <c r="C124" s="68" t="s">
        <v>98</v>
      </c>
      <c r="D124" s="77">
        <v>1</v>
      </c>
      <c r="E124" s="69" t="s">
        <v>12</v>
      </c>
      <c r="F124" s="73">
        <f t="shared" ref="F124:F127" si="43">CEILING(I124/(1-H124),1)</f>
        <v>84706</v>
      </c>
      <c r="G124" s="74">
        <f t="shared" si="41"/>
        <v>84706</v>
      </c>
      <c r="H124" s="91">
        <f>$M$12</f>
        <v>0.15</v>
      </c>
      <c r="I124" s="211">
        <f>'12'!$K$11</f>
        <v>72000</v>
      </c>
      <c r="J124" s="75">
        <f t="shared" si="42"/>
        <v>72000</v>
      </c>
      <c r="K124" s="70"/>
    </row>
    <row r="125" spans="2:11" ht="13.8" x14ac:dyDescent="0.25">
      <c r="B125" s="4"/>
      <c r="C125" s="180" t="s">
        <v>102</v>
      </c>
      <c r="D125" s="77">
        <v>1</v>
      </c>
      <c r="E125" s="181" t="s">
        <v>12</v>
      </c>
      <c r="F125" s="182">
        <f t="shared" si="43"/>
        <v>1059</v>
      </c>
      <c r="G125" s="183">
        <f t="shared" si="41"/>
        <v>1059</v>
      </c>
      <c r="H125" s="184">
        <f>$M$14</f>
        <v>0.15</v>
      </c>
      <c r="I125" s="212">
        <f>'12'!$K$18</f>
        <v>900</v>
      </c>
      <c r="J125" s="185">
        <f t="shared" si="42"/>
        <v>900</v>
      </c>
      <c r="K125" s="186"/>
    </row>
    <row r="126" spans="2:11" ht="13.8" x14ac:dyDescent="0.25">
      <c r="B126" s="4"/>
      <c r="C126" s="78" t="s">
        <v>122</v>
      </c>
      <c r="D126" s="77">
        <v>1</v>
      </c>
      <c r="E126" s="79" t="s">
        <v>12</v>
      </c>
      <c r="F126" s="152">
        <f t="shared" si="43"/>
        <v>16734</v>
      </c>
      <c r="G126" s="153">
        <f t="shared" si="41"/>
        <v>16734</v>
      </c>
      <c r="H126" s="92">
        <f>$M$13</f>
        <v>0.1</v>
      </c>
      <c r="I126" s="213">
        <f>'12'!$K$25</f>
        <v>15060</v>
      </c>
      <c r="J126" s="151">
        <f t="shared" si="42"/>
        <v>15060</v>
      </c>
      <c r="K126" s="80"/>
    </row>
    <row r="127" spans="2:11" ht="13.8" x14ac:dyDescent="0.25">
      <c r="B127" s="4"/>
      <c r="C127" s="173" t="s">
        <v>107</v>
      </c>
      <c r="D127" s="77">
        <v>1</v>
      </c>
      <c r="E127" s="174" t="s">
        <v>12</v>
      </c>
      <c r="F127" s="175">
        <f t="shared" si="43"/>
        <v>0</v>
      </c>
      <c r="G127" s="176">
        <f t="shared" si="41"/>
        <v>0</v>
      </c>
      <c r="H127" s="177">
        <f>$M$14</f>
        <v>0.15</v>
      </c>
      <c r="I127" s="214">
        <f>'12'!$K$32</f>
        <v>0</v>
      </c>
      <c r="J127" s="178">
        <f t="shared" si="42"/>
        <v>0</v>
      </c>
      <c r="K127" s="179"/>
    </row>
    <row r="128" spans="2:11" ht="13.8" x14ac:dyDescent="0.25">
      <c r="B128" s="62"/>
      <c r="C128" s="81" t="s">
        <v>109</v>
      </c>
      <c r="D128" s="82">
        <v>1</v>
      </c>
      <c r="E128" s="83" t="s">
        <v>12</v>
      </c>
      <c r="F128" s="73">
        <f>CEILING(I128/(1-H128),1)</f>
        <v>295</v>
      </c>
      <c r="G128" s="74">
        <f>F128*D128</f>
        <v>295</v>
      </c>
      <c r="H128" s="110">
        <f>$M$12</f>
        <v>0.15</v>
      </c>
      <c r="I128" s="215">
        <f>'12'!$K$39</f>
        <v>250</v>
      </c>
      <c r="J128" s="75">
        <f>I128*D128</f>
        <v>250</v>
      </c>
      <c r="K128" s="84"/>
    </row>
    <row r="129" spans="2:11" ht="14.4" thickBot="1" x14ac:dyDescent="0.3">
      <c r="B129" s="62"/>
      <c r="C129" s="166" t="s">
        <v>106</v>
      </c>
      <c r="D129" s="85">
        <v>1</v>
      </c>
      <c r="E129" s="167" t="s">
        <v>12</v>
      </c>
      <c r="F129" s="168">
        <f>CEILING(I129/(1-H129),1)</f>
        <v>0</v>
      </c>
      <c r="G129" s="169">
        <f>F129*D129</f>
        <v>0</v>
      </c>
      <c r="H129" s="170">
        <f>$M$15</f>
        <v>0.1</v>
      </c>
      <c r="I129" s="216">
        <f>'12'!$K$46</f>
        <v>0</v>
      </c>
      <c r="J129" s="171">
        <f>I129*D129</f>
        <v>0</v>
      </c>
      <c r="K129" s="172"/>
    </row>
    <row r="130" spans="2:11" ht="14.4" hidden="1" thickBot="1" x14ac:dyDescent="0.3">
      <c r="B130" s="44"/>
      <c r="C130" s="98"/>
      <c r="D130" s="94"/>
      <c r="E130" s="95"/>
      <c r="F130" s="99"/>
      <c r="G130" s="100"/>
      <c r="H130" s="101"/>
      <c r="I130" s="102"/>
      <c r="J130" s="103"/>
      <c r="K130" s="104"/>
    </row>
    <row r="131" spans="2:11" ht="14.4" thickBot="1" x14ac:dyDescent="0.3">
      <c r="B131" s="12">
        <v>13</v>
      </c>
      <c r="C131" s="198" t="str">
        <f>'Bid Summary'!F16</f>
        <v>Install city provided well pump enclosure</v>
      </c>
      <c r="D131" s="118" t="s">
        <v>79</v>
      </c>
      <c r="E131" s="118" t="s">
        <v>7</v>
      </c>
      <c r="F131" s="118" t="s">
        <v>80</v>
      </c>
      <c r="G131" s="119">
        <f>SUM(G132:G139)</f>
        <v>8492</v>
      </c>
      <c r="H131" s="120"/>
      <c r="I131" s="121"/>
      <c r="J131" s="149">
        <f>SUM(J132:J139)</f>
        <v>7080.12</v>
      </c>
      <c r="K131" s="122"/>
    </row>
    <row r="132" spans="2:11" ht="13.8" x14ac:dyDescent="0.25">
      <c r="B132" s="4"/>
      <c r="C132" s="71" t="s">
        <v>95</v>
      </c>
      <c r="D132" s="77">
        <v>1</v>
      </c>
      <c r="E132" s="72" t="s">
        <v>12</v>
      </c>
      <c r="F132" s="73">
        <f>CEILING(I132/(1-H132),1)</f>
        <v>6814</v>
      </c>
      <c r="G132" s="74">
        <f t="shared" ref="G132:G136" si="44">F132*D132</f>
        <v>6814</v>
      </c>
      <c r="H132" s="90">
        <f>$M$11</f>
        <v>0.17</v>
      </c>
      <c r="I132" s="223">
        <f>'13'!$K$3</f>
        <v>5655.12</v>
      </c>
      <c r="J132" s="75">
        <f t="shared" ref="J132:J136" si="45">I132*D132</f>
        <v>5655.12</v>
      </c>
      <c r="K132" s="76"/>
    </row>
    <row r="133" spans="2:11" ht="13.8" x14ac:dyDescent="0.25">
      <c r="B133" s="4"/>
      <c r="C133" s="68" t="s">
        <v>98</v>
      </c>
      <c r="D133" s="77">
        <v>1</v>
      </c>
      <c r="E133" s="69" t="s">
        <v>12</v>
      </c>
      <c r="F133" s="73">
        <f t="shared" ref="F133:F136" si="46">CEILING(I133/(1-H133),1)</f>
        <v>471</v>
      </c>
      <c r="G133" s="74">
        <f t="shared" si="44"/>
        <v>471</v>
      </c>
      <c r="H133" s="91">
        <f>$M$12</f>
        <v>0.15</v>
      </c>
      <c r="I133" s="211">
        <f>'13'!$K$11</f>
        <v>400</v>
      </c>
      <c r="J133" s="75">
        <f t="shared" si="45"/>
        <v>400</v>
      </c>
      <c r="K133" s="70"/>
    </row>
    <row r="134" spans="2:11" ht="13.8" x14ac:dyDescent="0.25">
      <c r="B134" s="4"/>
      <c r="C134" s="180" t="s">
        <v>102</v>
      </c>
      <c r="D134" s="77">
        <v>1</v>
      </c>
      <c r="E134" s="181" t="s">
        <v>12</v>
      </c>
      <c r="F134" s="182">
        <f t="shared" si="46"/>
        <v>1059</v>
      </c>
      <c r="G134" s="183">
        <f t="shared" si="44"/>
        <v>1059</v>
      </c>
      <c r="H134" s="184">
        <f>$M$14</f>
        <v>0.15</v>
      </c>
      <c r="I134" s="212">
        <f>'13'!$K$18</f>
        <v>900</v>
      </c>
      <c r="J134" s="185">
        <f t="shared" si="45"/>
        <v>900</v>
      </c>
      <c r="K134" s="186"/>
    </row>
    <row r="135" spans="2:11" ht="13.8" x14ac:dyDescent="0.25">
      <c r="B135" s="4"/>
      <c r="C135" s="78" t="s">
        <v>122</v>
      </c>
      <c r="D135" s="77">
        <v>1</v>
      </c>
      <c r="E135" s="79" t="s">
        <v>12</v>
      </c>
      <c r="F135" s="152">
        <f t="shared" si="46"/>
        <v>0</v>
      </c>
      <c r="G135" s="153">
        <f t="shared" si="44"/>
        <v>0</v>
      </c>
      <c r="H135" s="92">
        <f>$M$13</f>
        <v>0.1</v>
      </c>
      <c r="I135" s="213">
        <f>'13'!$K$25</f>
        <v>0</v>
      </c>
      <c r="J135" s="151">
        <f t="shared" si="45"/>
        <v>0</v>
      </c>
      <c r="K135" s="80"/>
    </row>
    <row r="136" spans="2:11" ht="13.8" x14ac:dyDescent="0.25">
      <c r="B136" s="4"/>
      <c r="C136" s="173" t="s">
        <v>107</v>
      </c>
      <c r="D136" s="77">
        <v>1</v>
      </c>
      <c r="E136" s="174" t="s">
        <v>12</v>
      </c>
      <c r="F136" s="175">
        <f t="shared" si="46"/>
        <v>0</v>
      </c>
      <c r="G136" s="176">
        <f t="shared" si="44"/>
        <v>0</v>
      </c>
      <c r="H136" s="177">
        <f>$M$14</f>
        <v>0.15</v>
      </c>
      <c r="I136" s="214">
        <f>'13'!$K$32</f>
        <v>0</v>
      </c>
      <c r="J136" s="178">
        <f t="shared" si="45"/>
        <v>0</v>
      </c>
      <c r="K136" s="179"/>
    </row>
    <row r="137" spans="2:11" ht="13.8" x14ac:dyDescent="0.25">
      <c r="B137" s="62"/>
      <c r="C137" s="81" t="s">
        <v>109</v>
      </c>
      <c r="D137" s="82">
        <v>1</v>
      </c>
      <c r="E137" s="83" t="s">
        <v>12</v>
      </c>
      <c r="F137" s="73">
        <f>CEILING(I137/(1-H137),1)</f>
        <v>148</v>
      </c>
      <c r="G137" s="74">
        <f>F137*D137</f>
        <v>148</v>
      </c>
      <c r="H137" s="110">
        <f>$M$12</f>
        <v>0.15</v>
      </c>
      <c r="I137" s="215">
        <f>'13'!$K$39</f>
        <v>125</v>
      </c>
      <c r="J137" s="75">
        <f>I137*D137</f>
        <v>125</v>
      </c>
      <c r="K137" s="84"/>
    </row>
    <row r="138" spans="2:11" ht="14.4" thickBot="1" x14ac:dyDescent="0.3">
      <c r="B138" s="62"/>
      <c r="C138" s="166" t="s">
        <v>106</v>
      </c>
      <c r="D138" s="85">
        <v>1</v>
      </c>
      <c r="E138" s="167" t="s">
        <v>12</v>
      </c>
      <c r="F138" s="168">
        <f>CEILING(I138/(1-H138),1)</f>
        <v>0</v>
      </c>
      <c r="G138" s="169">
        <f>F138*D138</f>
        <v>0</v>
      </c>
      <c r="H138" s="170">
        <f>$M$15</f>
        <v>0.1</v>
      </c>
      <c r="I138" s="216">
        <f>'13'!$K$46</f>
        <v>0</v>
      </c>
      <c r="J138" s="171">
        <f>I138*D138</f>
        <v>0</v>
      </c>
      <c r="K138" s="172"/>
    </row>
    <row r="139" spans="2:11" ht="14.4" hidden="1" thickBot="1" x14ac:dyDescent="0.3">
      <c r="B139" s="44"/>
      <c r="C139" s="98"/>
      <c r="D139" s="94"/>
      <c r="E139" s="95"/>
      <c r="F139" s="99"/>
      <c r="G139" s="100"/>
      <c r="H139" s="101"/>
      <c r="I139" s="102"/>
      <c r="J139" s="103"/>
      <c r="K139" s="104"/>
    </row>
    <row r="140" spans="2:11" ht="14.4" thickBot="1" x14ac:dyDescent="0.3">
      <c r="B140" s="12">
        <v>14</v>
      </c>
      <c r="C140" s="198" t="str">
        <f>'Bid Summary'!F17</f>
        <v>F&amp;I chlorination equipment, foundation, &amp; enclosure</v>
      </c>
      <c r="D140" s="118" t="s">
        <v>79</v>
      </c>
      <c r="E140" s="118" t="s">
        <v>7</v>
      </c>
      <c r="F140" s="118" t="s">
        <v>80</v>
      </c>
      <c r="G140" s="119">
        <f>SUM(G141:G148)</f>
        <v>76051</v>
      </c>
      <c r="H140" s="120"/>
      <c r="I140" s="121"/>
      <c r="J140" s="149">
        <f>SUM(J141:J148)</f>
        <v>65575.839999999997</v>
      </c>
      <c r="K140" s="122"/>
    </row>
    <row r="141" spans="2:11" ht="13.8" x14ac:dyDescent="0.25">
      <c r="B141" s="4"/>
      <c r="C141" s="71" t="s">
        <v>95</v>
      </c>
      <c r="D141" s="77">
        <v>1</v>
      </c>
      <c r="E141" s="72" t="s">
        <v>12</v>
      </c>
      <c r="F141" s="73">
        <f>CEILING(I141/(1-H141),1)</f>
        <v>15263</v>
      </c>
      <c r="G141" s="74">
        <f t="shared" ref="G141:G145" si="47">F141*D141</f>
        <v>15263</v>
      </c>
      <c r="H141" s="90">
        <f>$M$11</f>
        <v>0.17</v>
      </c>
      <c r="I141" s="223">
        <f>'14'!$K$3</f>
        <v>12667.84</v>
      </c>
      <c r="J141" s="75">
        <f t="shared" ref="J141:J145" si="48">I141*D141</f>
        <v>12667.84</v>
      </c>
      <c r="K141" s="76"/>
    </row>
    <row r="142" spans="2:11" ht="13.8" x14ac:dyDescent="0.25">
      <c r="B142" s="4"/>
      <c r="C142" s="68" t="s">
        <v>98</v>
      </c>
      <c r="D142" s="77">
        <v>1</v>
      </c>
      <c r="E142" s="69" t="s">
        <v>12</v>
      </c>
      <c r="F142" s="73">
        <f t="shared" ref="F142:F145" si="49">CEILING(I142/(1-H142),1)</f>
        <v>34353</v>
      </c>
      <c r="G142" s="74">
        <f t="shared" si="47"/>
        <v>34353</v>
      </c>
      <c r="H142" s="91">
        <f>$M$12</f>
        <v>0.15</v>
      </c>
      <c r="I142" s="211">
        <f>'14'!$K$11</f>
        <v>29200</v>
      </c>
      <c r="J142" s="75">
        <f t="shared" si="48"/>
        <v>29200</v>
      </c>
      <c r="K142" s="70"/>
    </row>
    <row r="143" spans="2:11" ht="13.8" x14ac:dyDescent="0.25">
      <c r="B143" s="4"/>
      <c r="C143" s="180" t="s">
        <v>102</v>
      </c>
      <c r="D143" s="77">
        <v>1</v>
      </c>
      <c r="E143" s="181" t="s">
        <v>12</v>
      </c>
      <c r="F143" s="182">
        <f t="shared" si="49"/>
        <v>1471</v>
      </c>
      <c r="G143" s="183">
        <f t="shared" si="47"/>
        <v>1471</v>
      </c>
      <c r="H143" s="184">
        <f>$M$14</f>
        <v>0.15</v>
      </c>
      <c r="I143" s="212">
        <f>'14'!$K$18</f>
        <v>1250</v>
      </c>
      <c r="J143" s="185">
        <f t="shared" si="48"/>
        <v>1250</v>
      </c>
      <c r="K143" s="186"/>
    </row>
    <row r="144" spans="2:11" ht="13.8" x14ac:dyDescent="0.25">
      <c r="B144" s="4"/>
      <c r="C144" s="78" t="s">
        <v>122</v>
      </c>
      <c r="D144" s="77">
        <v>1</v>
      </c>
      <c r="E144" s="79" t="s">
        <v>12</v>
      </c>
      <c r="F144" s="152">
        <f t="shared" si="49"/>
        <v>24787</v>
      </c>
      <c r="G144" s="153">
        <f t="shared" si="47"/>
        <v>24787</v>
      </c>
      <c r="H144" s="92">
        <f>$M$13</f>
        <v>0.1</v>
      </c>
      <c r="I144" s="213">
        <f>'14'!$K$25</f>
        <v>22308</v>
      </c>
      <c r="J144" s="151">
        <f t="shared" si="48"/>
        <v>22308</v>
      </c>
      <c r="K144" s="80"/>
    </row>
    <row r="145" spans="2:11" ht="13.8" x14ac:dyDescent="0.25">
      <c r="B145" s="4"/>
      <c r="C145" s="173" t="s">
        <v>107</v>
      </c>
      <c r="D145" s="77">
        <v>1</v>
      </c>
      <c r="E145" s="174" t="s">
        <v>12</v>
      </c>
      <c r="F145" s="175">
        <f t="shared" si="49"/>
        <v>0</v>
      </c>
      <c r="G145" s="176">
        <f t="shared" si="47"/>
        <v>0</v>
      </c>
      <c r="H145" s="177">
        <f>$M$14</f>
        <v>0.15</v>
      </c>
      <c r="I145" s="214">
        <f>'14'!$K$32</f>
        <v>0</v>
      </c>
      <c r="J145" s="178">
        <f t="shared" si="48"/>
        <v>0</v>
      </c>
      <c r="K145" s="179"/>
    </row>
    <row r="146" spans="2:11" ht="13.8" x14ac:dyDescent="0.25">
      <c r="B146" s="62"/>
      <c r="C146" s="81" t="s">
        <v>109</v>
      </c>
      <c r="D146" s="82">
        <v>1</v>
      </c>
      <c r="E146" s="83" t="s">
        <v>12</v>
      </c>
      <c r="F146" s="73">
        <f>CEILING(I146/(1-H146),1)</f>
        <v>177</v>
      </c>
      <c r="G146" s="74">
        <f>F146*D146</f>
        <v>177</v>
      </c>
      <c r="H146" s="110">
        <f>$M$12</f>
        <v>0.15</v>
      </c>
      <c r="I146" s="215">
        <f>'14'!$K$39</f>
        <v>150</v>
      </c>
      <c r="J146" s="75">
        <f>I146*D146</f>
        <v>150</v>
      </c>
      <c r="K146" s="84"/>
    </row>
    <row r="147" spans="2:11" ht="14.4" thickBot="1" x14ac:dyDescent="0.3">
      <c r="B147" s="62"/>
      <c r="C147" s="166" t="s">
        <v>106</v>
      </c>
      <c r="D147" s="85">
        <v>1</v>
      </c>
      <c r="E147" s="167" t="s">
        <v>12</v>
      </c>
      <c r="F147" s="168">
        <f>CEILING(I147/(1-H147),1)</f>
        <v>0</v>
      </c>
      <c r="G147" s="169">
        <f>F147*D147</f>
        <v>0</v>
      </c>
      <c r="H147" s="170">
        <f>$M$15</f>
        <v>0.1</v>
      </c>
      <c r="I147" s="216">
        <f>'14'!$K$46</f>
        <v>0</v>
      </c>
      <c r="J147" s="171">
        <f>I147*D147</f>
        <v>0</v>
      </c>
      <c r="K147" s="172"/>
    </row>
    <row r="148" spans="2:11" ht="14.4" hidden="1" thickBot="1" x14ac:dyDescent="0.3">
      <c r="B148" s="44"/>
      <c r="C148" s="98"/>
      <c r="D148" s="94"/>
      <c r="E148" s="95"/>
      <c r="F148" s="99"/>
      <c r="G148" s="100"/>
      <c r="H148" s="101"/>
      <c r="I148" s="102"/>
      <c r="J148" s="103"/>
      <c r="K148" s="104"/>
    </row>
    <row r="149" spans="2:11" ht="16.95" customHeight="1" thickBot="1" x14ac:dyDescent="0.3">
      <c r="B149" s="12">
        <v>15</v>
      </c>
      <c r="C149" s="198" t="str">
        <f>'Bid Summary'!F18</f>
        <v>F&amp;I chlorine analyzer, sample/drain lines, fittings, &amp; app.</v>
      </c>
      <c r="D149" s="118" t="s">
        <v>79</v>
      </c>
      <c r="E149" s="118" t="s">
        <v>7</v>
      </c>
      <c r="F149" s="118" t="s">
        <v>80</v>
      </c>
      <c r="G149" s="119">
        <f>SUM(G150:G157)</f>
        <v>34060</v>
      </c>
      <c r="H149" s="120"/>
      <c r="I149" s="121"/>
      <c r="J149" s="149">
        <f>SUM(J150:J157)</f>
        <v>28551.3</v>
      </c>
      <c r="K149" s="122"/>
    </row>
    <row r="150" spans="2:11" ht="13.8" x14ac:dyDescent="0.25">
      <c r="B150" s="4"/>
      <c r="C150" s="71" t="s">
        <v>95</v>
      </c>
      <c r="D150" s="77">
        <v>1</v>
      </c>
      <c r="E150" s="72" t="s">
        <v>12</v>
      </c>
      <c r="F150" s="73">
        <f>CEILING(I150/(1-H150),1)</f>
        <v>19942</v>
      </c>
      <c r="G150" s="74">
        <f t="shared" ref="G150:G154" si="50">F150*D150</f>
        <v>19942</v>
      </c>
      <c r="H150" s="90">
        <f>$M$11</f>
        <v>0.17</v>
      </c>
      <c r="I150" s="223">
        <f>'15'!$K$3</f>
        <v>16551.3</v>
      </c>
      <c r="J150" s="75">
        <f t="shared" ref="J150:J154" si="51">I150*D150</f>
        <v>16551.3</v>
      </c>
      <c r="K150" s="76"/>
    </row>
    <row r="151" spans="2:11" ht="13.8" x14ac:dyDescent="0.25">
      <c r="B151" s="4"/>
      <c r="C151" s="68" t="s">
        <v>98</v>
      </c>
      <c r="D151" s="77">
        <v>1</v>
      </c>
      <c r="E151" s="69" t="s">
        <v>12</v>
      </c>
      <c r="F151" s="73">
        <f t="shared" ref="F151:F154" si="52">CEILING(I151/(1-H151),1)</f>
        <v>14118</v>
      </c>
      <c r="G151" s="74">
        <f t="shared" si="50"/>
        <v>14118</v>
      </c>
      <c r="H151" s="91">
        <f>$M$12</f>
        <v>0.15</v>
      </c>
      <c r="I151" s="211">
        <f>'15'!$K$11</f>
        <v>12000</v>
      </c>
      <c r="J151" s="75">
        <f t="shared" si="51"/>
        <v>12000</v>
      </c>
      <c r="K151" s="70"/>
    </row>
    <row r="152" spans="2:11" ht="13.8" x14ac:dyDescent="0.25">
      <c r="B152" s="4"/>
      <c r="C152" s="180" t="s">
        <v>102</v>
      </c>
      <c r="D152" s="77">
        <v>1</v>
      </c>
      <c r="E152" s="181" t="s">
        <v>12</v>
      </c>
      <c r="F152" s="182">
        <f t="shared" si="52"/>
        <v>0</v>
      </c>
      <c r="G152" s="183">
        <f t="shared" si="50"/>
        <v>0</v>
      </c>
      <c r="H152" s="184">
        <f>$M$14</f>
        <v>0.15</v>
      </c>
      <c r="I152" s="212">
        <f>'15'!$K$18</f>
        <v>0</v>
      </c>
      <c r="J152" s="185">
        <f t="shared" si="51"/>
        <v>0</v>
      </c>
      <c r="K152" s="186"/>
    </row>
    <row r="153" spans="2:11" ht="13.8" x14ac:dyDescent="0.25">
      <c r="B153" s="4"/>
      <c r="C153" s="78" t="s">
        <v>122</v>
      </c>
      <c r="D153" s="77">
        <v>1</v>
      </c>
      <c r="E153" s="79" t="s">
        <v>12</v>
      </c>
      <c r="F153" s="152">
        <f t="shared" si="52"/>
        <v>0</v>
      </c>
      <c r="G153" s="153">
        <f t="shared" si="50"/>
        <v>0</v>
      </c>
      <c r="H153" s="92">
        <f>$M$13</f>
        <v>0.1</v>
      </c>
      <c r="I153" s="213">
        <f>'15'!$K$25</f>
        <v>0</v>
      </c>
      <c r="J153" s="151">
        <f t="shared" si="51"/>
        <v>0</v>
      </c>
      <c r="K153" s="80"/>
    </row>
    <row r="154" spans="2:11" ht="13.8" x14ac:dyDescent="0.25">
      <c r="B154" s="4"/>
      <c r="C154" s="173" t="s">
        <v>107</v>
      </c>
      <c r="D154" s="77">
        <v>1</v>
      </c>
      <c r="E154" s="174" t="s">
        <v>12</v>
      </c>
      <c r="F154" s="175">
        <f t="shared" si="52"/>
        <v>0</v>
      </c>
      <c r="G154" s="176">
        <f t="shared" si="50"/>
        <v>0</v>
      </c>
      <c r="H154" s="177">
        <f>$M$14</f>
        <v>0.15</v>
      </c>
      <c r="I154" s="214">
        <f>'15'!$K$32</f>
        <v>0</v>
      </c>
      <c r="J154" s="178">
        <f t="shared" si="51"/>
        <v>0</v>
      </c>
      <c r="K154" s="179"/>
    </row>
    <row r="155" spans="2:11" ht="13.8" x14ac:dyDescent="0.25">
      <c r="B155" s="62"/>
      <c r="C155" s="81" t="s">
        <v>109</v>
      </c>
      <c r="D155" s="82">
        <v>1</v>
      </c>
      <c r="E155" s="83" t="s">
        <v>12</v>
      </c>
      <c r="F155" s="73">
        <f>CEILING(I155/(1-H155),1)</f>
        <v>0</v>
      </c>
      <c r="G155" s="74">
        <f>F155*D155</f>
        <v>0</v>
      </c>
      <c r="H155" s="110">
        <f>$M$12</f>
        <v>0.15</v>
      </c>
      <c r="I155" s="215">
        <f>'15'!$K$39</f>
        <v>0</v>
      </c>
      <c r="J155" s="75">
        <f>I155*D155</f>
        <v>0</v>
      </c>
      <c r="K155" s="84"/>
    </row>
    <row r="156" spans="2:11" ht="14.4" thickBot="1" x14ac:dyDescent="0.3">
      <c r="B156" s="62"/>
      <c r="C156" s="166" t="s">
        <v>106</v>
      </c>
      <c r="D156" s="85">
        <v>1</v>
      </c>
      <c r="E156" s="167" t="s">
        <v>12</v>
      </c>
      <c r="F156" s="168">
        <f>CEILING(I156/(1-H156),1)</f>
        <v>0</v>
      </c>
      <c r="G156" s="169">
        <f>F156*D156</f>
        <v>0</v>
      </c>
      <c r="H156" s="170">
        <f>$M$15</f>
        <v>0.1</v>
      </c>
      <c r="I156" s="216">
        <f>'15'!$K$46</f>
        <v>0</v>
      </c>
      <c r="J156" s="171">
        <f>I156*D156</f>
        <v>0</v>
      </c>
      <c r="K156" s="172"/>
    </row>
    <row r="157" spans="2:11" ht="14.4" hidden="1" thickBot="1" x14ac:dyDescent="0.3">
      <c r="B157" s="44"/>
      <c r="C157" s="98"/>
      <c r="D157" s="94"/>
      <c r="E157" s="95"/>
      <c r="F157" s="99"/>
      <c r="G157" s="100"/>
      <c r="H157" s="101"/>
      <c r="I157" s="102"/>
      <c r="J157" s="103"/>
      <c r="K157" s="104"/>
    </row>
    <row r="158" spans="2:11" ht="14.4" thickBot="1" x14ac:dyDescent="0.3">
      <c r="B158" s="12">
        <v>16</v>
      </c>
      <c r="C158" s="198" t="str">
        <f>'Bid Summary'!F19</f>
        <v>F&amp;I emergency eyewash &amp; shower</v>
      </c>
      <c r="D158" s="118" t="s">
        <v>79</v>
      </c>
      <c r="E158" s="118" t="s">
        <v>7</v>
      </c>
      <c r="F158" s="118" t="s">
        <v>80</v>
      </c>
      <c r="G158" s="119">
        <f>SUM(G159:G166)</f>
        <v>11992</v>
      </c>
      <c r="H158" s="120"/>
      <c r="I158" s="121"/>
      <c r="J158" s="149">
        <f>SUM(J159:J166)</f>
        <v>10152</v>
      </c>
      <c r="K158" s="122"/>
    </row>
    <row r="159" spans="2:11" ht="13.8" x14ac:dyDescent="0.25">
      <c r="B159" s="4"/>
      <c r="C159" s="71" t="s">
        <v>95</v>
      </c>
      <c r="D159" s="77">
        <v>1</v>
      </c>
      <c r="E159" s="72" t="s">
        <v>12</v>
      </c>
      <c r="F159" s="73">
        <f>CEILING(I159/(1-H159),1)</f>
        <v>2834</v>
      </c>
      <c r="G159" s="74">
        <f t="shared" ref="G159:G163" si="53">F159*D159</f>
        <v>2834</v>
      </c>
      <c r="H159" s="90">
        <f>$M$11</f>
        <v>0.17</v>
      </c>
      <c r="I159" s="223">
        <f>'16'!$K$3</f>
        <v>2352</v>
      </c>
      <c r="J159" s="75">
        <f t="shared" ref="J159:J163" si="54">I159*D159</f>
        <v>2352</v>
      </c>
      <c r="K159" s="76"/>
    </row>
    <row r="160" spans="2:11" ht="13.8" x14ac:dyDescent="0.25">
      <c r="B160" s="4"/>
      <c r="C160" s="68" t="s">
        <v>98</v>
      </c>
      <c r="D160" s="77">
        <v>1</v>
      </c>
      <c r="E160" s="69" t="s">
        <v>12</v>
      </c>
      <c r="F160" s="73">
        <f t="shared" ref="F160:F163" si="55">CEILING(I160/(1-H160),1)</f>
        <v>8824</v>
      </c>
      <c r="G160" s="74">
        <f t="shared" si="53"/>
        <v>8824</v>
      </c>
      <c r="H160" s="91">
        <f>$M$12</f>
        <v>0.15</v>
      </c>
      <c r="I160" s="211">
        <f>'16'!$K$11</f>
        <v>7500</v>
      </c>
      <c r="J160" s="75">
        <f t="shared" si="54"/>
        <v>7500</v>
      </c>
      <c r="K160" s="70"/>
    </row>
    <row r="161" spans="2:11" ht="13.8" x14ac:dyDescent="0.25">
      <c r="B161" s="4"/>
      <c r="C161" s="180" t="s">
        <v>102</v>
      </c>
      <c r="D161" s="77">
        <v>1</v>
      </c>
      <c r="E161" s="181" t="s">
        <v>12</v>
      </c>
      <c r="F161" s="182">
        <f t="shared" si="55"/>
        <v>0</v>
      </c>
      <c r="G161" s="183">
        <f t="shared" si="53"/>
        <v>0</v>
      </c>
      <c r="H161" s="184">
        <f>$M$14</f>
        <v>0.15</v>
      </c>
      <c r="I161" s="212">
        <f>'16'!$K$18</f>
        <v>0</v>
      </c>
      <c r="J161" s="185">
        <f t="shared" si="54"/>
        <v>0</v>
      </c>
      <c r="K161" s="186"/>
    </row>
    <row r="162" spans="2:11" ht="13.8" x14ac:dyDescent="0.25">
      <c r="B162" s="4"/>
      <c r="C162" s="78" t="s">
        <v>122</v>
      </c>
      <c r="D162" s="77">
        <v>1</v>
      </c>
      <c r="E162" s="79" t="s">
        <v>12</v>
      </c>
      <c r="F162" s="152">
        <f t="shared" si="55"/>
        <v>0</v>
      </c>
      <c r="G162" s="153">
        <f t="shared" si="53"/>
        <v>0</v>
      </c>
      <c r="H162" s="92">
        <f>$M$13</f>
        <v>0.1</v>
      </c>
      <c r="I162" s="213">
        <f>'16'!$K$25</f>
        <v>0</v>
      </c>
      <c r="J162" s="151">
        <f t="shared" si="54"/>
        <v>0</v>
      </c>
      <c r="K162" s="80"/>
    </row>
    <row r="163" spans="2:11" ht="13.8" x14ac:dyDescent="0.25">
      <c r="B163" s="4"/>
      <c r="C163" s="173" t="s">
        <v>107</v>
      </c>
      <c r="D163" s="77">
        <v>1</v>
      </c>
      <c r="E163" s="174" t="s">
        <v>12</v>
      </c>
      <c r="F163" s="175">
        <f t="shared" si="55"/>
        <v>0</v>
      </c>
      <c r="G163" s="176">
        <f t="shared" si="53"/>
        <v>0</v>
      </c>
      <c r="H163" s="177">
        <f>$M$14</f>
        <v>0.15</v>
      </c>
      <c r="I163" s="214">
        <f>'16'!$K$32</f>
        <v>0</v>
      </c>
      <c r="J163" s="178">
        <f t="shared" si="54"/>
        <v>0</v>
      </c>
      <c r="K163" s="179"/>
    </row>
    <row r="164" spans="2:11" ht="13.8" x14ac:dyDescent="0.25">
      <c r="B164" s="62"/>
      <c r="C164" s="81" t="s">
        <v>109</v>
      </c>
      <c r="D164" s="82">
        <v>1</v>
      </c>
      <c r="E164" s="83" t="s">
        <v>12</v>
      </c>
      <c r="F164" s="73">
        <f>CEILING(I164/(1-H164),1)</f>
        <v>0</v>
      </c>
      <c r="G164" s="74">
        <f>F164*D164</f>
        <v>0</v>
      </c>
      <c r="H164" s="110">
        <f>$M$12</f>
        <v>0.15</v>
      </c>
      <c r="I164" s="215">
        <f>'16'!$K$39</f>
        <v>0</v>
      </c>
      <c r="J164" s="75">
        <f>I164*D164</f>
        <v>0</v>
      </c>
      <c r="K164" s="84"/>
    </row>
    <row r="165" spans="2:11" ht="14.4" thickBot="1" x14ac:dyDescent="0.3">
      <c r="B165" s="62"/>
      <c r="C165" s="166" t="s">
        <v>106</v>
      </c>
      <c r="D165" s="85">
        <v>1</v>
      </c>
      <c r="E165" s="167" t="s">
        <v>12</v>
      </c>
      <c r="F165" s="168">
        <f>CEILING(I165/(1-H165),1)</f>
        <v>334</v>
      </c>
      <c r="G165" s="169">
        <f>F165*D165</f>
        <v>334</v>
      </c>
      <c r="H165" s="170">
        <f>$M$15</f>
        <v>0.1</v>
      </c>
      <c r="I165" s="216">
        <f>'16'!$K$46</f>
        <v>300</v>
      </c>
      <c r="J165" s="171">
        <f>I165*D165</f>
        <v>300</v>
      </c>
      <c r="K165" s="172"/>
    </row>
    <row r="166" spans="2:11" ht="14.4" hidden="1" thickBot="1" x14ac:dyDescent="0.3">
      <c r="B166" s="44"/>
      <c r="C166" s="98"/>
      <c r="D166" s="94"/>
      <c r="E166" s="95"/>
      <c r="F166" s="99"/>
      <c r="G166" s="100"/>
      <c r="H166" s="101"/>
      <c r="I166" s="102"/>
      <c r="J166" s="103"/>
      <c r="K166" s="104"/>
    </row>
    <row r="167" spans="2:11" ht="14.4" thickBot="1" x14ac:dyDescent="0.3">
      <c r="B167" s="12">
        <v>17</v>
      </c>
      <c r="C167" s="198" t="str">
        <f>'Bid Summary'!F20</f>
        <v>F&amp;I flush drain pipe, catch basin, spill manifold, drop inlet &amp; app.</v>
      </c>
      <c r="D167" s="118" t="s">
        <v>79</v>
      </c>
      <c r="E167" s="118" t="s">
        <v>7</v>
      </c>
      <c r="F167" s="118" t="s">
        <v>80</v>
      </c>
      <c r="G167" s="119">
        <f>SUM(G168:G175)</f>
        <v>56104</v>
      </c>
      <c r="H167" s="120"/>
      <c r="I167" s="121"/>
      <c r="J167" s="149">
        <f>SUM(J168:J175)</f>
        <v>47910.8</v>
      </c>
      <c r="K167" s="122"/>
    </row>
    <row r="168" spans="2:11" ht="13.8" x14ac:dyDescent="0.25">
      <c r="B168" s="4"/>
      <c r="C168" s="71" t="s">
        <v>95</v>
      </c>
      <c r="D168" s="77">
        <v>1</v>
      </c>
      <c r="E168" s="72" t="s">
        <v>12</v>
      </c>
      <c r="F168" s="73">
        <f>CEILING(I168/(1-H168),1)</f>
        <v>18038</v>
      </c>
      <c r="G168" s="74">
        <f t="shared" ref="G168:G172" si="56">F168*D168</f>
        <v>18038</v>
      </c>
      <c r="H168" s="90">
        <f>$M$11</f>
        <v>0.17</v>
      </c>
      <c r="I168" s="223">
        <f>'17'!$K$3</f>
        <v>14970.8</v>
      </c>
      <c r="J168" s="75">
        <f t="shared" ref="J168:J172" si="57">I168*D168</f>
        <v>14970.8</v>
      </c>
      <c r="K168" s="76"/>
    </row>
    <row r="169" spans="2:11" ht="13.8" x14ac:dyDescent="0.25">
      <c r="B169" s="4"/>
      <c r="C169" s="68" t="s">
        <v>98</v>
      </c>
      <c r="D169" s="77">
        <v>1</v>
      </c>
      <c r="E169" s="69" t="s">
        <v>12</v>
      </c>
      <c r="F169" s="73">
        <f t="shared" ref="F169:F172" si="58">CEILING(I169/(1-H169),1)</f>
        <v>24989</v>
      </c>
      <c r="G169" s="74">
        <f t="shared" si="56"/>
        <v>24989</v>
      </c>
      <c r="H169" s="91">
        <f>$M$12</f>
        <v>0.15</v>
      </c>
      <c r="I169" s="211">
        <f>'17'!$K$11</f>
        <v>21240</v>
      </c>
      <c r="J169" s="75">
        <f t="shared" si="57"/>
        <v>21240</v>
      </c>
      <c r="K169" s="70"/>
    </row>
    <row r="170" spans="2:11" ht="13.8" x14ac:dyDescent="0.25">
      <c r="B170" s="4"/>
      <c r="C170" s="180" t="s">
        <v>102</v>
      </c>
      <c r="D170" s="77">
        <v>1</v>
      </c>
      <c r="E170" s="181" t="s">
        <v>12</v>
      </c>
      <c r="F170" s="182">
        <f t="shared" si="58"/>
        <v>1059</v>
      </c>
      <c r="G170" s="183">
        <f t="shared" si="56"/>
        <v>1059</v>
      </c>
      <c r="H170" s="184">
        <f>$M$14</f>
        <v>0.15</v>
      </c>
      <c r="I170" s="212">
        <f>'17'!$K$18</f>
        <v>900</v>
      </c>
      <c r="J170" s="185">
        <f t="shared" si="57"/>
        <v>900</v>
      </c>
      <c r="K170" s="186"/>
    </row>
    <row r="171" spans="2:11" ht="13.8" x14ac:dyDescent="0.25">
      <c r="B171" s="4"/>
      <c r="C171" s="78" t="s">
        <v>122</v>
      </c>
      <c r="D171" s="77">
        <v>1</v>
      </c>
      <c r="E171" s="79" t="s">
        <v>12</v>
      </c>
      <c r="F171" s="152">
        <f t="shared" si="58"/>
        <v>11723</v>
      </c>
      <c r="G171" s="153">
        <f t="shared" si="56"/>
        <v>11723</v>
      </c>
      <c r="H171" s="92">
        <f>$M$13</f>
        <v>0.1</v>
      </c>
      <c r="I171" s="213">
        <f>'17'!$K$25</f>
        <v>10550</v>
      </c>
      <c r="J171" s="151">
        <f t="shared" si="57"/>
        <v>10550</v>
      </c>
      <c r="K171" s="80"/>
    </row>
    <row r="172" spans="2:11" ht="13.8" x14ac:dyDescent="0.25">
      <c r="B172" s="4"/>
      <c r="C172" s="173" t="s">
        <v>107</v>
      </c>
      <c r="D172" s="77">
        <v>1</v>
      </c>
      <c r="E172" s="174" t="s">
        <v>12</v>
      </c>
      <c r="F172" s="175">
        <f t="shared" si="58"/>
        <v>0</v>
      </c>
      <c r="G172" s="176">
        <f t="shared" si="56"/>
        <v>0</v>
      </c>
      <c r="H172" s="177">
        <f>$M$14</f>
        <v>0.15</v>
      </c>
      <c r="I172" s="214">
        <f>'17'!$K$32</f>
        <v>0</v>
      </c>
      <c r="J172" s="178">
        <f t="shared" si="57"/>
        <v>0</v>
      </c>
      <c r="K172" s="179"/>
    </row>
    <row r="173" spans="2:11" ht="13.8" x14ac:dyDescent="0.25">
      <c r="B173" s="62"/>
      <c r="C173" s="81" t="s">
        <v>109</v>
      </c>
      <c r="D173" s="82">
        <v>1</v>
      </c>
      <c r="E173" s="83" t="s">
        <v>12</v>
      </c>
      <c r="F173" s="73">
        <f>CEILING(I173/(1-H173),1)</f>
        <v>295</v>
      </c>
      <c r="G173" s="74">
        <f>F173*D173</f>
        <v>295</v>
      </c>
      <c r="H173" s="110">
        <f>$M$12</f>
        <v>0.15</v>
      </c>
      <c r="I173" s="215">
        <f>'17'!$K$39</f>
        <v>250</v>
      </c>
      <c r="J173" s="75">
        <f>I173*D173</f>
        <v>250</v>
      </c>
      <c r="K173" s="84"/>
    </row>
    <row r="174" spans="2:11" ht="14.4" thickBot="1" x14ac:dyDescent="0.3">
      <c r="B174" s="62"/>
      <c r="C174" s="166" t="s">
        <v>106</v>
      </c>
      <c r="D174" s="85">
        <v>1</v>
      </c>
      <c r="E174" s="167" t="s">
        <v>12</v>
      </c>
      <c r="F174" s="168">
        <f>CEILING(I174/(1-H174),1)</f>
        <v>0</v>
      </c>
      <c r="G174" s="169">
        <f>F174*D174</f>
        <v>0</v>
      </c>
      <c r="H174" s="170">
        <f>$M$15</f>
        <v>0.1</v>
      </c>
      <c r="I174" s="216">
        <f>'17'!$K$46</f>
        <v>0</v>
      </c>
      <c r="J174" s="171">
        <f>I174*D174</f>
        <v>0</v>
      </c>
      <c r="K174" s="172"/>
    </row>
    <row r="175" spans="2:11" ht="14.4" hidden="1" thickBot="1" x14ac:dyDescent="0.3">
      <c r="B175" s="44"/>
      <c r="C175" s="98"/>
      <c r="D175" s="94"/>
      <c r="E175" s="95"/>
      <c r="F175" s="99"/>
      <c r="G175" s="100"/>
      <c r="H175" s="101"/>
      <c r="I175" s="102"/>
      <c r="J175" s="103"/>
      <c r="K175" s="104"/>
    </row>
    <row r="176" spans="2:11" ht="14.4" thickBot="1" x14ac:dyDescent="0.3">
      <c r="B176" s="12">
        <v>18</v>
      </c>
      <c r="C176" s="198" t="str">
        <f>'Bid Summary'!F21</f>
        <v>F&amp;I 12" storm drain piping</v>
      </c>
      <c r="D176" s="118" t="s">
        <v>79</v>
      </c>
      <c r="E176" s="118" t="s">
        <v>7</v>
      </c>
      <c r="F176" s="118" t="s">
        <v>80</v>
      </c>
      <c r="G176" s="119">
        <f>SUM(G177:G184)</f>
        <v>40416</v>
      </c>
      <c r="H176" s="120"/>
      <c r="I176" s="121"/>
      <c r="J176" s="149">
        <f>SUM(J177:J184)</f>
        <v>33840</v>
      </c>
      <c r="K176" s="122"/>
    </row>
    <row r="177" spans="2:11" ht="13.8" x14ac:dyDescent="0.25">
      <c r="B177" s="4"/>
      <c r="C177" s="71" t="s">
        <v>95</v>
      </c>
      <c r="D177" s="77">
        <v>1</v>
      </c>
      <c r="E177" s="72" t="s">
        <v>12</v>
      </c>
      <c r="F177" s="73">
        <f>CEILING(I177/(1-H177),1)</f>
        <v>25591</v>
      </c>
      <c r="G177" s="74">
        <f t="shared" ref="G177:G181" si="59">F177*D177</f>
        <v>25591</v>
      </c>
      <c r="H177" s="90">
        <f>$M$11</f>
        <v>0.17</v>
      </c>
      <c r="I177" s="223">
        <f>'18'!$K$3</f>
        <v>21240</v>
      </c>
      <c r="J177" s="75">
        <f t="shared" ref="J177:J181" si="60">I177*D177</f>
        <v>21240</v>
      </c>
      <c r="K177" s="76"/>
    </row>
    <row r="178" spans="2:11" ht="13.8" x14ac:dyDescent="0.25">
      <c r="B178" s="4"/>
      <c r="C178" s="68" t="s">
        <v>98</v>
      </c>
      <c r="D178" s="77">
        <v>1</v>
      </c>
      <c r="E178" s="69" t="s">
        <v>12</v>
      </c>
      <c r="F178" s="73">
        <f t="shared" ref="F178:F181" si="61">CEILING(I178/(1-H178),1)</f>
        <v>11530</v>
      </c>
      <c r="G178" s="74">
        <f t="shared" si="59"/>
        <v>11530</v>
      </c>
      <c r="H178" s="91">
        <f>$M$12</f>
        <v>0.15</v>
      </c>
      <c r="I178" s="211">
        <f>'18'!$K$11</f>
        <v>9800</v>
      </c>
      <c r="J178" s="75">
        <f t="shared" si="60"/>
        <v>9800</v>
      </c>
      <c r="K178" s="70"/>
    </row>
    <row r="179" spans="2:11" ht="13.8" x14ac:dyDescent="0.25">
      <c r="B179" s="4"/>
      <c r="C179" s="180" t="s">
        <v>102</v>
      </c>
      <c r="D179" s="77">
        <v>1</v>
      </c>
      <c r="E179" s="181" t="s">
        <v>12</v>
      </c>
      <c r="F179" s="182">
        <f t="shared" si="61"/>
        <v>2706</v>
      </c>
      <c r="G179" s="183">
        <f t="shared" si="59"/>
        <v>2706</v>
      </c>
      <c r="H179" s="184">
        <f>$M$14</f>
        <v>0.15</v>
      </c>
      <c r="I179" s="212">
        <f>'18'!$K$18</f>
        <v>2300</v>
      </c>
      <c r="J179" s="185">
        <f t="shared" si="60"/>
        <v>2300</v>
      </c>
      <c r="K179" s="186"/>
    </row>
    <row r="180" spans="2:11" ht="13.8" x14ac:dyDescent="0.25">
      <c r="B180" s="4"/>
      <c r="C180" s="78" t="s">
        <v>122</v>
      </c>
      <c r="D180" s="77">
        <v>1</v>
      </c>
      <c r="E180" s="79" t="s">
        <v>12</v>
      </c>
      <c r="F180" s="152">
        <f t="shared" si="61"/>
        <v>0</v>
      </c>
      <c r="G180" s="153">
        <f t="shared" si="59"/>
        <v>0</v>
      </c>
      <c r="H180" s="92">
        <f>$M$13</f>
        <v>0.1</v>
      </c>
      <c r="I180" s="213">
        <f>'18'!$K$25</f>
        <v>0</v>
      </c>
      <c r="J180" s="151">
        <f t="shared" si="60"/>
        <v>0</v>
      </c>
      <c r="K180" s="80"/>
    </row>
    <row r="181" spans="2:11" ht="13.8" x14ac:dyDescent="0.25">
      <c r="B181" s="4"/>
      <c r="C181" s="173" t="s">
        <v>107</v>
      </c>
      <c r="D181" s="77">
        <v>1</v>
      </c>
      <c r="E181" s="174" t="s">
        <v>12</v>
      </c>
      <c r="F181" s="175">
        <f t="shared" si="61"/>
        <v>0</v>
      </c>
      <c r="G181" s="176">
        <f t="shared" si="59"/>
        <v>0</v>
      </c>
      <c r="H181" s="177">
        <f>$M$14</f>
        <v>0.15</v>
      </c>
      <c r="I181" s="214">
        <f>'18'!$K$32</f>
        <v>0</v>
      </c>
      <c r="J181" s="178">
        <f t="shared" si="60"/>
        <v>0</v>
      </c>
      <c r="K181" s="179"/>
    </row>
    <row r="182" spans="2:11" ht="13.8" x14ac:dyDescent="0.25">
      <c r="B182" s="62"/>
      <c r="C182" s="81" t="s">
        <v>109</v>
      </c>
      <c r="D182" s="82">
        <v>1</v>
      </c>
      <c r="E182" s="83" t="s">
        <v>12</v>
      </c>
      <c r="F182" s="73">
        <f>CEILING(I182/(1-H182),1)</f>
        <v>589</v>
      </c>
      <c r="G182" s="74">
        <f>F182*D182</f>
        <v>589</v>
      </c>
      <c r="H182" s="110">
        <f>$M$12</f>
        <v>0.15</v>
      </c>
      <c r="I182" s="215">
        <f>'18'!$K$39</f>
        <v>500</v>
      </c>
      <c r="J182" s="75">
        <f>I182*D182</f>
        <v>500</v>
      </c>
      <c r="K182" s="84"/>
    </row>
    <row r="183" spans="2:11" ht="14.4" thickBot="1" x14ac:dyDescent="0.3">
      <c r="B183" s="62"/>
      <c r="C183" s="166" t="s">
        <v>106</v>
      </c>
      <c r="D183" s="85">
        <v>1</v>
      </c>
      <c r="E183" s="167" t="s">
        <v>12</v>
      </c>
      <c r="F183" s="168">
        <f>CEILING(I183/(1-H183),1)</f>
        <v>0</v>
      </c>
      <c r="G183" s="169">
        <f>F183*D183</f>
        <v>0</v>
      </c>
      <c r="H183" s="170">
        <f>$M$15</f>
        <v>0.1</v>
      </c>
      <c r="I183" s="216">
        <f>'18'!$K$46</f>
        <v>0</v>
      </c>
      <c r="J183" s="171">
        <f>I183*D183</f>
        <v>0</v>
      </c>
      <c r="K183" s="172"/>
    </row>
    <row r="184" spans="2:11" ht="14.4" hidden="1" thickBot="1" x14ac:dyDescent="0.3">
      <c r="B184" s="105"/>
      <c r="C184" s="106"/>
      <c r="D184" s="94"/>
      <c r="E184" s="95"/>
      <c r="F184" s="107"/>
      <c r="G184" s="108"/>
      <c r="H184" s="101"/>
      <c r="I184" s="102"/>
      <c r="J184" s="109"/>
      <c r="K184" s="104"/>
    </row>
    <row r="185" spans="2:11" ht="18.600000000000001" customHeight="1" thickBot="1" x14ac:dyDescent="0.3">
      <c r="B185" s="12">
        <v>19</v>
      </c>
      <c r="C185" s="198" t="str">
        <f>'Bid Summary'!F22</f>
        <v>F&amp;I connection to (E) storm drain manhole</v>
      </c>
      <c r="D185" s="118" t="s">
        <v>79</v>
      </c>
      <c r="E185" s="118" t="s">
        <v>7</v>
      </c>
      <c r="F185" s="118" t="s">
        <v>80</v>
      </c>
      <c r="G185" s="119">
        <f>SUM(G186:G193)</f>
        <v>13463</v>
      </c>
      <c r="H185" s="120"/>
      <c r="I185" s="121"/>
      <c r="J185" s="149">
        <f>SUM(J186:J193)</f>
        <v>11294</v>
      </c>
      <c r="K185" s="122"/>
    </row>
    <row r="186" spans="2:11" ht="13.8" x14ac:dyDescent="0.25">
      <c r="B186" s="4"/>
      <c r="C186" s="71" t="s">
        <v>95</v>
      </c>
      <c r="D186" s="77">
        <v>1</v>
      </c>
      <c r="E186" s="72" t="s">
        <v>12</v>
      </c>
      <c r="F186" s="73">
        <f>CEILING(I186/(1-H186),1)</f>
        <v>7403</v>
      </c>
      <c r="G186" s="74">
        <f t="shared" ref="G186:G190" si="62">F186*D186</f>
        <v>7403</v>
      </c>
      <c r="H186" s="90">
        <f>$M$11</f>
        <v>0.17</v>
      </c>
      <c r="I186" s="223">
        <f>'19'!$K$3</f>
        <v>6144</v>
      </c>
      <c r="J186" s="75">
        <f t="shared" ref="J186:J190" si="63">I186*D186</f>
        <v>6144</v>
      </c>
      <c r="K186" s="76"/>
    </row>
    <row r="187" spans="2:11" ht="13.8" x14ac:dyDescent="0.25">
      <c r="B187" s="4"/>
      <c r="C187" s="68" t="s">
        <v>98</v>
      </c>
      <c r="D187" s="77">
        <v>1</v>
      </c>
      <c r="E187" s="69" t="s">
        <v>12</v>
      </c>
      <c r="F187" s="73">
        <f t="shared" ref="F187:F190" si="64">CEILING(I187/(1-H187),1)</f>
        <v>4706</v>
      </c>
      <c r="G187" s="74">
        <f t="shared" si="62"/>
        <v>4706</v>
      </c>
      <c r="H187" s="91">
        <f>$M$12</f>
        <v>0.15</v>
      </c>
      <c r="I187" s="211">
        <f>'19'!$K$11</f>
        <v>4000</v>
      </c>
      <c r="J187" s="75">
        <f t="shared" si="63"/>
        <v>4000</v>
      </c>
      <c r="K187" s="70"/>
    </row>
    <row r="188" spans="2:11" ht="13.8" x14ac:dyDescent="0.25">
      <c r="B188" s="4"/>
      <c r="C188" s="180" t="s">
        <v>102</v>
      </c>
      <c r="D188" s="77">
        <v>1</v>
      </c>
      <c r="E188" s="181" t="s">
        <v>12</v>
      </c>
      <c r="F188" s="182">
        <f t="shared" si="64"/>
        <v>1059</v>
      </c>
      <c r="G188" s="183">
        <f t="shared" si="62"/>
        <v>1059</v>
      </c>
      <c r="H188" s="184">
        <f>$M$14</f>
        <v>0.15</v>
      </c>
      <c r="I188" s="212">
        <f>'19'!$K$18</f>
        <v>900</v>
      </c>
      <c r="J188" s="185">
        <f t="shared" si="63"/>
        <v>900</v>
      </c>
      <c r="K188" s="186"/>
    </row>
    <row r="189" spans="2:11" ht="13.8" x14ac:dyDescent="0.25">
      <c r="B189" s="4"/>
      <c r="C189" s="78" t="s">
        <v>122</v>
      </c>
      <c r="D189" s="77">
        <v>1</v>
      </c>
      <c r="E189" s="79" t="s">
        <v>12</v>
      </c>
      <c r="F189" s="152">
        <f t="shared" si="64"/>
        <v>0</v>
      </c>
      <c r="G189" s="153">
        <f t="shared" si="62"/>
        <v>0</v>
      </c>
      <c r="H189" s="92">
        <f>$M$13</f>
        <v>0.1</v>
      </c>
      <c r="I189" s="213">
        <f>'19'!$K$25</f>
        <v>0</v>
      </c>
      <c r="J189" s="151">
        <f t="shared" si="63"/>
        <v>0</v>
      </c>
      <c r="K189" s="80"/>
    </row>
    <row r="190" spans="2:11" ht="13.8" x14ac:dyDescent="0.25">
      <c r="B190" s="4"/>
      <c r="C190" s="173" t="s">
        <v>107</v>
      </c>
      <c r="D190" s="77">
        <v>1</v>
      </c>
      <c r="E190" s="174" t="s">
        <v>12</v>
      </c>
      <c r="F190" s="175">
        <f t="shared" si="64"/>
        <v>0</v>
      </c>
      <c r="G190" s="176">
        <f t="shared" si="62"/>
        <v>0</v>
      </c>
      <c r="H190" s="177">
        <f>$M$14</f>
        <v>0.15</v>
      </c>
      <c r="I190" s="214">
        <f>'19'!$K$32</f>
        <v>0</v>
      </c>
      <c r="J190" s="178">
        <f t="shared" si="63"/>
        <v>0</v>
      </c>
      <c r="K190" s="179"/>
    </row>
    <row r="191" spans="2:11" ht="13.8" x14ac:dyDescent="0.25">
      <c r="B191" s="62"/>
      <c r="C191" s="81" t="s">
        <v>109</v>
      </c>
      <c r="D191" s="82">
        <v>1</v>
      </c>
      <c r="E191" s="83" t="s">
        <v>12</v>
      </c>
      <c r="F191" s="73">
        <f>CEILING(I191/(1-H191),1)</f>
        <v>295</v>
      </c>
      <c r="G191" s="74">
        <f>F191*D191</f>
        <v>295</v>
      </c>
      <c r="H191" s="110">
        <f>$M$12</f>
        <v>0.15</v>
      </c>
      <c r="I191" s="215">
        <f>'19'!$K$39</f>
        <v>250</v>
      </c>
      <c r="J191" s="75">
        <f>I191*D191</f>
        <v>250</v>
      </c>
      <c r="K191" s="84"/>
    </row>
    <row r="192" spans="2:11" ht="14.4" thickBot="1" x14ac:dyDescent="0.3">
      <c r="B192" s="62"/>
      <c r="C192" s="166" t="s">
        <v>106</v>
      </c>
      <c r="D192" s="85">
        <v>1</v>
      </c>
      <c r="E192" s="167" t="s">
        <v>12</v>
      </c>
      <c r="F192" s="168">
        <f>CEILING(I192/(1-H192),1)</f>
        <v>0</v>
      </c>
      <c r="G192" s="169">
        <f>F192*D192</f>
        <v>0</v>
      </c>
      <c r="H192" s="170">
        <f>$M$15</f>
        <v>0.1</v>
      </c>
      <c r="I192" s="216">
        <f>'19'!$K$46</f>
        <v>0</v>
      </c>
      <c r="J192" s="171">
        <f>I192*D192</f>
        <v>0</v>
      </c>
      <c r="K192" s="172"/>
    </row>
    <row r="193" spans="2:11" ht="14.4" hidden="1" thickBot="1" x14ac:dyDescent="0.3">
      <c r="B193" s="44"/>
      <c r="C193" s="106"/>
      <c r="D193" s="94"/>
      <c r="E193" s="95"/>
      <c r="F193" s="107"/>
      <c r="G193" s="108"/>
      <c r="H193" s="101"/>
      <c r="I193" s="102"/>
      <c r="J193" s="109"/>
      <c r="K193" s="104"/>
    </row>
    <row r="194" spans="2:11" ht="14.4" thickBot="1" x14ac:dyDescent="0.3">
      <c r="B194" s="12">
        <v>20</v>
      </c>
      <c r="C194" s="198" t="str">
        <f>'Bid Summary'!F23</f>
        <v>F&amp;I storm drain manholes</v>
      </c>
      <c r="D194" s="118" t="s">
        <v>79</v>
      </c>
      <c r="E194" s="118" t="s">
        <v>7</v>
      </c>
      <c r="F194" s="118" t="s">
        <v>80</v>
      </c>
      <c r="G194" s="119">
        <f>SUM(G195:G202)</f>
        <v>39774</v>
      </c>
      <c r="H194" s="120"/>
      <c r="I194" s="121"/>
      <c r="J194" s="149">
        <f>SUM(J195:J202)</f>
        <v>33658</v>
      </c>
      <c r="K194" s="122"/>
    </row>
    <row r="195" spans="2:11" ht="13.8" x14ac:dyDescent="0.25">
      <c r="B195" s="4"/>
      <c r="C195" s="71" t="s">
        <v>95</v>
      </c>
      <c r="D195" s="77">
        <v>1</v>
      </c>
      <c r="E195" s="72" t="s">
        <v>12</v>
      </c>
      <c r="F195" s="73">
        <f>CEILING(I195/(1-H195),1)</f>
        <v>7403</v>
      </c>
      <c r="G195" s="74">
        <f t="shared" ref="G195:G199" si="65">F195*D195</f>
        <v>7403</v>
      </c>
      <c r="H195" s="90">
        <f>$M$11</f>
        <v>0.17</v>
      </c>
      <c r="I195" s="223">
        <f>'20'!$K$3</f>
        <v>6144</v>
      </c>
      <c r="J195" s="75">
        <f t="shared" ref="J195:J199" si="66">I195*D195</f>
        <v>6144</v>
      </c>
      <c r="K195" s="76"/>
    </row>
    <row r="196" spans="2:11" ht="13.8" x14ac:dyDescent="0.25">
      <c r="B196" s="4"/>
      <c r="C196" s="68" t="s">
        <v>98</v>
      </c>
      <c r="D196" s="77">
        <v>1</v>
      </c>
      <c r="E196" s="69" t="s">
        <v>12</v>
      </c>
      <c r="F196" s="73">
        <f t="shared" ref="F196:F199" si="67">CEILING(I196/(1-H196),1)</f>
        <v>31605</v>
      </c>
      <c r="G196" s="74">
        <f t="shared" si="65"/>
        <v>31605</v>
      </c>
      <c r="H196" s="91">
        <f>$M$12</f>
        <v>0.15</v>
      </c>
      <c r="I196" s="211">
        <f>'20'!$K$11</f>
        <v>26864</v>
      </c>
      <c r="J196" s="75">
        <f t="shared" si="66"/>
        <v>26864</v>
      </c>
      <c r="K196" s="70"/>
    </row>
    <row r="197" spans="2:11" ht="13.8" x14ac:dyDescent="0.25">
      <c r="B197" s="4"/>
      <c r="C197" s="180" t="s">
        <v>102</v>
      </c>
      <c r="D197" s="77">
        <v>1</v>
      </c>
      <c r="E197" s="181" t="s">
        <v>12</v>
      </c>
      <c r="F197" s="182">
        <f t="shared" si="67"/>
        <v>589</v>
      </c>
      <c r="G197" s="183">
        <f t="shared" si="65"/>
        <v>589</v>
      </c>
      <c r="H197" s="184">
        <f>$M$14</f>
        <v>0.15</v>
      </c>
      <c r="I197" s="212">
        <f>'20'!$K$18</f>
        <v>500</v>
      </c>
      <c r="J197" s="185">
        <f t="shared" si="66"/>
        <v>500</v>
      </c>
      <c r="K197" s="186"/>
    </row>
    <row r="198" spans="2:11" ht="13.8" x14ac:dyDescent="0.25">
      <c r="B198" s="4"/>
      <c r="C198" s="78" t="s">
        <v>122</v>
      </c>
      <c r="D198" s="77">
        <v>1</v>
      </c>
      <c r="E198" s="79" t="s">
        <v>12</v>
      </c>
      <c r="F198" s="152">
        <f t="shared" si="67"/>
        <v>0</v>
      </c>
      <c r="G198" s="153">
        <f t="shared" si="65"/>
        <v>0</v>
      </c>
      <c r="H198" s="92">
        <f>$M$13</f>
        <v>0.1</v>
      </c>
      <c r="I198" s="213">
        <f>'20'!$K$25</f>
        <v>0</v>
      </c>
      <c r="J198" s="151">
        <f t="shared" si="66"/>
        <v>0</v>
      </c>
      <c r="K198" s="80"/>
    </row>
    <row r="199" spans="2:11" ht="13.8" x14ac:dyDescent="0.25">
      <c r="B199" s="4"/>
      <c r="C199" s="173" t="s">
        <v>107</v>
      </c>
      <c r="D199" s="77">
        <v>1</v>
      </c>
      <c r="E199" s="174" t="s">
        <v>12</v>
      </c>
      <c r="F199" s="175">
        <f t="shared" si="67"/>
        <v>0</v>
      </c>
      <c r="G199" s="176">
        <f t="shared" si="65"/>
        <v>0</v>
      </c>
      <c r="H199" s="177">
        <f>$M$14</f>
        <v>0.15</v>
      </c>
      <c r="I199" s="214">
        <f>'20'!$K$32</f>
        <v>0</v>
      </c>
      <c r="J199" s="178">
        <f t="shared" si="66"/>
        <v>0</v>
      </c>
      <c r="K199" s="179"/>
    </row>
    <row r="200" spans="2:11" ht="13.8" x14ac:dyDescent="0.25">
      <c r="B200" s="62"/>
      <c r="C200" s="81" t="s">
        <v>109</v>
      </c>
      <c r="D200" s="82">
        <v>1</v>
      </c>
      <c r="E200" s="83" t="s">
        <v>12</v>
      </c>
      <c r="F200" s="73">
        <f>CEILING(I200/(1-H200),1)</f>
        <v>177</v>
      </c>
      <c r="G200" s="74">
        <f>F200*D200</f>
        <v>177</v>
      </c>
      <c r="H200" s="110">
        <f>$M$12</f>
        <v>0.15</v>
      </c>
      <c r="I200" s="215">
        <f>'20'!$K$39</f>
        <v>150</v>
      </c>
      <c r="J200" s="75">
        <f>I200*D200</f>
        <v>150</v>
      </c>
      <c r="K200" s="84"/>
    </row>
    <row r="201" spans="2:11" ht="14.4" thickBot="1" x14ac:dyDescent="0.3">
      <c r="B201" s="62"/>
      <c r="C201" s="166" t="s">
        <v>106</v>
      </c>
      <c r="D201" s="85">
        <v>1</v>
      </c>
      <c r="E201" s="167" t="s">
        <v>12</v>
      </c>
      <c r="F201" s="168">
        <f>CEILING(I201/(1-H201),1)</f>
        <v>0</v>
      </c>
      <c r="G201" s="169">
        <f>F201*D201</f>
        <v>0</v>
      </c>
      <c r="H201" s="170">
        <f>$M$15</f>
        <v>0.1</v>
      </c>
      <c r="I201" s="216">
        <f>'20'!$K$46</f>
        <v>0</v>
      </c>
      <c r="J201" s="171">
        <f>I201*D201</f>
        <v>0</v>
      </c>
      <c r="K201" s="172"/>
    </row>
    <row r="202" spans="2:11" ht="14.4" hidden="1" thickBot="1" x14ac:dyDescent="0.3">
      <c r="B202" s="105"/>
      <c r="C202" s="106"/>
      <c r="D202" s="94"/>
      <c r="E202" s="95"/>
      <c r="F202" s="107"/>
      <c r="G202" s="108"/>
      <c r="H202" s="101"/>
      <c r="I202" s="102"/>
      <c r="J202" s="109"/>
      <c r="K202" s="104"/>
    </row>
    <row r="203" spans="2:11" ht="14.4" thickBot="1" x14ac:dyDescent="0.3">
      <c r="B203" s="12">
        <v>21</v>
      </c>
      <c r="C203" s="198" t="str">
        <f>'Bid Summary'!F24</f>
        <v>F&amp;I 4" SDR 35 PVC pipe to catch basin inlet</v>
      </c>
      <c r="D203" s="118" t="s">
        <v>79</v>
      </c>
      <c r="E203" s="118" t="s">
        <v>7</v>
      </c>
      <c r="F203" s="118" t="s">
        <v>80</v>
      </c>
      <c r="G203" s="119">
        <f>SUM(G204:G211)</f>
        <v>7379</v>
      </c>
      <c r="H203" s="120"/>
      <c r="I203" s="121"/>
      <c r="J203" s="149">
        <f>SUM(J204:J211)</f>
        <v>6168</v>
      </c>
      <c r="K203" s="122"/>
    </row>
    <row r="204" spans="2:11" ht="13.8" x14ac:dyDescent="0.25">
      <c r="B204" s="4"/>
      <c r="C204" s="71" t="s">
        <v>95</v>
      </c>
      <c r="D204" s="77">
        <v>1</v>
      </c>
      <c r="E204" s="72" t="s">
        <v>12</v>
      </c>
      <c r="F204" s="73">
        <f>CEILING(I204/(1-H204),1)</f>
        <v>5119</v>
      </c>
      <c r="G204" s="74">
        <f t="shared" ref="G204:G208" si="68">F204*D204</f>
        <v>5119</v>
      </c>
      <c r="H204" s="90">
        <f>$M$11</f>
        <v>0.17</v>
      </c>
      <c r="I204" s="223">
        <f>'21'!$K$3</f>
        <v>4248</v>
      </c>
      <c r="J204" s="75">
        <f t="shared" ref="J204:J208" si="69">I204*D204</f>
        <v>4248</v>
      </c>
      <c r="K204" s="76"/>
    </row>
    <row r="205" spans="2:11" ht="13.8" x14ac:dyDescent="0.25">
      <c r="B205" s="4"/>
      <c r="C205" s="68" t="s">
        <v>98</v>
      </c>
      <c r="D205" s="77">
        <v>1</v>
      </c>
      <c r="E205" s="69" t="s">
        <v>12</v>
      </c>
      <c r="F205" s="73">
        <f t="shared" ref="F205:F208" si="70">CEILING(I205/(1-H205),1)</f>
        <v>1553</v>
      </c>
      <c r="G205" s="74">
        <f t="shared" si="68"/>
        <v>1553</v>
      </c>
      <c r="H205" s="91">
        <f>$M$12</f>
        <v>0.15</v>
      </c>
      <c r="I205" s="211">
        <f>'21'!$K$11</f>
        <v>1320</v>
      </c>
      <c r="J205" s="75">
        <f t="shared" si="69"/>
        <v>1320</v>
      </c>
      <c r="K205" s="70"/>
    </row>
    <row r="206" spans="2:11" ht="13.8" x14ac:dyDescent="0.25">
      <c r="B206" s="4"/>
      <c r="C206" s="180" t="s">
        <v>102</v>
      </c>
      <c r="D206" s="77">
        <v>1</v>
      </c>
      <c r="E206" s="181" t="s">
        <v>12</v>
      </c>
      <c r="F206" s="182">
        <f t="shared" si="70"/>
        <v>589</v>
      </c>
      <c r="G206" s="183">
        <f t="shared" si="68"/>
        <v>589</v>
      </c>
      <c r="H206" s="184">
        <f>$M$14</f>
        <v>0.15</v>
      </c>
      <c r="I206" s="212">
        <f>'21'!$K$18</f>
        <v>500</v>
      </c>
      <c r="J206" s="185">
        <f t="shared" si="69"/>
        <v>500</v>
      </c>
      <c r="K206" s="186"/>
    </row>
    <row r="207" spans="2:11" ht="13.8" x14ac:dyDescent="0.25">
      <c r="B207" s="4"/>
      <c r="C207" s="78" t="s">
        <v>122</v>
      </c>
      <c r="D207" s="77">
        <v>1</v>
      </c>
      <c r="E207" s="79" t="s">
        <v>12</v>
      </c>
      <c r="F207" s="152">
        <f t="shared" si="70"/>
        <v>0</v>
      </c>
      <c r="G207" s="153">
        <f t="shared" si="68"/>
        <v>0</v>
      </c>
      <c r="H207" s="92">
        <f>$M$13</f>
        <v>0.1</v>
      </c>
      <c r="I207" s="213">
        <f>'21'!$K$25</f>
        <v>0</v>
      </c>
      <c r="J207" s="151">
        <f t="shared" si="69"/>
        <v>0</v>
      </c>
      <c r="K207" s="80"/>
    </row>
    <row r="208" spans="2:11" ht="13.8" x14ac:dyDescent="0.25">
      <c r="B208" s="4"/>
      <c r="C208" s="173" t="s">
        <v>107</v>
      </c>
      <c r="D208" s="77">
        <v>1</v>
      </c>
      <c r="E208" s="174" t="s">
        <v>12</v>
      </c>
      <c r="F208" s="175">
        <f t="shared" si="70"/>
        <v>0</v>
      </c>
      <c r="G208" s="176">
        <f t="shared" si="68"/>
        <v>0</v>
      </c>
      <c r="H208" s="177">
        <f>$M$14</f>
        <v>0.15</v>
      </c>
      <c r="I208" s="214">
        <f>'21'!$K$32</f>
        <v>0</v>
      </c>
      <c r="J208" s="178">
        <f t="shared" si="69"/>
        <v>0</v>
      </c>
      <c r="K208" s="179"/>
    </row>
    <row r="209" spans="2:11" ht="13.8" x14ac:dyDescent="0.25">
      <c r="B209" s="62"/>
      <c r="C209" s="81" t="s">
        <v>109</v>
      </c>
      <c r="D209" s="82">
        <v>1</v>
      </c>
      <c r="E209" s="83" t="s">
        <v>12</v>
      </c>
      <c r="F209" s="73">
        <f>CEILING(I209/(1-H209),1)</f>
        <v>118</v>
      </c>
      <c r="G209" s="74">
        <f>F209*D209</f>
        <v>118</v>
      </c>
      <c r="H209" s="110">
        <f>$M$12</f>
        <v>0.15</v>
      </c>
      <c r="I209" s="215">
        <f>'21'!$K$39</f>
        <v>100</v>
      </c>
      <c r="J209" s="75">
        <f>I209*D209</f>
        <v>100</v>
      </c>
      <c r="K209" s="84"/>
    </row>
    <row r="210" spans="2:11" ht="14.4" thickBot="1" x14ac:dyDescent="0.3">
      <c r="B210" s="62"/>
      <c r="C210" s="166" t="s">
        <v>106</v>
      </c>
      <c r="D210" s="85">
        <v>1</v>
      </c>
      <c r="E210" s="167" t="s">
        <v>12</v>
      </c>
      <c r="F210" s="168">
        <f>CEILING(I210/(1-H210),1)</f>
        <v>0</v>
      </c>
      <c r="G210" s="169">
        <f>F210*D210</f>
        <v>0</v>
      </c>
      <c r="H210" s="170">
        <f>$M$15</f>
        <v>0.1</v>
      </c>
      <c r="I210" s="216">
        <f>'21'!$K$46</f>
        <v>0</v>
      </c>
      <c r="J210" s="171">
        <f>I210*D210</f>
        <v>0</v>
      </c>
      <c r="K210" s="172"/>
    </row>
    <row r="211" spans="2:11" ht="14.4" hidden="1" thickBot="1" x14ac:dyDescent="0.3">
      <c r="B211" s="44"/>
      <c r="C211" s="106"/>
      <c r="D211" s="94"/>
      <c r="E211" s="95"/>
      <c r="F211" s="107"/>
      <c r="G211" s="108"/>
      <c r="H211" s="101"/>
      <c r="I211" s="102"/>
      <c r="J211" s="109"/>
      <c r="K211" s="104"/>
    </row>
    <row r="212" spans="2:11" ht="14.4" thickBot="1" x14ac:dyDescent="0.3">
      <c r="B212" s="12">
        <v>22</v>
      </c>
      <c r="C212" s="198" t="str">
        <f>'Bid Summary'!F25</f>
        <v>F&amp;I concrete valley gutter</v>
      </c>
      <c r="D212" s="118" t="s">
        <v>79</v>
      </c>
      <c r="E212" s="118" t="s">
        <v>7</v>
      </c>
      <c r="F212" s="118" t="s">
        <v>80</v>
      </c>
      <c r="G212" s="119">
        <f>SUM(G213:G220)</f>
        <v>12223</v>
      </c>
      <c r="H212" s="120"/>
      <c r="I212" s="121"/>
      <c r="J212" s="149">
        <f>SUM(J213:J220)</f>
        <v>10802</v>
      </c>
      <c r="K212" s="122"/>
    </row>
    <row r="213" spans="2:11" ht="13.8" x14ac:dyDescent="0.25">
      <c r="B213" s="111"/>
      <c r="C213" s="71" t="s">
        <v>95</v>
      </c>
      <c r="D213" s="77">
        <v>1</v>
      </c>
      <c r="E213" s="72" t="s">
        <v>12</v>
      </c>
      <c r="F213" s="99">
        <f>CEILING(I213/(1-H213),1)</f>
        <v>2834</v>
      </c>
      <c r="G213" s="100">
        <f t="shared" ref="G213:G217" si="71">F213*D213</f>
        <v>2834</v>
      </c>
      <c r="H213" s="123">
        <f>$M$11</f>
        <v>0.17</v>
      </c>
      <c r="I213" s="223">
        <f>'22'!$K$3</f>
        <v>2352</v>
      </c>
      <c r="J213" s="103">
        <f t="shared" ref="J213:J217" si="72">I213*D213</f>
        <v>2352</v>
      </c>
      <c r="K213" s="124"/>
    </row>
    <row r="214" spans="2:11" ht="13.8" x14ac:dyDescent="0.25">
      <c r="B214" s="4"/>
      <c r="C214" s="68" t="s">
        <v>98</v>
      </c>
      <c r="D214" s="77">
        <v>1</v>
      </c>
      <c r="E214" s="69" t="s">
        <v>12</v>
      </c>
      <c r="F214" s="73">
        <f t="shared" ref="F214:F217" si="73">CEILING(I214/(1-H214),1)</f>
        <v>0</v>
      </c>
      <c r="G214" s="74">
        <f t="shared" si="71"/>
        <v>0</v>
      </c>
      <c r="H214" s="91">
        <f>$M$12</f>
        <v>0.15</v>
      </c>
      <c r="I214" s="211">
        <f>'22'!$K$11</f>
        <v>0</v>
      </c>
      <c r="J214" s="75">
        <f t="shared" si="72"/>
        <v>0</v>
      </c>
      <c r="K214" s="70"/>
    </row>
    <row r="215" spans="2:11" ht="13.8" x14ac:dyDescent="0.25">
      <c r="B215" s="4"/>
      <c r="C215" s="180" t="s">
        <v>102</v>
      </c>
      <c r="D215" s="77">
        <v>1</v>
      </c>
      <c r="E215" s="181" t="s">
        <v>12</v>
      </c>
      <c r="F215" s="182">
        <f t="shared" si="73"/>
        <v>0</v>
      </c>
      <c r="G215" s="183">
        <f t="shared" si="71"/>
        <v>0</v>
      </c>
      <c r="H215" s="184">
        <f>$M$14</f>
        <v>0.15</v>
      </c>
      <c r="I215" s="212">
        <f>'22'!$K$18</f>
        <v>0</v>
      </c>
      <c r="J215" s="185">
        <f t="shared" si="72"/>
        <v>0</v>
      </c>
      <c r="K215" s="186"/>
    </row>
    <row r="216" spans="2:11" ht="13.8" x14ac:dyDescent="0.25">
      <c r="B216" s="4"/>
      <c r="C216" s="78" t="s">
        <v>122</v>
      </c>
      <c r="D216" s="77">
        <v>1</v>
      </c>
      <c r="E216" s="79" t="s">
        <v>12</v>
      </c>
      <c r="F216" s="152">
        <f t="shared" si="73"/>
        <v>9389</v>
      </c>
      <c r="G216" s="153">
        <f t="shared" si="71"/>
        <v>9389</v>
      </c>
      <c r="H216" s="92">
        <f>$M$13</f>
        <v>0.1</v>
      </c>
      <c r="I216" s="213">
        <f>'22'!$K$25</f>
        <v>8450</v>
      </c>
      <c r="J216" s="151">
        <f t="shared" si="72"/>
        <v>8450</v>
      </c>
      <c r="K216" s="80"/>
    </row>
    <row r="217" spans="2:11" ht="13.8" x14ac:dyDescent="0.25">
      <c r="B217" s="4"/>
      <c r="C217" s="173" t="s">
        <v>107</v>
      </c>
      <c r="D217" s="77">
        <v>1</v>
      </c>
      <c r="E217" s="174" t="s">
        <v>12</v>
      </c>
      <c r="F217" s="175">
        <f t="shared" si="73"/>
        <v>0</v>
      </c>
      <c r="G217" s="176">
        <f t="shared" si="71"/>
        <v>0</v>
      </c>
      <c r="H217" s="177">
        <f>$M$14</f>
        <v>0.15</v>
      </c>
      <c r="I217" s="214">
        <f>'22'!$K$32</f>
        <v>0</v>
      </c>
      <c r="J217" s="178">
        <f t="shared" si="72"/>
        <v>0</v>
      </c>
      <c r="K217" s="179"/>
    </row>
    <row r="218" spans="2:11" ht="13.8" x14ac:dyDescent="0.25">
      <c r="B218" s="62"/>
      <c r="C218" s="81" t="s">
        <v>109</v>
      </c>
      <c r="D218" s="82">
        <v>1</v>
      </c>
      <c r="E218" s="83" t="s">
        <v>12</v>
      </c>
      <c r="F218" s="73">
        <f>CEILING(I218/(1-H218),1)</f>
        <v>0</v>
      </c>
      <c r="G218" s="74">
        <f>F218*D218</f>
        <v>0</v>
      </c>
      <c r="H218" s="110">
        <f>$M$12</f>
        <v>0.15</v>
      </c>
      <c r="I218" s="215">
        <f>'22'!$K$39</f>
        <v>0</v>
      </c>
      <c r="J218" s="75">
        <f>I218*D218</f>
        <v>0</v>
      </c>
      <c r="K218" s="84"/>
    </row>
    <row r="219" spans="2:11" ht="14.4" thickBot="1" x14ac:dyDescent="0.3">
      <c r="B219" s="62"/>
      <c r="C219" s="166" t="s">
        <v>106</v>
      </c>
      <c r="D219" s="85">
        <v>1</v>
      </c>
      <c r="E219" s="167" t="s">
        <v>12</v>
      </c>
      <c r="F219" s="168">
        <f>CEILING(I219/(1-H219),1)</f>
        <v>0</v>
      </c>
      <c r="G219" s="169">
        <f>F219*D219</f>
        <v>0</v>
      </c>
      <c r="H219" s="170">
        <f>$M$15</f>
        <v>0.1</v>
      </c>
      <c r="I219" s="216">
        <f>'22'!$K$46</f>
        <v>0</v>
      </c>
      <c r="J219" s="171">
        <f>I219*D219</f>
        <v>0</v>
      </c>
      <c r="K219" s="172"/>
    </row>
    <row r="220" spans="2:11" ht="14.4" hidden="1" thickBot="1" x14ac:dyDescent="0.3">
      <c r="B220" s="105"/>
      <c r="C220" s="106"/>
      <c r="D220" s="94"/>
      <c r="E220" s="95"/>
      <c r="F220" s="107"/>
      <c r="G220" s="108"/>
      <c r="H220" s="101"/>
      <c r="I220" s="102"/>
      <c r="J220" s="109"/>
      <c r="K220" s="104"/>
    </row>
    <row r="221" spans="2:11" ht="14.4" thickBot="1" x14ac:dyDescent="0.3">
      <c r="B221" s="12">
        <v>23</v>
      </c>
      <c r="C221" s="198" t="str">
        <f>'Bid Summary'!F26</f>
        <v>F&amp;I 12" C900 potable water pipe and fittings, w/ trenching</v>
      </c>
      <c r="D221" s="118" t="s">
        <v>79</v>
      </c>
      <c r="E221" s="118" t="s">
        <v>7</v>
      </c>
      <c r="F221" s="118" t="s">
        <v>80</v>
      </c>
      <c r="G221" s="119">
        <f>SUM(G222:G229)</f>
        <v>55537</v>
      </c>
      <c r="H221" s="120"/>
      <c r="I221" s="121"/>
      <c r="J221" s="149">
        <f>SUM(J222:J229)</f>
        <v>47316</v>
      </c>
      <c r="K221" s="122"/>
    </row>
    <row r="222" spans="2:11" ht="13.8" x14ac:dyDescent="0.25">
      <c r="B222" s="111"/>
      <c r="C222" s="71" t="s">
        <v>95</v>
      </c>
      <c r="D222" s="77">
        <v>1</v>
      </c>
      <c r="E222" s="72" t="s">
        <v>12</v>
      </c>
      <c r="F222" s="99">
        <f>CEILING(I222/(1-H222),1)</f>
        <v>11104</v>
      </c>
      <c r="G222" s="100">
        <f t="shared" ref="G222:G226" si="74">F222*D222</f>
        <v>11104</v>
      </c>
      <c r="H222" s="123">
        <f>$M$11</f>
        <v>0.17</v>
      </c>
      <c r="I222" s="223">
        <f>'23'!$K$3</f>
        <v>9216</v>
      </c>
      <c r="J222" s="103">
        <f t="shared" ref="J222:J226" si="75">I222*D222</f>
        <v>9216</v>
      </c>
      <c r="K222" s="124"/>
    </row>
    <row r="223" spans="2:11" ht="13.8" x14ac:dyDescent="0.25">
      <c r="B223" s="4"/>
      <c r="C223" s="68" t="s">
        <v>98</v>
      </c>
      <c r="D223" s="77">
        <v>1</v>
      </c>
      <c r="E223" s="69" t="s">
        <v>12</v>
      </c>
      <c r="F223" s="73">
        <f t="shared" ref="F223:F226" si="76">CEILING(I223/(1-H223),1)</f>
        <v>36000</v>
      </c>
      <c r="G223" s="74">
        <f t="shared" si="74"/>
        <v>36000</v>
      </c>
      <c r="H223" s="91">
        <f>$M$12</f>
        <v>0.15</v>
      </c>
      <c r="I223" s="211">
        <f>'23'!$K$11</f>
        <v>30600</v>
      </c>
      <c r="J223" s="75">
        <f t="shared" si="75"/>
        <v>30600</v>
      </c>
      <c r="K223" s="70"/>
    </row>
    <row r="224" spans="2:11" ht="13.8" x14ac:dyDescent="0.25">
      <c r="B224" s="4"/>
      <c r="C224" s="180" t="s">
        <v>102</v>
      </c>
      <c r="D224" s="77">
        <v>1</v>
      </c>
      <c r="E224" s="181" t="s">
        <v>12</v>
      </c>
      <c r="F224" s="182">
        <f t="shared" si="76"/>
        <v>1059</v>
      </c>
      <c r="G224" s="183">
        <f t="shared" si="74"/>
        <v>1059</v>
      </c>
      <c r="H224" s="184">
        <f>$M$14</f>
        <v>0.15</v>
      </c>
      <c r="I224" s="212">
        <f>'23'!$K$23</f>
        <v>900</v>
      </c>
      <c r="J224" s="185">
        <f t="shared" si="75"/>
        <v>900</v>
      </c>
      <c r="K224" s="186"/>
    </row>
    <row r="225" spans="2:11" ht="13.8" x14ac:dyDescent="0.25">
      <c r="B225" s="4"/>
      <c r="C225" s="78" t="s">
        <v>122</v>
      </c>
      <c r="D225" s="77">
        <v>1</v>
      </c>
      <c r="E225" s="79" t="s">
        <v>12</v>
      </c>
      <c r="F225" s="152">
        <f t="shared" si="76"/>
        <v>6667</v>
      </c>
      <c r="G225" s="153">
        <f t="shared" si="74"/>
        <v>6667</v>
      </c>
      <c r="H225" s="92">
        <f>$M$13</f>
        <v>0.1</v>
      </c>
      <c r="I225" s="213">
        <f>'23'!$K$30</f>
        <v>6000</v>
      </c>
      <c r="J225" s="151">
        <f t="shared" si="75"/>
        <v>6000</v>
      </c>
      <c r="K225" s="80"/>
    </row>
    <row r="226" spans="2:11" ht="13.8" x14ac:dyDescent="0.25">
      <c r="B226" s="4"/>
      <c r="C226" s="173" t="s">
        <v>107</v>
      </c>
      <c r="D226" s="77">
        <v>1</v>
      </c>
      <c r="E226" s="174" t="s">
        <v>12</v>
      </c>
      <c r="F226" s="175">
        <f t="shared" si="76"/>
        <v>589</v>
      </c>
      <c r="G226" s="176">
        <f t="shared" si="74"/>
        <v>589</v>
      </c>
      <c r="H226" s="177">
        <f>$M$14</f>
        <v>0.15</v>
      </c>
      <c r="I226" s="214">
        <f>'23'!$K$37</f>
        <v>500</v>
      </c>
      <c r="J226" s="178">
        <f t="shared" si="75"/>
        <v>500</v>
      </c>
      <c r="K226" s="179"/>
    </row>
    <row r="227" spans="2:11" ht="13.8" x14ac:dyDescent="0.25">
      <c r="B227" s="62"/>
      <c r="C227" s="81" t="s">
        <v>109</v>
      </c>
      <c r="D227" s="82">
        <v>1</v>
      </c>
      <c r="E227" s="83" t="s">
        <v>12</v>
      </c>
      <c r="F227" s="73">
        <f>CEILING(I227/(1-H227),1)</f>
        <v>118</v>
      </c>
      <c r="G227" s="74">
        <f>F227*D227</f>
        <v>118</v>
      </c>
      <c r="H227" s="110">
        <f>$M$12</f>
        <v>0.15</v>
      </c>
      <c r="I227" s="215">
        <f>'23'!$K$44</f>
        <v>100</v>
      </c>
      <c r="J227" s="75">
        <f>I227*D227</f>
        <v>100</v>
      </c>
      <c r="K227" s="84"/>
    </row>
    <row r="228" spans="2:11" ht="14.4" thickBot="1" x14ac:dyDescent="0.3">
      <c r="B228" s="62"/>
      <c r="C228" s="166" t="s">
        <v>106</v>
      </c>
      <c r="D228" s="85">
        <v>1</v>
      </c>
      <c r="E228" s="167" t="s">
        <v>12</v>
      </c>
      <c r="F228" s="168">
        <f>CEILING(I228/(1-H228),1)</f>
        <v>0</v>
      </c>
      <c r="G228" s="169">
        <f>F228*D228</f>
        <v>0</v>
      </c>
      <c r="H228" s="170">
        <f>$M$15</f>
        <v>0.1</v>
      </c>
      <c r="I228" s="216">
        <f>'23'!$K$51</f>
        <v>0</v>
      </c>
      <c r="J228" s="171">
        <f>I228*D228</f>
        <v>0</v>
      </c>
      <c r="K228" s="172"/>
    </row>
    <row r="229" spans="2:11" ht="14.4" hidden="1" thickBot="1" x14ac:dyDescent="0.3">
      <c r="B229" s="44"/>
      <c r="C229" s="106"/>
      <c r="D229" s="94"/>
      <c r="E229" s="95"/>
      <c r="F229" s="107"/>
      <c r="G229" s="108"/>
      <c r="H229" s="101"/>
      <c r="I229" s="102"/>
      <c r="J229" s="109"/>
      <c r="K229" s="104"/>
    </row>
    <row r="230" spans="2:11" ht="14.4" thickBot="1" x14ac:dyDescent="0.3">
      <c r="B230" s="12">
        <v>24</v>
      </c>
      <c r="C230" s="198" t="str">
        <f>'Bid Summary'!F27</f>
        <v>F&amp;I connection to (E) 12" water pipeline, incl. valves, fittings &amp; app.</v>
      </c>
      <c r="D230" s="118" t="s">
        <v>79</v>
      </c>
      <c r="E230" s="118" t="s">
        <v>7</v>
      </c>
      <c r="F230" s="118" t="s">
        <v>80</v>
      </c>
      <c r="G230" s="119">
        <f>SUM(G231:G238)</f>
        <v>39517</v>
      </c>
      <c r="H230" s="120"/>
      <c r="I230" s="121"/>
      <c r="J230" s="149">
        <f>SUM(J231:J238)</f>
        <v>33366</v>
      </c>
      <c r="K230" s="122"/>
    </row>
    <row r="231" spans="2:11" ht="13.8" x14ac:dyDescent="0.25">
      <c r="B231" s="111"/>
      <c r="C231" s="71" t="s">
        <v>95</v>
      </c>
      <c r="D231" s="77">
        <v>1</v>
      </c>
      <c r="E231" s="72" t="s">
        <v>12</v>
      </c>
      <c r="F231" s="99">
        <f>CEILING(I231/(1-H231),1)</f>
        <v>11104</v>
      </c>
      <c r="G231" s="100">
        <f t="shared" ref="G231:G235" si="77">F231*D231</f>
        <v>11104</v>
      </c>
      <c r="H231" s="123">
        <f>$M$11</f>
        <v>0.17</v>
      </c>
      <c r="I231" s="223">
        <f>'24'!$K$3</f>
        <v>9216</v>
      </c>
      <c r="J231" s="103">
        <f t="shared" ref="J231:J235" si="78">I231*D231</f>
        <v>9216</v>
      </c>
      <c r="K231" s="124"/>
    </row>
    <row r="232" spans="2:11" ht="13.8" x14ac:dyDescent="0.25">
      <c r="B232" s="4"/>
      <c r="C232" s="68" t="s">
        <v>98</v>
      </c>
      <c r="D232" s="77">
        <v>1</v>
      </c>
      <c r="E232" s="69" t="s">
        <v>12</v>
      </c>
      <c r="F232" s="73">
        <f t="shared" ref="F232:F235" si="79">CEILING(I232/(1-H232),1)</f>
        <v>27059</v>
      </c>
      <c r="G232" s="74">
        <f t="shared" si="77"/>
        <v>27059</v>
      </c>
      <c r="H232" s="91">
        <f>$M$12</f>
        <v>0.15</v>
      </c>
      <c r="I232" s="211">
        <f>'24'!$K$11</f>
        <v>23000</v>
      </c>
      <c r="J232" s="75">
        <f t="shared" si="78"/>
        <v>23000</v>
      </c>
      <c r="K232" s="70"/>
    </row>
    <row r="233" spans="2:11" ht="13.8" x14ac:dyDescent="0.25">
      <c r="B233" s="4"/>
      <c r="C233" s="180" t="s">
        <v>102</v>
      </c>
      <c r="D233" s="77">
        <v>1</v>
      </c>
      <c r="E233" s="181" t="s">
        <v>12</v>
      </c>
      <c r="F233" s="182">
        <f t="shared" si="79"/>
        <v>883</v>
      </c>
      <c r="G233" s="183">
        <f t="shared" si="77"/>
        <v>883</v>
      </c>
      <c r="H233" s="184">
        <f>$M$14</f>
        <v>0.15</v>
      </c>
      <c r="I233" s="212">
        <f>'24'!$K$18</f>
        <v>750</v>
      </c>
      <c r="J233" s="185">
        <f t="shared" si="78"/>
        <v>750</v>
      </c>
      <c r="K233" s="186"/>
    </row>
    <row r="234" spans="2:11" ht="13.8" x14ac:dyDescent="0.25">
      <c r="B234" s="4"/>
      <c r="C234" s="78" t="s">
        <v>122</v>
      </c>
      <c r="D234" s="77">
        <v>1</v>
      </c>
      <c r="E234" s="79" t="s">
        <v>12</v>
      </c>
      <c r="F234" s="152">
        <f t="shared" si="79"/>
        <v>0</v>
      </c>
      <c r="G234" s="153">
        <f t="shared" si="77"/>
        <v>0</v>
      </c>
      <c r="H234" s="92">
        <f>$M$13</f>
        <v>0.1</v>
      </c>
      <c r="I234" s="213">
        <f>'24'!$K$25</f>
        <v>0</v>
      </c>
      <c r="J234" s="151">
        <f t="shared" si="78"/>
        <v>0</v>
      </c>
      <c r="K234" s="80"/>
    </row>
    <row r="235" spans="2:11" ht="13.8" x14ac:dyDescent="0.25">
      <c r="B235" s="4"/>
      <c r="C235" s="173" t="s">
        <v>107</v>
      </c>
      <c r="D235" s="77">
        <v>1</v>
      </c>
      <c r="E235" s="174" t="s">
        <v>12</v>
      </c>
      <c r="F235" s="175">
        <f t="shared" si="79"/>
        <v>353</v>
      </c>
      <c r="G235" s="176">
        <f t="shared" si="77"/>
        <v>353</v>
      </c>
      <c r="H235" s="177">
        <f>$M$14</f>
        <v>0.15</v>
      </c>
      <c r="I235" s="214">
        <f>'24'!$K$32</f>
        <v>300</v>
      </c>
      <c r="J235" s="178">
        <f t="shared" si="78"/>
        <v>300</v>
      </c>
      <c r="K235" s="179"/>
    </row>
    <row r="236" spans="2:11" ht="13.8" x14ac:dyDescent="0.25">
      <c r="B236" s="62"/>
      <c r="C236" s="81" t="s">
        <v>109</v>
      </c>
      <c r="D236" s="82">
        <v>1</v>
      </c>
      <c r="E236" s="83" t="s">
        <v>12</v>
      </c>
      <c r="F236" s="73">
        <f>CEILING(I236/(1-H236),1)</f>
        <v>118</v>
      </c>
      <c r="G236" s="74">
        <f>F236*D236</f>
        <v>118</v>
      </c>
      <c r="H236" s="110">
        <f>$M$12</f>
        <v>0.15</v>
      </c>
      <c r="I236" s="215">
        <f>'24'!$K$39</f>
        <v>100</v>
      </c>
      <c r="J236" s="75">
        <f>I236*D236</f>
        <v>100</v>
      </c>
      <c r="K236" s="84"/>
    </row>
    <row r="237" spans="2:11" ht="14.4" thickBot="1" x14ac:dyDescent="0.3">
      <c r="B237" s="62"/>
      <c r="C237" s="166" t="s">
        <v>106</v>
      </c>
      <c r="D237" s="85">
        <v>1</v>
      </c>
      <c r="E237" s="167" t="s">
        <v>12</v>
      </c>
      <c r="F237" s="168">
        <f>CEILING(I237/(1-H237),1)</f>
        <v>0</v>
      </c>
      <c r="G237" s="169">
        <f>F237*D237</f>
        <v>0</v>
      </c>
      <c r="H237" s="170">
        <f>$M$15</f>
        <v>0.1</v>
      </c>
      <c r="I237" s="216">
        <f>'24'!$K$46</f>
        <v>0</v>
      </c>
      <c r="J237" s="171">
        <f>I237*D237</f>
        <v>0</v>
      </c>
      <c r="K237" s="172"/>
    </row>
    <row r="238" spans="2:11" ht="14.4" hidden="1" thickBot="1" x14ac:dyDescent="0.3">
      <c r="B238" s="105"/>
      <c r="C238" s="106"/>
      <c r="D238" s="94"/>
      <c r="E238" s="95"/>
      <c r="F238" s="107"/>
      <c r="G238" s="108"/>
      <c r="H238" s="101"/>
      <c r="I238" s="102"/>
      <c r="J238" s="109"/>
      <c r="K238" s="104"/>
    </row>
    <row r="239" spans="2:11" ht="14.4" thickBot="1" x14ac:dyDescent="0.3">
      <c r="B239" s="12">
        <v>25</v>
      </c>
      <c r="C239" s="198" t="str">
        <f>'Bid Summary'!F28</f>
        <v>Grading of well site</v>
      </c>
      <c r="D239" s="118" t="s">
        <v>79</v>
      </c>
      <c r="E239" s="118" t="s">
        <v>7</v>
      </c>
      <c r="F239" s="118" t="s">
        <v>80</v>
      </c>
      <c r="G239" s="119">
        <f>SUM(G240:G247)</f>
        <v>24804</v>
      </c>
      <c r="H239" s="120"/>
      <c r="I239" s="121"/>
      <c r="J239" s="149">
        <f>SUM(J240:J247)</f>
        <v>20664</v>
      </c>
      <c r="K239" s="122"/>
    </row>
    <row r="240" spans="2:11" ht="13.8" x14ac:dyDescent="0.25">
      <c r="B240" s="111"/>
      <c r="C240" s="71" t="s">
        <v>95</v>
      </c>
      <c r="D240" s="77">
        <v>1</v>
      </c>
      <c r="E240" s="72" t="s">
        <v>12</v>
      </c>
      <c r="F240" s="99">
        <f>CEILING(I240/(1-H240),1)</f>
        <v>20921</v>
      </c>
      <c r="G240" s="100">
        <f t="shared" ref="G240:G244" si="80">F240*D240</f>
        <v>20921</v>
      </c>
      <c r="H240" s="123">
        <f>$M$11</f>
        <v>0.17</v>
      </c>
      <c r="I240" s="223">
        <f>'25'!$K$3</f>
        <v>17364</v>
      </c>
      <c r="J240" s="103">
        <f t="shared" ref="J240:J244" si="81">I240*D240</f>
        <v>17364</v>
      </c>
      <c r="K240" s="124"/>
    </row>
    <row r="241" spans="2:11" ht="13.8" x14ac:dyDescent="0.25">
      <c r="B241" s="4"/>
      <c r="C241" s="68" t="s">
        <v>98</v>
      </c>
      <c r="D241" s="77">
        <v>1</v>
      </c>
      <c r="E241" s="69" t="s">
        <v>12</v>
      </c>
      <c r="F241" s="73">
        <f t="shared" ref="F241:F244" si="82">CEILING(I241/(1-H241),1)</f>
        <v>0</v>
      </c>
      <c r="G241" s="74">
        <f t="shared" si="80"/>
        <v>0</v>
      </c>
      <c r="H241" s="91">
        <f>$M$12</f>
        <v>0.15</v>
      </c>
      <c r="I241" s="211">
        <f>'25'!$K$11</f>
        <v>0</v>
      </c>
      <c r="J241" s="75">
        <f t="shared" si="81"/>
        <v>0</v>
      </c>
      <c r="K241" s="70"/>
    </row>
    <row r="242" spans="2:11" ht="13.8" x14ac:dyDescent="0.25">
      <c r="B242" s="4"/>
      <c r="C242" s="180" t="s">
        <v>102</v>
      </c>
      <c r="D242" s="77">
        <v>1</v>
      </c>
      <c r="E242" s="181" t="s">
        <v>12</v>
      </c>
      <c r="F242" s="182">
        <f t="shared" si="82"/>
        <v>0</v>
      </c>
      <c r="G242" s="183">
        <f t="shared" si="80"/>
        <v>0</v>
      </c>
      <c r="H242" s="184">
        <f>$M$14</f>
        <v>0.15</v>
      </c>
      <c r="I242" s="212">
        <f>'25'!$K$18</f>
        <v>0</v>
      </c>
      <c r="J242" s="185">
        <f t="shared" si="81"/>
        <v>0</v>
      </c>
      <c r="K242" s="186"/>
    </row>
    <row r="243" spans="2:11" ht="13.8" x14ac:dyDescent="0.25">
      <c r="B243" s="4"/>
      <c r="C243" s="78" t="s">
        <v>122</v>
      </c>
      <c r="D243" s="77">
        <v>1</v>
      </c>
      <c r="E243" s="79" t="s">
        <v>12</v>
      </c>
      <c r="F243" s="152">
        <f t="shared" si="82"/>
        <v>0</v>
      </c>
      <c r="G243" s="153">
        <f t="shared" si="80"/>
        <v>0</v>
      </c>
      <c r="H243" s="92">
        <f>$M$13</f>
        <v>0.1</v>
      </c>
      <c r="I243" s="213">
        <f>'25'!$K$25</f>
        <v>0</v>
      </c>
      <c r="J243" s="151">
        <f t="shared" si="81"/>
        <v>0</v>
      </c>
      <c r="K243" s="80"/>
    </row>
    <row r="244" spans="2:11" ht="13.8" x14ac:dyDescent="0.25">
      <c r="B244" s="4"/>
      <c r="C244" s="173" t="s">
        <v>107</v>
      </c>
      <c r="D244" s="77">
        <v>1</v>
      </c>
      <c r="E244" s="174" t="s">
        <v>12</v>
      </c>
      <c r="F244" s="175">
        <f t="shared" si="82"/>
        <v>2706</v>
      </c>
      <c r="G244" s="176">
        <f t="shared" si="80"/>
        <v>2706</v>
      </c>
      <c r="H244" s="177">
        <f>$M$14</f>
        <v>0.15</v>
      </c>
      <c r="I244" s="214">
        <f>'25'!$K$32</f>
        <v>2300</v>
      </c>
      <c r="J244" s="178">
        <f t="shared" si="81"/>
        <v>2300</v>
      </c>
      <c r="K244" s="179"/>
    </row>
    <row r="245" spans="2:11" ht="13.8" x14ac:dyDescent="0.25">
      <c r="B245" s="62"/>
      <c r="C245" s="81" t="s">
        <v>109</v>
      </c>
      <c r="D245" s="82">
        <v>1</v>
      </c>
      <c r="E245" s="83" t="s">
        <v>12</v>
      </c>
      <c r="F245" s="73">
        <f>CEILING(I245/(1-H245),1)</f>
        <v>1177</v>
      </c>
      <c r="G245" s="74">
        <f>F245*D245</f>
        <v>1177</v>
      </c>
      <c r="H245" s="110">
        <f>$M$12</f>
        <v>0.15</v>
      </c>
      <c r="I245" s="215">
        <f>'25'!$K$39</f>
        <v>1000</v>
      </c>
      <c r="J245" s="75">
        <f>I245*D245</f>
        <v>1000</v>
      </c>
      <c r="K245" s="84"/>
    </row>
    <row r="246" spans="2:11" ht="14.4" thickBot="1" x14ac:dyDescent="0.3">
      <c r="B246" s="62"/>
      <c r="C246" s="166" t="s">
        <v>106</v>
      </c>
      <c r="D246" s="85">
        <v>1</v>
      </c>
      <c r="E246" s="167" t="s">
        <v>12</v>
      </c>
      <c r="F246" s="168">
        <f>CEILING(I246/(1-H246),1)</f>
        <v>0</v>
      </c>
      <c r="G246" s="169">
        <f>F246*D246</f>
        <v>0</v>
      </c>
      <c r="H246" s="170">
        <f>$M$15</f>
        <v>0.1</v>
      </c>
      <c r="I246" s="216">
        <f>'25'!$K$46</f>
        <v>0</v>
      </c>
      <c r="J246" s="171">
        <f>I246*D246</f>
        <v>0</v>
      </c>
      <c r="K246" s="172"/>
    </row>
    <row r="247" spans="2:11" ht="14.4" hidden="1" thickBot="1" x14ac:dyDescent="0.3">
      <c r="B247" s="44"/>
      <c r="C247" s="106"/>
      <c r="D247" s="94"/>
      <c r="E247" s="95"/>
      <c r="F247" s="107"/>
      <c r="G247" s="108"/>
      <c r="H247" s="101"/>
      <c r="I247" s="102"/>
      <c r="J247" s="109"/>
      <c r="K247" s="104"/>
    </row>
    <row r="248" spans="2:11" ht="14.4" thickBot="1" x14ac:dyDescent="0.3">
      <c r="B248" s="12">
        <v>26</v>
      </c>
      <c r="C248" s="198" t="str">
        <f>'Bid Summary'!F29</f>
        <v>F&amp;I 2" crushed rock</v>
      </c>
      <c r="D248" s="118" t="s">
        <v>79</v>
      </c>
      <c r="E248" s="118" t="s">
        <v>7</v>
      </c>
      <c r="F248" s="118" t="s">
        <v>80</v>
      </c>
      <c r="G248" s="119">
        <f>SUM(G249:G256)</f>
        <v>39139</v>
      </c>
      <c r="H248" s="120"/>
      <c r="I248" s="121"/>
      <c r="J248" s="149">
        <f>SUM(J249:J256)</f>
        <v>33099.199999999997</v>
      </c>
      <c r="K248" s="122"/>
    </row>
    <row r="249" spans="2:11" ht="13.8" x14ac:dyDescent="0.25">
      <c r="B249" s="111"/>
      <c r="C249" s="71" t="s">
        <v>95</v>
      </c>
      <c r="D249" s="77">
        <v>1</v>
      </c>
      <c r="E249" s="72" t="s">
        <v>12</v>
      </c>
      <c r="F249" s="99">
        <f>CEILING(I249/(1-H249),1)</f>
        <v>8373</v>
      </c>
      <c r="G249" s="100">
        <f t="shared" ref="G249:G253" si="83">F249*D249</f>
        <v>8373</v>
      </c>
      <c r="H249" s="123">
        <f>$M$11</f>
        <v>0.17</v>
      </c>
      <c r="I249" s="223">
        <f>'26'!$K$3</f>
        <v>6949.2</v>
      </c>
      <c r="J249" s="103">
        <f t="shared" ref="J249:J253" si="84">I249*D249</f>
        <v>6949.2</v>
      </c>
      <c r="K249" s="124"/>
    </row>
    <row r="250" spans="2:11" ht="13.8" x14ac:dyDescent="0.25">
      <c r="B250" s="4"/>
      <c r="C250" s="68" t="s">
        <v>98</v>
      </c>
      <c r="D250" s="77">
        <v>1</v>
      </c>
      <c r="E250" s="69" t="s">
        <v>12</v>
      </c>
      <c r="F250" s="73">
        <f t="shared" ref="F250:F253" si="85">CEILING(I250/(1-H250),1)</f>
        <v>29412</v>
      </c>
      <c r="G250" s="74">
        <f t="shared" si="83"/>
        <v>29412</v>
      </c>
      <c r="H250" s="91">
        <f>$M$12</f>
        <v>0.15</v>
      </c>
      <c r="I250" s="211">
        <f>'26'!$K$11</f>
        <v>25000</v>
      </c>
      <c r="J250" s="75">
        <f t="shared" si="84"/>
        <v>25000</v>
      </c>
      <c r="K250" s="70"/>
    </row>
    <row r="251" spans="2:11" ht="13.8" x14ac:dyDescent="0.25">
      <c r="B251" s="4"/>
      <c r="C251" s="180" t="s">
        <v>102</v>
      </c>
      <c r="D251" s="77">
        <v>1</v>
      </c>
      <c r="E251" s="181" t="s">
        <v>12</v>
      </c>
      <c r="F251" s="182">
        <f t="shared" si="85"/>
        <v>0</v>
      </c>
      <c r="G251" s="183">
        <f t="shared" si="83"/>
        <v>0</v>
      </c>
      <c r="H251" s="184">
        <f>$M$14</f>
        <v>0.15</v>
      </c>
      <c r="I251" s="212">
        <f>'26'!$K$18</f>
        <v>0</v>
      </c>
      <c r="J251" s="185">
        <f t="shared" si="84"/>
        <v>0</v>
      </c>
      <c r="K251" s="186"/>
    </row>
    <row r="252" spans="2:11" ht="13.8" x14ac:dyDescent="0.25">
      <c r="B252" s="4"/>
      <c r="C252" s="78" t="s">
        <v>122</v>
      </c>
      <c r="D252" s="77">
        <v>1</v>
      </c>
      <c r="E252" s="79" t="s">
        <v>12</v>
      </c>
      <c r="F252" s="152">
        <f t="shared" si="85"/>
        <v>0</v>
      </c>
      <c r="G252" s="153">
        <f t="shared" si="83"/>
        <v>0</v>
      </c>
      <c r="H252" s="92">
        <f>$M$13</f>
        <v>0.1</v>
      </c>
      <c r="I252" s="213">
        <f>'26'!$K$25</f>
        <v>0</v>
      </c>
      <c r="J252" s="151">
        <f t="shared" si="84"/>
        <v>0</v>
      </c>
      <c r="K252" s="80"/>
    </row>
    <row r="253" spans="2:11" ht="13.8" x14ac:dyDescent="0.25">
      <c r="B253" s="4"/>
      <c r="C253" s="173" t="s">
        <v>107</v>
      </c>
      <c r="D253" s="77">
        <v>1</v>
      </c>
      <c r="E253" s="174" t="s">
        <v>12</v>
      </c>
      <c r="F253" s="175">
        <f t="shared" si="85"/>
        <v>1059</v>
      </c>
      <c r="G253" s="176">
        <f t="shared" si="83"/>
        <v>1059</v>
      </c>
      <c r="H253" s="177">
        <f>$M$14</f>
        <v>0.15</v>
      </c>
      <c r="I253" s="214">
        <f>'26'!$K$32</f>
        <v>900</v>
      </c>
      <c r="J253" s="178">
        <f t="shared" si="84"/>
        <v>900</v>
      </c>
      <c r="K253" s="179"/>
    </row>
    <row r="254" spans="2:11" ht="13.8" x14ac:dyDescent="0.25">
      <c r="B254" s="62"/>
      <c r="C254" s="81" t="s">
        <v>109</v>
      </c>
      <c r="D254" s="82">
        <v>1</v>
      </c>
      <c r="E254" s="83" t="s">
        <v>12</v>
      </c>
      <c r="F254" s="73">
        <f>CEILING(I254/(1-H254),1)</f>
        <v>295</v>
      </c>
      <c r="G254" s="74">
        <f>F254*D254</f>
        <v>295</v>
      </c>
      <c r="H254" s="110">
        <f>$M$12</f>
        <v>0.15</v>
      </c>
      <c r="I254" s="215">
        <f>'26'!$K$39</f>
        <v>250</v>
      </c>
      <c r="J254" s="75">
        <f>I254*D254</f>
        <v>250</v>
      </c>
      <c r="K254" s="84"/>
    </row>
    <row r="255" spans="2:11" ht="14.4" thickBot="1" x14ac:dyDescent="0.3">
      <c r="B255" s="62"/>
      <c r="C255" s="166" t="s">
        <v>106</v>
      </c>
      <c r="D255" s="85">
        <v>1</v>
      </c>
      <c r="E255" s="167" t="s">
        <v>12</v>
      </c>
      <c r="F255" s="168">
        <f>CEILING(I255/(1-H255),1)</f>
        <v>0</v>
      </c>
      <c r="G255" s="169">
        <f>F255*D255</f>
        <v>0</v>
      </c>
      <c r="H255" s="170">
        <f>$M$15</f>
        <v>0.1</v>
      </c>
      <c r="I255" s="216">
        <f>'26'!$K$46</f>
        <v>0</v>
      </c>
      <c r="J255" s="171">
        <f>I255*D255</f>
        <v>0</v>
      </c>
      <c r="K255" s="172"/>
    </row>
    <row r="256" spans="2:11" ht="14.4" hidden="1" thickBot="1" x14ac:dyDescent="0.3">
      <c r="B256" s="105"/>
      <c r="C256" s="106"/>
      <c r="D256" s="94"/>
      <c r="E256" s="95"/>
      <c r="F256" s="107"/>
      <c r="G256" s="108"/>
      <c r="H256" s="101"/>
      <c r="I256" s="102"/>
      <c r="J256" s="109"/>
      <c r="K256" s="104"/>
    </row>
    <row r="257" spans="2:11" ht="14.4" thickBot="1" x14ac:dyDescent="0.3">
      <c r="B257" s="12">
        <v>27</v>
      </c>
      <c r="C257" s="198" t="str">
        <f>'Bid Summary'!F30</f>
        <v>F&amp;I chain link fence w/ mow strip</v>
      </c>
      <c r="D257" s="118" t="s">
        <v>79</v>
      </c>
      <c r="E257" s="118" t="s">
        <v>7</v>
      </c>
      <c r="F257" s="118" t="s">
        <v>80</v>
      </c>
      <c r="G257" s="119">
        <f>SUM(G258:G265)</f>
        <v>56168</v>
      </c>
      <c r="H257" s="120"/>
      <c r="I257" s="121"/>
      <c r="J257" s="149">
        <f>SUM(J258:J265)</f>
        <v>50352</v>
      </c>
      <c r="K257" s="122"/>
    </row>
    <row r="258" spans="2:11" ht="13.8" x14ac:dyDescent="0.25">
      <c r="B258" s="111"/>
      <c r="C258" s="71" t="s">
        <v>95</v>
      </c>
      <c r="D258" s="77">
        <v>1</v>
      </c>
      <c r="E258" s="72" t="s">
        <v>12</v>
      </c>
      <c r="F258" s="99">
        <f>CEILING(I258/(1-H258),1)</f>
        <v>2834</v>
      </c>
      <c r="G258" s="100">
        <f t="shared" ref="G258:G262" si="86">F258*D258</f>
        <v>2834</v>
      </c>
      <c r="H258" s="123">
        <f>$M$11</f>
        <v>0.17</v>
      </c>
      <c r="I258" s="223">
        <f>'27'!$K$3</f>
        <v>2352</v>
      </c>
      <c r="J258" s="103">
        <f t="shared" ref="J258:J262" si="87">I258*D258</f>
        <v>2352</v>
      </c>
      <c r="K258" s="124"/>
    </row>
    <row r="259" spans="2:11" ht="13.8" x14ac:dyDescent="0.25">
      <c r="B259" s="4"/>
      <c r="C259" s="68" t="s">
        <v>98</v>
      </c>
      <c r="D259" s="77">
        <v>1</v>
      </c>
      <c r="E259" s="69" t="s">
        <v>12</v>
      </c>
      <c r="F259" s="73">
        <f t="shared" ref="F259:F262" si="88">CEILING(I259/(1-H259),1)</f>
        <v>0</v>
      </c>
      <c r="G259" s="74">
        <f t="shared" si="86"/>
        <v>0</v>
      </c>
      <c r="H259" s="91">
        <f>$M$12</f>
        <v>0.15</v>
      </c>
      <c r="I259" s="211">
        <f>'27'!$K$11</f>
        <v>0</v>
      </c>
      <c r="J259" s="75">
        <f t="shared" si="87"/>
        <v>0</v>
      </c>
      <c r="K259" s="70"/>
    </row>
    <row r="260" spans="2:11" ht="13.8" x14ac:dyDescent="0.25">
      <c r="B260" s="4"/>
      <c r="C260" s="180" t="s">
        <v>102</v>
      </c>
      <c r="D260" s="77">
        <v>1</v>
      </c>
      <c r="E260" s="181" t="s">
        <v>12</v>
      </c>
      <c r="F260" s="182">
        <f t="shared" si="88"/>
        <v>0</v>
      </c>
      <c r="G260" s="183">
        <f t="shared" si="86"/>
        <v>0</v>
      </c>
      <c r="H260" s="184">
        <f>$M$14</f>
        <v>0.15</v>
      </c>
      <c r="I260" s="212">
        <f>'27'!$K$18</f>
        <v>0</v>
      </c>
      <c r="J260" s="185">
        <f t="shared" si="87"/>
        <v>0</v>
      </c>
      <c r="K260" s="186"/>
    </row>
    <row r="261" spans="2:11" ht="13.8" x14ac:dyDescent="0.25">
      <c r="B261" s="4"/>
      <c r="C261" s="78" t="s">
        <v>122</v>
      </c>
      <c r="D261" s="77">
        <v>1</v>
      </c>
      <c r="E261" s="79" t="s">
        <v>12</v>
      </c>
      <c r="F261" s="152">
        <f t="shared" si="88"/>
        <v>53334</v>
      </c>
      <c r="G261" s="153">
        <f t="shared" si="86"/>
        <v>53334</v>
      </c>
      <c r="H261" s="92">
        <f>$M$13</f>
        <v>0.1</v>
      </c>
      <c r="I261" s="213">
        <f>'27'!$K$25</f>
        <v>48000</v>
      </c>
      <c r="J261" s="151">
        <f t="shared" si="87"/>
        <v>48000</v>
      </c>
      <c r="K261" s="80"/>
    </row>
    <row r="262" spans="2:11" ht="13.8" x14ac:dyDescent="0.25">
      <c r="B262" s="4"/>
      <c r="C262" s="173" t="s">
        <v>107</v>
      </c>
      <c r="D262" s="77">
        <v>1</v>
      </c>
      <c r="E262" s="174" t="s">
        <v>12</v>
      </c>
      <c r="F262" s="175">
        <f t="shared" si="88"/>
        <v>0</v>
      </c>
      <c r="G262" s="176">
        <f t="shared" si="86"/>
        <v>0</v>
      </c>
      <c r="H262" s="177">
        <f>$M$14</f>
        <v>0.15</v>
      </c>
      <c r="I262" s="214">
        <f>'27'!$K$32</f>
        <v>0</v>
      </c>
      <c r="J262" s="178">
        <f t="shared" si="87"/>
        <v>0</v>
      </c>
      <c r="K262" s="179"/>
    </row>
    <row r="263" spans="2:11" ht="13.8" x14ac:dyDescent="0.25">
      <c r="B263" s="62"/>
      <c r="C263" s="81" t="s">
        <v>109</v>
      </c>
      <c r="D263" s="82">
        <v>1</v>
      </c>
      <c r="E263" s="83" t="s">
        <v>12</v>
      </c>
      <c r="F263" s="73">
        <f>CEILING(I263/(1-H263),1)</f>
        <v>0</v>
      </c>
      <c r="G263" s="74">
        <f>F263*D263</f>
        <v>0</v>
      </c>
      <c r="H263" s="110">
        <f>$M$12</f>
        <v>0.15</v>
      </c>
      <c r="I263" s="215">
        <f>'27'!$K$39</f>
        <v>0</v>
      </c>
      <c r="J263" s="75">
        <f>I263*D263</f>
        <v>0</v>
      </c>
      <c r="K263" s="84"/>
    </row>
    <row r="264" spans="2:11" ht="14.4" thickBot="1" x14ac:dyDescent="0.3">
      <c r="B264" s="62"/>
      <c r="C264" s="166" t="s">
        <v>106</v>
      </c>
      <c r="D264" s="85">
        <v>1</v>
      </c>
      <c r="E264" s="167" t="s">
        <v>12</v>
      </c>
      <c r="F264" s="168">
        <f>CEILING(I264/(1-H264),1)</f>
        <v>0</v>
      </c>
      <c r="G264" s="169">
        <f>F264*D264</f>
        <v>0</v>
      </c>
      <c r="H264" s="170">
        <f>$M$15</f>
        <v>0.1</v>
      </c>
      <c r="I264" s="216">
        <f>'27'!$K$46</f>
        <v>0</v>
      </c>
      <c r="J264" s="171">
        <f>I264*D264</f>
        <v>0</v>
      </c>
      <c r="K264" s="172"/>
    </row>
    <row r="265" spans="2:11" ht="14.4" hidden="1" thickBot="1" x14ac:dyDescent="0.3">
      <c r="B265" s="44"/>
      <c r="C265" s="106"/>
      <c r="D265" s="94"/>
      <c r="E265" s="95"/>
      <c r="F265" s="107"/>
      <c r="G265" s="108"/>
      <c r="H265" s="101"/>
      <c r="I265" s="102"/>
      <c r="J265" s="109"/>
      <c r="K265" s="104"/>
    </row>
    <row r="266" spans="2:11" ht="14.4" thickBot="1" x14ac:dyDescent="0.3">
      <c r="B266" s="12">
        <v>28</v>
      </c>
      <c r="C266" s="198" t="str">
        <f>'Bid Summary'!F31</f>
        <v>F&amp;I rolling access gates</v>
      </c>
      <c r="D266" s="118" t="s">
        <v>79</v>
      </c>
      <c r="E266" s="118" t="s">
        <v>7</v>
      </c>
      <c r="F266" s="118" t="s">
        <v>80</v>
      </c>
      <c r="G266" s="119">
        <f>SUM(G267:G274)</f>
        <v>97020</v>
      </c>
      <c r="H266" s="120"/>
      <c r="I266" s="121"/>
      <c r="J266" s="149">
        <f>SUM(J267:J274)</f>
        <v>82956</v>
      </c>
      <c r="K266" s="122"/>
    </row>
    <row r="267" spans="2:11" ht="13.8" x14ac:dyDescent="0.25">
      <c r="B267" s="111"/>
      <c r="C267" s="71" t="s">
        <v>95</v>
      </c>
      <c r="D267" s="77">
        <v>1</v>
      </c>
      <c r="E267" s="72" t="s">
        <v>12</v>
      </c>
      <c r="F267" s="99">
        <f>CEILING(I267/(1-H267),1)</f>
        <v>8502</v>
      </c>
      <c r="G267" s="100">
        <f t="shared" ref="G267:G271" si="89">F267*D267</f>
        <v>8502</v>
      </c>
      <c r="H267" s="123">
        <f>$M$11</f>
        <v>0.17</v>
      </c>
      <c r="I267" s="223">
        <f>'28'!$K$3</f>
        <v>7056</v>
      </c>
      <c r="J267" s="103">
        <f t="shared" ref="J267:J271" si="90">I267*D267</f>
        <v>7056</v>
      </c>
      <c r="K267" s="124"/>
    </row>
    <row r="268" spans="2:11" ht="13.8" x14ac:dyDescent="0.25">
      <c r="B268" s="4"/>
      <c r="C268" s="68" t="s">
        <v>98</v>
      </c>
      <c r="D268" s="77">
        <v>1</v>
      </c>
      <c r="E268" s="69" t="s">
        <v>12</v>
      </c>
      <c r="F268" s="73">
        <f t="shared" ref="F268:F271" si="91">CEILING(I268/(1-H268),1)</f>
        <v>75295</v>
      </c>
      <c r="G268" s="74">
        <f t="shared" si="89"/>
        <v>75295</v>
      </c>
      <c r="H268" s="91">
        <f>$M$12</f>
        <v>0.15</v>
      </c>
      <c r="I268" s="211">
        <f>'28'!$K$11</f>
        <v>64000</v>
      </c>
      <c r="J268" s="75">
        <f t="shared" si="90"/>
        <v>64000</v>
      </c>
      <c r="K268" s="70"/>
    </row>
    <row r="269" spans="2:11" ht="13.8" x14ac:dyDescent="0.25">
      <c r="B269" s="4"/>
      <c r="C269" s="180" t="s">
        <v>102</v>
      </c>
      <c r="D269" s="77">
        <v>1</v>
      </c>
      <c r="E269" s="181" t="s">
        <v>12</v>
      </c>
      <c r="F269" s="182">
        <f t="shared" si="91"/>
        <v>0</v>
      </c>
      <c r="G269" s="183">
        <f t="shared" si="89"/>
        <v>0</v>
      </c>
      <c r="H269" s="184">
        <f>$M$14</f>
        <v>0.15</v>
      </c>
      <c r="I269" s="212">
        <f>'28'!$K$18</f>
        <v>0</v>
      </c>
      <c r="J269" s="185">
        <f t="shared" si="90"/>
        <v>0</v>
      </c>
      <c r="K269" s="186"/>
    </row>
    <row r="270" spans="2:11" ht="13.8" x14ac:dyDescent="0.25">
      <c r="B270" s="4"/>
      <c r="C270" s="78" t="s">
        <v>122</v>
      </c>
      <c r="D270" s="77">
        <v>1</v>
      </c>
      <c r="E270" s="79" t="s">
        <v>12</v>
      </c>
      <c r="F270" s="152">
        <f t="shared" si="91"/>
        <v>13223</v>
      </c>
      <c r="G270" s="153">
        <f t="shared" si="89"/>
        <v>13223</v>
      </c>
      <c r="H270" s="92">
        <f>$M$13</f>
        <v>0.1</v>
      </c>
      <c r="I270" s="213">
        <f>'28'!$K$25</f>
        <v>11900</v>
      </c>
      <c r="J270" s="151">
        <f t="shared" si="90"/>
        <v>11900</v>
      </c>
      <c r="K270" s="80"/>
    </row>
    <row r="271" spans="2:11" ht="13.8" x14ac:dyDescent="0.25">
      <c r="B271" s="4"/>
      <c r="C271" s="173" t="s">
        <v>107</v>
      </c>
      <c r="D271" s="77">
        <v>1</v>
      </c>
      <c r="E271" s="174" t="s">
        <v>12</v>
      </c>
      <c r="F271" s="175">
        <f t="shared" si="91"/>
        <v>0</v>
      </c>
      <c r="G271" s="176">
        <f t="shared" si="89"/>
        <v>0</v>
      </c>
      <c r="H271" s="177">
        <f>$M$14</f>
        <v>0.15</v>
      </c>
      <c r="I271" s="214">
        <f>'28'!$K$32</f>
        <v>0</v>
      </c>
      <c r="J271" s="178">
        <f t="shared" si="90"/>
        <v>0</v>
      </c>
      <c r="K271" s="179"/>
    </row>
    <row r="272" spans="2:11" ht="13.8" x14ac:dyDescent="0.25">
      <c r="B272" s="62"/>
      <c r="C272" s="81" t="s">
        <v>109</v>
      </c>
      <c r="D272" s="82">
        <v>1</v>
      </c>
      <c r="E272" s="83" t="s">
        <v>12</v>
      </c>
      <c r="F272" s="73">
        <f>CEILING(I272/(1-H272),1)</f>
        <v>0</v>
      </c>
      <c r="G272" s="74">
        <f>F272*D272</f>
        <v>0</v>
      </c>
      <c r="H272" s="110">
        <f>$M$12</f>
        <v>0.15</v>
      </c>
      <c r="I272" s="215">
        <f>'28'!$K$39</f>
        <v>0</v>
      </c>
      <c r="J272" s="75">
        <f>I272*D272</f>
        <v>0</v>
      </c>
      <c r="K272" s="84"/>
    </row>
    <row r="273" spans="2:11" ht="14.4" thickBot="1" x14ac:dyDescent="0.3">
      <c r="B273" s="62"/>
      <c r="C273" s="166" t="s">
        <v>106</v>
      </c>
      <c r="D273" s="85">
        <v>1</v>
      </c>
      <c r="E273" s="167" t="s">
        <v>12</v>
      </c>
      <c r="F273" s="168">
        <f>CEILING(I273/(1-H273),1)</f>
        <v>0</v>
      </c>
      <c r="G273" s="169">
        <f>F273*D273</f>
        <v>0</v>
      </c>
      <c r="H273" s="170">
        <f>$M$15</f>
        <v>0.1</v>
      </c>
      <c r="I273" s="216">
        <f>'28'!$K$46</f>
        <v>0</v>
      </c>
      <c r="J273" s="171">
        <f>I273*D273</f>
        <v>0</v>
      </c>
      <c r="K273" s="172"/>
    </row>
    <row r="274" spans="2:11" ht="14.4" hidden="1" thickBot="1" x14ac:dyDescent="0.3">
      <c r="B274" s="105"/>
      <c r="C274" s="106"/>
      <c r="D274" s="94"/>
      <c r="E274" s="95"/>
      <c r="F274" s="107"/>
      <c r="G274" s="108"/>
      <c r="H274" s="101"/>
      <c r="I274" s="102"/>
      <c r="J274" s="109"/>
      <c r="K274" s="104"/>
    </row>
    <row r="275" spans="2:11" ht="14.4" thickBot="1" x14ac:dyDescent="0.3">
      <c r="B275" s="12">
        <v>29</v>
      </c>
      <c r="C275" s="198" t="str">
        <f>'Bid Summary'!F32</f>
        <v>F&amp;I electrical service, controls, and lighting</v>
      </c>
      <c r="D275" s="118" t="s">
        <v>79</v>
      </c>
      <c r="E275" s="118" t="s">
        <v>7</v>
      </c>
      <c r="F275" s="118" t="s">
        <v>80</v>
      </c>
      <c r="G275" s="119">
        <f>SUM(G276:G283)</f>
        <v>143370</v>
      </c>
      <c r="H275" s="120"/>
      <c r="I275" s="121"/>
      <c r="J275" s="149">
        <f>SUM(J276:J283)</f>
        <v>121951.26000000001</v>
      </c>
      <c r="K275" s="122"/>
    </row>
    <row r="276" spans="2:11" ht="13.8" x14ac:dyDescent="0.25">
      <c r="B276" s="111"/>
      <c r="C276" s="71" t="s">
        <v>95</v>
      </c>
      <c r="D276" s="77">
        <v>1</v>
      </c>
      <c r="E276" s="72" t="s">
        <v>12</v>
      </c>
      <c r="F276" s="99">
        <f>CEILING(I276/(1-H276),1)</f>
        <v>51357</v>
      </c>
      <c r="G276" s="100">
        <f t="shared" ref="G276:G280" si="92">F276*D276</f>
        <v>51357</v>
      </c>
      <c r="H276" s="123">
        <f>$M$11</f>
        <v>0.17</v>
      </c>
      <c r="I276" s="223">
        <f>'29'!$K$3</f>
        <v>42625.5</v>
      </c>
      <c r="J276" s="103">
        <f t="shared" ref="J276:J280" si="93">I276*D276</f>
        <v>42625.5</v>
      </c>
      <c r="K276" s="124"/>
    </row>
    <row r="277" spans="2:11" ht="13.8" x14ac:dyDescent="0.25">
      <c r="B277" s="4"/>
      <c r="C277" s="68" t="s">
        <v>98</v>
      </c>
      <c r="D277" s="77">
        <v>1</v>
      </c>
      <c r="E277" s="69" t="s">
        <v>12</v>
      </c>
      <c r="F277" s="73">
        <f t="shared" ref="F277:F280" si="94">CEILING(I277/(1-H277),1)</f>
        <v>66384</v>
      </c>
      <c r="G277" s="74">
        <f t="shared" si="92"/>
        <v>66384</v>
      </c>
      <c r="H277" s="91">
        <f>$M$12</f>
        <v>0.15</v>
      </c>
      <c r="I277" s="211">
        <f>'29'!$K$11</f>
        <v>56425.760000000002</v>
      </c>
      <c r="J277" s="75">
        <f t="shared" si="93"/>
        <v>56425.760000000002</v>
      </c>
      <c r="K277" s="70"/>
    </row>
    <row r="278" spans="2:11" ht="13.8" x14ac:dyDescent="0.25">
      <c r="B278" s="4"/>
      <c r="C278" s="180" t="s">
        <v>102</v>
      </c>
      <c r="D278" s="77">
        <v>1</v>
      </c>
      <c r="E278" s="181" t="s">
        <v>12</v>
      </c>
      <c r="F278" s="182">
        <f t="shared" si="94"/>
        <v>2706</v>
      </c>
      <c r="G278" s="183">
        <f t="shared" si="92"/>
        <v>2706</v>
      </c>
      <c r="H278" s="184">
        <f>$M$14</f>
        <v>0.15</v>
      </c>
      <c r="I278" s="212">
        <f>'29'!$K$18</f>
        <v>2300</v>
      </c>
      <c r="J278" s="185">
        <f t="shared" si="93"/>
        <v>2300</v>
      </c>
      <c r="K278" s="186"/>
    </row>
    <row r="279" spans="2:11" ht="13.8" x14ac:dyDescent="0.25">
      <c r="B279" s="4"/>
      <c r="C279" s="78" t="s">
        <v>122</v>
      </c>
      <c r="D279" s="77">
        <v>1</v>
      </c>
      <c r="E279" s="79" t="s">
        <v>12</v>
      </c>
      <c r="F279" s="152">
        <f t="shared" si="94"/>
        <v>21778</v>
      </c>
      <c r="G279" s="153">
        <f t="shared" si="92"/>
        <v>21778</v>
      </c>
      <c r="H279" s="92">
        <f>$M$13</f>
        <v>0.1</v>
      </c>
      <c r="I279" s="213">
        <f>'29'!$K$25</f>
        <v>19600</v>
      </c>
      <c r="J279" s="151">
        <f t="shared" si="93"/>
        <v>19600</v>
      </c>
      <c r="K279" s="80"/>
    </row>
    <row r="280" spans="2:11" ht="13.8" x14ac:dyDescent="0.25">
      <c r="B280" s="4"/>
      <c r="C280" s="173" t="s">
        <v>107</v>
      </c>
      <c r="D280" s="77">
        <v>1</v>
      </c>
      <c r="E280" s="174" t="s">
        <v>12</v>
      </c>
      <c r="F280" s="175">
        <f t="shared" si="94"/>
        <v>0</v>
      </c>
      <c r="G280" s="176">
        <f t="shared" si="92"/>
        <v>0</v>
      </c>
      <c r="H280" s="177">
        <f>$M$14</f>
        <v>0.15</v>
      </c>
      <c r="I280" s="214">
        <f>'29'!$K$32</f>
        <v>0</v>
      </c>
      <c r="J280" s="178">
        <f t="shared" si="93"/>
        <v>0</v>
      </c>
      <c r="K280" s="179"/>
    </row>
    <row r="281" spans="2:11" ht="13.8" x14ac:dyDescent="0.25">
      <c r="B281" s="62"/>
      <c r="C281" s="81" t="s">
        <v>109</v>
      </c>
      <c r="D281" s="82">
        <v>1</v>
      </c>
      <c r="E281" s="83" t="s">
        <v>12</v>
      </c>
      <c r="F281" s="73">
        <f>CEILING(I281/(1-H281),1)</f>
        <v>589</v>
      </c>
      <c r="G281" s="74">
        <f>F281*D281</f>
        <v>589</v>
      </c>
      <c r="H281" s="110">
        <f>$M$12</f>
        <v>0.15</v>
      </c>
      <c r="I281" s="215">
        <f>'29'!$K$39</f>
        <v>500</v>
      </c>
      <c r="J281" s="75">
        <f>I281*D281</f>
        <v>500</v>
      </c>
      <c r="K281" s="84"/>
    </row>
    <row r="282" spans="2:11" ht="14.4" thickBot="1" x14ac:dyDescent="0.3">
      <c r="B282" s="62"/>
      <c r="C282" s="166" t="s">
        <v>106</v>
      </c>
      <c r="D282" s="85">
        <v>1</v>
      </c>
      <c r="E282" s="167" t="s">
        <v>12</v>
      </c>
      <c r="F282" s="168">
        <f>CEILING(I282/(1-H282),1)</f>
        <v>556</v>
      </c>
      <c r="G282" s="169">
        <f>F282*D282</f>
        <v>556</v>
      </c>
      <c r="H282" s="170">
        <f>$M$15</f>
        <v>0.1</v>
      </c>
      <c r="I282" s="216">
        <f>'29'!$K$46</f>
        <v>500</v>
      </c>
      <c r="J282" s="171">
        <f>I282*D282</f>
        <v>500</v>
      </c>
      <c r="K282" s="172"/>
    </row>
    <row r="283" spans="2:11" ht="14.4" hidden="1" thickBot="1" x14ac:dyDescent="0.3">
      <c r="B283" s="44"/>
      <c r="C283" s="106"/>
      <c r="D283" s="94"/>
      <c r="E283" s="95"/>
      <c r="F283" s="107"/>
      <c r="G283" s="108"/>
      <c r="H283" s="101"/>
      <c r="I283" s="102"/>
      <c r="J283" s="109"/>
      <c r="K283" s="104"/>
    </row>
    <row r="284" spans="2:11" ht="14.4" thickBot="1" x14ac:dyDescent="0.3">
      <c r="B284" s="12">
        <v>30</v>
      </c>
      <c r="C284" s="198" t="str">
        <f>'Bid Summary'!F33</f>
        <v>F&amp;I MCC and shade structure</v>
      </c>
      <c r="D284" s="118" t="s">
        <v>79</v>
      </c>
      <c r="E284" s="118" t="s">
        <v>7</v>
      </c>
      <c r="F284" s="118" t="s">
        <v>80</v>
      </c>
      <c r="G284" s="119">
        <f>SUM(G285:G292)</f>
        <v>271997</v>
      </c>
      <c r="H284" s="120"/>
      <c r="I284" s="121"/>
      <c r="J284" s="149">
        <f>SUM(J285:J292)</f>
        <v>233809</v>
      </c>
      <c r="K284" s="122"/>
    </row>
    <row r="285" spans="2:11" ht="13.8" x14ac:dyDescent="0.25">
      <c r="B285" s="111"/>
      <c r="C285" s="71" t="s">
        <v>95</v>
      </c>
      <c r="D285" s="77">
        <v>1</v>
      </c>
      <c r="E285" s="72" t="s">
        <v>12</v>
      </c>
      <c r="F285" s="99">
        <f>CEILING(I285/(1-H285),1)</f>
        <v>24793</v>
      </c>
      <c r="G285" s="100">
        <f t="shared" ref="G285:G289" si="95">F285*D285</f>
        <v>24793</v>
      </c>
      <c r="H285" s="123">
        <f>$M$11</f>
        <v>0.17</v>
      </c>
      <c r="I285" s="223">
        <f>'30'!$K$3</f>
        <v>20578</v>
      </c>
      <c r="J285" s="103">
        <f t="shared" ref="J285:J289" si="96">I285*D285</f>
        <v>20578</v>
      </c>
      <c r="K285" s="124"/>
    </row>
    <row r="286" spans="2:11" ht="13.8" x14ac:dyDescent="0.25">
      <c r="B286" s="4"/>
      <c r="C286" s="68" t="s">
        <v>98</v>
      </c>
      <c r="D286" s="77">
        <v>1</v>
      </c>
      <c r="E286" s="69" t="s">
        <v>12</v>
      </c>
      <c r="F286" s="73">
        <f t="shared" ref="F286:F289" si="97">CEILING(I286/(1-H286),1)</f>
        <v>185028</v>
      </c>
      <c r="G286" s="74">
        <f t="shared" si="95"/>
        <v>185028</v>
      </c>
      <c r="H286" s="91">
        <f>$M$12</f>
        <v>0.15</v>
      </c>
      <c r="I286" s="211">
        <f>'30'!$K$11</f>
        <v>157273</v>
      </c>
      <c r="J286" s="75">
        <f t="shared" si="96"/>
        <v>157273</v>
      </c>
      <c r="K286" s="70"/>
    </row>
    <row r="287" spans="2:11" ht="13.8" x14ac:dyDescent="0.25">
      <c r="B287" s="4"/>
      <c r="C287" s="180" t="s">
        <v>102</v>
      </c>
      <c r="D287" s="77">
        <v>1</v>
      </c>
      <c r="E287" s="181" t="s">
        <v>12</v>
      </c>
      <c r="F287" s="182">
        <f t="shared" si="97"/>
        <v>0</v>
      </c>
      <c r="G287" s="183">
        <f t="shared" si="95"/>
        <v>0</v>
      </c>
      <c r="H287" s="184">
        <f>$M$14</f>
        <v>0.15</v>
      </c>
      <c r="I287" s="212">
        <f>'30'!$K$18</f>
        <v>0</v>
      </c>
      <c r="J287" s="185">
        <f t="shared" si="96"/>
        <v>0</v>
      </c>
      <c r="K287" s="186"/>
    </row>
    <row r="288" spans="2:11" ht="13.8" x14ac:dyDescent="0.25">
      <c r="B288" s="4"/>
      <c r="C288" s="78" t="s">
        <v>122</v>
      </c>
      <c r="D288" s="77">
        <v>1</v>
      </c>
      <c r="E288" s="79" t="s">
        <v>12</v>
      </c>
      <c r="F288" s="152">
        <f t="shared" si="97"/>
        <v>62176</v>
      </c>
      <c r="G288" s="153">
        <f t="shared" si="95"/>
        <v>62176</v>
      </c>
      <c r="H288" s="92">
        <f>$M$13</f>
        <v>0.1</v>
      </c>
      <c r="I288" s="213">
        <f>'30'!$K$25</f>
        <v>55958</v>
      </c>
      <c r="J288" s="151">
        <f t="shared" si="96"/>
        <v>55958</v>
      </c>
      <c r="K288" s="80"/>
    </row>
    <row r="289" spans="2:11" ht="13.8" x14ac:dyDescent="0.25">
      <c r="B289" s="4"/>
      <c r="C289" s="173" t="s">
        <v>107</v>
      </c>
      <c r="D289" s="77">
        <v>1</v>
      </c>
      <c r="E289" s="174" t="s">
        <v>12</v>
      </c>
      <c r="F289" s="175">
        <f t="shared" si="97"/>
        <v>0</v>
      </c>
      <c r="G289" s="176">
        <f t="shared" si="95"/>
        <v>0</v>
      </c>
      <c r="H289" s="177">
        <f>$M$14</f>
        <v>0.15</v>
      </c>
      <c r="I289" s="214">
        <f>'30'!$K$32</f>
        <v>0</v>
      </c>
      <c r="J289" s="178">
        <f t="shared" si="96"/>
        <v>0</v>
      </c>
      <c r="K289" s="179"/>
    </row>
    <row r="290" spans="2:11" ht="13.8" x14ac:dyDescent="0.25">
      <c r="B290" s="62"/>
      <c r="C290" s="81" t="s">
        <v>109</v>
      </c>
      <c r="D290" s="82">
        <v>1</v>
      </c>
      <c r="E290" s="83" t="s">
        <v>12</v>
      </c>
      <c r="F290" s="73">
        <f>CEILING(I290/(1-H290),1)</f>
        <v>0</v>
      </c>
      <c r="G290" s="74">
        <f>F290*D290</f>
        <v>0</v>
      </c>
      <c r="H290" s="110">
        <f>$M$12</f>
        <v>0.15</v>
      </c>
      <c r="I290" s="215">
        <f>'30'!$K$39</f>
        <v>0</v>
      </c>
      <c r="J290" s="75">
        <f>I290*D290</f>
        <v>0</v>
      </c>
      <c r="K290" s="84"/>
    </row>
    <row r="291" spans="2:11" ht="14.4" thickBot="1" x14ac:dyDescent="0.3">
      <c r="B291" s="62"/>
      <c r="C291" s="166" t="s">
        <v>106</v>
      </c>
      <c r="D291" s="85">
        <v>1</v>
      </c>
      <c r="E291" s="167" t="s">
        <v>12</v>
      </c>
      <c r="F291" s="168">
        <f>CEILING(I291/(1-H291),1)</f>
        <v>0</v>
      </c>
      <c r="G291" s="169">
        <f>F291*D291</f>
        <v>0</v>
      </c>
      <c r="H291" s="170">
        <f>$M$15</f>
        <v>0.1</v>
      </c>
      <c r="I291" s="216">
        <f>'30'!$K$46</f>
        <v>0</v>
      </c>
      <c r="J291" s="171">
        <f>I291*D291</f>
        <v>0</v>
      </c>
      <c r="K291" s="172"/>
    </row>
    <row r="292" spans="2:11" ht="14.4" hidden="1" thickBot="1" x14ac:dyDescent="0.3">
      <c r="B292" s="105"/>
      <c r="C292" s="106"/>
      <c r="D292" s="94"/>
      <c r="E292" s="95"/>
      <c r="F292" s="107"/>
      <c r="G292" s="108"/>
      <c r="H292" s="101"/>
      <c r="I292" s="102"/>
      <c r="J292" s="109"/>
      <c r="K292" s="104"/>
    </row>
    <row r="293" spans="2:11" ht="14.4" thickBot="1" x14ac:dyDescent="0.3">
      <c r="B293" s="12">
        <v>31</v>
      </c>
      <c r="C293" s="198" t="str">
        <f>'Bid Summary'!F34</f>
        <v>F&amp;I well VFD</v>
      </c>
      <c r="D293" s="118" t="s">
        <v>79</v>
      </c>
      <c r="E293" s="118" t="s">
        <v>7</v>
      </c>
      <c r="F293" s="118" t="s">
        <v>80</v>
      </c>
      <c r="G293" s="119">
        <f>SUM(G294:G301)</f>
        <v>50277</v>
      </c>
      <c r="H293" s="120"/>
      <c r="I293" s="121"/>
      <c r="J293" s="149">
        <f>SUM(J294:J301)</f>
        <v>42429.869999999995</v>
      </c>
      <c r="K293" s="122"/>
    </row>
    <row r="294" spans="2:11" ht="13.8" x14ac:dyDescent="0.25">
      <c r="B294" s="111"/>
      <c r="C294" s="71" t="s">
        <v>95</v>
      </c>
      <c r="D294" s="77">
        <v>1</v>
      </c>
      <c r="E294" s="72" t="s">
        <v>12</v>
      </c>
      <c r="F294" s="99">
        <f>CEILING(I294/(1-H294),1)</f>
        <v>15226</v>
      </c>
      <c r="G294" s="100">
        <f t="shared" ref="G294:G298" si="98">F294*D294</f>
        <v>15226</v>
      </c>
      <c r="H294" s="123">
        <f>$M$11</f>
        <v>0.17</v>
      </c>
      <c r="I294" s="223">
        <f>'31'!$K$3</f>
        <v>12636.84</v>
      </c>
      <c r="J294" s="103">
        <f t="shared" ref="J294:J298" si="99">I294*D294</f>
        <v>12636.84</v>
      </c>
      <c r="K294" s="124"/>
    </row>
    <row r="295" spans="2:11" ht="13.8" x14ac:dyDescent="0.25">
      <c r="B295" s="4"/>
      <c r="C295" s="68" t="s">
        <v>98</v>
      </c>
      <c r="D295" s="77">
        <v>1</v>
      </c>
      <c r="E295" s="69" t="s">
        <v>12</v>
      </c>
      <c r="F295" s="73">
        <f t="shared" ref="F295:F298" si="100">CEILING(I295/(1-H295),1)</f>
        <v>35051</v>
      </c>
      <c r="G295" s="74">
        <f t="shared" si="98"/>
        <v>35051</v>
      </c>
      <c r="H295" s="91">
        <f>$M$12</f>
        <v>0.15</v>
      </c>
      <c r="I295" s="211">
        <f>'31'!$K$11</f>
        <v>29793.03</v>
      </c>
      <c r="J295" s="75">
        <f t="shared" si="99"/>
        <v>29793.03</v>
      </c>
      <c r="K295" s="70"/>
    </row>
    <row r="296" spans="2:11" ht="13.8" x14ac:dyDescent="0.25">
      <c r="B296" s="4"/>
      <c r="C296" s="180" t="s">
        <v>102</v>
      </c>
      <c r="D296" s="77">
        <v>1</v>
      </c>
      <c r="E296" s="181" t="s">
        <v>12</v>
      </c>
      <c r="F296" s="182">
        <f t="shared" si="100"/>
        <v>0</v>
      </c>
      <c r="G296" s="183">
        <f t="shared" si="98"/>
        <v>0</v>
      </c>
      <c r="H296" s="184">
        <f>$M$14</f>
        <v>0.15</v>
      </c>
      <c r="I296" s="212">
        <f>'31'!$K$18</f>
        <v>0</v>
      </c>
      <c r="J296" s="185">
        <f t="shared" si="99"/>
        <v>0</v>
      </c>
      <c r="K296" s="186"/>
    </row>
    <row r="297" spans="2:11" ht="13.8" x14ac:dyDescent="0.25">
      <c r="B297" s="4"/>
      <c r="C297" s="78" t="s">
        <v>122</v>
      </c>
      <c r="D297" s="77">
        <v>1</v>
      </c>
      <c r="E297" s="79" t="s">
        <v>12</v>
      </c>
      <c r="F297" s="152">
        <f t="shared" si="100"/>
        <v>0</v>
      </c>
      <c r="G297" s="153">
        <f t="shared" si="98"/>
        <v>0</v>
      </c>
      <c r="H297" s="92">
        <f>$M$13</f>
        <v>0.1</v>
      </c>
      <c r="I297" s="213">
        <f>'31'!$K$25</f>
        <v>0</v>
      </c>
      <c r="J297" s="151">
        <f t="shared" si="99"/>
        <v>0</v>
      </c>
      <c r="K297" s="80"/>
    </row>
    <row r="298" spans="2:11" ht="13.8" x14ac:dyDescent="0.25">
      <c r="B298" s="4"/>
      <c r="C298" s="173" t="s">
        <v>107</v>
      </c>
      <c r="D298" s="77">
        <v>1</v>
      </c>
      <c r="E298" s="174" t="s">
        <v>12</v>
      </c>
      <c r="F298" s="175">
        <f t="shared" si="100"/>
        <v>0</v>
      </c>
      <c r="G298" s="176">
        <f t="shared" si="98"/>
        <v>0</v>
      </c>
      <c r="H298" s="177">
        <f>$M$14</f>
        <v>0.15</v>
      </c>
      <c r="I298" s="214">
        <f>'31'!$K$32</f>
        <v>0</v>
      </c>
      <c r="J298" s="178">
        <f t="shared" si="99"/>
        <v>0</v>
      </c>
      <c r="K298" s="179"/>
    </row>
    <row r="299" spans="2:11" ht="13.8" x14ac:dyDescent="0.25">
      <c r="B299" s="62"/>
      <c r="C299" s="81" t="s">
        <v>109</v>
      </c>
      <c r="D299" s="82">
        <v>1</v>
      </c>
      <c r="E299" s="83" t="s">
        <v>12</v>
      </c>
      <c r="F299" s="73">
        <f>CEILING(I299/(1-H299),1)</f>
        <v>0</v>
      </c>
      <c r="G299" s="74">
        <f>F299*D299</f>
        <v>0</v>
      </c>
      <c r="H299" s="110">
        <f>$M$12</f>
        <v>0.15</v>
      </c>
      <c r="I299" s="215">
        <f>'31'!$K$39</f>
        <v>0</v>
      </c>
      <c r="J299" s="75">
        <f>I299*D299</f>
        <v>0</v>
      </c>
      <c r="K299" s="84"/>
    </row>
    <row r="300" spans="2:11" ht="14.4" thickBot="1" x14ac:dyDescent="0.3">
      <c r="B300" s="62"/>
      <c r="C300" s="166" t="s">
        <v>106</v>
      </c>
      <c r="D300" s="85">
        <v>1</v>
      </c>
      <c r="E300" s="167" t="s">
        <v>12</v>
      </c>
      <c r="F300" s="168">
        <f>CEILING(I300/(1-H300),1)</f>
        <v>0</v>
      </c>
      <c r="G300" s="169">
        <f>F300*D300</f>
        <v>0</v>
      </c>
      <c r="H300" s="170">
        <f>$M$15</f>
        <v>0.1</v>
      </c>
      <c r="I300" s="216">
        <f>'31'!$K$46</f>
        <v>0</v>
      </c>
      <c r="J300" s="171">
        <f>I300*D300</f>
        <v>0</v>
      </c>
      <c r="K300" s="172"/>
    </row>
    <row r="301" spans="2:11" ht="14.4" hidden="1" thickBot="1" x14ac:dyDescent="0.3">
      <c r="B301" s="44"/>
      <c r="C301" s="106"/>
      <c r="D301" s="94"/>
      <c r="E301" s="95"/>
      <c r="F301" s="107"/>
      <c r="G301" s="108"/>
      <c r="H301" s="101"/>
      <c r="I301" s="102"/>
      <c r="J301" s="109"/>
      <c r="K301" s="104"/>
    </row>
    <row r="302" spans="2:11" ht="14.4" thickBot="1" x14ac:dyDescent="0.3">
      <c r="B302" s="12">
        <v>32</v>
      </c>
      <c r="C302" s="198" t="str">
        <f>'Bid Summary'!F35</f>
        <v xml:space="preserve">SCADA </v>
      </c>
      <c r="D302" s="118" t="s">
        <v>79</v>
      </c>
      <c r="E302" s="118" t="s">
        <v>7</v>
      </c>
      <c r="F302" s="118" t="s">
        <v>80</v>
      </c>
      <c r="G302" s="119">
        <f>SUM(G303:G310)</f>
        <v>154293</v>
      </c>
      <c r="H302" s="120"/>
      <c r="I302" s="121"/>
      <c r="J302" s="149">
        <f>SUM(J303:J310)</f>
        <v>138559</v>
      </c>
      <c r="K302" s="122"/>
    </row>
    <row r="303" spans="2:11" ht="13.8" x14ac:dyDescent="0.25">
      <c r="B303" s="111"/>
      <c r="C303" s="71" t="s">
        <v>95</v>
      </c>
      <c r="D303" s="77">
        <v>1</v>
      </c>
      <c r="E303" s="72" t="s">
        <v>12</v>
      </c>
      <c r="F303" s="99">
        <f>CEILING(I303/(1-H303),1)</f>
        <v>4338</v>
      </c>
      <c r="G303" s="100">
        <f t="shared" ref="G303:G307" si="101">F303*D303</f>
        <v>4338</v>
      </c>
      <c r="H303" s="123">
        <f>$M$11</f>
        <v>0.17</v>
      </c>
      <c r="I303" s="223">
        <f>'32'!$K$3</f>
        <v>3600</v>
      </c>
      <c r="J303" s="103">
        <f t="shared" ref="J303:J307" si="102">I303*D303</f>
        <v>3600</v>
      </c>
      <c r="K303" s="124"/>
    </row>
    <row r="304" spans="2:11" ht="13.8" x14ac:dyDescent="0.25">
      <c r="B304" s="4"/>
      <c r="C304" s="68" t="s">
        <v>98</v>
      </c>
      <c r="D304" s="77">
        <v>1</v>
      </c>
      <c r="E304" s="69" t="s">
        <v>12</v>
      </c>
      <c r="F304" s="73">
        <f t="shared" ref="F304:F307" si="103">CEILING(I304/(1-H304),1)</f>
        <v>0</v>
      </c>
      <c r="G304" s="74">
        <f t="shared" si="101"/>
        <v>0</v>
      </c>
      <c r="H304" s="91">
        <f>$M$12</f>
        <v>0.15</v>
      </c>
      <c r="I304" s="211">
        <f>'32'!$K$11</f>
        <v>0</v>
      </c>
      <c r="J304" s="75">
        <f t="shared" si="102"/>
        <v>0</v>
      </c>
      <c r="K304" s="70"/>
    </row>
    <row r="305" spans="2:11" ht="13.8" x14ac:dyDescent="0.25">
      <c r="B305" s="4"/>
      <c r="C305" s="180" t="s">
        <v>102</v>
      </c>
      <c r="D305" s="77">
        <v>1</v>
      </c>
      <c r="E305" s="181" t="s">
        <v>12</v>
      </c>
      <c r="F305" s="182">
        <f t="shared" si="103"/>
        <v>0</v>
      </c>
      <c r="G305" s="183">
        <f t="shared" si="101"/>
        <v>0</v>
      </c>
      <c r="H305" s="184">
        <f>$M$14</f>
        <v>0.15</v>
      </c>
      <c r="I305" s="212">
        <f>'32'!$K$18</f>
        <v>0</v>
      </c>
      <c r="J305" s="185">
        <f t="shared" si="102"/>
        <v>0</v>
      </c>
      <c r="K305" s="186"/>
    </row>
    <row r="306" spans="2:11" ht="13.8" x14ac:dyDescent="0.25">
      <c r="B306" s="4"/>
      <c r="C306" s="78" t="s">
        <v>122</v>
      </c>
      <c r="D306" s="77">
        <v>1</v>
      </c>
      <c r="E306" s="79" t="s">
        <v>12</v>
      </c>
      <c r="F306" s="152">
        <f t="shared" si="103"/>
        <v>149955</v>
      </c>
      <c r="G306" s="153">
        <f t="shared" si="101"/>
        <v>149955</v>
      </c>
      <c r="H306" s="92">
        <f>$M$13</f>
        <v>0.1</v>
      </c>
      <c r="I306" s="213">
        <f>'32'!$K$25</f>
        <v>134959</v>
      </c>
      <c r="J306" s="151">
        <f t="shared" si="102"/>
        <v>134959</v>
      </c>
      <c r="K306" s="80"/>
    </row>
    <row r="307" spans="2:11" ht="13.8" x14ac:dyDescent="0.25">
      <c r="B307" s="4"/>
      <c r="C307" s="173" t="s">
        <v>107</v>
      </c>
      <c r="D307" s="77">
        <v>1</v>
      </c>
      <c r="E307" s="174" t="s">
        <v>12</v>
      </c>
      <c r="F307" s="175">
        <f t="shared" si="103"/>
        <v>0</v>
      </c>
      <c r="G307" s="176">
        <f t="shared" si="101"/>
        <v>0</v>
      </c>
      <c r="H307" s="177">
        <f>$M$14</f>
        <v>0.15</v>
      </c>
      <c r="I307" s="214">
        <f>'32'!$K$32</f>
        <v>0</v>
      </c>
      <c r="J307" s="178">
        <f t="shared" si="102"/>
        <v>0</v>
      </c>
      <c r="K307" s="179"/>
    </row>
    <row r="308" spans="2:11" ht="13.8" x14ac:dyDescent="0.25">
      <c r="B308" s="62"/>
      <c r="C308" s="81" t="s">
        <v>109</v>
      </c>
      <c r="D308" s="82">
        <v>1</v>
      </c>
      <c r="E308" s="83" t="s">
        <v>12</v>
      </c>
      <c r="F308" s="73">
        <f>CEILING(I308/(1-H308),1)</f>
        <v>0</v>
      </c>
      <c r="G308" s="74">
        <f>F308*D308</f>
        <v>0</v>
      </c>
      <c r="H308" s="110">
        <f>$M$12</f>
        <v>0.15</v>
      </c>
      <c r="I308" s="215">
        <f>'32'!$K$39</f>
        <v>0</v>
      </c>
      <c r="J308" s="75">
        <f>I308*D308</f>
        <v>0</v>
      </c>
      <c r="K308" s="84"/>
    </row>
    <row r="309" spans="2:11" ht="14.4" thickBot="1" x14ac:dyDescent="0.3">
      <c r="B309" s="62"/>
      <c r="C309" s="166" t="s">
        <v>106</v>
      </c>
      <c r="D309" s="85">
        <v>1</v>
      </c>
      <c r="E309" s="167" t="s">
        <v>12</v>
      </c>
      <c r="F309" s="168">
        <f>CEILING(I309/(1-H309),1)</f>
        <v>0</v>
      </c>
      <c r="G309" s="169">
        <f>F309*D309</f>
        <v>0</v>
      </c>
      <c r="H309" s="170">
        <f>$M$15</f>
        <v>0.1</v>
      </c>
      <c r="I309" s="216">
        <f>'32'!$K$46</f>
        <v>0</v>
      </c>
      <c r="J309" s="171">
        <f>I309*D309</f>
        <v>0</v>
      </c>
      <c r="K309" s="172"/>
    </row>
    <row r="310" spans="2:11" ht="14.4" hidden="1" thickBot="1" x14ac:dyDescent="0.3">
      <c r="B310" s="105"/>
      <c r="C310" s="106"/>
      <c r="D310" s="94"/>
      <c r="E310" s="95"/>
      <c r="F310" s="107"/>
      <c r="G310" s="108"/>
      <c r="H310" s="101"/>
      <c r="I310" s="102"/>
      <c r="J310" s="109"/>
      <c r="K310" s="104"/>
    </row>
    <row r="311" spans="2:11" ht="14.4" thickBot="1" x14ac:dyDescent="0.3">
      <c r="B311" s="12">
        <v>33</v>
      </c>
      <c r="C311" s="198" t="str">
        <f>'Bid Summary'!F36</f>
        <v>Install standby generator furnished by city</v>
      </c>
      <c r="D311" s="118" t="s">
        <v>79</v>
      </c>
      <c r="E311" s="118" t="s">
        <v>7</v>
      </c>
      <c r="F311" s="118" t="s">
        <v>80</v>
      </c>
      <c r="G311" s="119">
        <f>SUM(G312:G319)</f>
        <v>37896</v>
      </c>
      <c r="H311" s="120"/>
      <c r="I311" s="121"/>
      <c r="J311" s="149">
        <f>SUM(J312:J319)</f>
        <v>32949.440000000002</v>
      </c>
      <c r="K311" s="122"/>
    </row>
    <row r="312" spans="2:11" ht="13.8" x14ac:dyDescent="0.25">
      <c r="B312" s="111"/>
      <c r="C312" s="71" t="s">
        <v>95</v>
      </c>
      <c r="D312" s="77">
        <v>1</v>
      </c>
      <c r="E312" s="72" t="s">
        <v>12</v>
      </c>
      <c r="F312" s="99">
        <f>CEILING(I312/(1-H312),1)</f>
        <v>14181</v>
      </c>
      <c r="G312" s="100">
        <f t="shared" ref="G312:G316" si="104">F312*D312</f>
        <v>14181</v>
      </c>
      <c r="H312" s="123">
        <f>$M$11</f>
        <v>0.17</v>
      </c>
      <c r="I312" s="223">
        <f>'33'!$K$3</f>
        <v>11769.44</v>
      </c>
      <c r="J312" s="103">
        <f t="shared" ref="J312:J316" si="105">I312*D312</f>
        <v>11769.44</v>
      </c>
      <c r="K312" s="124"/>
    </row>
    <row r="313" spans="2:11" ht="13.8" x14ac:dyDescent="0.25">
      <c r="B313" s="4"/>
      <c r="C313" s="68" t="s">
        <v>98</v>
      </c>
      <c r="D313" s="77">
        <v>1</v>
      </c>
      <c r="E313" s="69" t="s">
        <v>12</v>
      </c>
      <c r="F313" s="73">
        <f t="shared" ref="F313:F316" si="106">CEILING(I313/(1-H313),1)</f>
        <v>2942</v>
      </c>
      <c r="G313" s="74">
        <f t="shared" si="104"/>
        <v>2942</v>
      </c>
      <c r="H313" s="91">
        <f>$M$12</f>
        <v>0.15</v>
      </c>
      <c r="I313" s="211">
        <f>'33'!$K$11</f>
        <v>2500</v>
      </c>
      <c r="J313" s="75">
        <f t="shared" si="105"/>
        <v>2500</v>
      </c>
      <c r="K313" s="70"/>
    </row>
    <row r="314" spans="2:11" ht="13.8" x14ac:dyDescent="0.25">
      <c r="B314" s="4"/>
      <c r="C314" s="180" t="s">
        <v>102</v>
      </c>
      <c r="D314" s="77">
        <v>1</v>
      </c>
      <c r="E314" s="181" t="s">
        <v>12</v>
      </c>
      <c r="F314" s="182">
        <f t="shared" si="106"/>
        <v>295</v>
      </c>
      <c r="G314" s="183">
        <f t="shared" si="104"/>
        <v>295</v>
      </c>
      <c r="H314" s="184">
        <f>$M$14</f>
        <v>0.15</v>
      </c>
      <c r="I314" s="212">
        <f>'33'!$K$18</f>
        <v>250</v>
      </c>
      <c r="J314" s="185">
        <f t="shared" si="105"/>
        <v>250</v>
      </c>
      <c r="K314" s="186"/>
    </row>
    <row r="315" spans="2:11" ht="13.8" x14ac:dyDescent="0.25">
      <c r="B315" s="4"/>
      <c r="C315" s="78" t="s">
        <v>122</v>
      </c>
      <c r="D315" s="77">
        <v>1</v>
      </c>
      <c r="E315" s="79" t="s">
        <v>12</v>
      </c>
      <c r="F315" s="152">
        <f t="shared" si="106"/>
        <v>20478</v>
      </c>
      <c r="G315" s="153">
        <f t="shared" si="104"/>
        <v>20478</v>
      </c>
      <c r="H315" s="92">
        <f>$M$13</f>
        <v>0.1</v>
      </c>
      <c r="I315" s="213">
        <f>'33'!$K$25</f>
        <v>18430</v>
      </c>
      <c r="J315" s="151">
        <f t="shared" si="105"/>
        <v>18430</v>
      </c>
      <c r="K315" s="80"/>
    </row>
    <row r="316" spans="2:11" ht="13.8" x14ac:dyDescent="0.25">
      <c r="B316" s="4"/>
      <c r="C316" s="173" t="s">
        <v>107</v>
      </c>
      <c r="D316" s="77">
        <v>1</v>
      </c>
      <c r="E316" s="174" t="s">
        <v>12</v>
      </c>
      <c r="F316" s="175">
        <f t="shared" si="106"/>
        <v>0</v>
      </c>
      <c r="G316" s="176">
        <f t="shared" si="104"/>
        <v>0</v>
      </c>
      <c r="H316" s="177">
        <f>$M$14</f>
        <v>0.15</v>
      </c>
      <c r="I316" s="214">
        <f>'33'!$K$32</f>
        <v>0</v>
      </c>
      <c r="J316" s="178">
        <f t="shared" si="105"/>
        <v>0</v>
      </c>
      <c r="K316" s="179"/>
    </row>
    <row r="317" spans="2:11" ht="13.8" x14ac:dyDescent="0.25">
      <c r="B317" s="62"/>
      <c r="C317" s="81" t="s">
        <v>109</v>
      </c>
      <c r="D317" s="82">
        <v>1</v>
      </c>
      <c r="E317" s="83" t="s">
        <v>12</v>
      </c>
      <c r="F317" s="73">
        <f>CEILING(I317/(1-H317),1)</f>
        <v>0</v>
      </c>
      <c r="G317" s="74">
        <f>F317*D317</f>
        <v>0</v>
      </c>
      <c r="H317" s="110">
        <f>$M$12</f>
        <v>0.15</v>
      </c>
      <c r="I317" s="215">
        <f>'33'!$K$39</f>
        <v>0</v>
      </c>
      <c r="J317" s="75">
        <f>I317*D317</f>
        <v>0</v>
      </c>
      <c r="K317" s="84"/>
    </row>
    <row r="318" spans="2:11" ht="14.4" thickBot="1" x14ac:dyDescent="0.3">
      <c r="B318" s="62"/>
      <c r="C318" s="166" t="s">
        <v>106</v>
      </c>
      <c r="D318" s="85">
        <v>1</v>
      </c>
      <c r="E318" s="167" t="s">
        <v>12</v>
      </c>
      <c r="F318" s="168">
        <f>CEILING(I318/(1-H318),1)</f>
        <v>0</v>
      </c>
      <c r="G318" s="169">
        <f>F318*D318</f>
        <v>0</v>
      </c>
      <c r="H318" s="170">
        <f>$M$15</f>
        <v>0.1</v>
      </c>
      <c r="I318" s="216">
        <f>'33'!$K$46</f>
        <v>0</v>
      </c>
      <c r="J318" s="171">
        <f>I318*D318</f>
        <v>0</v>
      </c>
      <c r="K318" s="172"/>
    </row>
    <row r="319" spans="2:11" ht="14.4" hidden="1" thickBot="1" x14ac:dyDescent="0.3">
      <c r="B319" s="44"/>
      <c r="C319" s="106"/>
      <c r="D319" s="94"/>
      <c r="E319" s="95"/>
      <c r="F319" s="107"/>
      <c r="G319" s="108"/>
      <c r="H319" s="101"/>
      <c r="I319" s="102"/>
      <c r="J319" s="109"/>
      <c r="K319" s="104"/>
    </row>
    <row r="320" spans="2:11" ht="14.4" thickBot="1" x14ac:dyDescent="0.3">
      <c r="B320" s="12">
        <v>34</v>
      </c>
      <c r="C320" s="198" t="str">
        <f>'Bid Summary'!F37</f>
        <v>F&amp;I conduit and conductors from genset to Main Service Area</v>
      </c>
      <c r="D320" s="118" t="s">
        <v>79</v>
      </c>
      <c r="E320" s="118" t="s">
        <v>7</v>
      </c>
      <c r="F320" s="118" t="s">
        <v>80</v>
      </c>
      <c r="G320" s="119">
        <f>SUM(G321:G328)</f>
        <v>153989</v>
      </c>
      <c r="H320" s="120"/>
      <c r="I320" s="121"/>
      <c r="J320" s="149">
        <f>SUM(J321:J328)</f>
        <v>130524.1</v>
      </c>
      <c r="K320" s="122"/>
    </row>
    <row r="321" spans="2:11" ht="13.8" x14ac:dyDescent="0.25">
      <c r="B321" s="111"/>
      <c r="C321" s="71" t="s">
        <v>95</v>
      </c>
      <c r="D321" s="77">
        <v>1</v>
      </c>
      <c r="E321" s="72" t="s">
        <v>12</v>
      </c>
      <c r="F321" s="99">
        <f>CEILING(I321/(1-H321),1)</f>
        <v>18211</v>
      </c>
      <c r="G321" s="100">
        <f t="shared" ref="G321:G325" si="107">F321*D321</f>
        <v>18211</v>
      </c>
      <c r="H321" s="123">
        <f>$M$11</f>
        <v>0.17</v>
      </c>
      <c r="I321" s="223">
        <f>'34'!$K$3</f>
        <v>15114.32</v>
      </c>
      <c r="J321" s="103">
        <f t="shared" ref="J321:J325" si="108">I321*D321</f>
        <v>15114.32</v>
      </c>
      <c r="K321" s="124"/>
    </row>
    <row r="322" spans="2:11" ht="13.8" x14ac:dyDescent="0.25">
      <c r="B322" s="4"/>
      <c r="C322" s="68" t="s">
        <v>98</v>
      </c>
      <c r="D322" s="77">
        <v>1</v>
      </c>
      <c r="E322" s="69" t="s">
        <v>12</v>
      </c>
      <c r="F322" s="73">
        <f t="shared" ref="F322:F325" si="109">CEILING(I322/(1-H322),1)</f>
        <v>134424</v>
      </c>
      <c r="G322" s="74">
        <f t="shared" si="107"/>
        <v>134424</v>
      </c>
      <c r="H322" s="91">
        <f>$M$12</f>
        <v>0.15</v>
      </c>
      <c r="I322" s="211">
        <f>'34'!$K$11</f>
        <v>114259.78</v>
      </c>
      <c r="J322" s="75">
        <f t="shared" si="108"/>
        <v>114259.78</v>
      </c>
      <c r="K322" s="70"/>
    </row>
    <row r="323" spans="2:11" ht="13.8" x14ac:dyDescent="0.25">
      <c r="B323" s="4"/>
      <c r="C323" s="180" t="s">
        <v>102</v>
      </c>
      <c r="D323" s="77">
        <v>1</v>
      </c>
      <c r="E323" s="181" t="s">
        <v>12</v>
      </c>
      <c r="F323" s="182">
        <f t="shared" si="109"/>
        <v>1059</v>
      </c>
      <c r="G323" s="183">
        <f t="shared" si="107"/>
        <v>1059</v>
      </c>
      <c r="H323" s="184">
        <f>$M$14</f>
        <v>0.15</v>
      </c>
      <c r="I323" s="212">
        <f>'34'!$K$18</f>
        <v>900</v>
      </c>
      <c r="J323" s="185">
        <f t="shared" si="108"/>
        <v>900</v>
      </c>
      <c r="K323" s="186"/>
    </row>
    <row r="324" spans="2:11" ht="13.8" x14ac:dyDescent="0.25">
      <c r="B324" s="4"/>
      <c r="C324" s="78" t="s">
        <v>122</v>
      </c>
      <c r="D324" s="77">
        <v>1</v>
      </c>
      <c r="E324" s="79" t="s">
        <v>12</v>
      </c>
      <c r="F324" s="152">
        <f t="shared" si="109"/>
        <v>0</v>
      </c>
      <c r="G324" s="153">
        <f t="shared" si="107"/>
        <v>0</v>
      </c>
      <c r="H324" s="92">
        <f>$M$13</f>
        <v>0.1</v>
      </c>
      <c r="I324" s="213">
        <f>'34'!$K$25</f>
        <v>0</v>
      </c>
      <c r="J324" s="151">
        <f t="shared" si="108"/>
        <v>0</v>
      </c>
      <c r="K324" s="80"/>
    </row>
    <row r="325" spans="2:11" ht="13.8" x14ac:dyDescent="0.25">
      <c r="B325" s="4"/>
      <c r="C325" s="173" t="s">
        <v>107</v>
      </c>
      <c r="D325" s="77">
        <v>1</v>
      </c>
      <c r="E325" s="174" t="s">
        <v>12</v>
      </c>
      <c r="F325" s="175">
        <f t="shared" si="109"/>
        <v>0</v>
      </c>
      <c r="G325" s="176">
        <f t="shared" si="107"/>
        <v>0</v>
      </c>
      <c r="H325" s="177">
        <f>$M$14</f>
        <v>0.15</v>
      </c>
      <c r="I325" s="214">
        <f>'34'!$K$32</f>
        <v>0</v>
      </c>
      <c r="J325" s="178">
        <f t="shared" si="108"/>
        <v>0</v>
      </c>
      <c r="K325" s="179"/>
    </row>
    <row r="326" spans="2:11" ht="13.8" x14ac:dyDescent="0.25">
      <c r="B326" s="62"/>
      <c r="C326" s="81" t="s">
        <v>109</v>
      </c>
      <c r="D326" s="82">
        <v>1</v>
      </c>
      <c r="E326" s="83" t="s">
        <v>12</v>
      </c>
      <c r="F326" s="73">
        <f>CEILING(I326/(1-H326),1)</f>
        <v>295</v>
      </c>
      <c r="G326" s="74">
        <f>F326*D326</f>
        <v>295</v>
      </c>
      <c r="H326" s="110">
        <f>$M$12</f>
        <v>0.15</v>
      </c>
      <c r="I326" s="215">
        <f>'34'!$K$39</f>
        <v>250</v>
      </c>
      <c r="J326" s="75">
        <f>I326*D326</f>
        <v>250</v>
      </c>
      <c r="K326" s="84"/>
    </row>
    <row r="327" spans="2:11" ht="14.4" thickBot="1" x14ac:dyDescent="0.3">
      <c r="B327" s="62"/>
      <c r="C327" s="166" t="s">
        <v>106</v>
      </c>
      <c r="D327" s="85">
        <v>1</v>
      </c>
      <c r="E327" s="167" t="s">
        <v>12</v>
      </c>
      <c r="F327" s="168">
        <f>CEILING(I327/(1-H327),1)</f>
        <v>0</v>
      </c>
      <c r="G327" s="169">
        <f>F327*D327</f>
        <v>0</v>
      </c>
      <c r="H327" s="170">
        <f>$M$15</f>
        <v>0.1</v>
      </c>
      <c r="I327" s="216">
        <f>'34'!$K$46</f>
        <v>0</v>
      </c>
      <c r="J327" s="171">
        <f>I327*D327</f>
        <v>0</v>
      </c>
      <c r="K327" s="172"/>
    </row>
    <row r="328" spans="2:11" ht="14.4" hidden="1" thickBot="1" x14ac:dyDescent="0.3">
      <c r="B328" s="105"/>
      <c r="C328" s="106"/>
      <c r="D328" s="94"/>
      <c r="E328" s="95"/>
      <c r="F328" s="107"/>
      <c r="G328" s="108"/>
      <c r="H328" s="101"/>
      <c r="I328" s="102"/>
      <c r="J328" s="109"/>
      <c r="K328" s="104"/>
    </row>
    <row r="329" spans="2:11" ht="14.4" thickBot="1" x14ac:dyDescent="0.3">
      <c r="B329" s="12">
        <v>35</v>
      </c>
      <c r="C329" s="198">
        <f>'Bid Summary'!F38</f>
        <v>0</v>
      </c>
      <c r="D329" s="118" t="s">
        <v>79</v>
      </c>
      <c r="E329" s="118" t="s">
        <v>7</v>
      </c>
      <c r="F329" s="118" t="s">
        <v>80</v>
      </c>
      <c r="G329" s="119">
        <f>SUM(G330:G337)</f>
        <v>0</v>
      </c>
      <c r="H329" s="120"/>
      <c r="I329" s="121"/>
      <c r="J329" s="149">
        <f>SUM(J330:J337)</f>
        <v>0</v>
      </c>
      <c r="K329" s="122"/>
    </row>
    <row r="330" spans="2:11" ht="13.8" x14ac:dyDescent="0.25">
      <c r="B330" s="111"/>
      <c r="C330" s="71" t="s">
        <v>95</v>
      </c>
      <c r="D330" s="77">
        <v>1</v>
      </c>
      <c r="E330" s="72" t="s">
        <v>12</v>
      </c>
      <c r="F330" s="99">
        <f>CEILING(I330/(1-H330),1)</f>
        <v>0</v>
      </c>
      <c r="G330" s="100">
        <f t="shared" ref="G330:G334" si="110">F330*D330</f>
        <v>0</v>
      </c>
      <c r="H330" s="123">
        <f>$M$11</f>
        <v>0.17</v>
      </c>
      <c r="I330" s="223">
        <f>'35'!$K$3</f>
        <v>0</v>
      </c>
      <c r="J330" s="103">
        <f t="shared" ref="J330:J334" si="111">I330*D330</f>
        <v>0</v>
      </c>
      <c r="K330" s="124"/>
    </row>
    <row r="331" spans="2:11" ht="13.8" x14ac:dyDescent="0.25">
      <c r="B331" s="4"/>
      <c r="C331" s="68" t="s">
        <v>98</v>
      </c>
      <c r="D331" s="77">
        <v>1</v>
      </c>
      <c r="E331" s="69" t="s">
        <v>12</v>
      </c>
      <c r="F331" s="73">
        <f t="shared" ref="F331:F334" si="112">CEILING(I331/(1-H331),1)</f>
        <v>0</v>
      </c>
      <c r="G331" s="74">
        <f t="shared" si="110"/>
        <v>0</v>
      </c>
      <c r="H331" s="91">
        <f>$M$12</f>
        <v>0.15</v>
      </c>
      <c r="I331" s="211">
        <f>'35'!$K$11</f>
        <v>0</v>
      </c>
      <c r="J331" s="75">
        <f t="shared" si="111"/>
        <v>0</v>
      </c>
      <c r="K331" s="70"/>
    </row>
    <row r="332" spans="2:11" ht="13.8" x14ac:dyDescent="0.25">
      <c r="B332" s="4"/>
      <c r="C332" s="180" t="s">
        <v>102</v>
      </c>
      <c r="D332" s="77">
        <v>1</v>
      </c>
      <c r="E332" s="181" t="s">
        <v>12</v>
      </c>
      <c r="F332" s="182">
        <f t="shared" si="112"/>
        <v>0</v>
      </c>
      <c r="G332" s="183">
        <f t="shared" si="110"/>
        <v>0</v>
      </c>
      <c r="H332" s="184">
        <f>$M$14</f>
        <v>0.15</v>
      </c>
      <c r="I332" s="212">
        <f>'35'!$K$18</f>
        <v>0</v>
      </c>
      <c r="J332" s="185">
        <f t="shared" si="111"/>
        <v>0</v>
      </c>
      <c r="K332" s="186"/>
    </row>
    <row r="333" spans="2:11" ht="13.8" x14ac:dyDescent="0.25">
      <c r="B333" s="4"/>
      <c r="C333" s="78" t="s">
        <v>122</v>
      </c>
      <c r="D333" s="77">
        <v>1</v>
      </c>
      <c r="E333" s="79" t="s">
        <v>12</v>
      </c>
      <c r="F333" s="152">
        <f t="shared" si="112"/>
        <v>0</v>
      </c>
      <c r="G333" s="153">
        <f t="shared" si="110"/>
        <v>0</v>
      </c>
      <c r="H333" s="92">
        <f>$M$13</f>
        <v>0.1</v>
      </c>
      <c r="I333" s="213">
        <f>'35'!$K$25</f>
        <v>0</v>
      </c>
      <c r="J333" s="151">
        <f t="shared" si="111"/>
        <v>0</v>
      </c>
      <c r="K333" s="80"/>
    </row>
    <row r="334" spans="2:11" ht="13.8" x14ac:dyDescent="0.25">
      <c r="B334" s="4"/>
      <c r="C334" s="173" t="s">
        <v>107</v>
      </c>
      <c r="D334" s="77">
        <v>1</v>
      </c>
      <c r="E334" s="174" t="s">
        <v>12</v>
      </c>
      <c r="F334" s="175">
        <f t="shared" si="112"/>
        <v>0</v>
      </c>
      <c r="G334" s="176">
        <f t="shared" si="110"/>
        <v>0</v>
      </c>
      <c r="H334" s="177">
        <f>$M$14</f>
        <v>0.15</v>
      </c>
      <c r="I334" s="214">
        <f>'35'!$K$32</f>
        <v>0</v>
      </c>
      <c r="J334" s="178">
        <f t="shared" si="111"/>
        <v>0</v>
      </c>
      <c r="K334" s="179"/>
    </row>
    <row r="335" spans="2:11" ht="13.8" x14ac:dyDescent="0.25">
      <c r="B335" s="62"/>
      <c r="C335" s="81" t="s">
        <v>109</v>
      </c>
      <c r="D335" s="82">
        <v>1</v>
      </c>
      <c r="E335" s="83" t="s">
        <v>12</v>
      </c>
      <c r="F335" s="73">
        <f>CEILING(I335/(1-H335),1)</f>
        <v>0</v>
      </c>
      <c r="G335" s="74">
        <f>F335*D335</f>
        <v>0</v>
      </c>
      <c r="H335" s="110">
        <f>$M$12</f>
        <v>0.15</v>
      </c>
      <c r="I335" s="215">
        <f>'35'!$K$39</f>
        <v>0</v>
      </c>
      <c r="J335" s="75">
        <f>I335*D335</f>
        <v>0</v>
      </c>
      <c r="K335" s="84"/>
    </row>
    <row r="336" spans="2:11" ht="14.4" thickBot="1" x14ac:dyDescent="0.3">
      <c r="B336" s="44"/>
      <c r="C336" s="166" t="s">
        <v>106</v>
      </c>
      <c r="D336" s="85">
        <v>1</v>
      </c>
      <c r="E336" s="167" t="s">
        <v>12</v>
      </c>
      <c r="F336" s="168">
        <f>CEILING(I336/(1-H336),1)</f>
        <v>0</v>
      </c>
      <c r="G336" s="169">
        <f>F336*D336</f>
        <v>0</v>
      </c>
      <c r="H336" s="170">
        <f>$M$15</f>
        <v>0.1</v>
      </c>
      <c r="I336" s="216">
        <f>'35'!$K$46</f>
        <v>0</v>
      </c>
      <c r="J336" s="171">
        <f>I336*D336</f>
        <v>0</v>
      </c>
      <c r="K336" s="172"/>
    </row>
    <row r="337" spans="2:11" ht="14.4" hidden="1" thickBot="1" x14ac:dyDescent="0.3">
      <c r="B337" s="37"/>
      <c r="C337" s="106"/>
      <c r="D337" s="94"/>
      <c r="E337" s="95"/>
      <c r="F337" s="107"/>
      <c r="G337" s="108"/>
      <c r="H337" s="101"/>
      <c r="I337" s="102"/>
      <c r="J337" s="109"/>
      <c r="K337" s="104"/>
    </row>
  </sheetData>
  <mergeCells count="5">
    <mergeCell ref="B9:K9"/>
    <mergeCell ref="G3:H3"/>
    <mergeCell ref="G4:H4"/>
    <mergeCell ref="G5:H5"/>
    <mergeCell ref="G6:H6"/>
  </mergeCells>
  <pageMargins left="0.7" right="0.7" top="0.75" bottom="0.75" header="0.3" footer="0.3"/>
  <pageSetup orientation="portrait" horizontalDpi="1200" verticalDpi="1200" r:id="rId1"/>
  <ignoredErrors>
    <ignoredError sqref="H27 F17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sheetPr>
    <tabColor rgb="FF92D050"/>
  </sheetPr>
  <dimension ref="A1:N52"/>
  <sheetViews>
    <sheetView workbookViewId="0">
      <selection activeCell="G6" sqref="G6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3.109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Summary'!F20</f>
        <v>F&amp;I flush drain pipe, catch basin, spill manifold, drop inlet &amp; app.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14970.8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40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3600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40</v>
      </c>
      <c r="F5" s="31" t="s">
        <v>104</v>
      </c>
      <c r="G5" s="244">
        <v>80.27</v>
      </c>
      <c r="H5" s="31"/>
      <c r="I5" s="31"/>
      <c r="J5" s="31"/>
      <c r="K5" s="50">
        <f t="shared" ref="K5:K8" si="0">E5*G5</f>
        <v>3210.7999999999997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120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8160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21240</v>
      </c>
      <c r="L11" s="30"/>
      <c r="M11" s="29"/>
      <c r="N11" s="29"/>
    </row>
    <row r="12" spans="1:14" ht="14.4" x14ac:dyDescent="0.3">
      <c r="A12" s="53">
        <v>1</v>
      </c>
      <c r="B12" s="57" t="s">
        <v>211</v>
      </c>
      <c r="C12" s="31"/>
      <c r="D12" s="31"/>
      <c r="E12" s="60">
        <v>1</v>
      </c>
      <c r="F12" s="31" t="s">
        <v>12</v>
      </c>
      <c r="G12" s="59">
        <v>21240</v>
      </c>
      <c r="H12" s="31"/>
      <c r="I12" s="31"/>
      <c r="J12" s="31"/>
      <c r="K12" s="50">
        <f>E12*G12</f>
        <v>21240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900</v>
      </c>
      <c r="L18" s="30"/>
    </row>
    <row r="19" spans="1:14" ht="14.4" x14ac:dyDescent="0.3">
      <c r="A19" s="53">
        <v>1</v>
      </c>
      <c r="B19" s="57" t="s">
        <v>226</v>
      </c>
      <c r="C19" s="31"/>
      <c r="D19" s="31"/>
      <c r="E19" s="60">
        <v>1</v>
      </c>
      <c r="F19" s="31" t="s">
        <v>217</v>
      </c>
      <c r="G19" s="59">
        <v>900</v>
      </c>
      <c r="H19" s="31"/>
      <c r="I19" s="31"/>
      <c r="J19" s="31"/>
      <c r="K19" s="50">
        <f>E19*G19</f>
        <v>900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10550</v>
      </c>
      <c r="L25" s="30"/>
    </row>
    <row r="26" spans="1:14" ht="14.4" x14ac:dyDescent="0.3">
      <c r="A26" s="53">
        <v>1</v>
      </c>
      <c r="B26" s="57" t="s">
        <v>232</v>
      </c>
      <c r="C26" s="31"/>
      <c r="D26" s="31"/>
      <c r="E26" s="60">
        <v>1</v>
      </c>
      <c r="F26" s="31" t="s">
        <v>12</v>
      </c>
      <c r="G26" s="59">
        <v>6150</v>
      </c>
      <c r="H26" s="31" t="s">
        <v>193</v>
      </c>
      <c r="I26" s="31"/>
      <c r="J26" s="31"/>
      <c r="K26" s="50">
        <f>E26*G26</f>
        <v>6150</v>
      </c>
      <c r="L26" s="31"/>
    </row>
    <row r="27" spans="1:14" ht="14.4" x14ac:dyDescent="0.3">
      <c r="A27" s="53">
        <v>2</v>
      </c>
      <c r="B27" s="58" t="s">
        <v>233</v>
      </c>
      <c r="C27" s="31"/>
      <c r="D27" s="31"/>
      <c r="E27" s="60">
        <v>1</v>
      </c>
      <c r="F27" s="31" t="s">
        <v>48</v>
      </c>
      <c r="G27" s="59">
        <v>4400</v>
      </c>
      <c r="H27" s="31" t="s">
        <v>234</v>
      </c>
      <c r="I27" s="31"/>
      <c r="J27" s="31"/>
      <c r="K27" s="50">
        <f t="shared" ref="K27:K31" si="4">E27*G27</f>
        <v>4400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250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50</v>
      </c>
      <c r="F40" s="31" t="s">
        <v>210</v>
      </c>
      <c r="G40" s="59">
        <v>5</v>
      </c>
      <c r="H40" s="31"/>
      <c r="I40" s="31"/>
      <c r="J40" s="31"/>
      <c r="K40" s="50">
        <f>E40*G40</f>
        <v>250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sheetPr>
    <tabColor rgb="FF92D050"/>
  </sheetPr>
  <dimension ref="A1:N52"/>
  <sheetViews>
    <sheetView workbookViewId="0">
      <selection activeCell="H13" sqref="H13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3.109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Summary'!F21</f>
        <v>F&amp;I 12" storm drain piping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21240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60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5400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40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3600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180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12240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9800</v>
      </c>
      <c r="L11" s="30"/>
      <c r="M11" s="29"/>
      <c r="N11" s="29"/>
    </row>
    <row r="12" spans="1:14" ht="14.4" x14ac:dyDescent="0.3">
      <c r="A12" s="53">
        <v>1</v>
      </c>
      <c r="B12" s="58" t="s">
        <v>235</v>
      </c>
      <c r="C12" s="31"/>
      <c r="D12" s="31"/>
      <c r="E12" s="60">
        <v>490</v>
      </c>
      <c r="F12" s="31" t="s">
        <v>207</v>
      </c>
      <c r="G12" s="59">
        <v>20</v>
      </c>
      <c r="H12" s="31" t="s">
        <v>236</v>
      </c>
      <c r="I12" s="31"/>
      <c r="J12" s="31"/>
      <c r="K12" s="50">
        <f>E12*G12</f>
        <v>9800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2300</v>
      </c>
      <c r="L18" s="30"/>
    </row>
    <row r="19" spans="1:14" ht="14.4" x14ac:dyDescent="0.3">
      <c r="A19" s="53">
        <v>1</v>
      </c>
      <c r="B19" s="57" t="s">
        <v>237</v>
      </c>
      <c r="C19" s="31"/>
      <c r="D19" s="31"/>
      <c r="E19" s="60">
        <v>1</v>
      </c>
      <c r="F19" s="31" t="s">
        <v>184</v>
      </c>
      <c r="G19" s="59">
        <v>2300</v>
      </c>
      <c r="H19" s="31"/>
      <c r="I19" s="31"/>
      <c r="J19" s="31"/>
      <c r="K19" s="50">
        <f>E19*G19</f>
        <v>2300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500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100</v>
      </c>
      <c r="F40" s="31" t="s">
        <v>149</v>
      </c>
      <c r="G40" s="59">
        <v>5</v>
      </c>
      <c r="H40" s="31"/>
      <c r="I40" s="31"/>
      <c r="J40" s="31"/>
      <c r="K40" s="50">
        <f>E40*G40</f>
        <v>500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sheetPr>
    <tabColor rgb="FF92D050"/>
  </sheetPr>
  <dimension ref="A1:N52"/>
  <sheetViews>
    <sheetView workbookViewId="0">
      <selection activeCell="G54" sqref="G5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Summary'!F22</f>
        <v>F&amp;I connection to (E) storm drain manhole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6144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16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1440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16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1440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48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3264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4000</v>
      </c>
      <c r="L11" s="30"/>
      <c r="M11" s="29"/>
      <c r="N11" s="29"/>
    </row>
    <row r="12" spans="1:14" ht="14.4" x14ac:dyDescent="0.3">
      <c r="A12" s="53">
        <v>1</v>
      </c>
      <c r="B12" s="57" t="s">
        <v>213</v>
      </c>
      <c r="C12" s="31"/>
      <c r="D12" s="31"/>
      <c r="E12" s="60">
        <v>10</v>
      </c>
      <c r="F12" s="31" t="s">
        <v>214</v>
      </c>
      <c r="G12" s="59">
        <v>300</v>
      </c>
      <c r="H12" s="31"/>
      <c r="I12" s="31"/>
      <c r="J12" s="31"/>
      <c r="K12" s="50">
        <f>E12*G12</f>
        <v>3000</v>
      </c>
      <c r="L12" s="31"/>
      <c r="M12" s="29"/>
      <c r="N12" s="29"/>
    </row>
    <row r="13" spans="1:14" ht="14.4" x14ac:dyDescent="0.3">
      <c r="A13" s="53">
        <v>2</v>
      </c>
      <c r="B13" s="58" t="s">
        <v>238</v>
      </c>
      <c r="C13" s="31"/>
      <c r="D13" s="31"/>
      <c r="E13" s="60">
        <v>1</v>
      </c>
      <c r="F13" s="31" t="s">
        <v>12</v>
      </c>
      <c r="G13" s="59">
        <v>1000</v>
      </c>
      <c r="H13" s="31"/>
      <c r="I13" s="31"/>
      <c r="J13" s="31"/>
      <c r="K13" s="50">
        <f t="shared" ref="K13:K17" si="2">E13*G13</f>
        <v>1000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900</v>
      </c>
      <c r="L18" s="30"/>
    </row>
    <row r="19" spans="1:14" ht="14.4" x14ac:dyDescent="0.3">
      <c r="A19" s="53">
        <v>1</v>
      </c>
      <c r="B19" s="57" t="s">
        <v>226</v>
      </c>
      <c r="C19" s="31"/>
      <c r="D19" s="31"/>
      <c r="E19" s="60">
        <v>1</v>
      </c>
      <c r="F19" s="31" t="s">
        <v>198</v>
      </c>
      <c r="G19" s="59">
        <v>900</v>
      </c>
      <c r="H19" s="31"/>
      <c r="I19" s="31"/>
      <c r="J19" s="31"/>
      <c r="K19" s="50">
        <f>E19*G19</f>
        <v>900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250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50</v>
      </c>
      <c r="F40" s="31" t="s">
        <v>149</v>
      </c>
      <c r="G40" s="59">
        <v>5</v>
      </c>
      <c r="H40" s="31"/>
      <c r="I40" s="31"/>
      <c r="J40" s="31"/>
      <c r="K40" s="50">
        <f>E40*G40</f>
        <v>250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sheetPr>
    <tabColor rgb="FF92D050"/>
  </sheetPr>
  <dimension ref="A1:N52"/>
  <sheetViews>
    <sheetView workbookViewId="0">
      <selection activeCell="H14" sqref="H1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Summary'!F23</f>
        <v>F&amp;I storm drain manholes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6144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16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1440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16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1440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48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3264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26864</v>
      </c>
      <c r="L11" s="30"/>
      <c r="M11" s="29"/>
      <c r="N11" s="29"/>
    </row>
    <row r="12" spans="1:14" ht="14.4" x14ac:dyDescent="0.3">
      <c r="A12" s="53">
        <v>1</v>
      </c>
      <c r="B12" s="57" t="s">
        <v>239</v>
      </c>
      <c r="C12" s="31"/>
      <c r="D12" s="31"/>
      <c r="E12" s="60">
        <v>4</v>
      </c>
      <c r="F12" s="31" t="s">
        <v>48</v>
      </c>
      <c r="G12" s="59">
        <v>6716</v>
      </c>
      <c r="H12" s="31" t="s">
        <v>234</v>
      </c>
      <c r="I12" s="31"/>
      <c r="J12" s="31"/>
      <c r="K12" s="50">
        <f>E12*G12</f>
        <v>26864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500</v>
      </c>
      <c r="L18" s="30"/>
    </row>
    <row r="19" spans="1:14" ht="14.4" x14ac:dyDescent="0.3">
      <c r="A19" s="53">
        <v>1</v>
      </c>
      <c r="B19" s="57" t="s">
        <v>237</v>
      </c>
      <c r="C19" s="31"/>
      <c r="D19" s="31"/>
      <c r="E19" s="60">
        <v>2</v>
      </c>
      <c r="F19" s="31" t="s">
        <v>155</v>
      </c>
      <c r="G19" s="59">
        <v>250</v>
      </c>
      <c r="H19" s="31"/>
      <c r="I19" s="31"/>
      <c r="J19" s="31"/>
      <c r="K19" s="50">
        <f>E19*G19</f>
        <v>500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30</v>
      </c>
      <c r="F40" s="31" t="s">
        <v>149</v>
      </c>
      <c r="G40" s="59">
        <v>5</v>
      </c>
      <c r="H40" s="31"/>
      <c r="I40" s="31"/>
      <c r="J40" s="31"/>
      <c r="K40" s="50">
        <f>E40*G40</f>
        <v>150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sheetPr>
    <tabColor rgb="FF92D050"/>
  </sheetPr>
  <dimension ref="A1:N52"/>
  <sheetViews>
    <sheetView workbookViewId="0">
      <selection activeCell="G54" sqref="G5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Summary'!F24</f>
        <v>F&amp;I 4" SDR 35 PVC pipe to catch basin inlet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4248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12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1080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36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2448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1320</v>
      </c>
      <c r="L11" s="30"/>
      <c r="M11" s="29"/>
      <c r="N11" s="29"/>
    </row>
    <row r="12" spans="1:14" ht="14.4" x14ac:dyDescent="0.3">
      <c r="A12" s="53">
        <v>1</v>
      </c>
      <c r="B12" s="57" t="s">
        <v>240</v>
      </c>
      <c r="C12" s="31"/>
      <c r="D12" s="31"/>
      <c r="E12" s="60">
        <v>150</v>
      </c>
      <c r="F12" s="31" t="s">
        <v>207</v>
      </c>
      <c r="G12" s="59">
        <v>4</v>
      </c>
      <c r="H12" s="31"/>
      <c r="I12" s="31"/>
      <c r="J12" s="31"/>
      <c r="K12" s="50">
        <f>E12*G12</f>
        <v>600</v>
      </c>
      <c r="L12" s="31"/>
      <c r="M12" s="29"/>
      <c r="N12" s="29"/>
    </row>
    <row r="13" spans="1:14" ht="14.4" x14ac:dyDescent="0.3">
      <c r="A13" s="53">
        <v>2</v>
      </c>
      <c r="B13" s="58" t="s">
        <v>241</v>
      </c>
      <c r="C13" s="31"/>
      <c r="D13" s="31"/>
      <c r="E13" s="60">
        <v>1</v>
      </c>
      <c r="F13" s="31" t="s">
        <v>12</v>
      </c>
      <c r="G13" s="59">
        <v>120</v>
      </c>
      <c r="H13" s="31"/>
      <c r="I13" s="31"/>
      <c r="J13" s="31"/>
      <c r="K13" s="50">
        <f t="shared" ref="K13:K17" si="2">E13*G13</f>
        <v>120</v>
      </c>
      <c r="L13" s="31"/>
      <c r="M13" s="29"/>
      <c r="N13" s="29"/>
    </row>
    <row r="14" spans="1:14" ht="14.4" x14ac:dyDescent="0.3">
      <c r="A14" s="53">
        <v>3</v>
      </c>
      <c r="B14" s="58" t="s">
        <v>242</v>
      </c>
      <c r="C14" s="31"/>
      <c r="D14" s="31"/>
      <c r="E14" s="60">
        <v>2</v>
      </c>
      <c r="F14" s="31" t="s">
        <v>243</v>
      </c>
      <c r="G14" s="59">
        <v>300</v>
      </c>
      <c r="H14" s="31"/>
      <c r="I14" s="31"/>
      <c r="J14" s="31"/>
      <c r="K14" s="50">
        <f t="shared" si="2"/>
        <v>600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500</v>
      </c>
      <c r="L18" s="30"/>
    </row>
    <row r="19" spans="1:14" ht="14.4" x14ac:dyDescent="0.3">
      <c r="A19" s="53">
        <v>1</v>
      </c>
      <c r="B19" s="57" t="s">
        <v>226</v>
      </c>
      <c r="C19" s="31"/>
      <c r="D19" s="31"/>
      <c r="E19" s="60">
        <v>2</v>
      </c>
      <c r="F19" s="31" t="s">
        <v>191</v>
      </c>
      <c r="G19" s="59">
        <v>250</v>
      </c>
      <c r="H19" s="31"/>
      <c r="I19" s="31"/>
      <c r="J19" s="31"/>
      <c r="K19" s="50">
        <f>E19*G19</f>
        <v>500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20</v>
      </c>
      <c r="F40" s="31" t="s">
        <v>149</v>
      </c>
      <c r="G40" s="59">
        <v>5</v>
      </c>
      <c r="H40" s="31"/>
      <c r="I40" s="31"/>
      <c r="J40" s="31"/>
      <c r="K40" s="50">
        <f>E40*G40</f>
        <v>100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sheetPr>
    <tabColor rgb="FF92D050"/>
  </sheetPr>
  <dimension ref="A1:N52"/>
  <sheetViews>
    <sheetView workbookViewId="0">
      <selection activeCell="G54" sqref="G5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Summary'!F25</f>
        <v>F&amp;I concrete valley gutter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2352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8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720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24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1632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8450</v>
      </c>
      <c r="L25" s="30"/>
    </row>
    <row r="26" spans="1:14" ht="14.4" x14ac:dyDescent="0.3">
      <c r="A26" s="53">
        <v>1</v>
      </c>
      <c r="B26" s="57" t="s">
        <v>244</v>
      </c>
      <c r="C26" s="31"/>
      <c r="D26" s="31"/>
      <c r="E26" s="60">
        <v>1</v>
      </c>
      <c r="F26" s="31" t="s">
        <v>12</v>
      </c>
      <c r="G26" s="59">
        <v>8450</v>
      </c>
      <c r="H26" s="31" t="s">
        <v>193</v>
      </c>
      <c r="I26" s="31"/>
      <c r="J26" s="31"/>
      <c r="K26" s="50">
        <f>E26*G26</f>
        <v>8450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sheetPr>
    <tabColor rgb="FFFF0000"/>
  </sheetPr>
  <dimension ref="A1:N57"/>
  <sheetViews>
    <sheetView workbookViewId="0">
      <selection activeCell="H31" sqref="H31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Summary'!F26</f>
        <v>F&amp;I 12" C900 potable water pipe and fittings, w/ trenching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9216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24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2160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24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2160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72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4896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SUM(K12:K22)</f>
        <v>30600</v>
      </c>
      <c r="L11" s="30"/>
      <c r="M11" s="29"/>
      <c r="N11" s="29"/>
    </row>
    <row r="12" spans="1:14" ht="14.4" x14ac:dyDescent="0.3">
      <c r="A12" s="53">
        <v>1</v>
      </c>
      <c r="B12" s="57" t="s">
        <v>245</v>
      </c>
      <c r="C12" s="31"/>
      <c r="D12" s="31"/>
      <c r="E12" s="60">
        <v>1</v>
      </c>
      <c r="F12" s="31" t="s">
        <v>12</v>
      </c>
      <c r="G12" s="59">
        <v>30600</v>
      </c>
      <c r="H12" s="31"/>
      <c r="I12" s="31"/>
      <c r="J12" s="31"/>
      <c r="K12" s="50">
        <f>E12*G12</f>
        <v>30600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22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>
        <v>5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x14ac:dyDescent="0.3">
      <c r="A17" s="53">
        <v>6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53">
        <v>7</v>
      </c>
      <c r="B18" s="58"/>
      <c r="C18" s="31"/>
      <c r="D18" s="31"/>
      <c r="E18" s="60"/>
      <c r="F18" s="31"/>
      <c r="G18" s="59"/>
      <c r="H18" s="31"/>
      <c r="I18" s="31"/>
      <c r="J18" s="31"/>
      <c r="K18" s="50">
        <f t="shared" si="2"/>
        <v>0</v>
      </c>
      <c r="L18" s="31"/>
      <c r="M18" s="29"/>
      <c r="N18" s="29"/>
    </row>
    <row r="19" spans="1:14" ht="14.4" x14ac:dyDescent="0.3">
      <c r="A19" s="53">
        <v>8</v>
      </c>
      <c r="B19" s="58"/>
      <c r="C19" s="31"/>
      <c r="D19" s="31"/>
      <c r="E19" s="60"/>
      <c r="F19" s="31"/>
      <c r="G19" s="59"/>
      <c r="H19" s="31"/>
      <c r="I19" s="31"/>
      <c r="J19" s="31"/>
      <c r="K19" s="50">
        <f t="shared" si="2"/>
        <v>0</v>
      </c>
      <c r="L19" s="31"/>
      <c r="M19" s="29"/>
      <c r="N19" s="29"/>
    </row>
    <row r="20" spans="1:14" ht="14.4" x14ac:dyDescent="0.3">
      <c r="A20" s="53">
        <v>9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si="2"/>
        <v>0</v>
      </c>
      <c r="L20" s="31"/>
      <c r="M20" s="29"/>
      <c r="N20" s="29"/>
    </row>
    <row r="21" spans="1:14" ht="14.4" x14ac:dyDescent="0.3">
      <c r="A21" s="53" t="s">
        <v>144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2"/>
        <v>0</v>
      </c>
      <c r="L21" s="31"/>
      <c r="M21" s="29"/>
      <c r="N21" s="29"/>
    </row>
    <row r="22" spans="1:14" ht="14.4" hidden="1" customHeight="1" x14ac:dyDescent="0.3">
      <c r="A22" s="54" t="s">
        <v>147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2"/>
        <v>0</v>
      </c>
      <c r="L22" s="31"/>
      <c r="M22" s="29"/>
      <c r="N22" s="29"/>
    </row>
    <row r="23" spans="1:14" ht="14.4" x14ac:dyDescent="0.3">
      <c r="A23" s="189"/>
      <c r="B23" s="52" t="s">
        <v>102</v>
      </c>
      <c r="C23" s="30"/>
      <c r="D23" s="30"/>
      <c r="E23" s="30"/>
      <c r="F23" s="30"/>
      <c r="G23" s="30"/>
      <c r="H23" s="30"/>
      <c r="I23" s="30"/>
      <c r="J23" s="30"/>
      <c r="K23" s="56">
        <f>SUM(K24:K29)</f>
        <v>900</v>
      </c>
      <c r="L23" s="30"/>
    </row>
    <row r="24" spans="1:14" ht="14.4" x14ac:dyDescent="0.3">
      <c r="A24" s="53">
        <v>1</v>
      </c>
      <c r="B24" s="57" t="s">
        <v>237</v>
      </c>
      <c r="C24" s="31"/>
      <c r="D24" s="31"/>
      <c r="E24" s="60">
        <v>1</v>
      </c>
      <c r="F24" s="31" t="s">
        <v>198</v>
      </c>
      <c r="G24" s="59">
        <v>900</v>
      </c>
      <c r="H24" s="31"/>
      <c r="I24" s="31"/>
      <c r="J24" s="31"/>
      <c r="K24" s="50">
        <f>E24*G24</f>
        <v>900</v>
      </c>
      <c r="L24" s="31"/>
    </row>
    <row r="25" spans="1:14" ht="14.4" x14ac:dyDescent="0.3">
      <c r="A25" s="53">
        <v>2</v>
      </c>
      <c r="B25" s="58"/>
      <c r="C25" s="31"/>
      <c r="D25" s="31"/>
      <c r="E25" s="60"/>
      <c r="F25" s="31"/>
      <c r="G25" s="59"/>
      <c r="H25" s="31"/>
      <c r="I25" s="31"/>
      <c r="J25" s="31"/>
      <c r="K25" s="50">
        <f t="shared" ref="K25:K29" si="3">E25*G25</f>
        <v>0</v>
      </c>
      <c r="L25" s="31"/>
    </row>
    <row r="26" spans="1:14" ht="14.4" x14ac:dyDescent="0.3">
      <c r="A26" s="53">
        <v>3</v>
      </c>
      <c r="B26" s="58"/>
      <c r="C26" s="31"/>
      <c r="D26" s="31"/>
      <c r="E26" s="60"/>
      <c r="F26" s="31"/>
      <c r="G26" s="59"/>
      <c r="H26" s="31"/>
      <c r="I26" s="31"/>
      <c r="J26" s="31"/>
      <c r="K26" s="50">
        <f t="shared" si="3"/>
        <v>0</v>
      </c>
      <c r="L26" s="31"/>
    </row>
    <row r="27" spans="1:14" ht="14.4" x14ac:dyDescent="0.3">
      <c r="A27" s="53">
        <v>4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si="3"/>
        <v>0</v>
      </c>
      <c r="L27" s="31"/>
    </row>
    <row r="28" spans="1:14" ht="14.4" x14ac:dyDescent="0.3">
      <c r="A28" s="53" t="s">
        <v>144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3"/>
        <v>0</v>
      </c>
      <c r="L28" s="31"/>
    </row>
    <row r="29" spans="1:14" ht="14.4" hidden="1" x14ac:dyDescent="0.3">
      <c r="A29" s="54" t="s">
        <v>147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3"/>
        <v>0</v>
      </c>
      <c r="L29" s="31"/>
    </row>
    <row r="30" spans="1:14" ht="14.4" x14ac:dyDescent="0.3">
      <c r="A30" s="189"/>
      <c r="B30" s="52" t="s">
        <v>122</v>
      </c>
      <c r="C30" s="30"/>
      <c r="D30" s="30"/>
      <c r="E30" s="30"/>
      <c r="F30" s="30"/>
      <c r="G30" s="30"/>
      <c r="H30" s="30"/>
      <c r="I30" s="30"/>
      <c r="J30" s="30"/>
      <c r="K30" s="56">
        <f>SUM(K31:K36)</f>
        <v>6000</v>
      </c>
      <c r="L30" s="30"/>
    </row>
    <row r="31" spans="1:14" ht="14.4" x14ac:dyDescent="0.3">
      <c r="A31" s="53">
        <v>1</v>
      </c>
      <c r="B31" s="57" t="s">
        <v>246</v>
      </c>
      <c r="C31" s="31"/>
      <c r="D31" s="31"/>
      <c r="E31" s="60">
        <v>1</v>
      </c>
      <c r="F31" s="31" t="s">
        <v>12</v>
      </c>
      <c r="G31" s="59">
        <v>6000</v>
      </c>
      <c r="H31" s="254" t="s">
        <v>247</v>
      </c>
      <c r="I31" s="31"/>
      <c r="J31" s="31"/>
      <c r="K31" s="50">
        <f>E31*G31</f>
        <v>6000</v>
      </c>
      <c r="L31" s="31"/>
    </row>
    <row r="32" spans="1:14" ht="14.4" x14ac:dyDescent="0.3">
      <c r="A32" s="53">
        <v>2</v>
      </c>
      <c r="B32" s="58"/>
      <c r="C32" s="31"/>
      <c r="D32" s="31"/>
      <c r="E32" s="60"/>
      <c r="F32" s="31"/>
      <c r="G32" s="59"/>
      <c r="H32" s="31"/>
      <c r="I32" s="31"/>
      <c r="J32" s="31"/>
      <c r="K32" s="50">
        <f t="shared" ref="K32:K36" si="4">E32*G32</f>
        <v>0</v>
      </c>
      <c r="L32" s="31"/>
    </row>
    <row r="33" spans="1:12" ht="14.4" x14ac:dyDescent="0.3">
      <c r="A33" s="53">
        <v>3</v>
      </c>
      <c r="B33" s="58"/>
      <c r="C33" s="31"/>
      <c r="D33" s="31"/>
      <c r="E33" s="60"/>
      <c r="F33" s="31"/>
      <c r="G33" s="59"/>
      <c r="H33" s="31"/>
      <c r="I33" s="31"/>
      <c r="J33" s="31"/>
      <c r="K33" s="50">
        <f t="shared" si="4"/>
        <v>0</v>
      </c>
      <c r="L33" s="31"/>
    </row>
    <row r="34" spans="1:12" ht="14.4" x14ac:dyDescent="0.3">
      <c r="A34" s="53">
        <v>4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si="4"/>
        <v>0</v>
      </c>
      <c r="L34" s="31"/>
    </row>
    <row r="35" spans="1:12" ht="14.4" x14ac:dyDescent="0.3">
      <c r="A35" s="53" t="s">
        <v>144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4"/>
        <v>0</v>
      </c>
      <c r="L35" s="31"/>
    </row>
    <row r="36" spans="1:12" ht="14.4" hidden="1" x14ac:dyDescent="0.3">
      <c r="A36" s="54" t="s">
        <v>147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4"/>
        <v>0</v>
      </c>
      <c r="L36" s="31"/>
    </row>
    <row r="37" spans="1:12" ht="14.4" x14ac:dyDescent="0.3">
      <c r="A37" s="189"/>
      <c r="B37" s="52" t="s">
        <v>107</v>
      </c>
      <c r="C37" s="30"/>
      <c r="D37" s="30"/>
      <c r="E37" s="30"/>
      <c r="F37" s="30"/>
      <c r="G37" s="30"/>
      <c r="H37" s="30"/>
      <c r="I37" s="30"/>
      <c r="J37" s="30"/>
      <c r="K37" s="56">
        <f>SUM(K38:K43)</f>
        <v>500</v>
      </c>
      <c r="L37" s="30"/>
    </row>
    <row r="38" spans="1:12" ht="14.4" x14ac:dyDescent="0.3">
      <c r="A38" s="53">
        <v>1</v>
      </c>
      <c r="B38" s="57" t="s">
        <v>248</v>
      </c>
      <c r="C38" s="31"/>
      <c r="D38" s="31"/>
      <c r="E38" s="60">
        <v>1</v>
      </c>
      <c r="F38" s="31" t="s">
        <v>198</v>
      </c>
      <c r="G38" s="59">
        <v>500</v>
      </c>
      <c r="H38" s="31"/>
      <c r="I38" s="31"/>
      <c r="J38" s="31"/>
      <c r="K38" s="50">
        <f>E38*G38</f>
        <v>500</v>
      </c>
      <c r="L38" s="31"/>
    </row>
    <row r="39" spans="1:12" ht="14.4" x14ac:dyDescent="0.3">
      <c r="A39" s="53">
        <v>2</v>
      </c>
      <c r="B39" s="58"/>
      <c r="C39" s="31"/>
      <c r="D39" s="31"/>
      <c r="E39" s="60"/>
      <c r="F39" s="31"/>
      <c r="G39" s="59"/>
      <c r="H39" s="31"/>
      <c r="I39" s="31"/>
      <c r="J39" s="31"/>
      <c r="K39" s="50">
        <f t="shared" ref="K39:K43" si="5">E39*G39</f>
        <v>0</v>
      </c>
      <c r="L39" s="31"/>
    </row>
    <row r="40" spans="1:12" ht="14.4" x14ac:dyDescent="0.3">
      <c r="A40" s="53">
        <v>3</v>
      </c>
      <c r="B40" s="58"/>
      <c r="C40" s="31"/>
      <c r="D40" s="31"/>
      <c r="E40" s="60"/>
      <c r="F40" s="31"/>
      <c r="G40" s="59"/>
      <c r="H40" s="31"/>
      <c r="I40" s="31"/>
      <c r="J40" s="31"/>
      <c r="K40" s="50">
        <f t="shared" si="5"/>
        <v>0</v>
      </c>
      <c r="L40" s="31"/>
    </row>
    <row r="41" spans="1:12" ht="14.4" x14ac:dyDescent="0.3">
      <c r="A41" s="53">
        <v>4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si="5"/>
        <v>0</v>
      </c>
      <c r="L41" s="31"/>
    </row>
    <row r="42" spans="1:12" ht="14.4" x14ac:dyDescent="0.3">
      <c r="A42" s="53" t="s">
        <v>144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5"/>
        <v>0</v>
      </c>
      <c r="L42" s="31"/>
    </row>
    <row r="43" spans="1:12" ht="14.4" hidden="1" x14ac:dyDescent="0.3">
      <c r="A43" s="54" t="s">
        <v>147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5"/>
        <v>0</v>
      </c>
      <c r="L43" s="31"/>
    </row>
    <row r="44" spans="1:12" ht="14.4" x14ac:dyDescent="0.3">
      <c r="A44" s="189"/>
      <c r="B44" s="52" t="s">
        <v>109</v>
      </c>
      <c r="C44" s="30"/>
      <c r="D44" s="30"/>
      <c r="E44" s="30"/>
      <c r="F44" s="30"/>
      <c r="G44" s="30"/>
      <c r="H44" s="30"/>
      <c r="I44" s="30"/>
      <c r="J44" s="30"/>
      <c r="K44" s="56">
        <f>SUM(K45:K50)</f>
        <v>100</v>
      </c>
      <c r="L44" s="30"/>
    </row>
    <row r="45" spans="1:12" ht="14.4" x14ac:dyDescent="0.3">
      <c r="A45" s="53">
        <v>1</v>
      </c>
      <c r="B45" s="57" t="s">
        <v>148</v>
      </c>
      <c r="C45" s="31"/>
      <c r="D45" s="31"/>
      <c r="E45" s="60">
        <v>20</v>
      </c>
      <c r="F45" s="31" t="s">
        <v>149</v>
      </c>
      <c r="G45" s="59">
        <v>5</v>
      </c>
      <c r="H45" s="31"/>
      <c r="I45" s="31"/>
      <c r="J45" s="31"/>
      <c r="K45" s="50">
        <f>E45*G45</f>
        <v>100</v>
      </c>
      <c r="L45" s="31"/>
    </row>
    <row r="46" spans="1:12" ht="14.4" x14ac:dyDescent="0.3">
      <c r="A46" s="53">
        <v>2</v>
      </c>
      <c r="B46" s="58"/>
      <c r="C46" s="31"/>
      <c r="D46" s="31"/>
      <c r="E46" s="60"/>
      <c r="F46" s="31"/>
      <c r="G46" s="59"/>
      <c r="H46" s="31"/>
      <c r="I46" s="31"/>
      <c r="J46" s="31"/>
      <c r="K46" s="50">
        <f t="shared" ref="K46:K50" si="6">E46*G46</f>
        <v>0</v>
      </c>
      <c r="L46" s="31"/>
    </row>
    <row r="47" spans="1:12" ht="14.4" x14ac:dyDescent="0.3">
      <c r="A47" s="53">
        <v>3</v>
      </c>
      <c r="B47" s="58"/>
      <c r="C47" s="31"/>
      <c r="D47" s="31"/>
      <c r="E47" s="60"/>
      <c r="F47" s="31"/>
      <c r="G47" s="59"/>
      <c r="H47" s="31"/>
      <c r="I47" s="31"/>
      <c r="J47" s="31"/>
      <c r="K47" s="50">
        <f t="shared" si="6"/>
        <v>0</v>
      </c>
      <c r="L47" s="31"/>
    </row>
    <row r="48" spans="1:12" ht="14.4" x14ac:dyDescent="0.3">
      <c r="A48" s="53">
        <v>4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si="6"/>
        <v>0</v>
      </c>
      <c r="L48" s="31"/>
    </row>
    <row r="49" spans="1:12" ht="14.4" x14ac:dyDescent="0.3">
      <c r="A49" s="53" t="s">
        <v>144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6"/>
        <v>0</v>
      </c>
      <c r="L49" s="31"/>
    </row>
    <row r="50" spans="1:12" ht="14.4" hidden="1" x14ac:dyDescent="0.3">
      <c r="A50" s="54" t="s">
        <v>147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6"/>
        <v>0</v>
      </c>
      <c r="L50" s="31"/>
    </row>
    <row r="51" spans="1:12" ht="14.4" x14ac:dyDescent="0.3">
      <c r="A51" s="189"/>
      <c r="B51" s="52" t="s">
        <v>106</v>
      </c>
      <c r="C51" s="30"/>
      <c r="D51" s="30"/>
      <c r="E51" s="30"/>
      <c r="F51" s="30"/>
      <c r="G51" s="30"/>
      <c r="H51" s="30"/>
      <c r="I51" s="30"/>
      <c r="J51" s="30"/>
      <c r="K51" s="56">
        <f>SUM(K52:K57)</f>
        <v>0</v>
      </c>
      <c r="L51" s="30"/>
    </row>
    <row r="52" spans="1:12" ht="14.4" x14ac:dyDescent="0.3">
      <c r="A52" s="53">
        <v>1</v>
      </c>
      <c r="B52" s="57"/>
      <c r="C52" s="31"/>
      <c r="D52" s="31"/>
      <c r="E52" s="60"/>
      <c r="F52" s="31"/>
      <c r="G52" s="59"/>
      <c r="H52" s="31"/>
      <c r="I52" s="31"/>
      <c r="J52" s="31"/>
      <c r="K52" s="50">
        <f>E52*G52</f>
        <v>0</v>
      </c>
      <c r="L52" s="31"/>
    </row>
    <row r="53" spans="1:12" ht="14.4" x14ac:dyDescent="0.3">
      <c r="A53" s="53">
        <v>2</v>
      </c>
      <c r="B53" s="58"/>
      <c r="C53" s="31"/>
      <c r="D53" s="31"/>
      <c r="E53" s="60"/>
      <c r="F53" s="31"/>
      <c r="G53" s="59"/>
      <c r="H53" s="31"/>
      <c r="I53" s="31"/>
      <c r="J53" s="31"/>
      <c r="K53" s="50">
        <f t="shared" ref="K53:K57" si="7">E53*G53</f>
        <v>0</v>
      </c>
      <c r="L53" s="31"/>
    </row>
    <row r="54" spans="1:12" ht="14.4" x14ac:dyDescent="0.3">
      <c r="A54" s="53">
        <v>3</v>
      </c>
      <c r="B54" s="58"/>
      <c r="C54" s="31"/>
      <c r="D54" s="31"/>
      <c r="E54" s="60"/>
      <c r="F54" s="31"/>
      <c r="G54" s="59"/>
      <c r="H54" s="31"/>
      <c r="I54" s="31"/>
      <c r="J54" s="31"/>
      <c r="K54" s="50">
        <f t="shared" si="7"/>
        <v>0</v>
      </c>
      <c r="L54" s="31"/>
    </row>
    <row r="55" spans="1:12" ht="14.4" x14ac:dyDescent="0.3">
      <c r="A55" s="53">
        <v>4</v>
      </c>
      <c r="B55" s="58"/>
      <c r="C55" s="31"/>
      <c r="D55" s="31"/>
      <c r="E55" s="60"/>
      <c r="F55" s="31"/>
      <c r="G55" s="59"/>
      <c r="H55" s="31"/>
      <c r="I55" s="31"/>
      <c r="J55" s="31"/>
      <c r="K55" s="50">
        <f t="shared" si="7"/>
        <v>0</v>
      </c>
      <c r="L55" s="31"/>
    </row>
    <row r="56" spans="1:12" ht="14.4" x14ac:dyDescent="0.3">
      <c r="A56" s="53" t="s">
        <v>144</v>
      </c>
      <c r="B56" s="58"/>
      <c r="C56" s="31"/>
      <c r="D56" s="31"/>
      <c r="E56" s="60"/>
      <c r="F56" s="31"/>
      <c r="G56" s="59"/>
      <c r="H56" s="31"/>
      <c r="I56" s="31"/>
      <c r="J56" s="31"/>
      <c r="K56" s="50">
        <f t="shared" si="7"/>
        <v>0</v>
      </c>
      <c r="L56" s="31"/>
    </row>
    <row r="57" spans="1:12" ht="14.4" hidden="1" x14ac:dyDescent="0.3">
      <c r="A57" s="54" t="s">
        <v>147</v>
      </c>
      <c r="B57" s="58"/>
      <c r="C57" s="31"/>
      <c r="D57" s="31"/>
      <c r="E57" s="60"/>
      <c r="F57" s="31"/>
      <c r="G57" s="59"/>
      <c r="H57" s="31"/>
      <c r="I57" s="31"/>
      <c r="J57" s="31"/>
      <c r="K57" s="50">
        <f t="shared" si="7"/>
        <v>0</v>
      </c>
      <c r="L57" s="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sheetPr>
    <tabColor rgb="FF92D050"/>
  </sheetPr>
  <dimension ref="A1:N52"/>
  <sheetViews>
    <sheetView workbookViewId="0">
      <selection activeCell="B13" sqref="B13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Summary'!F27</f>
        <v>F&amp;I connection to (E) 12" water pipeline, incl. valves, fittings &amp; app.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9216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24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2160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24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2160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72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4896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23000</v>
      </c>
      <c r="L11" s="30"/>
      <c r="M11" s="29"/>
      <c r="N11" s="29"/>
    </row>
    <row r="12" spans="1:14" ht="14.4" x14ac:dyDescent="0.3">
      <c r="A12" s="53">
        <v>1</v>
      </c>
      <c r="B12" s="58" t="s">
        <v>249</v>
      </c>
      <c r="C12" s="31"/>
      <c r="D12" s="31"/>
      <c r="E12" s="60">
        <v>1</v>
      </c>
      <c r="F12" s="31" t="s">
        <v>12</v>
      </c>
      <c r="G12" s="59">
        <v>23000</v>
      </c>
      <c r="H12" s="31"/>
      <c r="I12" s="31"/>
      <c r="J12" s="31"/>
      <c r="K12" s="50">
        <f>E12*G12</f>
        <v>23000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750</v>
      </c>
      <c r="L18" s="30"/>
    </row>
    <row r="19" spans="1:14" ht="14.4" x14ac:dyDescent="0.3">
      <c r="A19" s="53">
        <v>1</v>
      </c>
      <c r="B19" s="57" t="s">
        <v>237</v>
      </c>
      <c r="C19" s="31"/>
      <c r="D19" s="31"/>
      <c r="E19" s="60">
        <v>3</v>
      </c>
      <c r="F19" s="31" t="s">
        <v>155</v>
      </c>
      <c r="G19" s="59">
        <v>250</v>
      </c>
      <c r="H19" s="31"/>
      <c r="I19" s="31"/>
      <c r="J19" s="31"/>
      <c r="K19" s="50">
        <f>E19*G19</f>
        <v>750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300</v>
      </c>
      <c r="L32" s="30"/>
    </row>
    <row r="33" spans="1:12" ht="14.4" x14ac:dyDescent="0.3">
      <c r="A33" s="53">
        <v>1</v>
      </c>
      <c r="B33" s="57" t="s">
        <v>250</v>
      </c>
      <c r="C33" s="31"/>
      <c r="D33" s="31"/>
      <c r="E33" s="60">
        <v>1</v>
      </c>
      <c r="F33" s="31" t="s">
        <v>198</v>
      </c>
      <c r="G33" s="59">
        <v>300</v>
      </c>
      <c r="H33" s="31"/>
      <c r="I33" s="31"/>
      <c r="J33" s="31"/>
      <c r="K33" s="50">
        <f>E33*G33</f>
        <v>300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20</v>
      </c>
      <c r="F40" s="31" t="s">
        <v>149</v>
      </c>
      <c r="G40" s="59">
        <v>5</v>
      </c>
      <c r="H40" s="31"/>
      <c r="I40" s="31"/>
      <c r="J40" s="31"/>
      <c r="K40" s="50">
        <f>E40*G40</f>
        <v>100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sheetPr>
    <tabColor rgb="FF92D050"/>
  </sheetPr>
  <dimension ref="A1:N52"/>
  <sheetViews>
    <sheetView workbookViewId="0">
      <selection activeCell="G6" sqref="G6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Summary'!F28</f>
        <v>Grading of well site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17364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60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5400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60</v>
      </c>
      <c r="F5" s="31" t="s">
        <v>104</v>
      </c>
      <c r="G5" s="244">
        <v>80.27</v>
      </c>
      <c r="H5" s="31"/>
      <c r="I5" s="31"/>
      <c r="J5" s="31"/>
      <c r="K5" s="50">
        <f t="shared" ref="K5:K8" si="0">E5*G5</f>
        <v>4816.2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180</v>
      </c>
      <c r="F7" s="31" t="s">
        <v>104</v>
      </c>
      <c r="G7" s="244">
        <v>39.71</v>
      </c>
      <c r="H7" s="31"/>
      <c r="I7" s="31"/>
      <c r="J7" s="31"/>
      <c r="K7" s="50">
        <f t="shared" si="0"/>
        <v>7147.8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2300</v>
      </c>
      <c r="L32" s="30"/>
    </row>
    <row r="33" spans="1:12" ht="14.4" x14ac:dyDescent="0.3">
      <c r="A33" s="53">
        <v>1</v>
      </c>
      <c r="B33" s="57" t="s">
        <v>251</v>
      </c>
      <c r="C33" s="31"/>
      <c r="D33" s="31"/>
      <c r="E33" s="60">
        <v>1</v>
      </c>
      <c r="F33" s="31" t="s">
        <v>163</v>
      </c>
      <c r="G33" s="59">
        <v>2300</v>
      </c>
      <c r="H33" s="31"/>
      <c r="I33" s="31"/>
      <c r="J33" s="31"/>
      <c r="K33" s="50">
        <f>E33*G33</f>
        <v>2300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1000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200</v>
      </c>
      <c r="F40" s="31" t="s">
        <v>199</v>
      </c>
      <c r="G40" s="59">
        <v>5</v>
      </c>
      <c r="H40" s="31"/>
      <c r="I40" s="31"/>
      <c r="J40" s="31"/>
      <c r="K40" s="50">
        <f>E40*G40</f>
        <v>1000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sheetPr>
    <tabColor rgb="FF92D050"/>
  </sheetPr>
  <dimension ref="A1:N52"/>
  <sheetViews>
    <sheetView workbookViewId="0">
      <selection activeCell="G7" sqref="G7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Summary'!F29</f>
        <v>F&amp;I 2" crushed rock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6949.2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24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2160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24</v>
      </c>
      <c r="F5" s="31" t="s">
        <v>104</v>
      </c>
      <c r="G5" s="244">
        <v>80.27</v>
      </c>
      <c r="H5" s="31"/>
      <c r="I5" s="31"/>
      <c r="J5" s="31"/>
      <c r="K5" s="50">
        <f t="shared" ref="K5:K8" si="0">E5*G5</f>
        <v>1926.48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72</v>
      </c>
      <c r="F7" s="31" t="s">
        <v>104</v>
      </c>
      <c r="G7" s="244">
        <v>39.76</v>
      </c>
      <c r="H7" s="31"/>
      <c r="I7" s="31"/>
      <c r="J7" s="31"/>
      <c r="K7" s="50">
        <f t="shared" si="0"/>
        <v>2862.72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25000</v>
      </c>
      <c r="L11" s="30"/>
      <c r="M11" s="29"/>
      <c r="N11" s="29"/>
    </row>
    <row r="12" spans="1:14" ht="14.4" x14ac:dyDescent="0.3">
      <c r="A12" s="53">
        <v>1</v>
      </c>
      <c r="B12" s="57" t="s">
        <v>252</v>
      </c>
      <c r="C12" s="31"/>
      <c r="D12" s="31"/>
      <c r="E12" s="60">
        <v>200</v>
      </c>
      <c r="F12" s="31" t="s">
        <v>243</v>
      </c>
      <c r="G12" s="59">
        <v>125</v>
      </c>
      <c r="H12" s="31"/>
      <c r="I12" s="31"/>
      <c r="J12" s="31"/>
      <c r="K12" s="50">
        <f>E12*G12</f>
        <v>25000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900</v>
      </c>
      <c r="L32" s="30"/>
    </row>
    <row r="33" spans="1:12" ht="14.4" x14ac:dyDescent="0.3">
      <c r="A33" s="53">
        <v>1</v>
      </c>
      <c r="B33" s="57" t="s">
        <v>251</v>
      </c>
      <c r="C33" s="31"/>
      <c r="D33" s="31"/>
      <c r="E33" s="60">
        <v>1</v>
      </c>
      <c r="F33" s="31" t="s">
        <v>198</v>
      </c>
      <c r="G33" s="59">
        <v>900</v>
      </c>
      <c r="H33" s="31"/>
      <c r="I33" s="31"/>
      <c r="J33" s="31"/>
      <c r="K33" s="50">
        <f>E33*G33</f>
        <v>900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250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50</v>
      </c>
      <c r="F40" s="31" t="s">
        <v>149</v>
      </c>
      <c r="G40" s="59">
        <v>5</v>
      </c>
      <c r="H40" s="31"/>
      <c r="I40" s="31"/>
      <c r="J40" s="31"/>
      <c r="K40" s="50">
        <f>E40*G40</f>
        <v>250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7"/>
  <sheetViews>
    <sheetView workbookViewId="0">
      <selection activeCell="C16" sqref="C16"/>
    </sheetView>
  </sheetViews>
  <sheetFormatPr defaultRowHeight="13.2" x14ac:dyDescent="0.25"/>
  <cols>
    <col min="2" max="2" width="24" customWidth="1"/>
    <col min="3" max="3" width="24.44140625" customWidth="1"/>
  </cols>
  <sheetData>
    <row r="2" spans="2:4" x14ac:dyDescent="0.25">
      <c r="C2" s="233">
        <v>0</v>
      </c>
      <c r="D2" s="232" t="s">
        <v>125</v>
      </c>
    </row>
    <row r="3" spans="2:4" ht="13.8" thickBot="1" x14ac:dyDescent="0.3"/>
    <row r="4" spans="2:4" x14ac:dyDescent="0.25">
      <c r="B4" s="231" t="s">
        <v>126</v>
      </c>
      <c r="C4" s="143" t="s">
        <v>127</v>
      </c>
    </row>
    <row r="5" spans="2:4" x14ac:dyDescent="0.25">
      <c r="B5" s="135" t="s">
        <v>95</v>
      </c>
      <c r="C5" s="235">
        <f>'Bid Schedule'!Q11+(C2*'Bid Schedule'!Q11)</f>
        <v>341086.00000000006</v>
      </c>
    </row>
    <row r="6" spans="2:4" x14ac:dyDescent="0.25">
      <c r="B6" s="135" t="s">
        <v>128</v>
      </c>
      <c r="C6" s="235">
        <f>'Bid Schedule'!Q15+(C2*'Bid Schedule'!Q15)</f>
        <v>45700</v>
      </c>
    </row>
    <row r="7" spans="2:4" x14ac:dyDescent="0.25">
      <c r="B7" s="135" t="s">
        <v>101</v>
      </c>
      <c r="C7" s="235">
        <f>'Bid Schedule'!Q14+(C2*'Bid Schedule'!Q14)</f>
        <v>385465</v>
      </c>
    </row>
    <row r="8" spans="2:4" x14ac:dyDescent="0.25">
      <c r="B8" s="135" t="s">
        <v>97</v>
      </c>
      <c r="C8" s="235">
        <f>'Bid Schedule'!Q12+(C2*'Bid Schedule'!Q12)</f>
        <v>848775.57000000007</v>
      </c>
    </row>
    <row r="9" spans="2:4" x14ac:dyDescent="0.25">
      <c r="B9" s="135" t="s">
        <v>4</v>
      </c>
      <c r="C9" s="235">
        <f>'Bid Schedule'!Q9+(C2*'Bid Schedule'!Q9)</f>
        <v>48330</v>
      </c>
    </row>
    <row r="10" spans="2:4" x14ac:dyDescent="0.25">
      <c r="B10" s="135" t="s">
        <v>129</v>
      </c>
      <c r="C10" s="235">
        <f>'Bid Schedule'!R19-'Bid Schedule'!Q19+(C2*('Bid Schedule'!R19-'Bid Schedule'!Q19))</f>
        <v>304850.42999999993</v>
      </c>
    </row>
    <row r="11" spans="2:4" x14ac:dyDescent="0.25">
      <c r="B11" s="135" t="s">
        <v>106</v>
      </c>
      <c r="C11" s="235">
        <f>'Bid Schedule'!Q17+'Bid Schedule'!Q16+'Bid Schedule'!Q13+'Bid Schedule'!Q10+(C2*('Bid Schedule'!Q17+'Bid Schedule'!Q16+'Bid Schedule'!Q13+'Bid Schedule'!Q10))</f>
        <v>174945</v>
      </c>
    </row>
    <row r="12" spans="2:4" ht="13.8" thickBot="1" x14ac:dyDescent="0.3">
      <c r="B12" s="137" t="s">
        <v>130</v>
      </c>
      <c r="C12" s="236">
        <f>SUM(C5:C11)</f>
        <v>2149152</v>
      </c>
    </row>
    <row r="15" spans="2:4" x14ac:dyDescent="0.25">
      <c r="C15" s="130">
        <v>1954000</v>
      </c>
      <c r="D15" s="13" t="s">
        <v>131</v>
      </c>
    </row>
    <row r="16" spans="2:4" x14ac:dyDescent="0.25">
      <c r="C16" s="131">
        <v>0.1</v>
      </c>
      <c r="D16" s="13" t="s">
        <v>132</v>
      </c>
    </row>
    <row r="17" spans="3:4" x14ac:dyDescent="0.25">
      <c r="C17" s="131">
        <v>0.03</v>
      </c>
      <c r="D17" s="13" t="s">
        <v>133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sheetPr>
    <tabColor rgb="FF92D050"/>
  </sheetPr>
  <dimension ref="A1:N52"/>
  <sheetViews>
    <sheetView workbookViewId="0">
      <selection activeCell="B40" sqref="B40:G40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Summary'!F30</f>
        <v>F&amp;I chain link fence w/ mow strip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2352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8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720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24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1632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48000</v>
      </c>
      <c r="L25" s="30"/>
    </row>
    <row r="26" spans="1:14" ht="14.4" x14ac:dyDescent="0.3">
      <c r="A26" s="53">
        <v>1</v>
      </c>
      <c r="B26" s="57" t="s">
        <v>253</v>
      </c>
      <c r="C26" s="31"/>
      <c r="D26" s="31"/>
      <c r="E26" s="60">
        <v>1</v>
      </c>
      <c r="F26" s="31" t="s">
        <v>12</v>
      </c>
      <c r="G26" s="59">
        <v>48000</v>
      </c>
      <c r="H26" s="31" t="s">
        <v>254</v>
      </c>
      <c r="I26" s="31"/>
      <c r="J26" s="31"/>
      <c r="K26" s="50">
        <f>E26*G26</f>
        <v>48000</v>
      </c>
      <c r="L26" s="31" t="s">
        <v>255</v>
      </c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sheetPr>
    <tabColor rgb="FF92D050"/>
  </sheetPr>
  <dimension ref="A1:N52"/>
  <sheetViews>
    <sheetView workbookViewId="0">
      <selection activeCell="H13" sqref="H13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Summary'!F31</f>
        <v>F&amp;I rolling access gates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7056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24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2160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72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4896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64000</v>
      </c>
      <c r="L11" s="30"/>
      <c r="M11" s="29"/>
      <c r="N11" s="29"/>
    </row>
    <row r="12" spans="1:14" ht="14.4" x14ac:dyDescent="0.3">
      <c r="A12" s="53">
        <v>1</v>
      </c>
      <c r="B12" s="57" t="s">
        <v>256</v>
      </c>
      <c r="C12" s="31"/>
      <c r="D12" s="31"/>
      <c r="E12" s="60">
        <v>2</v>
      </c>
      <c r="F12" s="31" t="s">
        <v>48</v>
      </c>
      <c r="G12" s="59">
        <v>31000</v>
      </c>
      <c r="H12" s="31" t="s">
        <v>254</v>
      </c>
      <c r="I12" s="31"/>
      <c r="J12" s="31"/>
      <c r="K12" s="50">
        <f>E12*G12</f>
        <v>62000</v>
      </c>
      <c r="L12" s="31"/>
      <c r="M12" s="29"/>
      <c r="N12" s="29"/>
    </row>
    <row r="13" spans="1:14" ht="14.4" x14ac:dyDescent="0.3">
      <c r="A13" s="53">
        <v>2</v>
      </c>
      <c r="B13" s="58" t="s">
        <v>257</v>
      </c>
      <c r="C13" s="31"/>
      <c r="D13" s="31"/>
      <c r="E13" s="60">
        <v>4</v>
      </c>
      <c r="F13" s="31" t="s">
        <v>48</v>
      </c>
      <c r="G13" s="59">
        <v>500</v>
      </c>
      <c r="H13" s="31"/>
      <c r="I13" s="31"/>
      <c r="J13" s="31"/>
      <c r="K13" s="50">
        <f t="shared" ref="K13:K17" si="2">E13*G13</f>
        <v>2000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11900</v>
      </c>
      <c r="L25" s="30"/>
    </row>
    <row r="26" spans="1:14" ht="14.4" x14ac:dyDescent="0.3">
      <c r="A26" s="53">
        <v>1</v>
      </c>
      <c r="B26" s="57" t="s">
        <v>258</v>
      </c>
      <c r="C26" s="31"/>
      <c r="D26" s="31"/>
      <c r="E26" s="60">
        <v>1</v>
      </c>
      <c r="F26" s="31" t="s">
        <v>12</v>
      </c>
      <c r="G26" s="59">
        <v>11900</v>
      </c>
      <c r="H26" s="31" t="s">
        <v>193</v>
      </c>
      <c r="I26" s="31"/>
      <c r="J26" s="31"/>
      <c r="K26" s="50">
        <f>E26*G26</f>
        <v>11900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sheetPr>
    <tabColor rgb="FF92D050"/>
  </sheetPr>
  <dimension ref="A1:N52"/>
  <sheetViews>
    <sheetView workbookViewId="0">
      <selection activeCell="E5" sqref="E5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2.664062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Summary'!F32</f>
        <v>F&amp;I electrical service, controls, and lighting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42625.5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80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7200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80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150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11905.5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240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16320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56425.760000000002</v>
      </c>
      <c r="L11" s="30"/>
      <c r="M11" s="29"/>
      <c r="N11" s="29"/>
    </row>
    <row r="12" spans="1:14" ht="14.4" x14ac:dyDescent="0.3">
      <c r="A12" s="53">
        <v>1</v>
      </c>
      <c r="B12" s="57" t="s">
        <v>259</v>
      </c>
      <c r="C12" s="31"/>
      <c r="D12" s="31"/>
      <c r="E12" s="60">
        <v>1</v>
      </c>
      <c r="F12" s="31" t="s">
        <v>12</v>
      </c>
      <c r="G12" s="59">
        <v>39925.760000000002</v>
      </c>
      <c r="H12" s="31"/>
      <c r="I12" s="31"/>
      <c r="J12" s="31"/>
      <c r="K12" s="50">
        <f>E12*G12</f>
        <v>39925.760000000002</v>
      </c>
      <c r="L12" s="31"/>
      <c r="M12" s="29"/>
      <c r="N12" s="29"/>
    </row>
    <row r="13" spans="1:14" ht="14.4" x14ac:dyDescent="0.3">
      <c r="A13" s="53">
        <v>2</v>
      </c>
      <c r="B13" s="58" t="s">
        <v>260</v>
      </c>
      <c r="C13" s="31"/>
      <c r="D13" s="31"/>
      <c r="E13" s="60">
        <v>1500</v>
      </c>
      <c r="F13" s="31" t="s">
        <v>207</v>
      </c>
      <c r="G13" s="59">
        <v>3</v>
      </c>
      <c r="H13" s="31"/>
      <c r="I13" s="31"/>
      <c r="J13" s="31"/>
      <c r="K13" s="50">
        <f t="shared" ref="K13:K17" si="2">E13*G13</f>
        <v>4500</v>
      </c>
      <c r="L13" s="31"/>
      <c r="M13" s="29"/>
      <c r="N13" s="29"/>
    </row>
    <row r="14" spans="1:14" ht="14.4" x14ac:dyDescent="0.3">
      <c r="A14" s="53">
        <v>3</v>
      </c>
      <c r="B14" s="58" t="s">
        <v>261</v>
      </c>
      <c r="C14" s="31"/>
      <c r="D14" s="31"/>
      <c r="E14" s="60">
        <v>5</v>
      </c>
      <c r="F14" s="31" t="s">
        <v>48</v>
      </c>
      <c r="G14" s="59">
        <v>2000</v>
      </c>
      <c r="H14" s="31"/>
      <c r="I14" s="31"/>
      <c r="J14" s="31"/>
      <c r="K14" s="50">
        <f t="shared" si="2"/>
        <v>10000</v>
      </c>
      <c r="L14" s="31"/>
      <c r="M14" s="29"/>
      <c r="N14" s="29"/>
    </row>
    <row r="15" spans="1:14" ht="14.4" x14ac:dyDescent="0.3">
      <c r="A15" s="53">
        <v>4</v>
      </c>
      <c r="B15" s="58" t="s">
        <v>262</v>
      </c>
      <c r="C15" s="31"/>
      <c r="D15" s="31"/>
      <c r="E15" s="60">
        <v>1</v>
      </c>
      <c r="F15" s="31" t="s">
        <v>12</v>
      </c>
      <c r="G15" s="59">
        <v>2000</v>
      </c>
      <c r="H15" s="31"/>
      <c r="I15" s="31"/>
      <c r="J15" s="31"/>
      <c r="K15" s="50">
        <f t="shared" si="2"/>
        <v>2000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2300</v>
      </c>
      <c r="L18" s="30"/>
    </row>
    <row r="19" spans="1:14" ht="14.4" x14ac:dyDescent="0.3">
      <c r="A19" s="53">
        <v>1</v>
      </c>
      <c r="B19" s="57" t="s">
        <v>237</v>
      </c>
      <c r="C19" s="31"/>
      <c r="D19" s="31"/>
      <c r="E19" s="60">
        <v>1</v>
      </c>
      <c r="F19" s="31" t="s">
        <v>175</v>
      </c>
      <c r="G19" s="59">
        <v>2300</v>
      </c>
      <c r="H19" s="31"/>
      <c r="I19" s="31"/>
      <c r="J19" s="31"/>
      <c r="K19" s="50">
        <f>E19*G19</f>
        <v>2300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19600</v>
      </c>
      <c r="L25" s="30"/>
    </row>
    <row r="26" spans="1:14" ht="14.4" x14ac:dyDescent="0.3">
      <c r="A26" s="53">
        <v>1</v>
      </c>
      <c r="B26" s="57" t="s">
        <v>263</v>
      </c>
      <c r="C26" s="31"/>
      <c r="D26" s="31"/>
      <c r="E26" s="60">
        <v>1</v>
      </c>
      <c r="F26" s="31" t="s">
        <v>12</v>
      </c>
      <c r="G26" s="59">
        <v>13000</v>
      </c>
      <c r="H26" s="31" t="s">
        <v>193</v>
      </c>
      <c r="I26" s="31"/>
      <c r="J26" s="31"/>
      <c r="K26" s="50">
        <f>E26*G26</f>
        <v>13000</v>
      </c>
      <c r="L26" s="31"/>
    </row>
    <row r="27" spans="1:14" ht="14.4" x14ac:dyDescent="0.3">
      <c r="A27" s="53">
        <v>2</v>
      </c>
      <c r="B27" s="58" t="s">
        <v>264</v>
      </c>
      <c r="C27" s="31"/>
      <c r="D27" s="31"/>
      <c r="E27" s="60">
        <v>7</v>
      </c>
      <c r="F27" s="31" t="s">
        <v>155</v>
      </c>
      <c r="G27" s="59">
        <v>800</v>
      </c>
      <c r="H27" s="31"/>
      <c r="I27" s="31"/>
      <c r="J27" s="31"/>
      <c r="K27" s="50">
        <f t="shared" ref="K27:K31" si="4">E27*G27</f>
        <v>5600</v>
      </c>
      <c r="L27" s="31"/>
    </row>
    <row r="28" spans="1:14" ht="14.4" x14ac:dyDescent="0.3">
      <c r="A28" s="53">
        <v>3</v>
      </c>
      <c r="B28" s="58" t="s">
        <v>265</v>
      </c>
      <c r="C28" s="31"/>
      <c r="D28" s="31"/>
      <c r="E28" s="60">
        <v>1</v>
      </c>
      <c r="F28" s="31" t="s">
        <v>12</v>
      </c>
      <c r="G28" s="59">
        <v>1000</v>
      </c>
      <c r="H28" s="31"/>
      <c r="I28" s="31"/>
      <c r="J28" s="31"/>
      <c r="K28" s="50">
        <f t="shared" si="4"/>
        <v>1000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500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100</v>
      </c>
      <c r="F40" s="31" t="s">
        <v>149</v>
      </c>
      <c r="G40" s="59">
        <v>5</v>
      </c>
      <c r="H40" s="31"/>
      <c r="I40" s="31"/>
      <c r="J40" s="31"/>
      <c r="K40" s="50">
        <f>E40*G40</f>
        <v>500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500</v>
      </c>
      <c r="L46" s="30"/>
    </row>
    <row r="47" spans="1:12" ht="14.4" x14ac:dyDescent="0.3">
      <c r="A47" s="53">
        <v>1</v>
      </c>
      <c r="B47" s="57" t="s">
        <v>161</v>
      </c>
      <c r="C47" s="31"/>
      <c r="D47" s="31"/>
      <c r="E47" s="60">
        <v>1</v>
      </c>
      <c r="F47" s="31" t="s">
        <v>12</v>
      </c>
      <c r="G47" s="59">
        <v>500</v>
      </c>
      <c r="H47" s="31"/>
      <c r="I47" s="31"/>
      <c r="J47" s="31"/>
      <c r="K47" s="50">
        <f>E47*G47</f>
        <v>500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sheetPr>
    <tabColor rgb="FFFF0000"/>
  </sheetPr>
  <dimension ref="A1:N52"/>
  <sheetViews>
    <sheetView topLeftCell="A5" workbookViewId="0">
      <selection activeCell="G28" sqref="G2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4" bestFit="1" customWidth="1"/>
    <col min="8" max="8" width="13.77734375" customWidth="1"/>
    <col min="9" max="9" width="11.77734375" bestFit="1" customWidth="1"/>
    <col min="10" max="10" width="13.6640625" customWidth="1"/>
    <col min="11" max="11" width="15.33203125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Summary'!F33</f>
        <v>F&amp;I MCC and shade structure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20578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16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1440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200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15874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48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3264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157273</v>
      </c>
      <c r="L11" s="30"/>
      <c r="M11" s="29"/>
      <c r="N11" s="29"/>
    </row>
    <row r="12" spans="1:14" ht="14.4" x14ac:dyDescent="0.3">
      <c r="A12" s="53">
        <v>1</v>
      </c>
      <c r="B12" s="57" t="s">
        <v>266</v>
      </c>
      <c r="C12" s="31"/>
      <c r="D12" s="31"/>
      <c r="E12" s="60">
        <v>1</v>
      </c>
      <c r="F12" s="31" t="s">
        <v>12</v>
      </c>
      <c r="G12" s="59">
        <v>147273</v>
      </c>
      <c r="H12" s="31" t="s">
        <v>267</v>
      </c>
      <c r="I12" s="31"/>
      <c r="J12" s="31"/>
      <c r="K12" s="50">
        <f>E12*G12</f>
        <v>147273</v>
      </c>
      <c r="L12" s="31"/>
      <c r="M12" s="29"/>
      <c r="N12" s="29"/>
    </row>
    <row r="13" spans="1:14" ht="14.4" x14ac:dyDescent="0.3">
      <c r="A13" s="53">
        <v>2</v>
      </c>
      <c r="B13" s="58" t="s">
        <v>268</v>
      </c>
      <c r="C13" s="31"/>
      <c r="D13" s="31"/>
      <c r="E13" s="60">
        <v>1</v>
      </c>
      <c r="F13" s="31" t="s">
        <v>12</v>
      </c>
      <c r="G13" s="59">
        <v>10000</v>
      </c>
      <c r="H13" s="31"/>
      <c r="I13" s="31"/>
      <c r="J13" s="31"/>
      <c r="K13" s="50">
        <f t="shared" ref="K13:K17" si="2">E13*G13</f>
        <v>10000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55958</v>
      </c>
      <c r="L25" s="30"/>
    </row>
    <row r="26" spans="1:14" ht="14.4" x14ac:dyDescent="0.3">
      <c r="A26" s="53">
        <v>1</v>
      </c>
      <c r="B26" s="57" t="s">
        <v>269</v>
      </c>
      <c r="C26" s="31"/>
      <c r="D26" s="31"/>
      <c r="E26" s="60">
        <v>1</v>
      </c>
      <c r="F26" s="31" t="s">
        <v>12</v>
      </c>
      <c r="G26" s="59">
        <v>16250</v>
      </c>
      <c r="H26" s="31" t="s">
        <v>193</v>
      </c>
      <c r="I26" s="31"/>
      <c r="J26" s="31"/>
      <c r="K26" s="50">
        <f>E26*G26</f>
        <v>16250</v>
      </c>
      <c r="L26" s="31"/>
    </row>
    <row r="27" spans="1:14" ht="14.4" x14ac:dyDescent="0.3">
      <c r="A27" s="53">
        <v>2</v>
      </c>
      <c r="B27" s="58" t="s">
        <v>270</v>
      </c>
      <c r="C27" s="31"/>
      <c r="D27" s="31"/>
      <c r="E27" s="60">
        <v>1</v>
      </c>
      <c r="F27" s="31" t="s">
        <v>12</v>
      </c>
      <c r="G27" s="59">
        <v>30000</v>
      </c>
      <c r="H27" s="31" t="s">
        <v>271</v>
      </c>
      <c r="I27" s="31"/>
      <c r="J27" s="31"/>
      <c r="K27" s="50">
        <f t="shared" ref="K27:K31" si="4">E27*G27</f>
        <v>30000</v>
      </c>
      <c r="L27" s="254" t="s">
        <v>272</v>
      </c>
    </row>
    <row r="28" spans="1:14" ht="14.4" x14ac:dyDescent="0.3">
      <c r="A28" s="53">
        <v>3</v>
      </c>
      <c r="B28" s="58" t="s">
        <v>273</v>
      </c>
      <c r="C28" s="31"/>
      <c r="D28" s="31"/>
      <c r="E28" s="60">
        <v>1</v>
      </c>
      <c r="F28" s="31" t="s">
        <v>12</v>
      </c>
      <c r="G28" s="59">
        <v>9708</v>
      </c>
      <c r="H28" s="31" t="s">
        <v>274</v>
      </c>
      <c r="I28" s="31"/>
      <c r="J28" s="31"/>
      <c r="K28" s="50">
        <f t="shared" si="4"/>
        <v>9708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sheetPr>
    <tabColor rgb="FF92D050"/>
  </sheetPr>
  <dimension ref="A1:N52"/>
  <sheetViews>
    <sheetView workbookViewId="0">
      <selection activeCell="G8" sqref="G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2.664062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Summary'!F34</f>
        <v>F&amp;I well VFD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12636.84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24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2160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60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4762.2000000000007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72</v>
      </c>
      <c r="F7" s="31" t="s">
        <v>104</v>
      </c>
      <c r="G7" s="244">
        <v>79.37</v>
      </c>
      <c r="H7" s="31"/>
      <c r="I7" s="31"/>
      <c r="J7" s="31"/>
      <c r="K7" s="50">
        <f t="shared" si="0"/>
        <v>5714.64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29793.03</v>
      </c>
      <c r="L11" s="30"/>
      <c r="M11" s="29"/>
      <c r="N11" s="29"/>
    </row>
    <row r="12" spans="1:14" ht="14.4" x14ac:dyDescent="0.3">
      <c r="A12" s="53">
        <v>1</v>
      </c>
      <c r="B12" s="57" t="s">
        <v>275</v>
      </c>
      <c r="C12" s="31"/>
      <c r="D12" s="31"/>
      <c r="E12" s="60">
        <v>1</v>
      </c>
      <c r="F12" s="31"/>
      <c r="G12" s="59">
        <v>20000</v>
      </c>
      <c r="H12" s="31"/>
      <c r="I12" s="31"/>
      <c r="J12" s="31"/>
      <c r="K12" s="50">
        <f>E12*G12</f>
        <v>20000</v>
      </c>
      <c r="L12" s="31" t="s">
        <v>276</v>
      </c>
      <c r="M12" s="29"/>
      <c r="N12" s="29"/>
    </row>
    <row r="13" spans="1:14" ht="14.4" x14ac:dyDescent="0.3">
      <c r="A13" s="53">
        <v>2</v>
      </c>
      <c r="B13" s="58" t="s">
        <v>259</v>
      </c>
      <c r="C13" s="31"/>
      <c r="D13" s="31"/>
      <c r="E13" s="60">
        <v>1</v>
      </c>
      <c r="F13" s="31"/>
      <c r="G13" s="59">
        <v>9793.0300000000007</v>
      </c>
      <c r="H13" s="31"/>
      <c r="I13" s="31"/>
      <c r="J13" s="31"/>
      <c r="K13" s="50">
        <f t="shared" ref="K13:K17" si="2">E13*G13</f>
        <v>9793.0300000000007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sheetPr>
    <tabColor rgb="FF92D050"/>
  </sheetPr>
  <dimension ref="A1:N52"/>
  <sheetViews>
    <sheetView workbookViewId="0">
      <selection activeCell="E5" sqref="E5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Summary'!F35</f>
        <v xml:space="preserve">SCADA 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3600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40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3600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/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0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134959</v>
      </c>
      <c r="L25" s="30"/>
    </row>
    <row r="26" spans="1:14" ht="14.4" x14ac:dyDescent="0.3">
      <c r="A26" s="53">
        <v>1</v>
      </c>
      <c r="B26" s="57" t="s">
        <v>277</v>
      </c>
      <c r="C26" s="31"/>
      <c r="D26" s="31"/>
      <c r="E26" s="60">
        <v>1</v>
      </c>
      <c r="F26" s="31" t="s">
        <v>12</v>
      </c>
      <c r="G26" s="59">
        <v>134959</v>
      </c>
      <c r="H26" s="255" t="s">
        <v>278</v>
      </c>
      <c r="I26" s="31"/>
      <c r="J26" s="31"/>
      <c r="K26" s="50">
        <f>E26*G26</f>
        <v>134959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sheetPr>
    <tabColor rgb="FF92D050"/>
  </sheetPr>
  <dimension ref="A1:N52"/>
  <sheetViews>
    <sheetView workbookViewId="0">
      <selection activeCell="G8" sqref="G8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Summary'!F36</f>
        <v>Install standby generator furnished by city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11769.44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24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2160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40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3174.8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72</v>
      </c>
      <c r="F7" s="31" t="s">
        <v>104</v>
      </c>
      <c r="G7" s="244">
        <v>79.37</v>
      </c>
      <c r="H7" s="31"/>
      <c r="I7" s="31"/>
      <c r="J7" s="31"/>
      <c r="K7" s="50">
        <f t="shared" si="0"/>
        <v>5714.64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2500</v>
      </c>
      <c r="L11" s="30"/>
      <c r="M11" s="29"/>
      <c r="N11" s="29"/>
    </row>
    <row r="12" spans="1:14" ht="14.4" x14ac:dyDescent="0.3">
      <c r="A12" s="53">
        <v>1</v>
      </c>
      <c r="B12" s="57" t="s">
        <v>279</v>
      </c>
      <c r="C12" s="31"/>
      <c r="D12" s="31"/>
      <c r="E12" s="60">
        <v>1</v>
      </c>
      <c r="F12" s="31" t="s">
        <v>12</v>
      </c>
      <c r="G12" s="59">
        <v>2500</v>
      </c>
      <c r="H12" s="31"/>
      <c r="I12" s="31"/>
      <c r="J12" s="31"/>
      <c r="K12" s="50">
        <f>E12*G12</f>
        <v>2500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250</v>
      </c>
      <c r="L18" s="30"/>
    </row>
    <row r="19" spans="1:14" ht="14.4" x14ac:dyDescent="0.3">
      <c r="A19" s="53">
        <v>1</v>
      </c>
      <c r="B19" s="57" t="s">
        <v>237</v>
      </c>
      <c r="C19" s="31"/>
      <c r="D19" s="31"/>
      <c r="E19" s="60">
        <v>1</v>
      </c>
      <c r="F19" s="31" t="s">
        <v>191</v>
      </c>
      <c r="G19" s="59">
        <v>250</v>
      </c>
      <c r="H19" s="31"/>
      <c r="I19" s="31"/>
      <c r="J19" s="31"/>
      <c r="K19" s="50">
        <f>E19*G19</f>
        <v>250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18430</v>
      </c>
      <c r="L25" s="30"/>
    </row>
    <row r="26" spans="1:14" ht="14.4" x14ac:dyDescent="0.3">
      <c r="A26" s="53">
        <v>1</v>
      </c>
      <c r="B26" s="57" t="s">
        <v>280</v>
      </c>
      <c r="C26" s="31"/>
      <c r="D26" s="31"/>
      <c r="E26" s="60">
        <v>1</v>
      </c>
      <c r="F26" s="31" t="s">
        <v>12</v>
      </c>
      <c r="G26" s="59">
        <v>18430</v>
      </c>
      <c r="H26" s="31" t="s">
        <v>193</v>
      </c>
      <c r="I26" s="31"/>
      <c r="J26" s="31"/>
      <c r="K26" s="50">
        <f>E26*G26</f>
        <v>18430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sheetPr>
    <tabColor rgb="FF92D050"/>
  </sheetPr>
  <dimension ref="A1:N52"/>
  <sheetViews>
    <sheetView workbookViewId="0">
      <selection activeCell="L14" sqref="L1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4" bestFit="1" customWidth="1"/>
    <col min="8" max="8" width="13.77734375" customWidth="1"/>
    <col min="9" max="9" width="11.77734375" bestFit="1" customWidth="1"/>
    <col min="10" max="10" width="13.6640625" customWidth="1"/>
    <col min="11" max="11" width="14.33203125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Summary'!F37</f>
        <v>F&amp;I conduit and conductors from genset to Main Service Area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15114.32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24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2160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24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2160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>
        <v>64</v>
      </c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5079.68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72</v>
      </c>
      <c r="F7" s="31" t="s">
        <v>104</v>
      </c>
      <c r="G7" s="244">
        <v>79.37</v>
      </c>
      <c r="H7" s="31"/>
      <c r="I7" s="31"/>
      <c r="J7" s="31"/>
      <c r="K7" s="50">
        <f t="shared" si="0"/>
        <v>5714.64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114259.78</v>
      </c>
      <c r="L11" s="30"/>
      <c r="M11" s="29"/>
      <c r="N11" s="29"/>
    </row>
    <row r="12" spans="1:14" ht="14.4" x14ac:dyDescent="0.3">
      <c r="A12" s="53">
        <v>1</v>
      </c>
      <c r="B12" s="57" t="s">
        <v>259</v>
      </c>
      <c r="C12" s="31"/>
      <c r="D12" s="31"/>
      <c r="E12" s="60">
        <v>1</v>
      </c>
      <c r="F12" s="31" t="s">
        <v>12</v>
      </c>
      <c r="G12" s="59">
        <v>114259.78</v>
      </c>
      <c r="H12" s="31"/>
      <c r="I12" s="31"/>
      <c r="J12" s="31"/>
      <c r="K12" s="50">
        <f>E12*G12</f>
        <v>114259.78</v>
      </c>
      <c r="L12" s="31" t="s">
        <v>281</v>
      </c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900</v>
      </c>
      <c r="L18" s="30"/>
    </row>
    <row r="19" spans="1:14" ht="14.4" x14ac:dyDescent="0.3">
      <c r="A19" s="53">
        <v>1</v>
      </c>
      <c r="B19" s="57" t="s">
        <v>237</v>
      </c>
      <c r="C19" s="31"/>
      <c r="D19" s="31"/>
      <c r="E19" s="60">
        <v>1</v>
      </c>
      <c r="F19" s="31" t="s">
        <v>198</v>
      </c>
      <c r="G19" s="59">
        <v>900</v>
      </c>
      <c r="H19" s="31"/>
      <c r="I19" s="31"/>
      <c r="J19" s="31"/>
      <c r="K19" s="50">
        <f>E19*G19</f>
        <v>900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250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50</v>
      </c>
      <c r="F40" s="31" t="s">
        <v>149</v>
      </c>
      <c r="G40" s="59">
        <v>5</v>
      </c>
      <c r="H40" s="31"/>
      <c r="I40" s="31"/>
      <c r="J40" s="31"/>
      <c r="K40" s="50">
        <f>E40*G40</f>
        <v>250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956B-06AA-4BEA-939E-B275AB5C96CE}">
  <dimension ref="A1:N52"/>
  <sheetViews>
    <sheetView workbookViewId="0">
      <selection activeCell="E4" sqref="E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>
        <f>'Bid Summary'!F38</f>
        <v>0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0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/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0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0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2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0CA1-44F0-40F7-B491-C277EB2542AA}">
  <dimension ref="B3:D17"/>
  <sheetViews>
    <sheetView workbookViewId="0">
      <selection activeCell="C7" sqref="C7:D10"/>
    </sheetView>
  </sheetViews>
  <sheetFormatPr defaultRowHeight="13.2" x14ac:dyDescent="0.25"/>
  <sheetData>
    <row r="3" spans="2:4" x14ac:dyDescent="0.25">
      <c r="B3" t="s">
        <v>282</v>
      </c>
    </row>
    <row r="6" spans="2:4" x14ac:dyDescent="0.25">
      <c r="C6" t="s">
        <v>283</v>
      </c>
      <c r="D6" s="249" t="s">
        <v>284</v>
      </c>
    </row>
    <row r="7" spans="2:4" x14ac:dyDescent="0.25">
      <c r="C7" s="248" t="s">
        <v>67</v>
      </c>
      <c r="D7" s="249">
        <v>46.42</v>
      </c>
    </row>
    <row r="8" spans="2:4" x14ac:dyDescent="0.25">
      <c r="C8" s="248" t="s">
        <v>70</v>
      </c>
      <c r="D8" s="249">
        <v>41.7</v>
      </c>
    </row>
    <row r="9" spans="2:4" x14ac:dyDescent="0.25">
      <c r="C9" s="248" t="s">
        <v>73</v>
      </c>
      <c r="D9" s="249">
        <v>36.299999999999997</v>
      </c>
    </row>
    <row r="10" spans="2:4" x14ac:dyDescent="0.25">
      <c r="C10" s="248" t="s">
        <v>74</v>
      </c>
      <c r="D10" s="249">
        <v>79.37</v>
      </c>
    </row>
    <row r="11" spans="2:4" x14ac:dyDescent="0.25">
      <c r="C11" s="248"/>
      <c r="D11" s="249"/>
    </row>
    <row r="12" spans="2:4" x14ac:dyDescent="0.25">
      <c r="C12" s="248"/>
      <c r="D12" s="249"/>
    </row>
    <row r="13" spans="2:4" x14ac:dyDescent="0.25">
      <c r="C13" s="248"/>
      <c r="D13" s="249"/>
    </row>
    <row r="14" spans="2:4" x14ac:dyDescent="0.25">
      <c r="C14" s="248"/>
      <c r="D14" s="249"/>
    </row>
    <row r="15" spans="2:4" x14ac:dyDescent="0.25">
      <c r="C15" s="248"/>
      <c r="D15" s="249"/>
    </row>
    <row r="16" spans="2:4" x14ac:dyDescent="0.25">
      <c r="C16" s="248"/>
      <c r="D16" s="249"/>
    </row>
    <row r="17" spans="3:4" x14ac:dyDescent="0.25">
      <c r="C17" s="248"/>
      <c r="D17" s="2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N59"/>
  <sheetViews>
    <sheetView zoomScaleNormal="100" workbookViewId="0">
      <selection activeCell="G54" sqref="G5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84.77734375" customWidth="1"/>
    <col min="13" max="13" width="10.109375" bestFit="1" customWidth="1"/>
  </cols>
  <sheetData>
    <row r="1" spans="1:14" ht="18" x14ac:dyDescent="0.3">
      <c r="B1" s="146" t="str">
        <f>'Bid Summary'!F4</f>
        <v>Mob/Demob, Bonds &amp; Insurance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138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117</v>
      </c>
      <c r="C3" s="30"/>
      <c r="D3" s="30"/>
      <c r="E3" s="30"/>
      <c r="F3" s="30"/>
      <c r="G3" s="30"/>
      <c r="H3" s="30"/>
      <c r="I3" s="30"/>
      <c r="J3" s="30"/>
      <c r="K3" s="56">
        <f>SUM(K4:K9)</f>
        <v>14000</v>
      </c>
      <c r="L3" s="30"/>
      <c r="M3" s="29"/>
      <c r="N3" s="29"/>
    </row>
    <row r="4" spans="1:14" ht="14.4" x14ac:dyDescent="0.3">
      <c r="A4" s="53">
        <v>1</v>
      </c>
      <c r="B4" s="57" t="s">
        <v>142</v>
      </c>
      <c r="C4" s="31"/>
      <c r="D4" s="31"/>
      <c r="E4" s="60">
        <v>14</v>
      </c>
      <c r="F4" s="31" t="s">
        <v>48</v>
      </c>
      <c r="G4" s="59">
        <v>500</v>
      </c>
      <c r="H4" s="31"/>
      <c r="I4" s="31"/>
      <c r="J4" s="31"/>
      <c r="K4" s="50">
        <f>E4*G4</f>
        <v>7000</v>
      </c>
      <c r="L4" s="31"/>
      <c r="M4" s="29"/>
      <c r="N4" s="29"/>
    </row>
    <row r="5" spans="1:14" ht="14.4" x14ac:dyDescent="0.3">
      <c r="A5" s="53">
        <v>2</v>
      </c>
      <c r="B5" s="58" t="s">
        <v>143</v>
      </c>
      <c r="C5" s="31"/>
      <c r="D5" s="31"/>
      <c r="E5" s="60">
        <v>14</v>
      </c>
      <c r="F5" s="31" t="s">
        <v>48</v>
      </c>
      <c r="G5" s="59">
        <v>500</v>
      </c>
      <c r="H5" s="31"/>
      <c r="I5" s="31"/>
      <c r="J5" s="31"/>
      <c r="K5" s="50">
        <f t="shared" ref="K5:K8" si="0">E5*G5</f>
        <v>7000</v>
      </c>
      <c r="L5" s="31"/>
      <c r="M5" s="29"/>
      <c r="N5" s="29"/>
    </row>
    <row r="6" spans="1:14" ht="14.4" x14ac:dyDescent="0.3">
      <c r="A6" s="53">
        <v>3</v>
      </c>
      <c r="B6" s="58"/>
      <c r="C6" s="31"/>
      <c r="D6" s="31"/>
      <c r="E6" s="60"/>
      <c r="F6" s="31"/>
      <c r="G6" s="59"/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58"/>
      <c r="C7" s="31"/>
      <c r="D7" s="31"/>
      <c r="E7" s="60"/>
      <c r="F7" s="31"/>
      <c r="G7" s="59"/>
      <c r="H7" s="31"/>
      <c r="I7" s="31"/>
      <c r="J7" s="31"/>
      <c r="K7" s="50">
        <f t="shared" si="0"/>
        <v>0</v>
      </c>
      <c r="L7" s="31"/>
      <c r="M7" s="29"/>
      <c r="N7" s="29"/>
    </row>
    <row r="8" spans="1:14" ht="14.4" x14ac:dyDescent="0.3">
      <c r="A8" s="54" t="s">
        <v>144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hidden="1" x14ac:dyDescent="0.3">
      <c r="A9" s="53"/>
      <c r="B9" s="51"/>
      <c r="C9" s="49"/>
      <c r="D9" s="49"/>
      <c r="E9" s="49"/>
      <c r="F9" s="49"/>
      <c r="G9" s="49"/>
      <c r="H9" s="49"/>
      <c r="I9" s="49"/>
      <c r="J9" s="49"/>
      <c r="K9" s="49"/>
      <c r="L9" s="49"/>
      <c r="M9" s="29"/>
      <c r="N9" s="29"/>
    </row>
    <row r="10" spans="1:14" ht="14.4" x14ac:dyDescent="0.3">
      <c r="A10" s="189"/>
      <c r="B10" s="52" t="s">
        <v>95</v>
      </c>
      <c r="C10" s="30"/>
      <c r="D10" s="30"/>
      <c r="E10" s="30"/>
      <c r="F10" s="30"/>
      <c r="G10" s="30"/>
      <c r="H10" s="30"/>
      <c r="I10" s="30"/>
      <c r="J10" s="30"/>
      <c r="K10" s="56">
        <f>SUM(K11:K17)</f>
        <v>3072</v>
      </c>
      <c r="L10" s="30"/>
      <c r="M10" s="29"/>
      <c r="N10" s="29"/>
    </row>
    <row r="11" spans="1:14" ht="14.4" x14ac:dyDescent="0.3">
      <c r="A11" s="53">
        <v>1</v>
      </c>
      <c r="B11" s="245" t="s">
        <v>68</v>
      </c>
      <c r="C11" s="31"/>
      <c r="D11" s="31"/>
      <c r="E11" s="60">
        <v>8</v>
      </c>
      <c r="F11" s="31" t="s">
        <v>104</v>
      </c>
      <c r="G11" s="244">
        <f>'Bid Schedule'!I3</f>
        <v>90</v>
      </c>
      <c r="H11" s="31"/>
      <c r="I11" s="31"/>
      <c r="J11" s="31"/>
      <c r="K11" s="50">
        <f>E11*G11</f>
        <v>720</v>
      </c>
      <c r="L11" s="31" t="s">
        <v>145</v>
      </c>
      <c r="M11" s="29"/>
      <c r="N11" s="29"/>
    </row>
    <row r="12" spans="1:14" ht="14.4" x14ac:dyDescent="0.3">
      <c r="A12" s="53">
        <v>2</v>
      </c>
      <c r="B12" s="246" t="s">
        <v>71</v>
      </c>
      <c r="C12" s="31"/>
      <c r="D12" s="31"/>
      <c r="E12" s="60">
        <v>8</v>
      </c>
      <c r="F12" s="31" t="s">
        <v>104</v>
      </c>
      <c r="G12" s="244">
        <f>'Bid Schedule'!I4</f>
        <v>90</v>
      </c>
      <c r="H12" s="31"/>
      <c r="I12" s="31"/>
      <c r="J12" s="31"/>
      <c r="K12" s="50">
        <f t="shared" ref="K12:K16" si="1">E12*G12</f>
        <v>720</v>
      </c>
      <c r="L12" s="31"/>
      <c r="M12" s="29"/>
      <c r="N12" s="29"/>
    </row>
    <row r="13" spans="1:14" ht="14.4" x14ac:dyDescent="0.3">
      <c r="A13" s="53">
        <v>3</v>
      </c>
      <c r="B13" s="246" t="s">
        <v>74</v>
      </c>
      <c r="C13" s="31"/>
      <c r="D13" s="31"/>
      <c r="E13" s="60"/>
      <c r="F13" s="31" t="s">
        <v>104</v>
      </c>
      <c r="G13" s="244">
        <f>'Bid Schedule'!I5</f>
        <v>79.37</v>
      </c>
      <c r="H13" s="31"/>
      <c r="I13" s="31"/>
      <c r="J13" s="31"/>
      <c r="K13" s="50">
        <f t="shared" si="1"/>
        <v>0</v>
      </c>
      <c r="L13" s="31"/>
      <c r="M13" s="29"/>
      <c r="N13" s="29"/>
    </row>
    <row r="14" spans="1:14" ht="14.4" x14ac:dyDescent="0.3">
      <c r="A14" s="53">
        <v>4</v>
      </c>
      <c r="B14" s="246" t="s">
        <v>76</v>
      </c>
      <c r="C14" s="31"/>
      <c r="D14" s="31"/>
      <c r="E14" s="225">
        <f>E11*'Bid Schedule'!$N$4</f>
        <v>24</v>
      </c>
      <c r="F14" s="31" t="s">
        <v>104</v>
      </c>
      <c r="G14" s="244">
        <f>'Bid Schedule'!I6</f>
        <v>68</v>
      </c>
      <c r="H14" s="31"/>
      <c r="I14" s="31"/>
      <c r="J14" s="31"/>
      <c r="K14" s="50">
        <f t="shared" si="1"/>
        <v>1632</v>
      </c>
      <c r="L14" s="225" t="s">
        <v>146</v>
      </c>
      <c r="M14" s="29"/>
      <c r="N14" s="29"/>
    </row>
    <row r="15" spans="1:14" ht="14.4" x14ac:dyDescent="0.3">
      <c r="A15" s="53">
        <v>5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1"/>
        <v>0</v>
      </c>
      <c r="L15" s="31"/>
      <c r="M15" s="29"/>
      <c r="N15" s="29"/>
    </row>
    <row r="16" spans="1:14" ht="14.4" x14ac:dyDescent="0.3">
      <c r="A16" s="54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1"/>
        <v>0</v>
      </c>
      <c r="L16" s="31"/>
      <c r="M16" s="29"/>
      <c r="N16" s="29"/>
    </row>
    <row r="17" spans="1:14" ht="14.4" hidden="1" x14ac:dyDescent="0.3">
      <c r="A17" s="53"/>
      <c r="B17" s="51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29"/>
      <c r="N17" s="29"/>
    </row>
    <row r="18" spans="1:14" ht="14.4" x14ac:dyDescent="0.3">
      <c r="A18" s="189"/>
      <c r="B18" s="52" t="s">
        <v>98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  <c r="M18" s="29"/>
      <c r="N18" s="29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239"/>
      <c r="I19" s="50"/>
      <c r="J19" s="239"/>
      <c r="K19" s="50">
        <f t="shared" ref="K19:K24" si="2">E19*G19</f>
        <v>0</v>
      </c>
      <c r="L19" s="31"/>
      <c r="M19" s="29"/>
      <c r="N19" s="29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50"/>
      <c r="J20" s="31"/>
      <c r="K20" s="50">
        <f t="shared" si="2"/>
        <v>0</v>
      </c>
      <c r="L20" s="31"/>
      <c r="M20" s="29"/>
      <c r="N20" s="29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50"/>
      <c r="J21" s="31"/>
      <c r="K21" s="50">
        <f t="shared" si="2"/>
        <v>0</v>
      </c>
      <c r="L21" s="31"/>
      <c r="M21" s="29"/>
      <c r="N21" s="29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50"/>
      <c r="J22" s="239"/>
      <c r="K22" s="50">
        <f t="shared" si="2"/>
        <v>0</v>
      </c>
      <c r="L22" s="31"/>
      <c r="M22" s="29"/>
      <c r="N22" s="29"/>
    </row>
    <row r="23" spans="1:14" ht="14.4" x14ac:dyDescent="0.3">
      <c r="A23" s="54" t="s">
        <v>144</v>
      </c>
      <c r="B23" s="58"/>
      <c r="C23" s="31"/>
      <c r="D23" s="31"/>
      <c r="E23" s="60"/>
      <c r="F23" s="31"/>
      <c r="G23" s="59"/>
      <c r="H23" s="31"/>
      <c r="I23" s="50"/>
      <c r="J23" s="31"/>
      <c r="K23" s="50">
        <f t="shared" si="2"/>
        <v>0</v>
      </c>
      <c r="L23" s="31"/>
      <c r="M23" s="29"/>
      <c r="N23" s="29"/>
    </row>
    <row r="24" spans="1:14" ht="14.4" hidden="1" customHeight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2"/>
        <v>0</v>
      </c>
      <c r="L24" s="31"/>
      <c r="M24" s="29"/>
      <c r="N24" s="29"/>
    </row>
    <row r="25" spans="1:14" ht="14.4" x14ac:dyDescent="0.3">
      <c r="A25" s="189"/>
      <c r="B25" s="52" t="s">
        <v>102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3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3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3"/>
        <v>0</v>
      </c>
      <c r="L29" s="31"/>
    </row>
    <row r="30" spans="1:14" ht="14.4" x14ac:dyDescent="0.3">
      <c r="A30" s="54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3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3"/>
        <v>0</v>
      </c>
      <c r="L31" s="31"/>
    </row>
    <row r="32" spans="1:14" ht="14.4" x14ac:dyDescent="0.3">
      <c r="A32" s="189"/>
      <c r="B32" s="52" t="s">
        <v>122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0</v>
      </c>
      <c r="L32" s="30"/>
    </row>
    <row r="33" spans="1:13" ht="14.4" x14ac:dyDescent="0.3">
      <c r="A33" s="53">
        <v>1</v>
      </c>
      <c r="B33" s="57"/>
      <c r="C33" s="31"/>
      <c r="D33" s="31"/>
      <c r="E33" s="60"/>
      <c r="F33" s="31"/>
      <c r="G33" s="59"/>
      <c r="H33" s="31"/>
      <c r="I33" s="31"/>
      <c r="J33" s="31"/>
      <c r="K33" s="50">
        <f>E33*G33</f>
        <v>0</v>
      </c>
      <c r="L33" s="31"/>
      <c r="M33" s="232"/>
    </row>
    <row r="34" spans="1:13" ht="14.4" x14ac:dyDescent="0.3">
      <c r="A34" s="53">
        <v>2</v>
      </c>
      <c r="B34" s="57"/>
      <c r="C34" s="31"/>
      <c r="D34" s="31"/>
      <c r="E34" s="60"/>
      <c r="F34" s="31"/>
      <c r="G34" s="59"/>
      <c r="H34" s="31"/>
      <c r="I34" s="31"/>
      <c r="J34" s="31"/>
      <c r="K34" s="50">
        <f t="shared" ref="K34:K38" si="4">E34*G34</f>
        <v>0</v>
      </c>
      <c r="L34" s="31"/>
    </row>
    <row r="35" spans="1:13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4"/>
        <v>0</v>
      </c>
      <c r="L35" s="31"/>
    </row>
    <row r="36" spans="1:13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4"/>
        <v>0</v>
      </c>
      <c r="L36" s="31"/>
    </row>
    <row r="37" spans="1:13" ht="14.4" x14ac:dyDescent="0.3">
      <c r="A37" s="54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4"/>
        <v>0</v>
      </c>
      <c r="L37" s="31"/>
    </row>
    <row r="38" spans="1:13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4"/>
        <v>0</v>
      </c>
      <c r="L38" s="31"/>
    </row>
    <row r="39" spans="1:13" ht="14.4" x14ac:dyDescent="0.3">
      <c r="A39" s="189"/>
      <c r="B39" s="52" t="s">
        <v>107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3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3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5">E41*G41</f>
        <v>0</v>
      </c>
      <c r="L41" s="31"/>
    </row>
    <row r="42" spans="1:13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5"/>
        <v>0</v>
      </c>
      <c r="L42" s="31"/>
    </row>
    <row r="43" spans="1:13" ht="14.4" x14ac:dyDescent="0.3">
      <c r="A43" s="53">
        <v>4</v>
      </c>
      <c r="B43" s="58"/>
      <c r="C43" s="31"/>
      <c r="D43" s="31"/>
      <c r="E43" s="60"/>
      <c r="F43" s="31"/>
      <c r="G43" s="59"/>
      <c r="H43" s="239"/>
      <c r="I43" s="31"/>
      <c r="J43" s="31"/>
      <c r="K43" s="50">
        <f t="shared" si="5"/>
        <v>0</v>
      </c>
      <c r="L43" s="31"/>
    </row>
    <row r="44" spans="1:13" ht="14.4" x14ac:dyDescent="0.3">
      <c r="A44" s="54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5"/>
        <v>0</v>
      </c>
      <c r="L44" s="31"/>
    </row>
    <row r="45" spans="1:13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5"/>
        <v>0</v>
      </c>
      <c r="L45" s="31"/>
    </row>
    <row r="46" spans="1:13" ht="14.4" x14ac:dyDescent="0.3">
      <c r="A46" s="189"/>
      <c r="B46" s="52" t="s">
        <v>109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1000</v>
      </c>
      <c r="L46" s="30"/>
    </row>
    <row r="47" spans="1:13" ht="14.4" x14ac:dyDescent="0.3">
      <c r="A47" s="53">
        <v>1</v>
      </c>
      <c r="B47" s="57" t="s">
        <v>148</v>
      </c>
      <c r="C47" s="31"/>
      <c r="D47" s="31"/>
      <c r="E47" s="60">
        <v>200</v>
      </c>
      <c r="F47" s="31" t="s">
        <v>149</v>
      </c>
      <c r="G47" s="59">
        <v>5</v>
      </c>
      <c r="H47" s="31"/>
      <c r="I47" s="31"/>
      <c r="J47" s="31"/>
      <c r="K47" s="50">
        <f>E47*G47</f>
        <v>1000</v>
      </c>
      <c r="L47" s="31"/>
    </row>
    <row r="48" spans="1:13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6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6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6"/>
        <v>0</v>
      </c>
      <c r="L50" s="31"/>
    </row>
    <row r="51" spans="1:12" ht="14.4" x14ac:dyDescent="0.3">
      <c r="A51" s="54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6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6"/>
        <v>0</v>
      </c>
      <c r="L52" s="31"/>
    </row>
    <row r="53" spans="1:12" ht="14.4" x14ac:dyDescent="0.3">
      <c r="A53" s="189"/>
      <c r="B53" s="52" t="s">
        <v>150</v>
      </c>
      <c r="C53" s="30"/>
      <c r="D53" s="30"/>
      <c r="E53" s="30"/>
      <c r="F53" s="30"/>
      <c r="G53" s="30"/>
      <c r="H53" s="30"/>
      <c r="I53" s="30"/>
      <c r="J53" s="30"/>
      <c r="K53" s="56">
        <f>SUM(K54:K59)</f>
        <v>64620</v>
      </c>
      <c r="L53" s="30"/>
    </row>
    <row r="54" spans="1:12" ht="14.4" x14ac:dyDescent="0.3">
      <c r="A54" s="53">
        <v>1</v>
      </c>
      <c r="B54" s="57" t="s">
        <v>151</v>
      </c>
      <c r="C54" s="31"/>
      <c r="D54" s="31"/>
      <c r="E54" s="60">
        <v>1</v>
      </c>
      <c r="F54" s="31" t="s">
        <v>12</v>
      </c>
      <c r="G54" s="251">
        <f>'Bid Schedule'!I11</f>
        <v>58620</v>
      </c>
      <c r="H54" s="31"/>
      <c r="I54" s="31"/>
      <c r="J54" s="31"/>
      <c r="K54" s="50">
        <f>E54*G54</f>
        <v>58620</v>
      </c>
      <c r="L54" s="31"/>
    </row>
    <row r="55" spans="1:12" ht="14.4" x14ac:dyDescent="0.3">
      <c r="A55" s="53">
        <v>2</v>
      </c>
      <c r="B55" s="58" t="s">
        <v>96</v>
      </c>
      <c r="C55" s="31"/>
      <c r="D55" s="31"/>
      <c r="E55" s="60">
        <v>1</v>
      </c>
      <c r="F55" s="31" t="s">
        <v>12</v>
      </c>
      <c r="G55" s="59">
        <v>6000</v>
      </c>
      <c r="H55" s="31"/>
      <c r="I55" s="31"/>
      <c r="J55" s="31"/>
      <c r="K55" s="50">
        <f t="shared" ref="K55:K59" si="7">E55*G55</f>
        <v>6000</v>
      </c>
      <c r="L55" s="31"/>
    </row>
    <row r="56" spans="1:12" ht="14.4" x14ac:dyDescent="0.3">
      <c r="A56" s="53">
        <v>3</v>
      </c>
      <c r="B56" s="58"/>
      <c r="C56" s="31"/>
      <c r="D56" s="31"/>
      <c r="E56" s="60"/>
      <c r="F56" s="31"/>
      <c r="G56" s="59"/>
      <c r="H56" s="31"/>
      <c r="I56" s="31"/>
      <c r="J56" s="31"/>
      <c r="K56" s="50">
        <f t="shared" si="7"/>
        <v>0</v>
      </c>
      <c r="L56" s="31"/>
    </row>
    <row r="57" spans="1:12" ht="14.4" x14ac:dyDescent="0.3">
      <c r="A57" s="53">
        <v>4</v>
      </c>
      <c r="B57" s="58"/>
      <c r="C57" s="31"/>
      <c r="D57" s="31"/>
      <c r="E57" s="60"/>
      <c r="F57" s="31"/>
      <c r="G57" s="59"/>
      <c r="H57" s="31"/>
      <c r="I57" s="31"/>
      <c r="J57" s="31"/>
      <c r="K57" s="50">
        <f t="shared" si="7"/>
        <v>0</v>
      </c>
      <c r="L57" s="31"/>
    </row>
    <row r="58" spans="1:12" ht="14.4" x14ac:dyDescent="0.3">
      <c r="A58" s="54" t="s">
        <v>144</v>
      </c>
      <c r="B58" s="58"/>
      <c r="C58" s="31"/>
      <c r="D58" s="31"/>
      <c r="E58" s="60"/>
      <c r="F58" s="31"/>
      <c r="G58" s="59"/>
      <c r="H58" s="31"/>
      <c r="I58" s="31"/>
      <c r="J58" s="31"/>
      <c r="K58" s="50">
        <f t="shared" si="7"/>
        <v>0</v>
      </c>
      <c r="L58" s="31"/>
    </row>
    <row r="59" spans="1:12" ht="14.4" hidden="1" x14ac:dyDescent="0.3">
      <c r="A59" s="54" t="s">
        <v>147</v>
      </c>
      <c r="B59" s="58"/>
      <c r="C59" s="31"/>
      <c r="D59" s="31"/>
      <c r="E59" s="60"/>
      <c r="F59" s="31"/>
      <c r="G59" s="59"/>
      <c r="H59" s="31"/>
      <c r="I59" s="31"/>
      <c r="J59" s="31"/>
      <c r="K59" s="50">
        <f t="shared" si="7"/>
        <v>0</v>
      </c>
      <c r="L59" s="31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N53"/>
  <sheetViews>
    <sheetView workbookViewId="0">
      <selection activeCell="H30" sqref="H30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Summary'!F5</f>
        <v>Traffic Control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4704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16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1440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48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3264</v>
      </c>
      <c r="L7" s="225" t="s">
        <v>153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4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239"/>
      <c r="I12" s="31"/>
      <c r="J12" s="31"/>
      <c r="K12" s="50">
        <f t="shared" ref="K12:K17" si="2"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si="2"/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4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4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SUM(K26:K32)</f>
        <v>25500</v>
      </c>
      <c r="L25" s="30"/>
    </row>
    <row r="26" spans="1:14" ht="14.4" x14ac:dyDescent="0.3">
      <c r="A26" s="53">
        <v>1</v>
      </c>
      <c r="B26" s="57" t="s">
        <v>154</v>
      </c>
      <c r="C26" s="31"/>
      <c r="D26" s="31"/>
      <c r="E26" s="60">
        <v>10</v>
      </c>
      <c r="F26" s="31" t="s">
        <v>155</v>
      </c>
      <c r="G26" s="59">
        <v>1875</v>
      </c>
      <c r="H26" s="31" t="s">
        <v>156</v>
      </c>
      <c r="I26" s="31"/>
      <c r="J26" s="31"/>
      <c r="K26" s="50">
        <f>E26*G26</f>
        <v>18750</v>
      </c>
      <c r="L26" s="31"/>
    </row>
    <row r="27" spans="1:14" ht="14.4" x14ac:dyDescent="0.3">
      <c r="A27" s="53">
        <v>2</v>
      </c>
      <c r="B27" s="57" t="s">
        <v>157</v>
      </c>
      <c r="C27" s="31"/>
      <c r="D27" s="31"/>
      <c r="E27" s="60">
        <v>10</v>
      </c>
      <c r="F27" s="31" t="s">
        <v>155</v>
      </c>
      <c r="G27" s="59">
        <v>275</v>
      </c>
      <c r="H27" s="31" t="s">
        <v>156</v>
      </c>
      <c r="I27" s="31"/>
      <c r="J27" s="31"/>
      <c r="K27" s="50">
        <f>E27*G27</f>
        <v>2750</v>
      </c>
      <c r="L27" s="31"/>
    </row>
    <row r="28" spans="1:14" ht="14.4" x14ac:dyDescent="0.3">
      <c r="A28" s="53">
        <v>3</v>
      </c>
      <c r="B28" s="58" t="s">
        <v>158</v>
      </c>
      <c r="C28" s="31"/>
      <c r="D28" s="31"/>
      <c r="E28" s="60">
        <v>1</v>
      </c>
      <c r="F28" s="31" t="s">
        <v>12</v>
      </c>
      <c r="G28" s="59">
        <v>3000</v>
      </c>
      <c r="H28" s="31" t="s">
        <v>156</v>
      </c>
      <c r="I28" s="31"/>
      <c r="J28" s="31"/>
      <c r="K28" s="50">
        <f t="shared" ref="K28:K32" si="4">E28*G28</f>
        <v>3000</v>
      </c>
      <c r="L28" s="31"/>
    </row>
    <row r="29" spans="1:14" ht="14.4" x14ac:dyDescent="0.3">
      <c r="A29" s="53">
        <v>4</v>
      </c>
      <c r="B29" s="58" t="s">
        <v>159</v>
      </c>
      <c r="C29" s="31"/>
      <c r="D29" s="31"/>
      <c r="E29" s="60">
        <v>2</v>
      </c>
      <c r="F29" s="31" t="s">
        <v>160</v>
      </c>
      <c r="G29" s="59">
        <v>500</v>
      </c>
      <c r="H29" s="31" t="s">
        <v>156</v>
      </c>
      <c r="I29" s="31"/>
      <c r="J29" s="31"/>
      <c r="K29" s="50">
        <f t="shared" si="4"/>
        <v>1000</v>
      </c>
      <c r="L29" s="31"/>
    </row>
    <row r="30" spans="1:14" ht="14.4" x14ac:dyDescent="0.3">
      <c r="A30" s="53">
        <v>5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x14ac:dyDescent="0.3">
      <c r="A31" s="54" t="s">
        <v>144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hidden="1" x14ac:dyDescent="0.3">
      <c r="A32" s="54" t="s">
        <v>147</v>
      </c>
      <c r="B32" s="58"/>
      <c r="C32" s="31"/>
      <c r="D32" s="31"/>
      <c r="E32" s="60"/>
      <c r="F32" s="31"/>
      <c r="G32" s="59"/>
      <c r="H32" s="31"/>
      <c r="I32" s="31"/>
      <c r="J32" s="31"/>
      <c r="K32" s="50">
        <f t="shared" si="4"/>
        <v>0</v>
      </c>
      <c r="L32" s="31"/>
    </row>
    <row r="33" spans="1:12" ht="14.4" x14ac:dyDescent="0.3">
      <c r="A33" s="189"/>
      <c r="B33" s="52" t="s">
        <v>107</v>
      </c>
      <c r="C33" s="30"/>
      <c r="D33" s="30"/>
      <c r="E33" s="30"/>
      <c r="F33" s="30"/>
      <c r="G33" s="30"/>
      <c r="H33" s="30"/>
      <c r="I33" s="30"/>
      <c r="J33" s="30"/>
      <c r="K33" s="56">
        <f>SUM(K34:K39)</f>
        <v>0</v>
      </c>
      <c r="L33" s="30"/>
    </row>
    <row r="34" spans="1:12" ht="14.4" x14ac:dyDescent="0.3">
      <c r="A34" s="53">
        <v>1</v>
      </c>
      <c r="B34" s="57"/>
      <c r="C34" s="31"/>
      <c r="D34" s="31"/>
      <c r="E34" s="60"/>
      <c r="F34" s="31"/>
      <c r="G34" s="59"/>
      <c r="H34" s="31"/>
      <c r="I34" s="31"/>
      <c r="J34" s="31"/>
      <c r="K34" s="50">
        <f>E34*G34</f>
        <v>0</v>
      </c>
      <c r="L34" s="31"/>
    </row>
    <row r="35" spans="1:12" ht="14.4" x14ac:dyDescent="0.3">
      <c r="A35" s="53">
        <v>2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ref="K35:K39" si="5">E35*G35</f>
        <v>0</v>
      </c>
      <c r="L35" s="31"/>
    </row>
    <row r="36" spans="1:12" ht="14.4" x14ac:dyDescent="0.3">
      <c r="A36" s="53">
        <v>3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>
        <v>4</v>
      </c>
      <c r="B37" s="58"/>
      <c r="C37" s="31"/>
      <c r="D37" s="31"/>
      <c r="E37" s="60"/>
      <c r="F37" s="31"/>
      <c r="G37" s="59"/>
      <c r="H37" s="239"/>
      <c r="I37" s="31"/>
      <c r="J37" s="31"/>
      <c r="K37" s="50">
        <f t="shared" si="5"/>
        <v>0</v>
      </c>
      <c r="L37" s="31"/>
    </row>
    <row r="38" spans="1:12" ht="14.4" x14ac:dyDescent="0.3">
      <c r="A38" s="54" t="s">
        <v>144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hidden="1" x14ac:dyDescent="0.3">
      <c r="A39" s="54" t="s">
        <v>147</v>
      </c>
      <c r="B39" s="58"/>
      <c r="C39" s="31"/>
      <c r="D39" s="31"/>
      <c r="E39" s="60"/>
      <c r="F39" s="31"/>
      <c r="G39" s="59"/>
      <c r="H39" s="31"/>
      <c r="I39" s="31"/>
      <c r="J39" s="31"/>
      <c r="K39" s="50">
        <f t="shared" si="5"/>
        <v>0</v>
      </c>
      <c r="L39" s="31"/>
    </row>
    <row r="40" spans="1:12" ht="14.4" x14ac:dyDescent="0.3">
      <c r="A40" s="189"/>
      <c r="B40" s="52" t="s">
        <v>109</v>
      </c>
      <c r="C40" s="30"/>
      <c r="D40" s="30"/>
      <c r="E40" s="30"/>
      <c r="F40" s="30"/>
      <c r="G40" s="30"/>
      <c r="H40" s="30"/>
      <c r="I40" s="30"/>
      <c r="J40" s="30"/>
      <c r="K40" s="56">
        <f>SUM(K41:K46)</f>
        <v>0</v>
      </c>
      <c r="L40" s="30"/>
    </row>
    <row r="41" spans="1:12" ht="14.4" x14ac:dyDescent="0.3">
      <c r="A41" s="53">
        <v>1</v>
      </c>
      <c r="B41" s="57"/>
      <c r="C41" s="31"/>
      <c r="D41" s="31"/>
      <c r="E41" s="60"/>
      <c r="F41" s="31"/>
      <c r="G41" s="59"/>
      <c r="H41" s="31"/>
      <c r="I41" s="31"/>
      <c r="J41" s="31"/>
      <c r="K41" s="50">
        <f>E41*G41</f>
        <v>0</v>
      </c>
      <c r="L41" s="31"/>
    </row>
    <row r="42" spans="1:12" ht="14.4" x14ac:dyDescent="0.3">
      <c r="A42" s="53">
        <v>2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ref="K42:K46" si="6">E42*G42</f>
        <v>0</v>
      </c>
      <c r="L42" s="31"/>
    </row>
    <row r="43" spans="1:12" ht="14.4" x14ac:dyDescent="0.3">
      <c r="A43" s="53">
        <v>3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>
        <v>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x14ac:dyDescent="0.3">
      <c r="A45" s="54" t="s">
        <v>144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hidden="1" x14ac:dyDescent="0.3">
      <c r="A46" s="54" t="s">
        <v>147</v>
      </c>
      <c r="B46" s="58"/>
      <c r="C46" s="31"/>
      <c r="D46" s="31"/>
      <c r="E46" s="60"/>
      <c r="F46" s="31"/>
      <c r="G46" s="59"/>
      <c r="H46" s="31"/>
      <c r="I46" s="31"/>
      <c r="J46" s="31"/>
      <c r="K46" s="50">
        <f t="shared" si="6"/>
        <v>0</v>
      </c>
      <c r="L46" s="31"/>
    </row>
    <row r="47" spans="1:12" ht="14.4" x14ac:dyDescent="0.3">
      <c r="A47" s="189"/>
      <c r="B47" s="52" t="s">
        <v>106</v>
      </c>
      <c r="C47" s="30"/>
      <c r="D47" s="30"/>
      <c r="E47" s="30"/>
      <c r="F47" s="30"/>
      <c r="G47" s="30"/>
      <c r="H47" s="30"/>
      <c r="I47" s="30"/>
      <c r="J47" s="30"/>
      <c r="K47" s="56">
        <f>SUM(K48:K53)</f>
        <v>500</v>
      </c>
      <c r="L47" s="30"/>
    </row>
    <row r="48" spans="1:12" ht="14.4" x14ac:dyDescent="0.3">
      <c r="A48" s="53">
        <v>1</v>
      </c>
      <c r="B48" s="57" t="s">
        <v>161</v>
      </c>
      <c r="C48" s="31"/>
      <c r="D48" s="31"/>
      <c r="E48" s="60">
        <v>1</v>
      </c>
      <c r="F48" s="31" t="s">
        <v>12</v>
      </c>
      <c r="G48" s="59">
        <v>500</v>
      </c>
      <c r="H48" s="31"/>
      <c r="I48" s="31"/>
      <c r="J48" s="31"/>
      <c r="K48" s="50">
        <f>E48*G48</f>
        <v>500</v>
      </c>
      <c r="L48" s="31"/>
    </row>
    <row r="49" spans="1:12" ht="14.4" x14ac:dyDescent="0.3">
      <c r="A49" s="53">
        <v>2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ref="K49:K53" si="7">E49*G49</f>
        <v>0</v>
      </c>
      <c r="L49" s="31"/>
    </row>
    <row r="50" spans="1:12" ht="14.4" x14ac:dyDescent="0.3">
      <c r="A50" s="53">
        <v>3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>
        <v>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x14ac:dyDescent="0.3">
      <c r="A52" s="54" t="s">
        <v>144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  <row r="53" spans="1:12" ht="14.4" hidden="1" x14ac:dyDescent="0.3">
      <c r="A53" s="54" t="s">
        <v>147</v>
      </c>
      <c r="B53" s="58"/>
      <c r="C53" s="31"/>
      <c r="D53" s="31"/>
      <c r="E53" s="60"/>
      <c r="F53" s="31"/>
      <c r="G53" s="59"/>
      <c r="H53" s="31"/>
      <c r="I53" s="31"/>
      <c r="J53" s="31"/>
      <c r="K53" s="50">
        <f t="shared" si="7"/>
        <v>0</v>
      </c>
      <c r="L5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92D050"/>
  </sheetPr>
  <dimension ref="A1:N52"/>
  <sheetViews>
    <sheetView workbookViewId="0">
      <selection activeCell="G54" sqref="G5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Summary'!F6</f>
        <v>Dust Control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3600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/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40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3600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0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0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15900</v>
      </c>
      <c r="L32" s="30"/>
    </row>
    <row r="33" spans="1:12" ht="14.4" x14ac:dyDescent="0.3">
      <c r="A33" s="53">
        <v>1</v>
      </c>
      <c r="B33" s="57" t="s">
        <v>162</v>
      </c>
      <c r="C33" s="31"/>
      <c r="D33" s="31"/>
      <c r="E33" s="60">
        <v>6</v>
      </c>
      <c r="F33" s="31" t="s">
        <v>163</v>
      </c>
      <c r="G33" s="59">
        <v>2650</v>
      </c>
      <c r="H33" s="31" t="s">
        <v>164</v>
      </c>
      <c r="I33" s="31"/>
      <c r="J33" s="31"/>
      <c r="K33" s="50">
        <f>E33*G33</f>
        <v>15900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5000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1000</v>
      </c>
      <c r="F40" s="31" t="s">
        <v>149</v>
      </c>
      <c r="G40" s="59">
        <v>5</v>
      </c>
      <c r="H40" s="31"/>
      <c r="I40" s="31"/>
      <c r="J40" s="31"/>
      <c r="K40" s="50">
        <f>E40*G40</f>
        <v>5000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3100</v>
      </c>
      <c r="L46" s="30"/>
    </row>
    <row r="47" spans="1:12" ht="14.4" x14ac:dyDescent="0.3">
      <c r="A47" s="53">
        <v>1</v>
      </c>
      <c r="B47" s="57" t="s">
        <v>161</v>
      </c>
      <c r="C47" s="31"/>
      <c r="D47" s="31"/>
      <c r="E47" s="60">
        <v>1</v>
      </c>
      <c r="F47" s="31" t="s">
        <v>165</v>
      </c>
      <c r="G47" s="59">
        <v>100</v>
      </c>
      <c r="H47" s="31"/>
      <c r="I47" s="31"/>
      <c r="J47" s="31"/>
      <c r="K47" s="50">
        <f>E47*G47</f>
        <v>100</v>
      </c>
      <c r="L47" s="31"/>
    </row>
    <row r="48" spans="1:12" ht="14.4" x14ac:dyDescent="0.3">
      <c r="A48" s="53">
        <v>2</v>
      </c>
      <c r="B48" s="58" t="s">
        <v>166</v>
      </c>
      <c r="C48" s="31"/>
      <c r="D48" s="31"/>
      <c r="E48" s="60">
        <v>1</v>
      </c>
      <c r="F48" s="31" t="s">
        <v>165</v>
      </c>
      <c r="G48" s="59">
        <v>3000</v>
      </c>
      <c r="H48" s="31"/>
      <c r="I48" s="31"/>
      <c r="J48" s="31"/>
      <c r="K48" s="50">
        <f t="shared" ref="K48:K52" si="7">E48*G48</f>
        <v>3000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92D050"/>
  </sheetPr>
  <dimension ref="A1:N52"/>
  <sheetViews>
    <sheetView workbookViewId="0">
      <selection activeCell="G54" sqref="G54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Summary'!F7</f>
        <v>Worker Protection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3072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8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720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8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720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24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1632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5500</v>
      </c>
      <c r="L32" s="30"/>
    </row>
    <row r="33" spans="1:12" ht="14.4" x14ac:dyDescent="0.3">
      <c r="A33" s="53">
        <v>1</v>
      </c>
      <c r="B33" s="57" t="s">
        <v>167</v>
      </c>
      <c r="C33" s="31"/>
      <c r="D33" s="31"/>
      <c r="E33" s="60">
        <v>1</v>
      </c>
      <c r="F33" s="31" t="s">
        <v>163</v>
      </c>
      <c r="G33" s="59">
        <v>5500</v>
      </c>
      <c r="H33" s="31"/>
      <c r="I33" s="31"/>
      <c r="J33" s="31"/>
      <c r="K33" s="50">
        <f>E33*G33</f>
        <v>5500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1000</v>
      </c>
      <c r="L46" s="30"/>
    </row>
    <row r="47" spans="1:12" ht="14.4" x14ac:dyDescent="0.3">
      <c r="A47" s="53">
        <v>1</v>
      </c>
      <c r="B47" s="57" t="s">
        <v>168</v>
      </c>
      <c r="C47" s="31"/>
      <c r="D47" s="31"/>
      <c r="E47" s="60">
        <v>1</v>
      </c>
      <c r="F47" s="31" t="s">
        <v>12</v>
      </c>
      <c r="G47" s="59">
        <v>1000</v>
      </c>
      <c r="H47" s="31"/>
      <c r="I47" s="31"/>
      <c r="J47" s="31"/>
      <c r="K47" s="50">
        <f>E47*G47</f>
        <v>1000</v>
      </c>
      <c r="L47" s="31" t="s">
        <v>169</v>
      </c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92D050"/>
  </sheetPr>
  <dimension ref="A1:N52"/>
  <sheetViews>
    <sheetView workbookViewId="0">
      <selection activeCell="M27" sqref="M27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Summary'!F8</f>
        <v>SWPPP Operations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2940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10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900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/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30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2040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2000</v>
      </c>
      <c r="L11" s="30"/>
      <c r="M11" s="29"/>
      <c r="N11" s="29"/>
    </row>
    <row r="12" spans="1:14" ht="14.4" x14ac:dyDescent="0.3">
      <c r="A12" s="53">
        <v>1</v>
      </c>
      <c r="B12" s="57" t="s">
        <v>170</v>
      </c>
      <c r="C12" s="31"/>
      <c r="D12" s="31"/>
      <c r="E12" s="60">
        <v>1</v>
      </c>
      <c r="F12" s="31" t="s">
        <v>12</v>
      </c>
      <c r="G12" s="59">
        <v>2000</v>
      </c>
      <c r="H12" s="31"/>
      <c r="I12" s="31"/>
      <c r="J12" s="31"/>
      <c r="K12" s="50">
        <f>E12*G12</f>
        <v>2000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500</v>
      </c>
      <c r="L25" s="30"/>
    </row>
    <row r="26" spans="1:14" ht="14.4" x14ac:dyDescent="0.3">
      <c r="A26" s="53">
        <v>1</v>
      </c>
      <c r="B26" s="57" t="s">
        <v>171</v>
      </c>
      <c r="C26" s="31"/>
      <c r="D26" s="31"/>
      <c r="E26" s="60">
        <v>1</v>
      </c>
      <c r="F26" s="31" t="s">
        <v>12</v>
      </c>
      <c r="G26" s="59">
        <v>500</v>
      </c>
      <c r="H26" s="31"/>
      <c r="I26" s="31"/>
      <c r="J26" s="31"/>
      <c r="K26" s="50">
        <f>E26*G26</f>
        <v>500</v>
      </c>
      <c r="L26" s="31" t="s">
        <v>172</v>
      </c>
      <c r="M26" t="s">
        <v>173</v>
      </c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6000</v>
      </c>
      <c r="L32" s="30"/>
    </row>
    <row r="33" spans="1:12" ht="14.4" x14ac:dyDescent="0.3">
      <c r="A33" s="53">
        <v>1</v>
      </c>
      <c r="B33" s="57" t="s">
        <v>174</v>
      </c>
      <c r="C33" s="31"/>
      <c r="D33" s="31"/>
      <c r="E33" s="60">
        <v>6</v>
      </c>
      <c r="F33" s="31" t="s">
        <v>163</v>
      </c>
      <c r="G33" s="59">
        <v>1000</v>
      </c>
      <c r="H33" s="31"/>
      <c r="I33" s="31"/>
      <c r="J33" s="31"/>
      <c r="K33" s="50">
        <f>E33*G33</f>
        <v>6000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0</v>
      </c>
      <c r="L39" s="30"/>
    </row>
    <row r="40" spans="1:12" ht="14.4" x14ac:dyDescent="0.3">
      <c r="A40" s="53">
        <v>1</v>
      </c>
      <c r="B40" s="57"/>
      <c r="C40" s="31"/>
      <c r="D40" s="31"/>
      <c r="E40" s="60"/>
      <c r="F40" s="31"/>
      <c r="G40" s="59"/>
      <c r="H40" s="31"/>
      <c r="I40" s="31"/>
      <c r="J40" s="31"/>
      <c r="K40" s="50">
        <f>E40*G40</f>
        <v>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0</v>
      </c>
      <c r="L46" s="30"/>
    </row>
    <row r="47" spans="1:12" ht="14.4" x14ac:dyDescent="0.3">
      <c r="A47" s="53">
        <v>1</v>
      </c>
      <c r="B47" s="57"/>
      <c r="C47" s="31"/>
      <c r="D47" s="31"/>
      <c r="E47" s="60"/>
      <c r="F47" s="31"/>
      <c r="G47" s="59"/>
      <c r="H47" s="31"/>
      <c r="I47" s="31"/>
      <c r="J47" s="31"/>
      <c r="K47" s="50">
        <f>E47*G47</f>
        <v>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 t="s">
        <v>175</v>
      </c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92D050"/>
  </sheetPr>
  <dimension ref="A1:N52"/>
  <sheetViews>
    <sheetView workbookViewId="0">
      <selection activeCell="G7" sqref="G7"/>
    </sheetView>
  </sheetViews>
  <sheetFormatPr defaultRowHeight="13.2" x14ac:dyDescent="0.25"/>
  <cols>
    <col min="2" max="2" width="50.44140625" bestFit="1" customWidth="1"/>
    <col min="3" max="3" width="13.33203125" customWidth="1"/>
    <col min="4" max="4" width="17.33203125" customWidth="1"/>
    <col min="5" max="5" width="7.77734375" customWidth="1"/>
    <col min="6" max="6" width="8.77734375" customWidth="1"/>
    <col min="7" max="7" width="11.77734375" bestFit="1" customWidth="1"/>
    <col min="8" max="8" width="13.77734375" customWidth="1"/>
    <col min="9" max="9" width="11.77734375" bestFit="1" customWidth="1"/>
    <col min="10" max="10" width="13.6640625" customWidth="1"/>
    <col min="11" max="11" width="12.44140625" bestFit="1" customWidth="1"/>
    <col min="12" max="12" width="72.6640625" customWidth="1"/>
    <col min="13" max="13" width="10.109375" bestFit="1" customWidth="1"/>
  </cols>
  <sheetData>
    <row r="1" spans="1:14" ht="18" x14ac:dyDescent="0.3">
      <c r="B1" s="146" t="str">
        <f>'Bid Summary'!F9</f>
        <v>Clearing and grubbing</v>
      </c>
      <c r="C1" s="147"/>
      <c r="D1" s="148"/>
      <c r="E1" s="29"/>
      <c r="F1" s="55"/>
      <c r="G1" s="29"/>
      <c r="H1" s="29"/>
      <c r="I1" s="29"/>
      <c r="J1" s="29"/>
      <c r="K1" s="29"/>
      <c r="L1" s="29"/>
      <c r="M1" s="29"/>
      <c r="N1" s="29"/>
    </row>
    <row r="2" spans="1:14" ht="14.4" x14ac:dyDescent="0.3">
      <c r="A2" s="53"/>
      <c r="B2" s="51" t="s">
        <v>134</v>
      </c>
      <c r="C2" s="49" t="s">
        <v>135</v>
      </c>
      <c r="D2" s="49" t="s">
        <v>136</v>
      </c>
      <c r="E2" s="49" t="s">
        <v>6</v>
      </c>
      <c r="F2" s="49" t="s">
        <v>137</v>
      </c>
      <c r="G2" s="49" t="s">
        <v>138</v>
      </c>
      <c r="H2" s="49" t="s">
        <v>139</v>
      </c>
      <c r="I2" s="49" t="s">
        <v>152</v>
      </c>
      <c r="J2" s="49" t="s">
        <v>140</v>
      </c>
      <c r="K2" s="49" t="s">
        <v>81</v>
      </c>
      <c r="L2" s="49" t="s">
        <v>141</v>
      </c>
      <c r="M2" s="29"/>
      <c r="N2" s="29"/>
    </row>
    <row r="3" spans="1:14" ht="14.4" x14ac:dyDescent="0.3">
      <c r="A3" s="189"/>
      <c r="B3" s="52" t="s">
        <v>95</v>
      </c>
      <c r="C3" s="30"/>
      <c r="D3" s="30"/>
      <c r="E3" s="30"/>
      <c r="F3" s="30"/>
      <c r="G3" s="30"/>
      <c r="H3" s="30"/>
      <c r="I3" s="30"/>
      <c r="J3" s="30"/>
      <c r="K3" s="56">
        <f>SUM(K4:K10)</f>
        <v>18432</v>
      </c>
      <c r="L3" s="30"/>
      <c r="M3" s="29"/>
      <c r="N3" s="29"/>
    </row>
    <row r="4" spans="1:14" ht="14.4" x14ac:dyDescent="0.3">
      <c r="A4" s="53">
        <v>1</v>
      </c>
      <c r="B4" s="245" t="s">
        <v>68</v>
      </c>
      <c r="C4" s="31"/>
      <c r="D4" s="31"/>
      <c r="E4" s="60">
        <v>48</v>
      </c>
      <c r="F4" s="31" t="s">
        <v>104</v>
      </c>
      <c r="G4" s="244">
        <f>'Bid Schedule'!I3</f>
        <v>90</v>
      </c>
      <c r="H4" s="31"/>
      <c r="I4" s="31"/>
      <c r="J4" s="31"/>
      <c r="K4" s="50">
        <f>E4*G4</f>
        <v>4320</v>
      </c>
      <c r="L4" s="31" t="s">
        <v>145</v>
      </c>
      <c r="M4" s="29"/>
      <c r="N4" s="29"/>
    </row>
    <row r="5" spans="1:14" ht="14.4" x14ac:dyDescent="0.3">
      <c r="A5" s="53">
        <v>2</v>
      </c>
      <c r="B5" s="246" t="s">
        <v>71</v>
      </c>
      <c r="C5" s="31"/>
      <c r="D5" s="31"/>
      <c r="E5" s="60">
        <v>48</v>
      </c>
      <c r="F5" s="31" t="s">
        <v>104</v>
      </c>
      <c r="G5" s="244">
        <f>'Bid Schedule'!I4</f>
        <v>90</v>
      </c>
      <c r="H5" s="31"/>
      <c r="I5" s="31"/>
      <c r="J5" s="31"/>
      <c r="K5" s="50">
        <f t="shared" ref="K5:K8" si="0">E5*G5</f>
        <v>4320</v>
      </c>
      <c r="L5" s="31"/>
      <c r="M5" s="29"/>
      <c r="N5" s="29"/>
    </row>
    <row r="6" spans="1:14" ht="14.4" x14ac:dyDescent="0.3">
      <c r="A6" s="53">
        <v>3</v>
      </c>
      <c r="B6" s="246" t="s">
        <v>74</v>
      </c>
      <c r="C6" s="31"/>
      <c r="D6" s="31"/>
      <c r="E6" s="60"/>
      <c r="F6" s="31" t="s">
        <v>104</v>
      </c>
      <c r="G6" s="244">
        <f>'Bid Schedule'!I5</f>
        <v>79.37</v>
      </c>
      <c r="H6" s="31"/>
      <c r="I6" s="31"/>
      <c r="J6" s="31"/>
      <c r="K6" s="50">
        <f t="shared" si="0"/>
        <v>0</v>
      </c>
      <c r="L6" s="31"/>
      <c r="M6" s="29"/>
      <c r="N6" s="29"/>
    </row>
    <row r="7" spans="1:14" ht="14.4" x14ac:dyDescent="0.3">
      <c r="A7" s="53">
        <v>4</v>
      </c>
      <c r="B7" s="246" t="s">
        <v>76</v>
      </c>
      <c r="C7" s="31"/>
      <c r="D7" s="31"/>
      <c r="E7" s="225">
        <f>E4*'Bid Schedule'!$N$4</f>
        <v>144</v>
      </c>
      <c r="F7" s="31" t="s">
        <v>104</v>
      </c>
      <c r="G7" s="244">
        <f>'Bid Schedule'!I6</f>
        <v>68</v>
      </c>
      <c r="H7" s="31"/>
      <c r="I7" s="31"/>
      <c r="J7" s="31"/>
      <c r="K7" s="50">
        <f t="shared" si="0"/>
        <v>9792</v>
      </c>
      <c r="L7" s="225" t="s">
        <v>146</v>
      </c>
      <c r="M7" s="29"/>
      <c r="N7" s="29"/>
    </row>
    <row r="8" spans="1:14" ht="14.4" x14ac:dyDescent="0.3">
      <c r="A8" s="53">
        <v>5</v>
      </c>
      <c r="B8" s="58"/>
      <c r="C8" s="31"/>
      <c r="D8" s="31"/>
      <c r="E8" s="60"/>
      <c r="F8" s="31"/>
      <c r="G8" s="59"/>
      <c r="H8" s="31"/>
      <c r="I8" s="31"/>
      <c r="J8" s="31"/>
      <c r="K8" s="50">
        <f t="shared" si="0"/>
        <v>0</v>
      </c>
      <c r="L8" s="31"/>
      <c r="M8" s="29"/>
      <c r="N8" s="29"/>
    </row>
    <row r="9" spans="1:14" ht="14.4" x14ac:dyDescent="0.3">
      <c r="A9" s="53" t="s">
        <v>144</v>
      </c>
      <c r="B9" s="58"/>
      <c r="C9" s="31"/>
      <c r="D9" s="31"/>
      <c r="E9" s="60"/>
      <c r="F9" s="31"/>
      <c r="G9" s="59"/>
      <c r="H9" s="31"/>
      <c r="I9" s="31"/>
      <c r="J9" s="31"/>
      <c r="K9" s="50">
        <f t="shared" ref="K9" si="1">E9*G9</f>
        <v>0</v>
      </c>
      <c r="L9" s="31"/>
      <c r="M9" s="29"/>
      <c r="N9" s="29"/>
    </row>
    <row r="10" spans="1:14" ht="14.4" hidden="1" x14ac:dyDescent="0.3">
      <c r="A10" s="53"/>
      <c r="B10" s="51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29"/>
      <c r="N10" s="29"/>
    </row>
    <row r="11" spans="1:14" ht="14.4" x14ac:dyDescent="0.3">
      <c r="A11" s="189"/>
      <c r="B11" s="52" t="s">
        <v>98</v>
      </c>
      <c r="C11" s="30"/>
      <c r="D11" s="30"/>
      <c r="E11" s="30"/>
      <c r="F11" s="30"/>
      <c r="G11" s="30"/>
      <c r="H11" s="30"/>
      <c r="I11" s="30"/>
      <c r="J11" s="30"/>
      <c r="K11" s="56">
        <f>SUM(K12:K17)</f>
        <v>0</v>
      </c>
      <c r="L11" s="30"/>
      <c r="M11" s="29"/>
      <c r="N11" s="29"/>
    </row>
    <row r="12" spans="1:14" ht="14.4" x14ac:dyDescent="0.3">
      <c r="A12" s="53">
        <v>1</v>
      </c>
      <c r="B12" s="57"/>
      <c r="C12" s="31"/>
      <c r="D12" s="31"/>
      <c r="E12" s="60"/>
      <c r="F12" s="31"/>
      <c r="G12" s="59"/>
      <c r="H12" s="31"/>
      <c r="I12" s="31"/>
      <c r="J12" s="31"/>
      <c r="K12" s="50">
        <f>E12*G12</f>
        <v>0</v>
      </c>
      <c r="L12" s="31"/>
      <c r="M12" s="29"/>
      <c r="N12" s="29"/>
    </row>
    <row r="13" spans="1:14" ht="14.4" x14ac:dyDescent="0.3">
      <c r="A13" s="53">
        <v>2</v>
      </c>
      <c r="B13" s="58"/>
      <c r="C13" s="31"/>
      <c r="D13" s="31"/>
      <c r="E13" s="60"/>
      <c r="F13" s="31"/>
      <c r="G13" s="59"/>
      <c r="H13" s="31"/>
      <c r="I13" s="31"/>
      <c r="J13" s="31"/>
      <c r="K13" s="50">
        <f t="shared" ref="K13:K17" si="2">E13*G13</f>
        <v>0</v>
      </c>
      <c r="L13" s="31"/>
      <c r="M13" s="29"/>
      <c r="N13" s="29"/>
    </row>
    <row r="14" spans="1:14" ht="14.4" x14ac:dyDescent="0.3">
      <c r="A14" s="53">
        <v>3</v>
      </c>
      <c r="B14" s="58"/>
      <c r="C14" s="31"/>
      <c r="D14" s="31"/>
      <c r="E14" s="60"/>
      <c r="F14" s="31"/>
      <c r="G14" s="59"/>
      <c r="H14" s="31"/>
      <c r="I14" s="31"/>
      <c r="J14" s="31"/>
      <c r="K14" s="50">
        <f t="shared" si="2"/>
        <v>0</v>
      </c>
      <c r="L14" s="31"/>
      <c r="M14" s="29"/>
      <c r="N14" s="29"/>
    </row>
    <row r="15" spans="1:14" ht="14.4" x14ac:dyDescent="0.3">
      <c r="A15" s="53">
        <v>4</v>
      </c>
      <c r="B15" s="58"/>
      <c r="C15" s="31"/>
      <c r="D15" s="31"/>
      <c r="E15" s="60"/>
      <c r="F15" s="31"/>
      <c r="G15" s="59"/>
      <c r="H15" s="31"/>
      <c r="I15" s="31"/>
      <c r="J15" s="31"/>
      <c r="K15" s="50">
        <f t="shared" si="2"/>
        <v>0</v>
      </c>
      <c r="L15" s="31"/>
      <c r="M15" s="29"/>
      <c r="N15" s="29"/>
    </row>
    <row r="16" spans="1:14" ht="14.4" x14ac:dyDescent="0.3">
      <c r="A16" s="53" t="s">
        <v>144</v>
      </c>
      <c r="B16" s="58"/>
      <c r="C16" s="31"/>
      <c r="D16" s="31"/>
      <c r="E16" s="60"/>
      <c r="F16" s="31"/>
      <c r="G16" s="59"/>
      <c r="H16" s="31"/>
      <c r="I16" s="31"/>
      <c r="J16" s="31"/>
      <c r="K16" s="50">
        <f t="shared" si="2"/>
        <v>0</v>
      </c>
      <c r="L16" s="31"/>
      <c r="M16" s="29"/>
      <c r="N16" s="29"/>
    </row>
    <row r="17" spans="1:14" ht="14.4" hidden="1" customHeight="1" x14ac:dyDescent="0.3">
      <c r="A17" s="54" t="s">
        <v>147</v>
      </c>
      <c r="B17" s="58"/>
      <c r="C17" s="31"/>
      <c r="D17" s="31"/>
      <c r="E17" s="60"/>
      <c r="F17" s="31"/>
      <c r="G17" s="59"/>
      <c r="H17" s="31"/>
      <c r="I17" s="31"/>
      <c r="J17" s="31"/>
      <c r="K17" s="50">
        <f t="shared" si="2"/>
        <v>0</v>
      </c>
      <c r="L17" s="31"/>
      <c r="M17" s="29"/>
      <c r="N17" s="29"/>
    </row>
    <row r="18" spans="1:14" ht="14.4" x14ac:dyDescent="0.3">
      <c r="A18" s="189"/>
      <c r="B18" s="52" t="s">
        <v>102</v>
      </c>
      <c r="C18" s="30"/>
      <c r="D18" s="30"/>
      <c r="E18" s="30"/>
      <c r="F18" s="30"/>
      <c r="G18" s="30"/>
      <c r="H18" s="30"/>
      <c r="I18" s="30"/>
      <c r="J18" s="30"/>
      <c r="K18" s="56">
        <f>SUM(K19:K24)</f>
        <v>0</v>
      </c>
      <c r="L18" s="30"/>
    </row>
    <row r="19" spans="1:14" ht="14.4" x14ac:dyDescent="0.3">
      <c r="A19" s="53">
        <v>1</v>
      </c>
      <c r="B19" s="57"/>
      <c r="C19" s="31"/>
      <c r="D19" s="31"/>
      <c r="E19" s="60"/>
      <c r="F19" s="31"/>
      <c r="G19" s="59"/>
      <c r="H19" s="31"/>
      <c r="I19" s="31"/>
      <c r="J19" s="31"/>
      <c r="K19" s="50">
        <f>E19*G19</f>
        <v>0</v>
      </c>
      <c r="L19" s="31"/>
    </row>
    <row r="20" spans="1:14" ht="14.4" x14ac:dyDescent="0.3">
      <c r="A20" s="53">
        <v>2</v>
      </c>
      <c r="B20" s="58"/>
      <c r="C20" s="31"/>
      <c r="D20" s="31"/>
      <c r="E20" s="60"/>
      <c r="F20" s="31"/>
      <c r="G20" s="59"/>
      <c r="H20" s="31"/>
      <c r="I20" s="31"/>
      <c r="J20" s="31"/>
      <c r="K20" s="50">
        <f t="shared" ref="K20:K24" si="3">E20*G20</f>
        <v>0</v>
      </c>
      <c r="L20" s="31"/>
    </row>
    <row r="21" spans="1:14" ht="14.4" x14ac:dyDescent="0.3">
      <c r="A21" s="53">
        <v>3</v>
      </c>
      <c r="B21" s="58"/>
      <c r="C21" s="31"/>
      <c r="D21" s="31"/>
      <c r="E21" s="60"/>
      <c r="F21" s="31"/>
      <c r="G21" s="59"/>
      <c r="H21" s="31"/>
      <c r="I21" s="31"/>
      <c r="J21" s="31"/>
      <c r="K21" s="50">
        <f t="shared" si="3"/>
        <v>0</v>
      </c>
      <c r="L21" s="31"/>
    </row>
    <row r="22" spans="1:14" ht="14.4" x14ac:dyDescent="0.3">
      <c r="A22" s="53">
        <v>4</v>
      </c>
      <c r="B22" s="58"/>
      <c r="C22" s="31"/>
      <c r="D22" s="31"/>
      <c r="E22" s="60"/>
      <c r="F22" s="31"/>
      <c r="G22" s="59"/>
      <c r="H22" s="31"/>
      <c r="I22" s="31"/>
      <c r="J22" s="31"/>
      <c r="K22" s="50">
        <f t="shared" si="3"/>
        <v>0</v>
      </c>
      <c r="L22" s="31"/>
    </row>
    <row r="23" spans="1:14" ht="14.4" x14ac:dyDescent="0.3">
      <c r="A23" s="53" t="s">
        <v>144</v>
      </c>
      <c r="B23" s="58"/>
      <c r="C23" s="31"/>
      <c r="D23" s="31"/>
      <c r="E23" s="60"/>
      <c r="F23" s="31"/>
      <c r="G23" s="59"/>
      <c r="H23" s="31"/>
      <c r="I23" s="31"/>
      <c r="J23" s="31"/>
      <c r="K23" s="50">
        <f t="shared" si="3"/>
        <v>0</v>
      </c>
      <c r="L23" s="31"/>
    </row>
    <row r="24" spans="1:14" ht="14.4" hidden="1" x14ac:dyDescent="0.3">
      <c r="A24" s="54" t="s">
        <v>147</v>
      </c>
      <c r="B24" s="58"/>
      <c r="C24" s="31"/>
      <c r="D24" s="31"/>
      <c r="E24" s="60"/>
      <c r="F24" s="31"/>
      <c r="G24" s="59"/>
      <c r="H24" s="31"/>
      <c r="I24" s="31"/>
      <c r="J24" s="31"/>
      <c r="K24" s="50">
        <f t="shared" si="3"/>
        <v>0</v>
      </c>
      <c r="L24" s="31"/>
    </row>
    <row r="25" spans="1:14" ht="14.4" x14ac:dyDescent="0.3">
      <c r="A25" s="189"/>
      <c r="B25" s="52" t="s">
        <v>122</v>
      </c>
      <c r="C25" s="30"/>
      <c r="D25" s="30"/>
      <c r="E25" s="30"/>
      <c r="F25" s="30"/>
      <c r="G25" s="30"/>
      <c r="H25" s="30"/>
      <c r="I25" s="30"/>
      <c r="J25" s="30"/>
      <c r="K25" s="56">
        <f>SUM(K26:K31)</f>
        <v>0</v>
      </c>
      <c r="L25" s="30"/>
    </row>
    <row r="26" spans="1:14" ht="14.4" x14ac:dyDescent="0.3">
      <c r="A26" s="53">
        <v>1</v>
      </c>
      <c r="B26" s="57"/>
      <c r="C26" s="31"/>
      <c r="D26" s="31"/>
      <c r="E26" s="60"/>
      <c r="F26" s="31"/>
      <c r="G26" s="59"/>
      <c r="H26" s="31"/>
      <c r="I26" s="31"/>
      <c r="J26" s="31"/>
      <c r="K26" s="50">
        <f>E26*G26</f>
        <v>0</v>
      </c>
      <c r="L26" s="31"/>
    </row>
    <row r="27" spans="1:14" ht="14.4" x14ac:dyDescent="0.3">
      <c r="A27" s="53">
        <v>2</v>
      </c>
      <c r="B27" s="58"/>
      <c r="C27" s="31"/>
      <c r="D27" s="31"/>
      <c r="E27" s="60"/>
      <c r="F27" s="31"/>
      <c r="G27" s="59"/>
      <c r="H27" s="31"/>
      <c r="I27" s="31"/>
      <c r="J27" s="31"/>
      <c r="K27" s="50">
        <f t="shared" ref="K27:K31" si="4">E27*G27</f>
        <v>0</v>
      </c>
      <c r="L27" s="31"/>
    </row>
    <row r="28" spans="1:14" ht="14.4" x14ac:dyDescent="0.3">
      <c r="A28" s="53">
        <v>3</v>
      </c>
      <c r="B28" s="58"/>
      <c r="C28" s="31"/>
      <c r="D28" s="31"/>
      <c r="E28" s="60"/>
      <c r="F28" s="31"/>
      <c r="G28" s="59"/>
      <c r="H28" s="31"/>
      <c r="I28" s="31"/>
      <c r="J28" s="31"/>
      <c r="K28" s="50">
        <f t="shared" si="4"/>
        <v>0</v>
      </c>
      <c r="L28" s="31"/>
    </row>
    <row r="29" spans="1:14" ht="14.4" x14ac:dyDescent="0.3">
      <c r="A29" s="53">
        <v>4</v>
      </c>
      <c r="B29" s="58"/>
      <c r="C29" s="31"/>
      <c r="D29" s="31"/>
      <c r="E29" s="60"/>
      <c r="F29" s="31"/>
      <c r="G29" s="59"/>
      <c r="H29" s="31"/>
      <c r="I29" s="31"/>
      <c r="J29" s="31"/>
      <c r="K29" s="50">
        <f t="shared" si="4"/>
        <v>0</v>
      </c>
      <c r="L29" s="31"/>
    </row>
    <row r="30" spans="1:14" ht="14.4" x14ac:dyDescent="0.3">
      <c r="A30" s="53" t="s">
        <v>144</v>
      </c>
      <c r="B30" s="58"/>
      <c r="C30" s="31"/>
      <c r="D30" s="31"/>
      <c r="E30" s="60"/>
      <c r="F30" s="31"/>
      <c r="G30" s="59"/>
      <c r="H30" s="31"/>
      <c r="I30" s="31"/>
      <c r="J30" s="31"/>
      <c r="K30" s="50">
        <f t="shared" si="4"/>
        <v>0</v>
      </c>
      <c r="L30" s="31"/>
    </row>
    <row r="31" spans="1:14" ht="14.4" hidden="1" x14ac:dyDescent="0.3">
      <c r="A31" s="54" t="s">
        <v>147</v>
      </c>
      <c r="B31" s="58"/>
      <c r="C31" s="31"/>
      <c r="D31" s="31"/>
      <c r="E31" s="60"/>
      <c r="F31" s="31"/>
      <c r="G31" s="59"/>
      <c r="H31" s="31"/>
      <c r="I31" s="31"/>
      <c r="J31" s="31"/>
      <c r="K31" s="50">
        <f t="shared" si="4"/>
        <v>0</v>
      </c>
      <c r="L31" s="31"/>
    </row>
    <row r="32" spans="1:14" ht="14.4" x14ac:dyDescent="0.3">
      <c r="A32" s="189"/>
      <c r="B32" s="52" t="s">
        <v>107</v>
      </c>
      <c r="C32" s="30"/>
      <c r="D32" s="30"/>
      <c r="E32" s="30"/>
      <c r="F32" s="30"/>
      <c r="G32" s="30"/>
      <c r="H32" s="30"/>
      <c r="I32" s="30"/>
      <c r="J32" s="30"/>
      <c r="K32" s="56">
        <f>SUM(K33:K38)</f>
        <v>2300</v>
      </c>
      <c r="L32" s="30"/>
    </row>
    <row r="33" spans="1:12" ht="14.4" x14ac:dyDescent="0.3">
      <c r="A33" s="53">
        <v>1</v>
      </c>
      <c r="B33" s="57" t="s">
        <v>176</v>
      </c>
      <c r="C33" s="31"/>
      <c r="D33" s="31"/>
      <c r="E33" s="60">
        <v>1</v>
      </c>
      <c r="F33" s="31" t="s">
        <v>177</v>
      </c>
      <c r="G33" s="59">
        <v>2300</v>
      </c>
      <c r="H33" s="31"/>
      <c r="I33" s="31"/>
      <c r="J33" s="31"/>
      <c r="K33" s="50">
        <f>E33*G33</f>
        <v>2300</v>
      </c>
      <c r="L33" s="31"/>
    </row>
    <row r="34" spans="1:12" ht="14.4" x14ac:dyDescent="0.3">
      <c r="A34" s="53">
        <v>2</v>
      </c>
      <c r="B34" s="58"/>
      <c r="C34" s="31"/>
      <c r="D34" s="31"/>
      <c r="E34" s="60"/>
      <c r="F34" s="31"/>
      <c r="G34" s="59"/>
      <c r="H34" s="31"/>
      <c r="I34" s="31"/>
      <c r="J34" s="31"/>
      <c r="K34" s="50">
        <f t="shared" ref="K34:K38" si="5">E34*G34</f>
        <v>0</v>
      </c>
      <c r="L34" s="31"/>
    </row>
    <row r="35" spans="1:12" ht="14.4" x14ac:dyDescent="0.3">
      <c r="A35" s="53">
        <v>3</v>
      </c>
      <c r="B35" s="58"/>
      <c r="C35" s="31"/>
      <c r="D35" s="31"/>
      <c r="E35" s="60"/>
      <c r="F35" s="31"/>
      <c r="G35" s="59"/>
      <c r="H35" s="31"/>
      <c r="I35" s="31"/>
      <c r="J35" s="31"/>
      <c r="K35" s="50">
        <f t="shared" si="5"/>
        <v>0</v>
      </c>
      <c r="L35" s="31"/>
    </row>
    <row r="36" spans="1:12" ht="14.4" x14ac:dyDescent="0.3">
      <c r="A36" s="53">
        <v>4</v>
      </c>
      <c r="B36" s="58"/>
      <c r="C36" s="31"/>
      <c r="D36" s="31"/>
      <c r="E36" s="60"/>
      <c r="F36" s="31"/>
      <c r="G36" s="59"/>
      <c r="H36" s="31"/>
      <c r="I36" s="31"/>
      <c r="J36" s="31"/>
      <c r="K36" s="50">
        <f t="shared" si="5"/>
        <v>0</v>
      </c>
      <c r="L36" s="31"/>
    </row>
    <row r="37" spans="1:12" ht="14.4" x14ac:dyDescent="0.3">
      <c r="A37" s="53" t="s">
        <v>144</v>
      </c>
      <c r="B37" s="58"/>
      <c r="C37" s="31"/>
      <c r="D37" s="31"/>
      <c r="E37" s="60"/>
      <c r="F37" s="31"/>
      <c r="G37" s="59"/>
      <c r="H37" s="31"/>
      <c r="I37" s="31"/>
      <c r="J37" s="31"/>
      <c r="K37" s="50">
        <f t="shared" si="5"/>
        <v>0</v>
      </c>
      <c r="L37" s="31"/>
    </row>
    <row r="38" spans="1:12" ht="14.4" hidden="1" x14ac:dyDescent="0.3">
      <c r="A38" s="54" t="s">
        <v>147</v>
      </c>
      <c r="B38" s="58"/>
      <c r="C38" s="31"/>
      <c r="D38" s="31"/>
      <c r="E38" s="60"/>
      <c r="F38" s="31"/>
      <c r="G38" s="59"/>
      <c r="H38" s="31"/>
      <c r="I38" s="31"/>
      <c r="J38" s="31"/>
      <c r="K38" s="50">
        <f t="shared" si="5"/>
        <v>0</v>
      </c>
      <c r="L38" s="31"/>
    </row>
    <row r="39" spans="1:12" ht="14.4" x14ac:dyDescent="0.3">
      <c r="A39" s="189"/>
      <c r="B39" s="52" t="s">
        <v>109</v>
      </c>
      <c r="C39" s="30"/>
      <c r="D39" s="30"/>
      <c r="E39" s="30"/>
      <c r="F39" s="30"/>
      <c r="G39" s="30"/>
      <c r="H39" s="30"/>
      <c r="I39" s="30"/>
      <c r="J39" s="30"/>
      <c r="K39" s="56">
        <f>SUM(K40:K45)</f>
        <v>600</v>
      </c>
      <c r="L39" s="30"/>
    </row>
    <row r="40" spans="1:12" ht="14.4" x14ac:dyDescent="0.3">
      <c r="A40" s="53">
        <v>1</v>
      </c>
      <c r="B40" s="57" t="s">
        <v>148</v>
      </c>
      <c r="C40" s="31"/>
      <c r="D40" s="31"/>
      <c r="E40" s="60">
        <v>120</v>
      </c>
      <c r="F40" s="31" t="s">
        <v>149</v>
      </c>
      <c r="G40" s="59">
        <v>5</v>
      </c>
      <c r="H40" s="31"/>
      <c r="I40" s="31"/>
      <c r="J40" s="31"/>
      <c r="K40" s="50">
        <f>E40*G40</f>
        <v>600</v>
      </c>
      <c r="L40" s="31"/>
    </row>
    <row r="41" spans="1:12" ht="14.4" x14ac:dyDescent="0.3">
      <c r="A41" s="53">
        <v>2</v>
      </c>
      <c r="B41" s="58"/>
      <c r="C41" s="31"/>
      <c r="D41" s="31"/>
      <c r="E41" s="60"/>
      <c r="F41" s="31"/>
      <c r="G41" s="59"/>
      <c r="H41" s="31"/>
      <c r="I41" s="31"/>
      <c r="J41" s="31"/>
      <c r="K41" s="50">
        <f t="shared" ref="K41:K45" si="6">E41*G41</f>
        <v>0</v>
      </c>
      <c r="L41" s="31"/>
    </row>
    <row r="42" spans="1:12" ht="14.4" x14ac:dyDescent="0.3">
      <c r="A42" s="53">
        <v>3</v>
      </c>
      <c r="B42" s="58"/>
      <c r="C42" s="31"/>
      <c r="D42" s="31"/>
      <c r="E42" s="60"/>
      <c r="F42" s="31"/>
      <c r="G42" s="59"/>
      <c r="H42" s="31"/>
      <c r="I42" s="31"/>
      <c r="J42" s="31"/>
      <c r="K42" s="50">
        <f t="shared" si="6"/>
        <v>0</v>
      </c>
      <c r="L42" s="31"/>
    </row>
    <row r="43" spans="1:12" ht="14.4" x14ac:dyDescent="0.3">
      <c r="A43" s="53">
        <v>4</v>
      </c>
      <c r="B43" s="58"/>
      <c r="C43" s="31"/>
      <c r="D43" s="31"/>
      <c r="E43" s="60"/>
      <c r="F43" s="31"/>
      <c r="G43" s="59"/>
      <c r="H43" s="31"/>
      <c r="I43" s="31"/>
      <c r="J43" s="31"/>
      <c r="K43" s="50">
        <f t="shared" si="6"/>
        <v>0</v>
      </c>
      <c r="L43" s="31"/>
    </row>
    <row r="44" spans="1:12" ht="14.4" x14ac:dyDescent="0.3">
      <c r="A44" s="53" t="s">
        <v>144</v>
      </c>
      <c r="B44" s="58"/>
      <c r="C44" s="31"/>
      <c r="D44" s="31"/>
      <c r="E44" s="60"/>
      <c r="F44" s="31"/>
      <c r="G44" s="59"/>
      <c r="H44" s="31"/>
      <c r="I44" s="31"/>
      <c r="J44" s="31"/>
      <c r="K44" s="50">
        <f t="shared" si="6"/>
        <v>0</v>
      </c>
      <c r="L44" s="31"/>
    </row>
    <row r="45" spans="1:12" ht="14.4" hidden="1" x14ac:dyDescent="0.3">
      <c r="A45" s="54" t="s">
        <v>147</v>
      </c>
      <c r="B45" s="58"/>
      <c r="C45" s="31"/>
      <c r="D45" s="31"/>
      <c r="E45" s="60"/>
      <c r="F45" s="31"/>
      <c r="G45" s="59"/>
      <c r="H45" s="31"/>
      <c r="I45" s="31"/>
      <c r="J45" s="31"/>
      <c r="K45" s="50">
        <f t="shared" si="6"/>
        <v>0</v>
      </c>
      <c r="L45" s="31"/>
    </row>
    <row r="46" spans="1:12" ht="14.4" x14ac:dyDescent="0.3">
      <c r="A46" s="189"/>
      <c r="B46" s="52" t="s">
        <v>106</v>
      </c>
      <c r="C46" s="30"/>
      <c r="D46" s="30"/>
      <c r="E46" s="30"/>
      <c r="F46" s="30"/>
      <c r="G46" s="30"/>
      <c r="H46" s="30"/>
      <c r="I46" s="30"/>
      <c r="J46" s="30"/>
      <c r="K46" s="56">
        <f>SUM(K47:K52)</f>
        <v>2000</v>
      </c>
      <c r="L46" s="30"/>
    </row>
    <row r="47" spans="1:12" ht="14.4" x14ac:dyDescent="0.3">
      <c r="A47" s="53">
        <v>1</v>
      </c>
      <c r="B47" s="57" t="s">
        <v>178</v>
      </c>
      <c r="C47" s="31"/>
      <c r="D47" s="31"/>
      <c r="E47" s="60">
        <v>1</v>
      </c>
      <c r="F47" s="31" t="s">
        <v>179</v>
      </c>
      <c r="G47" s="59">
        <v>2000</v>
      </c>
      <c r="H47" s="31"/>
      <c r="I47" s="31"/>
      <c r="J47" s="31"/>
      <c r="K47" s="50">
        <f>E47*G47</f>
        <v>2000</v>
      </c>
      <c r="L47" s="31"/>
    </row>
    <row r="48" spans="1:12" ht="14.4" x14ac:dyDescent="0.3">
      <c r="A48" s="53">
        <v>2</v>
      </c>
      <c r="B48" s="58"/>
      <c r="C48" s="31"/>
      <c r="D48" s="31"/>
      <c r="E48" s="60"/>
      <c r="F48" s="31"/>
      <c r="G48" s="59"/>
      <c r="H48" s="31"/>
      <c r="I48" s="31"/>
      <c r="J48" s="31"/>
      <c r="K48" s="50">
        <f t="shared" ref="K48:K52" si="7">E48*G48</f>
        <v>0</v>
      </c>
      <c r="L48" s="31"/>
    </row>
    <row r="49" spans="1:12" ht="14.4" x14ac:dyDescent="0.3">
      <c r="A49" s="53">
        <v>3</v>
      </c>
      <c r="B49" s="58"/>
      <c r="C49" s="31"/>
      <c r="D49" s="31"/>
      <c r="E49" s="60"/>
      <c r="F49" s="31"/>
      <c r="G49" s="59"/>
      <c r="H49" s="31"/>
      <c r="I49" s="31"/>
      <c r="J49" s="31"/>
      <c r="K49" s="50">
        <f t="shared" si="7"/>
        <v>0</v>
      </c>
      <c r="L49" s="31"/>
    </row>
    <row r="50" spans="1:12" ht="14.4" x14ac:dyDescent="0.3">
      <c r="A50" s="53">
        <v>4</v>
      </c>
      <c r="B50" s="58"/>
      <c r="C50" s="31"/>
      <c r="D50" s="31"/>
      <c r="E50" s="60"/>
      <c r="F50" s="31"/>
      <c r="G50" s="59"/>
      <c r="H50" s="31"/>
      <c r="I50" s="31"/>
      <c r="J50" s="31"/>
      <c r="K50" s="50">
        <f t="shared" si="7"/>
        <v>0</v>
      </c>
      <c r="L50" s="31"/>
    </row>
    <row r="51" spans="1:12" ht="14.4" x14ac:dyDescent="0.3">
      <c r="A51" s="53" t="s">
        <v>144</v>
      </c>
      <c r="B51" s="58"/>
      <c r="C51" s="31"/>
      <c r="D51" s="31"/>
      <c r="E51" s="60"/>
      <c r="F51" s="31"/>
      <c r="G51" s="59"/>
      <c r="H51" s="31"/>
      <c r="I51" s="31"/>
      <c r="J51" s="31"/>
      <c r="K51" s="50">
        <f t="shared" si="7"/>
        <v>0</v>
      </c>
      <c r="L51" s="31"/>
    </row>
    <row r="52" spans="1:12" ht="14.4" hidden="1" x14ac:dyDescent="0.3">
      <c r="A52" s="54" t="s">
        <v>147</v>
      </c>
      <c r="B52" s="58"/>
      <c r="C52" s="31"/>
      <c r="D52" s="31"/>
      <c r="E52" s="60"/>
      <c r="F52" s="31"/>
      <c r="G52" s="59"/>
      <c r="H52" s="31"/>
      <c r="I52" s="31"/>
      <c r="J52" s="31"/>
      <c r="K52" s="50">
        <f t="shared" si="7"/>
        <v>0</v>
      </c>
      <c r="L5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Bid Summary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2025-07-25T00:07:04Z</dcterms:modified>
  <cp:category/>
  <cp:contentStatus/>
</cp:coreProperties>
</file>