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jak\Dropbox\Nastava\OAP\LV\"/>
    </mc:Choice>
  </mc:AlternateContent>
  <xr:revisionPtr revIDLastSave="0" documentId="13_ncr:1_{1A192C94-17E2-40C4-B507-CCA19C433566}" xr6:coauthVersionLast="47" xr6:coauthVersionMax="47" xr10:uidLastSave="{00000000-0000-0000-0000-000000000000}"/>
  <bookViews>
    <workbookView xWindow="-120" yWindow="-120" windowWidth="29040" windowHeight="15840" xr2:uid="{BC95C3A9-0831-4D41-B7CB-BC59A64A8483}"/>
  </bookViews>
  <sheets>
    <sheet name="Correlation" sheetId="1" r:id="rId1"/>
    <sheet name="Kolmogorov-Smirn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2" l="1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29" i="2"/>
  <c r="D29" i="2" s="1"/>
  <c r="B47" i="2"/>
  <c r="B46" i="2"/>
  <c r="B45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3" i="2"/>
  <c r="B21" i="2"/>
  <c r="B20" i="2"/>
  <c r="B19" i="2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3" i="1"/>
  <c r="U20" i="1"/>
  <c r="K20" i="1"/>
  <c r="O4" i="1"/>
  <c r="O5" i="1"/>
  <c r="O6" i="1"/>
  <c r="O7" i="1"/>
  <c r="O3" i="1"/>
  <c r="N4" i="1"/>
  <c r="N5" i="1"/>
  <c r="N6" i="1"/>
  <c r="N7" i="1"/>
  <c r="N3" i="1"/>
  <c r="B20" i="1"/>
  <c r="E10" i="1" s="1"/>
  <c r="A20" i="1"/>
  <c r="F4" i="1" s="1"/>
  <c r="F3" i="2" l="1"/>
  <c r="F14" i="2"/>
  <c r="F13" i="2"/>
  <c r="F12" i="2"/>
  <c r="F11" i="2"/>
  <c r="F10" i="2"/>
  <c r="F9" i="2"/>
  <c r="F8" i="2"/>
  <c r="F7" i="2"/>
  <c r="F6" i="2"/>
  <c r="F17" i="2"/>
  <c r="F5" i="2"/>
  <c r="F16" i="2"/>
  <c r="F4" i="2"/>
  <c r="F15" i="2"/>
  <c r="F31" i="2"/>
  <c r="F42" i="2"/>
  <c r="F30" i="2"/>
  <c r="F41" i="2"/>
  <c r="F40" i="2"/>
  <c r="F32" i="2"/>
  <c r="F39" i="2"/>
  <c r="F33" i="2"/>
  <c r="F29" i="2"/>
  <c r="F37" i="2"/>
  <c r="F36" i="2"/>
  <c r="F35" i="2"/>
  <c r="F38" i="2"/>
  <c r="F34" i="2"/>
  <c r="F43" i="2"/>
  <c r="E29" i="2"/>
  <c r="D9" i="2"/>
  <c r="E9" i="2" s="1"/>
  <c r="D37" i="2"/>
  <c r="E37" i="2" s="1"/>
  <c r="G37" i="2" s="1"/>
  <c r="D31" i="2"/>
  <c r="E31" i="2" s="1"/>
  <c r="D10" i="2"/>
  <c r="E10" i="2" s="1"/>
  <c r="D15" i="2"/>
  <c r="E15" i="2" s="1"/>
  <c r="D36" i="2"/>
  <c r="E36" i="2" s="1"/>
  <c r="D7" i="2"/>
  <c r="D35" i="2"/>
  <c r="E35" i="2" s="1"/>
  <c r="D8" i="2"/>
  <c r="E8" i="2" s="1"/>
  <c r="D4" i="2"/>
  <c r="E4" i="2" s="1"/>
  <c r="D6" i="2"/>
  <c r="E6" i="2" s="1"/>
  <c r="D34" i="2"/>
  <c r="E34" i="2" s="1"/>
  <c r="D5" i="2"/>
  <c r="E5" i="2" s="1"/>
  <c r="D33" i="2"/>
  <c r="E33" i="2" s="1"/>
  <c r="D17" i="2"/>
  <c r="E17" i="2" s="1"/>
  <c r="D16" i="2"/>
  <c r="E16" i="2" s="1"/>
  <c r="D30" i="2"/>
  <c r="E30" i="2" s="1"/>
  <c r="D32" i="2"/>
  <c r="E32" i="2" s="1"/>
  <c r="D14" i="2"/>
  <c r="E14" i="2" s="1"/>
  <c r="D42" i="2"/>
  <c r="E42" i="2" s="1"/>
  <c r="D13" i="2"/>
  <c r="E13" i="2" s="1"/>
  <c r="D41" i="2"/>
  <c r="E41" i="2" s="1"/>
  <c r="D43" i="2"/>
  <c r="E43" i="2" s="1"/>
  <c r="D12" i="2"/>
  <c r="D40" i="2"/>
  <c r="E40" i="2" s="1"/>
  <c r="G40" i="2" s="1"/>
  <c r="D11" i="2"/>
  <c r="D39" i="2"/>
  <c r="E39" i="2" s="1"/>
  <c r="G39" i="2" s="1"/>
  <c r="D38" i="2"/>
  <c r="E38" i="2" s="1"/>
  <c r="D3" i="2"/>
  <c r="Y20" i="1"/>
  <c r="X20" i="1"/>
  <c r="P7" i="1"/>
  <c r="Q7" i="1" s="1"/>
  <c r="R7" i="1" s="1"/>
  <c r="P3" i="1"/>
  <c r="Q3" i="1" s="1"/>
  <c r="R3" i="1" s="1"/>
  <c r="P6" i="1"/>
  <c r="Q6" i="1" s="1"/>
  <c r="R6" i="1" s="1"/>
  <c r="P5" i="1"/>
  <c r="Q5" i="1" s="1"/>
  <c r="R5" i="1" s="1"/>
  <c r="P4" i="1"/>
  <c r="Q4" i="1" s="1"/>
  <c r="R4" i="1" s="1"/>
  <c r="F15" i="1"/>
  <c r="D6" i="1"/>
  <c r="F13" i="1"/>
  <c r="F11" i="1"/>
  <c r="D14" i="1"/>
  <c r="E16" i="1"/>
  <c r="E4" i="1"/>
  <c r="F10" i="1"/>
  <c r="D17" i="1"/>
  <c r="E6" i="1"/>
  <c r="E15" i="1"/>
  <c r="E3" i="1"/>
  <c r="F9" i="1"/>
  <c r="F14" i="1"/>
  <c r="E7" i="1"/>
  <c r="D16" i="1"/>
  <c r="E17" i="1"/>
  <c r="F8" i="1"/>
  <c r="E13" i="1"/>
  <c r="F7" i="1"/>
  <c r="D7" i="1"/>
  <c r="E9" i="1"/>
  <c r="D3" i="1"/>
  <c r="F12" i="1"/>
  <c r="D15" i="1"/>
  <c r="D13" i="1"/>
  <c r="E14" i="1"/>
  <c r="D11" i="1"/>
  <c r="F3" i="1"/>
  <c r="F6" i="1"/>
  <c r="E8" i="1"/>
  <c r="D5" i="1"/>
  <c r="D4" i="1"/>
  <c r="E5" i="1"/>
  <c r="D12" i="1"/>
  <c r="D10" i="1"/>
  <c r="E12" i="1"/>
  <c r="D9" i="1"/>
  <c r="E11" i="1"/>
  <c r="F17" i="1"/>
  <c r="F5" i="1"/>
  <c r="D8" i="1"/>
  <c r="F16" i="1"/>
  <c r="E11" i="2" l="1"/>
  <c r="G11" i="2" s="1"/>
  <c r="E7" i="2"/>
  <c r="G7" i="2" s="1"/>
  <c r="E12" i="2"/>
  <c r="G12" i="2" s="1"/>
  <c r="E3" i="2"/>
  <c r="G3" i="2" s="1"/>
  <c r="G29" i="2"/>
  <c r="G31" i="2"/>
  <c r="G32" i="2"/>
  <c r="G41" i="2"/>
  <c r="G43" i="2"/>
  <c r="G34" i="2"/>
  <c r="G42" i="2"/>
  <c r="G38" i="2"/>
  <c r="G33" i="2"/>
  <c r="G36" i="2"/>
  <c r="G15" i="2"/>
  <c r="G14" i="2"/>
  <c r="G4" i="2"/>
  <c r="G30" i="2"/>
  <c r="G6" i="2"/>
  <c r="G35" i="2"/>
  <c r="G17" i="2"/>
  <c r="G10" i="2"/>
  <c r="G16" i="2"/>
  <c r="G13" i="2"/>
  <c r="G5" i="2"/>
  <c r="G8" i="2"/>
  <c r="G9" i="2"/>
  <c r="Z3" i="1"/>
  <c r="AB14" i="1"/>
  <c r="AB15" i="1"/>
  <c r="AB17" i="1"/>
  <c r="AB4" i="1"/>
  <c r="AB16" i="1"/>
  <c r="AB5" i="1"/>
  <c r="AB6" i="1"/>
  <c r="AB7" i="1"/>
  <c r="AB8" i="1"/>
  <c r="AB9" i="1"/>
  <c r="AB12" i="1"/>
  <c r="AB10" i="1"/>
  <c r="AB11" i="1"/>
  <c r="AB13" i="1"/>
  <c r="AB3" i="1"/>
  <c r="AA3" i="1"/>
  <c r="AA12" i="1"/>
  <c r="Z7" i="1"/>
  <c r="AA14" i="1"/>
  <c r="Z9" i="1"/>
  <c r="AA15" i="1"/>
  <c r="Z10" i="1"/>
  <c r="AA4" i="1"/>
  <c r="AA16" i="1"/>
  <c r="Z11" i="1"/>
  <c r="AA5" i="1"/>
  <c r="AA17" i="1"/>
  <c r="Z12" i="1"/>
  <c r="Z15" i="1"/>
  <c r="AA9" i="1"/>
  <c r="Z17" i="1"/>
  <c r="AA13" i="1"/>
  <c r="Z8" i="1"/>
  <c r="Z13" i="1"/>
  <c r="AA8" i="1"/>
  <c r="Z4" i="1"/>
  <c r="AA10" i="1"/>
  <c r="Z6" i="1"/>
  <c r="AA6" i="1"/>
  <c r="Z16" i="1"/>
  <c r="Z5" i="1"/>
  <c r="AA11" i="1"/>
  <c r="AA7" i="1"/>
  <c r="Z14" i="1"/>
  <c r="R20" i="1"/>
  <c r="S22" i="1" s="1"/>
  <c r="E20" i="1"/>
  <c r="D20" i="1"/>
  <c r="F20" i="1"/>
  <c r="G45" i="2" l="1"/>
  <c r="G19" i="2"/>
  <c r="AB20" i="1"/>
  <c r="Z20" i="1"/>
  <c r="AA20" i="1"/>
  <c r="AC20" i="1" s="1"/>
  <c r="E22" i="1"/>
  <c r="AC22" i="1" l="1"/>
</calcChain>
</file>

<file path=xl/sharedStrings.xml><?xml version="1.0" encoding="utf-8"?>
<sst xmlns="http://schemas.openxmlformats.org/spreadsheetml/2006/main" count="65" uniqueCount="41">
  <si>
    <t>XX</t>
  </si>
  <si>
    <t>XY</t>
  </si>
  <si>
    <t>yy</t>
  </si>
  <si>
    <t>Pearson correlation</t>
  </si>
  <si>
    <t>Age (X)</t>
  </si>
  <si>
    <t>Grade (Y)</t>
  </si>
  <si>
    <t>X_mean</t>
  </si>
  <si>
    <t>Y_mean</t>
  </si>
  <si>
    <t>SSxx</t>
  </si>
  <si>
    <t>Ssyy</t>
  </si>
  <si>
    <t>Ssxy</t>
  </si>
  <si>
    <t>r</t>
  </si>
  <si>
    <t>Rank (X)</t>
  </si>
  <si>
    <t>Rank (Y)</t>
  </si>
  <si>
    <t>n</t>
  </si>
  <si>
    <t>d</t>
  </si>
  <si>
    <t>d^2</t>
  </si>
  <si>
    <t>d^2/(n*(n^2-1))</t>
  </si>
  <si>
    <t>Sum</t>
  </si>
  <si>
    <t>Spearman correlation (bez istih vrijednosti u skupu)</t>
  </si>
  <si>
    <t>Rank (X)_mean</t>
  </si>
  <si>
    <t>Rank (Y)_mean</t>
  </si>
  <si>
    <t>Nominator</t>
  </si>
  <si>
    <t>Nominator values</t>
  </si>
  <si>
    <t>Differences in X ranks</t>
  </si>
  <si>
    <t>Differences in Y ranks</t>
  </si>
  <si>
    <t>Denominator</t>
  </si>
  <si>
    <t>Frequency</t>
  </si>
  <si>
    <t>Mean</t>
  </si>
  <si>
    <t>Stddev</t>
  </si>
  <si>
    <t>Count</t>
  </si>
  <si>
    <t>Cumulative</t>
  </si>
  <si>
    <t>Observed cumulative frequency distribution (Fo)</t>
  </si>
  <si>
    <t>Testiramo proizlaze li podaci iz normalne distribucije. Parametri normalne distribucije su centar i širina. Za centar uzimamo srednju vrijednost uzorka, a za širinu standardnu devijaciju uzorka.</t>
  </si>
  <si>
    <t>D</t>
  </si>
  <si>
    <t>Difference</t>
  </si>
  <si>
    <t>D_critical (n=15, alpha=0.05)</t>
  </si>
  <si>
    <t>Primjer za podatke koji su generirani nasumično iz normalne distribucije</t>
  </si>
  <si>
    <t>D &lt; D_critical - prihvaća se nulta hipoteza</t>
  </si>
  <si>
    <t>F(x) (theoretical cumulative f. distribution)</t>
  </si>
  <si>
    <t>D &gt; D_critical - odbija se nulta hipoteza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</si>
</sst>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'Kolmogorov-Smirnov'!$E$2</c:f>
              <c:strCache>
                <c:ptCount val="1"/>
                <c:pt idx="0">
                  <c:v>Observed cumulative frequency distribution (Fo)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'Kolmogorov-Smirnov'!$E$3:$E$17</c:f>
              <c:numCache>
                <c:formatCode>0.00</c:formatCode>
                <c:ptCount val="15"/>
                <c:pt idx="0">
                  <c:v>0.13333333333333333</c:v>
                </c:pt>
                <c:pt idx="1">
                  <c:v>0.4</c:v>
                </c:pt>
                <c:pt idx="2">
                  <c:v>0.53333333333333333</c:v>
                </c:pt>
                <c:pt idx="3">
                  <c:v>1</c:v>
                </c:pt>
                <c:pt idx="4">
                  <c:v>1.2666666666666666</c:v>
                </c:pt>
                <c:pt idx="5">
                  <c:v>1.7333333333333334</c:v>
                </c:pt>
                <c:pt idx="6">
                  <c:v>1.8666666666666667</c:v>
                </c:pt>
                <c:pt idx="7">
                  <c:v>2.3333333333333335</c:v>
                </c:pt>
                <c:pt idx="8">
                  <c:v>2.6</c:v>
                </c:pt>
                <c:pt idx="9">
                  <c:v>3.0666666666666669</c:v>
                </c:pt>
                <c:pt idx="10">
                  <c:v>3.2</c:v>
                </c:pt>
                <c:pt idx="11">
                  <c:v>3.4666666666666668</c:v>
                </c:pt>
                <c:pt idx="12">
                  <c:v>3.9333333333333331</c:v>
                </c:pt>
                <c:pt idx="13">
                  <c:v>4.4000000000000004</c:v>
                </c:pt>
                <c:pt idx="14">
                  <c:v>4.8666666666666663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C-45DD-8EE2-69C843B238A2}"/>
            </c:ext>
          </c:extLst>
        </c:ser>
        <c:ser>
          <c:idx val="1"/>
          <c:order val="1"/>
          <c:tx>
            <c:strRef>
              <c:f>'Kolmogorov-Smirnov'!$F$2</c:f>
              <c:strCache>
                <c:ptCount val="1"/>
                <c:pt idx="0">
                  <c:v>F(x) (theoretical cumulative f. distribution)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'Kolmogorov-Smirnov'!$F$3:$F$17</c:f>
              <c:numCache>
                <c:formatCode>0.00</c:formatCode>
                <c:ptCount val="15"/>
                <c:pt idx="0">
                  <c:v>5.5691690389994955E-2</c:v>
                </c:pt>
                <c:pt idx="1">
                  <c:v>0.75247164590017457</c:v>
                </c:pt>
                <c:pt idx="2">
                  <c:v>0.96557747769623992</c:v>
                </c:pt>
                <c:pt idx="3">
                  <c:v>0.32460540300480767</c:v>
                </c:pt>
                <c:pt idx="4">
                  <c:v>0.75247164590017457</c:v>
                </c:pt>
                <c:pt idx="5">
                  <c:v>0.32460540300480767</c:v>
                </c:pt>
                <c:pt idx="6">
                  <c:v>5.5691690389994955E-2</c:v>
                </c:pt>
                <c:pt idx="7">
                  <c:v>0.32460540300480767</c:v>
                </c:pt>
                <c:pt idx="8">
                  <c:v>0.75247164590017457</c:v>
                </c:pt>
                <c:pt idx="9">
                  <c:v>0.32460540300480767</c:v>
                </c:pt>
                <c:pt idx="10">
                  <c:v>0.96557747769623992</c:v>
                </c:pt>
                <c:pt idx="11">
                  <c:v>0.75247164590017457</c:v>
                </c:pt>
                <c:pt idx="12">
                  <c:v>0.32460540300480767</c:v>
                </c:pt>
                <c:pt idx="13">
                  <c:v>0.32460540300480767</c:v>
                </c:pt>
                <c:pt idx="14">
                  <c:v>0.32460540300480767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C-45DD-8EE2-69C843B23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933647"/>
        <c:axId val="1513939055"/>
      </c:lineChart>
      <c:catAx>
        <c:axId val="1513933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939055"/>
        <c:crosses val="autoZero"/>
        <c:auto val="1"/>
        <c:lblAlgn val="ctr"/>
        <c:lblOffset val="100"/>
        <c:noMultiLvlLbl val="0"/>
      </c:catAx>
      <c:valAx>
        <c:axId val="15139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93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'Kolmogorov-Smirnov'!$E$28</c:f>
              <c:strCache>
                <c:ptCount val="1"/>
                <c:pt idx="0">
                  <c:v>Observed cumulative frequency distribution (Fo)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'Kolmogorov-Smirnov'!$E$29:$E$43</c:f>
              <c:numCache>
                <c:formatCode>General</c:formatCode>
                <c:ptCount val="15"/>
                <c:pt idx="0">
                  <c:v>6.6666666666666666E-2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0.26666666666666666</c:v>
                </c:pt>
                <c:pt idx="4">
                  <c:v>0.33333333333333331</c:v>
                </c:pt>
                <c:pt idx="5">
                  <c:v>0.4</c:v>
                </c:pt>
                <c:pt idx="6">
                  <c:v>0.46666666666666667</c:v>
                </c:pt>
                <c:pt idx="7">
                  <c:v>0.53333333333333333</c:v>
                </c:pt>
                <c:pt idx="8">
                  <c:v>0.6</c:v>
                </c:pt>
                <c:pt idx="9">
                  <c:v>0.66666666666666663</c:v>
                </c:pt>
                <c:pt idx="10">
                  <c:v>0.73333333333333328</c:v>
                </c:pt>
                <c:pt idx="11">
                  <c:v>0.8</c:v>
                </c:pt>
                <c:pt idx="12">
                  <c:v>0.8666666666666667</c:v>
                </c:pt>
                <c:pt idx="13">
                  <c:v>0.93333333333333335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F-43D6-9737-D36629D7BD07}"/>
            </c:ext>
          </c:extLst>
        </c:ser>
        <c:ser>
          <c:idx val="1"/>
          <c:order val="1"/>
          <c:tx>
            <c:strRef>
              <c:f>'Kolmogorov-Smirnov'!$F$28</c:f>
              <c:strCache>
                <c:ptCount val="1"/>
                <c:pt idx="0">
                  <c:v>F(x) (theoretical cumulative f. distribution)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'Kolmogorov-Smirnov'!$F$29:$F$43</c:f>
              <c:numCache>
                <c:formatCode>General</c:formatCode>
                <c:ptCount val="15"/>
                <c:pt idx="0">
                  <c:v>0.12963501404134192</c:v>
                </c:pt>
                <c:pt idx="1">
                  <c:v>7.6928195855354251E-2</c:v>
                </c:pt>
                <c:pt idx="2">
                  <c:v>0.13296558395516103</c:v>
                </c:pt>
                <c:pt idx="3">
                  <c:v>0.23698674760069996</c:v>
                </c:pt>
                <c:pt idx="4">
                  <c:v>0.31428713339704278</c:v>
                </c:pt>
                <c:pt idx="5">
                  <c:v>0.38166346902242532</c:v>
                </c:pt>
                <c:pt idx="6">
                  <c:v>0.41232724766162843</c:v>
                </c:pt>
                <c:pt idx="7">
                  <c:v>0.54345774871366026</c:v>
                </c:pt>
                <c:pt idx="8">
                  <c:v>0.65620730365347879</c:v>
                </c:pt>
                <c:pt idx="9">
                  <c:v>0.67407720502256385</c:v>
                </c:pt>
                <c:pt idx="10">
                  <c:v>0.68999732630915878</c:v>
                </c:pt>
                <c:pt idx="11">
                  <c:v>0.706195904640601</c:v>
                </c:pt>
                <c:pt idx="12">
                  <c:v>0.73320068822178408</c:v>
                </c:pt>
                <c:pt idx="13">
                  <c:v>0.8051764725090117</c:v>
                </c:pt>
                <c:pt idx="14">
                  <c:v>0.99285241889375642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F-43D6-9737-D36629D7B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883967"/>
        <c:axId val="1292880639"/>
      </c:lineChart>
      <c:catAx>
        <c:axId val="129288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880639"/>
        <c:crosses val="autoZero"/>
        <c:auto val="1"/>
        <c:lblAlgn val="ctr"/>
        <c:lblOffset val="100"/>
        <c:noMultiLvlLbl val="0"/>
      </c:catAx>
      <c:valAx>
        <c:axId val="129288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88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1</xdr:row>
      <xdr:rowOff>176212</xdr:rowOff>
    </xdr:from>
    <xdr:to>
      <xdr:col>17</xdr:col>
      <xdr:colOff>180975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2F009-FF14-4625-9B93-93C28AAFC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26</xdr:row>
      <xdr:rowOff>185737</xdr:rowOff>
    </xdr:from>
    <xdr:to>
      <xdr:col>16</xdr:col>
      <xdr:colOff>295275</xdr:colOff>
      <xdr:row>41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0E4273-056F-4E22-BB8E-376AAE8C5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4EE2-AECB-4C95-87B8-37C7A0AAD3D1}">
  <dimension ref="A1:AC28"/>
  <sheetViews>
    <sheetView tabSelected="1" workbookViewId="0">
      <selection activeCell="P32" sqref="P32"/>
    </sheetView>
  </sheetViews>
  <sheetFormatPr defaultRowHeight="15" x14ac:dyDescent="0.25"/>
  <cols>
    <col min="18" max="18" width="12" bestFit="1" customWidth="1"/>
    <col min="24" max="24" width="14.42578125" bestFit="1" customWidth="1"/>
    <col min="26" max="26" width="16.85546875" bestFit="1" customWidth="1"/>
    <col min="27" max="28" width="20.42578125" bestFit="1" customWidth="1"/>
    <col min="29" max="29" width="12.7109375" bestFit="1" customWidth="1"/>
  </cols>
  <sheetData>
    <row r="1" spans="1:28" x14ac:dyDescent="0.25">
      <c r="A1" s="5" t="s">
        <v>3</v>
      </c>
      <c r="B1" s="5"/>
      <c r="C1" s="5"/>
      <c r="D1" s="5"/>
      <c r="E1" s="5"/>
      <c r="F1" s="5"/>
      <c r="G1" s="1"/>
      <c r="H1" s="1"/>
      <c r="I1" s="1"/>
      <c r="J1" s="1"/>
      <c r="K1" s="5" t="s">
        <v>19</v>
      </c>
      <c r="L1" s="5"/>
      <c r="M1" s="5"/>
      <c r="N1" s="5"/>
      <c r="O1" s="5"/>
      <c r="P1" s="5"/>
      <c r="Q1" s="1"/>
      <c r="R1" s="1"/>
      <c r="S1" s="1"/>
      <c r="T1" s="1"/>
      <c r="U1" s="5" t="s">
        <v>19</v>
      </c>
      <c r="V1" s="5"/>
      <c r="W1" s="5"/>
      <c r="X1" s="5"/>
      <c r="Y1" s="5"/>
      <c r="Z1" s="5"/>
    </row>
    <row r="2" spans="1:28" x14ac:dyDescent="0.25">
      <c r="A2" s="1" t="s">
        <v>4</v>
      </c>
      <c r="B2" s="1" t="s">
        <v>5</v>
      </c>
      <c r="C2" s="1"/>
      <c r="D2" s="1" t="s">
        <v>0</v>
      </c>
      <c r="E2" s="1" t="s">
        <v>2</v>
      </c>
      <c r="F2" s="1" t="s">
        <v>1</v>
      </c>
      <c r="G2" s="1"/>
      <c r="H2" s="1"/>
      <c r="I2" s="1"/>
      <c r="J2" s="1"/>
      <c r="K2" s="1" t="s">
        <v>4</v>
      </c>
      <c r="L2" s="1" t="s">
        <v>5</v>
      </c>
      <c r="M2" s="1"/>
      <c r="N2" s="1" t="s">
        <v>12</v>
      </c>
      <c r="O2" s="1" t="s">
        <v>13</v>
      </c>
      <c r="P2" s="1" t="s">
        <v>15</v>
      </c>
      <c r="Q2" s="1" t="s">
        <v>16</v>
      </c>
      <c r="R2" s="1" t="s">
        <v>17</v>
      </c>
      <c r="S2" s="1"/>
      <c r="T2" s="1"/>
      <c r="U2" s="1" t="s">
        <v>4</v>
      </c>
      <c r="V2" s="1" t="s">
        <v>5</v>
      </c>
      <c r="W2" s="1"/>
      <c r="X2" s="1" t="s">
        <v>12</v>
      </c>
      <c r="Y2" s="1" t="s">
        <v>13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18</v>
      </c>
      <c r="B3" s="1">
        <v>2</v>
      </c>
      <c r="C3" s="1"/>
      <c r="D3" s="1">
        <f t="shared" ref="D3:D17" si="0">POWER(A3-A$20,2)</f>
        <v>186.7777777777778</v>
      </c>
      <c r="E3" s="1">
        <f t="shared" ref="E3:E17" si="1">POWER(B3-B$20,2)</f>
        <v>1.9599999999999997</v>
      </c>
      <c r="F3" s="1">
        <f t="shared" ref="F3:F17" si="2">(A3-A$20)*(B3-B$20)</f>
        <v>19.133333333333333</v>
      </c>
      <c r="G3" s="1"/>
      <c r="H3" s="1"/>
      <c r="I3" s="1"/>
      <c r="J3" s="1"/>
      <c r="K3" s="1">
        <v>18</v>
      </c>
      <c r="L3" s="1">
        <v>2</v>
      </c>
      <c r="M3" s="1"/>
      <c r="N3" s="1">
        <f>_xlfn.RANK.AVG(K3,$K$3:$K$17)</f>
        <v>5</v>
      </c>
      <c r="O3" s="1">
        <f>_xlfn.RANK.AVG(L3,$L$3:$L$17)</f>
        <v>4</v>
      </c>
      <c r="P3" s="1">
        <f>N3-O3</f>
        <v>1</v>
      </c>
      <c r="Q3" s="1">
        <f>POWER(P3,2)</f>
        <v>1</v>
      </c>
      <c r="R3" s="1">
        <f>Q3/($K$20*($K$20*$K$20-1))</f>
        <v>8.3333333333333332E-3</v>
      </c>
      <c r="S3" s="1"/>
      <c r="T3" s="1"/>
      <c r="U3" s="1">
        <v>18</v>
      </c>
      <c r="V3" s="1">
        <v>2</v>
      </c>
      <c r="W3" s="1"/>
      <c r="X3" s="1">
        <f>_xlfn.RANK.AVG(U3,$U$3:$U$17)</f>
        <v>14</v>
      </c>
      <c r="Y3">
        <f>_xlfn.RANK.AVG(V3,$V$3:$V$17)</f>
        <v>14.5</v>
      </c>
      <c r="Z3">
        <f>(X3-$X$20)*(Y3-$Y$20)</f>
        <v>39</v>
      </c>
      <c r="AA3">
        <f>POWER(X3-$X$20,2)</f>
        <v>36</v>
      </c>
      <c r="AB3">
        <f>POWER(Y3-$Y$20,2)</f>
        <v>42.25</v>
      </c>
    </row>
    <row r="4" spans="1:28" x14ac:dyDescent="0.25">
      <c r="A4" s="1">
        <v>19</v>
      </c>
      <c r="B4" s="1">
        <v>4</v>
      </c>
      <c r="C4" s="1"/>
      <c r="D4" s="1">
        <f t="shared" si="0"/>
        <v>160.44444444444449</v>
      </c>
      <c r="E4" s="1">
        <f t="shared" si="1"/>
        <v>0.3600000000000001</v>
      </c>
      <c r="F4" s="1">
        <f t="shared" si="2"/>
        <v>-7.6000000000000014</v>
      </c>
      <c r="G4" s="1"/>
      <c r="H4" s="1"/>
      <c r="I4" s="1"/>
      <c r="J4" s="1"/>
      <c r="K4" s="1">
        <v>19</v>
      </c>
      <c r="L4" s="1">
        <v>4</v>
      </c>
      <c r="M4" s="1"/>
      <c r="N4" s="1">
        <f t="shared" ref="N4:N7" si="3">_xlfn.RANK.AVG(K4,$K$3:$K$17)</f>
        <v>4</v>
      </c>
      <c r="O4" s="1">
        <f t="shared" ref="O4:O7" si="4">_xlfn.RANK.AVG(L4,$L$3:$L$17)</f>
        <v>2</v>
      </c>
      <c r="P4" s="1">
        <f t="shared" ref="P4:P7" si="5">N4-O4</f>
        <v>2</v>
      </c>
      <c r="Q4" s="1">
        <f t="shared" ref="Q4:Q7" si="6">POWER(P4,2)</f>
        <v>4</v>
      </c>
      <c r="R4" s="1">
        <f t="shared" ref="R4:R7" si="7">Q4/($K$20*($K$20*$K$20-1))</f>
        <v>3.3333333333333333E-2</v>
      </c>
      <c r="S4" s="1"/>
      <c r="T4" s="1"/>
      <c r="U4" s="1">
        <v>19</v>
      </c>
      <c r="V4" s="1">
        <v>4</v>
      </c>
      <c r="W4" s="1"/>
      <c r="X4" s="1">
        <f t="shared" ref="X4:X17" si="8">_xlfn.RANK.AVG(U4,$U$3:$U$17)</f>
        <v>12</v>
      </c>
      <c r="Y4">
        <f t="shared" ref="Y4:Y17" si="9">_xlfn.RANK.AVG(V4,$V$3:$V$17)</f>
        <v>4.5</v>
      </c>
      <c r="Z4">
        <f t="shared" ref="Z4:Z17" si="10">(X4-$X$20)*(Y4-$Y$20)</f>
        <v>-14</v>
      </c>
      <c r="AA4">
        <f t="shared" ref="AA4:AA17" si="11">POWER(X4-$X$20,2)</f>
        <v>16</v>
      </c>
      <c r="AB4">
        <f t="shared" ref="AB4:AB17" si="12">POWER(Y4-$Y$20,2)</f>
        <v>12.25</v>
      </c>
    </row>
    <row r="5" spans="1:28" x14ac:dyDescent="0.25">
      <c r="A5" s="1">
        <v>20</v>
      </c>
      <c r="B5" s="1">
        <v>5</v>
      </c>
      <c r="C5" s="1"/>
      <c r="D5" s="1">
        <f t="shared" si="0"/>
        <v>136.11111111111114</v>
      </c>
      <c r="E5" s="1">
        <f t="shared" si="1"/>
        <v>2.5600000000000005</v>
      </c>
      <c r="F5" s="1">
        <f t="shared" si="2"/>
        <v>-18.666666666666668</v>
      </c>
      <c r="G5" s="1"/>
      <c r="H5" s="1"/>
      <c r="I5" s="1"/>
      <c r="J5" s="1"/>
      <c r="K5" s="1">
        <v>20</v>
      </c>
      <c r="L5" s="1">
        <v>5</v>
      </c>
      <c r="M5" s="1"/>
      <c r="N5" s="1">
        <f t="shared" si="3"/>
        <v>3</v>
      </c>
      <c r="O5" s="1">
        <f t="shared" si="4"/>
        <v>1</v>
      </c>
      <c r="P5" s="1">
        <f t="shared" si="5"/>
        <v>2</v>
      </c>
      <c r="Q5" s="1">
        <f t="shared" si="6"/>
        <v>4</v>
      </c>
      <c r="R5" s="1">
        <f t="shared" si="7"/>
        <v>3.3333333333333333E-2</v>
      </c>
      <c r="S5" s="1"/>
      <c r="T5" s="1"/>
      <c r="U5" s="1">
        <v>20</v>
      </c>
      <c r="V5" s="1">
        <v>5</v>
      </c>
      <c r="W5" s="1"/>
      <c r="X5" s="1">
        <f t="shared" si="8"/>
        <v>10.5</v>
      </c>
      <c r="Y5">
        <f t="shared" si="9"/>
        <v>1.5</v>
      </c>
      <c r="Z5">
        <f t="shared" si="10"/>
        <v>-16.25</v>
      </c>
      <c r="AA5">
        <f t="shared" si="11"/>
        <v>6.25</v>
      </c>
      <c r="AB5">
        <f t="shared" si="12"/>
        <v>42.25</v>
      </c>
    </row>
    <row r="6" spans="1:28" x14ac:dyDescent="0.25">
      <c r="A6" s="1">
        <v>21</v>
      </c>
      <c r="B6" s="1">
        <v>3</v>
      </c>
      <c r="C6" s="1"/>
      <c r="D6" s="1">
        <f t="shared" si="0"/>
        <v>113.7777777777778</v>
      </c>
      <c r="E6" s="1">
        <f t="shared" si="1"/>
        <v>0.15999999999999992</v>
      </c>
      <c r="F6" s="1">
        <f t="shared" si="2"/>
        <v>4.2666666666666666</v>
      </c>
      <c r="G6" s="1"/>
      <c r="H6" s="1"/>
      <c r="I6" s="1"/>
      <c r="J6" s="1"/>
      <c r="K6" s="1">
        <v>21</v>
      </c>
      <c r="L6" s="1">
        <v>3</v>
      </c>
      <c r="M6" s="1"/>
      <c r="N6" s="1">
        <f t="shared" si="3"/>
        <v>2</v>
      </c>
      <c r="O6" s="1">
        <f t="shared" si="4"/>
        <v>3</v>
      </c>
      <c r="P6" s="1">
        <f t="shared" si="5"/>
        <v>-1</v>
      </c>
      <c r="Q6" s="1">
        <f t="shared" si="6"/>
        <v>1</v>
      </c>
      <c r="R6" s="1">
        <f t="shared" si="7"/>
        <v>8.3333333333333332E-3</v>
      </c>
      <c r="S6" s="1"/>
      <c r="T6" s="1"/>
      <c r="U6" s="1">
        <v>21</v>
      </c>
      <c r="V6" s="1">
        <v>3</v>
      </c>
      <c r="W6" s="1"/>
      <c r="X6" s="1">
        <f t="shared" si="8"/>
        <v>8.5</v>
      </c>
      <c r="Y6">
        <f t="shared" si="9"/>
        <v>10</v>
      </c>
      <c r="Z6">
        <f t="shared" si="10"/>
        <v>1</v>
      </c>
      <c r="AA6">
        <f t="shared" si="11"/>
        <v>0.25</v>
      </c>
      <c r="AB6">
        <f t="shared" si="12"/>
        <v>4</v>
      </c>
    </row>
    <row r="7" spans="1:28" x14ac:dyDescent="0.25">
      <c r="A7" s="1">
        <v>20</v>
      </c>
      <c r="B7" s="1">
        <v>4</v>
      </c>
      <c r="C7" s="1"/>
      <c r="D7" s="1">
        <f t="shared" si="0"/>
        <v>136.11111111111114</v>
      </c>
      <c r="E7" s="1">
        <f t="shared" si="1"/>
        <v>0.3600000000000001</v>
      </c>
      <c r="F7" s="1">
        <f t="shared" si="2"/>
        <v>-7.0000000000000018</v>
      </c>
      <c r="G7" s="1"/>
      <c r="H7" s="1"/>
      <c r="I7" s="1"/>
      <c r="J7" s="1"/>
      <c r="K7" s="1">
        <v>88</v>
      </c>
      <c r="L7" s="1">
        <v>1</v>
      </c>
      <c r="M7" s="1"/>
      <c r="N7" s="1">
        <f t="shared" si="3"/>
        <v>1</v>
      </c>
      <c r="O7" s="1">
        <f t="shared" si="4"/>
        <v>5</v>
      </c>
      <c r="P7" s="1">
        <f t="shared" si="5"/>
        <v>-4</v>
      </c>
      <c r="Q7" s="1">
        <f t="shared" si="6"/>
        <v>16</v>
      </c>
      <c r="R7" s="1">
        <f t="shared" si="7"/>
        <v>0.13333333333333333</v>
      </c>
      <c r="S7" s="1"/>
      <c r="T7" s="1"/>
      <c r="U7" s="1">
        <v>20</v>
      </c>
      <c r="V7" s="1">
        <v>4</v>
      </c>
      <c r="W7" s="1"/>
      <c r="X7" s="1">
        <f t="shared" si="8"/>
        <v>10.5</v>
      </c>
      <c r="Y7">
        <f t="shared" si="9"/>
        <v>4.5</v>
      </c>
      <c r="Z7">
        <f t="shared" si="10"/>
        <v>-8.75</v>
      </c>
      <c r="AA7">
        <f t="shared" si="11"/>
        <v>6.25</v>
      </c>
      <c r="AB7">
        <f t="shared" si="12"/>
        <v>12.25</v>
      </c>
    </row>
    <row r="8" spans="1:28" x14ac:dyDescent="0.25">
      <c r="A8" s="1">
        <v>88</v>
      </c>
      <c r="B8" s="1">
        <v>3</v>
      </c>
      <c r="C8" s="1"/>
      <c r="D8" s="1">
        <f t="shared" si="0"/>
        <v>3173.4444444444439</v>
      </c>
      <c r="E8" s="1">
        <f t="shared" si="1"/>
        <v>0.15999999999999992</v>
      </c>
      <c r="F8" s="1">
        <f t="shared" si="2"/>
        <v>-22.533333333333328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88</v>
      </c>
      <c r="V8" s="1">
        <v>3</v>
      </c>
      <c r="W8" s="1"/>
      <c r="X8" s="1">
        <f t="shared" si="8"/>
        <v>1</v>
      </c>
      <c r="Y8">
        <f t="shared" si="9"/>
        <v>10</v>
      </c>
      <c r="Z8">
        <f t="shared" si="10"/>
        <v>-14</v>
      </c>
      <c r="AA8">
        <f t="shared" si="11"/>
        <v>49</v>
      </c>
      <c r="AB8">
        <f t="shared" si="12"/>
        <v>4</v>
      </c>
    </row>
    <row r="9" spans="1:28" x14ac:dyDescent="0.25">
      <c r="A9" s="1">
        <v>35</v>
      </c>
      <c r="B9" s="1">
        <v>2</v>
      </c>
      <c r="C9" s="1"/>
      <c r="D9" s="1">
        <f t="shared" si="0"/>
        <v>11.111111111111104</v>
      </c>
      <c r="E9" s="1">
        <f t="shared" si="1"/>
        <v>1.9599999999999997</v>
      </c>
      <c r="F9" s="1">
        <f t="shared" si="2"/>
        <v>-4.6666666666666643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35</v>
      </c>
      <c r="V9" s="1">
        <v>2</v>
      </c>
      <c r="W9" s="1"/>
      <c r="X9" s="1">
        <f t="shared" si="8"/>
        <v>4</v>
      </c>
      <c r="Y9">
        <f t="shared" si="9"/>
        <v>14.5</v>
      </c>
      <c r="Z9">
        <f t="shared" si="10"/>
        <v>-26</v>
      </c>
      <c r="AA9">
        <f t="shared" si="11"/>
        <v>16</v>
      </c>
      <c r="AB9">
        <f t="shared" si="12"/>
        <v>42.25</v>
      </c>
    </row>
    <row r="10" spans="1:28" x14ac:dyDescent="0.25">
      <c r="A10" s="1">
        <v>18</v>
      </c>
      <c r="B10" s="1">
        <v>3</v>
      </c>
      <c r="C10" s="1"/>
      <c r="D10" s="1">
        <f t="shared" si="0"/>
        <v>186.7777777777778</v>
      </c>
      <c r="E10" s="1">
        <f t="shared" si="1"/>
        <v>0.15999999999999992</v>
      </c>
      <c r="F10" s="1">
        <f t="shared" si="2"/>
        <v>5.4666666666666659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18</v>
      </c>
      <c r="V10" s="1">
        <v>3</v>
      </c>
      <c r="W10" s="1"/>
      <c r="X10" s="1">
        <f t="shared" si="8"/>
        <v>14</v>
      </c>
      <c r="Y10">
        <f t="shared" si="9"/>
        <v>10</v>
      </c>
      <c r="Z10">
        <f t="shared" si="10"/>
        <v>12</v>
      </c>
      <c r="AA10">
        <f t="shared" si="11"/>
        <v>36</v>
      </c>
      <c r="AB10">
        <f t="shared" si="12"/>
        <v>4</v>
      </c>
    </row>
    <row r="11" spans="1:28" x14ac:dyDescent="0.25">
      <c r="A11" s="1">
        <v>29</v>
      </c>
      <c r="B11" s="1">
        <v>4</v>
      </c>
      <c r="C11" s="1"/>
      <c r="D11" s="1">
        <f t="shared" si="0"/>
        <v>7.1111111111111178</v>
      </c>
      <c r="E11" s="1">
        <f t="shared" si="1"/>
        <v>0.3600000000000001</v>
      </c>
      <c r="F11" s="1">
        <f t="shared" si="2"/>
        <v>-1.600000000000001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29</v>
      </c>
      <c r="V11" s="1">
        <v>4</v>
      </c>
      <c r="W11" s="1"/>
      <c r="X11" s="1">
        <f t="shared" si="8"/>
        <v>6</v>
      </c>
      <c r="Y11">
        <f t="shared" si="9"/>
        <v>4.5</v>
      </c>
      <c r="Z11">
        <f t="shared" si="10"/>
        <v>7</v>
      </c>
      <c r="AA11">
        <f t="shared" si="11"/>
        <v>4</v>
      </c>
      <c r="AB11">
        <f t="shared" si="12"/>
        <v>12.25</v>
      </c>
    </row>
    <row r="12" spans="1:28" x14ac:dyDescent="0.25">
      <c r="A12" s="1">
        <v>21</v>
      </c>
      <c r="B12" s="1">
        <v>3</v>
      </c>
      <c r="C12" s="1"/>
      <c r="D12" s="1">
        <f t="shared" si="0"/>
        <v>113.7777777777778</v>
      </c>
      <c r="E12" s="1">
        <f t="shared" si="1"/>
        <v>0.15999999999999992</v>
      </c>
      <c r="F12" s="1">
        <f t="shared" si="2"/>
        <v>4.2666666666666666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21</v>
      </c>
      <c r="V12" s="1">
        <v>3</v>
      </c>
      <c r="W12" s="1"/>
      <c r="X12" s="1">
        <f t="shared" si="8"/>
        <v>8.5</v>
      </c>
      <c r="Y12">
        <f t="shared" si="9"/>
        <v>10</v>
      </c>
      <c r="Z12">
        <f t="shared" si="10"/>
        <v>1</v>
      </c>
      <c r="AA12">
        <f t="shared" si="11"/>
        <v>0.25</v>
      </c>
      <c r="AB12">
        <f t="shared" si="12"/>
        <v>4</v>
      </c>
    </row>
    <row r="13" spans="1:28" x14ac:dyDescent="0.25">
      <c r="A13" s="1">
        <v>25</v>
      </c>
      <c r="B13" s="1">
        <v>5</v>
      </c>
      <c r="C13" s="1"/>
      <c r="D13" s="1">
        <f t="shared" si="0"/>
        <v>44.444444444444457</v>
      </c>
      <c r="E13" s="1">
        <f t="shared" si="1"/>
        <v>2.5600000000000005</v>
      </c>
      <c r="F13" s="1">
        <f t="shared" si="2"/>
        <v>-10.66666666666667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25</v>
      </c>
      <c r="V13" s="1">
        <v>5</v>
      </c>
      <c r="W13" s="1"/>
      <c r="X13" s="1">
        <f t="shared" si="8"/>
        <v>7</v>
      </c>
      <c r="Y13">
        <f t="shared" si="9"/>
        <v>1.5</v>
      </c>
      <c r="Z13">
        <f t="shared" si="10"/>
        <v>6.5</v>
      </c>
      <c r="AA13">
        <f t="shared" si="11"/>
        <v>1</v>
      </c>
      <c r="AB13">
        <f t="shared" si="12"/>
        <v>42.25</v>
      </c>
    </row>
    <row r="14" spans="1:28" x14ac:dyDescent="0.25">
      <c r="A14" s="1">
        <v>45</v>
      </c>
      <c r="B14" s="1">
        <v>4</v>
      </c>
      <c r="C14" s="1"/>
      <c r="D14" s="1">
        <f t="shared" si="0"/>
        <v>177.77777777777774</v>
      </c>
      <c r="E14" s="1">
        <f t="shared" si="1"/>
        <v>0.3600000000000001</v>
      </c>
      <c r="F14" s="1">
        <f t="shared" si="2"/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45</v>
      </c>
      <c r="V14" s="1">
        <v>4</v>
      </c>
      <c r="W14" s="1"/>
      <c r="X14" s="1">
        <f t="shared" si="8"/>
        <v>3</v>
      </c>
      <c r="Y14">
        <f t="shared" si="9"/>
        <v>4.5</v>
      </c>
      <c r="Z14">
        <f t="shared" si="10"/>
        <v>17.5</v>
      </c>
      <c r="AA14">
        <f t="shared" si="11"/>
        <v>25</v>
      </c>
      <c r="AB14">
        <f t="shared" si="12"/>
        <v>12.25</v>
      </c>
    </row>
    <row r="15" spans="1:28" x14ac:dyDescent="0.25">
      <c r="A15" s="1">
        <v>65</v>
      </c>
      <c r="B15" s="1">
        <v>3</v>
      </c>
      <c r="C15" s="1"/>
      <c r="D15" s="1">
        <f t="shared" si="0"/>
        <v>1111.1111111111109</v>
      </c>
      <c r="E15" s="1">
        <f t="shared" si="1"/>
        <v>0.15999999999999992</v>
      </c>
      <c r="F15" s="1">
        <f t="shared" si="2"/>
        <v>-13.333333333333329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65</v>
      </c>
      <c r="V15" s="1">
        <v>3</v>
      </c>
      <c r="W15" s="1"/>
      <c r="X15" s="1">
        <f t="shared" si="8"/>
        <v>2</v>
      </c>
      <c r="Y15">
        <f t="shared" si="9"/>
        <v>10</v>
      </c>
      <c r="Z15">
        <f t="shared" si="10"/>
        <v>-12</v>
      </c>
      <c r="AA15">
        <f t="shared" si="11"/>
        <v>36</v>
      </c>
      <c r="AB15">
        <f t="shared" si="12"/>
        <v>4</v>
      </c>
    </row>
    <row r="16" spans="1:28" x14ac:dyDescent="0.25">
      <c r="A16" s="1">
        <v>18</v>
      </c>
      <c r="B16" s="1">
        <v>3</v>
      </c>
      <c r="C16" s="1"/>
      <c r="D16" s="1">
        <f t="shared" si="0"/>
        <v>186.7777777777778</v>
      </c>
      <c r="E16" s="1">
        <f t="shared" si="1"/>
        <v>0.15999999999999992</v>
      </c>
      <c r="F16" s="1">
        <f t="shared" si="2"/>
        <v>5.4666666666666659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18</v>
      </c>
      <c r="V16" s="1">
        <v>3</v>
      </c>
      <c r="W16" s="1"/>
      <c r="X16" s="1">
        <f t="shared" si="8"/>
        <v>14</v>
      </c>
      <c r="Y16">
        <f t="shared" si="9"/>
        <v>10</v>
      </c>
      <c r="Z16">
        <f t="shared" si="10"/>
        <v>12</v>
      </c>
      <c r="AA16">
        <f t="shared" si="11"/>
        <v>36</v>
      </c>
      <c r="AB16">
        <f t="shared" si="12"/>
        <v>4</v>
      </c>
    </row>
    <row r="17" spans="1:29" x14ac:dyDescent="0.25">
      <c r="A17" s="1">
        <v>33</v>
      </c>
      <c r="B17" s="1">
        <v>3</v>
      </c>
      <c r="C17" s="1"/>
      <c r="D17" s="1">
        <f t="shared" si="0"/>
        <v>1.7777777777777746</v>
      </c>
      <c r="E17" s="1">
        <f t="shared" si="1"/>
        <v>0.15999999999999992</v>
      </c>
      <c r="F17" s="1">
        <f t="shared" si="2"/>
        <v>-0.53333333333333277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33</v>
      </c>
      <c r="V17" s="1">
        <v>3</v>
      </c>
      <c r="W17" s="1"/>
      <c r="X17" s="1">
        <f t="shared" si="8"/>
        <v>5</v>
      </c>
      <c r="Y17">
        <f t="shared" si="9"/>
        <v>10</v>
      </c>
      <c r="Z17">
        <f t="shared" si="10"/>
        <v>-6</v>
      </c>
      <c r="AA17">
        <f t="shared" si="11"/>
        <v>9</v>
      </c>
      <c r="AB17">
        <f t="shared" si="12"/>
        <v>4</v>
      </c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9" x14ac:dyDescent="0.25">
      <c r="A19" s="2" t="s">
        <v>6</v>
      </c>
      <c r="B19" s="1" t="s">
        <v>7</v>
      </c>
      <c r="C19" s="1"/>
      <c r="D19" s="1" t="s">
        <v>8</v>
      </c>
      <c r="E19" s="1" t="s">
        <v>9</v>
      </c>
      <c r="F19" s="1" t="s">
        <v>10</v>
      </c>
      <c r="G19" s="1"/>
      <c r="H19" s="1"/>
      <c r="I19" s="1"/>
      <c r="J19" s="1"/>
      <c r="K19" s="2" t="s">
        <v>14</v>
      </c>
      <c r="L19" s="1"/>
      <c r="M19" s="1"/>
      <c r="N19" s="1"/>
      <c r="O19" s="1"/>
      <c r="P19" s="1"/>
      <c r="Q19" s="1"/>
      <c r="R19" s="1" t="s">
        <v>18</v>
      </c>
      <c r="S19" s="1"/>
      <c r="T19" s="1"/>
      <c r="U19" s="1" t="s">
        <v>14</v>
      </c>
      <c r="V19" s="1"/>
      <c r="W19" s="1"/>
      <c r="X19" s="1" t="s">
        <v>20</v>
      </c>
      <c r="Y19" s="1" t="s">
        <v>21</v>
      </c>
      <c r="Z19" t="s">
        <v>22</v>
      </c>
      <c r="AA19" s="1" t="s">
        <v>18</v>
      </c>
      <c r="AB19" s="1" t="s">
        <v>18</v>
      </c>
      <c r="AC19" s="1" t="s">
        <v>26</v>
      </c>
    </row>
    <row r="20" spans="1:29" x14ac:dyDescent="0.25">
      <c r="A20" s="1">
        <f>AVERAGE(A3:A17)</f>
        <v>31.666666666666668</v>
      </c>
      <c r="B20" s="1">
        <f>AVERAGE(B3:B17)</f>
        <v>3.4</v>
      </c>
      <c r="C20" s="1"/>
      <c r="D20" s="1">
        <f>SUM(D3:D17)</f>
        <v>5747.3333333333303</v>
      </c>
      <c r="E20" s="1">
        <f>SUM(E3:E17)</f>
        <v>11.600000000000001</v>
      </c>
      <c r="F20" s="1">
        <f>SUM(F3:F17)</f>
        <v>-39.999999999999993</v>
      </c>
      <c r="G20" s="1"/>
      <c r="H20" s="1"/>
      <c r="I20" s="1"/>
      <c r="J20" s="1"/>
      <c r="K20" s="1">
        <f>COUNT(L3:L17)</f>
        <v>5</v>
      </c>
      <c r="L20" s="1"/>
      <c r="M20" s="1"/>
      <c r="N20" s="1"/>
      <c r="O20" s="1"/>
      <c r="P20" s="1"/>
      <c r="Q20" s="1"/>
      <c r="R20" s="1">
        <f>SUM(R3:R17)</f>
        <v>0.21666666666666667</v>
      </c>
      <c r="S20" s="1"/>
      <c r="T20" s="1"/>
      <c r="U20" s="1">
        <f>COUNT(U3:U17)</f>
        <v>15</v>
      </c>
      <c r="V20" s="1"/>
      <c r="W20" s="1"/>
      <c r="X20" s="1">
        <f>AVERAGE(X3:X17)</f>
        <v>8</v>
      </c>
      <c r="Y20" s="1">
        <f>AVERAGE(Y3:Y17)</f>
        <v>8</v>
      </c>
      <c r="Z20">
        <f>SUM(Z3:Z17)/U20</f>
        <v>-6.6666666666666666E-2</v>
      </c>
      <c r="AA20">
        <f>SUM(AA3:AA17)</f>
        <v>277</v>
      </c>
      <c r="AB20">
        <f>SUM(AB3:AB17)</f>
        <v>246</v>
      </c>
      <c r="AC20">
        <f>SQRT((AA20/U20)*(AB20/U20))</f>
        <v>17.402681785671234</v>
      </c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9" x14ac:dyDescent="0.25">
      <c r="A22" s="1"/>
      <c r="B22" s="1"/>
      <c r="C22" s="1"/>
      <c r="D22" s="1" t="s">
        <v>11</v>
      </c>
      <c r="E22" s="1">
        <f>F20/(SQRT(D20*E20))</f>
        <v>-0.15491654537557595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6" t="s">
        <v>11</v>
      </c>
      <c r="S22" s="6">
        <f>1-6*R20</f>
        <v>-0.30000000000000004</v>
      </c>
      <c r="T22" s="1"/>
      <c r="U22" s="1"/>
      <c r="V22" s="1"/>
      <c r="W22" s="1"/>
      <c r="X22" s="1"/>
      <c r="AB22" s="7" t="s">
        <v>11</v>
      </c>
      <c r="AC22" s="7">
        <f>Z20/AC20</f>
        <v>-3.8308271959300948E-3</v>
      </c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</sheetData>
  <mergeCells count="3">
    <mergeCell ref="A1:F1"/>
    <mergeCell ref="K1:P1"/>
    <mergeCell ref="U1:Z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196B-C814-4772-B690-80EC4220B810}">
  <dimension ref="A2:T47"/>
  <sheetViews>
    <sheetView zoomScale="84" zoomScaleNormal="84" workbookViewId="0">
      <selection activeCell="K19" sqref="K19"/>
    </sheetView>
  </sheetViews>
  <sheetFormatPr defaultRowHeight="15" x14ac:dyDescent="0.25"/>
  <cols>
    <col min="3" max="3" width="10.28515625" bestFit="1" customWidth="1"/>
    <col min="4" max="4" width="11.140625" bestFit="1" customWidth="1"/>
    <col min="5" max="5" width="45.28515625" bestFit="1" customWidth="1"/>
    <col min="6" max="6" width="26.140625" bestFit="1" customWidth="1"/>
    <col min="7" max="7" width="12" bestFit="1" customWidth="1"/>
  </cols>
  <sheetData>
    <row r="2" spans="2:20" x14ac:dyDescent="0.25">
      <c r="B2" s="1" t="s">
        <v>5</v>
      </c>
      <c r="C2" t="s">
        <v>27</v>
      </c>
      <c r="D2" t="s">
        <v>31</v>
      </c>
      <c r="E2" t="s">
        <v>32</v>
      </c>
      <c r="F2" t="s">
        <v>39</v>
      </c>
      <c r="G2" t="s">
        <v>35</v>
      </c>
    </row>
    <row r="3" spans="2:20" x14ac:dyDescent="0.25">
      <c r="B3" s="4">
        <v>2</v>
      </c>
      <c r="C3" s="4">
        <f>COUNTIF(B$3:B$17,B3)</f>
        <v>2</v>
      </c>
      <c r="D3" s="4">
        <f>SUM(C3:C3)</f>
        <v>2</v>
      </c>
      <c r="E3" s="4">
        <f>D3/B$21</f>
        <v>0.13333333333333333</v>
      </c>
      <c r="F3" s="4">
        <f>NORMDIST(B3,$B$19,$B$20,TRUE)</f>
        <v>5.5691690389994955E-2</v>
      </c>
      <c r="G3" s="4">
        <f t="shared" ref="G3:G17" si="0">ABS(E3-F3)</f>
        <v>7.7641642943338376E-2</v>
      </c>
    </row>
    <row r="4" spans="2:20" x14ac:dyDescent="0.25">
      <c r="B4" s="4">
        <v>4</v>
      </c>
      <c r="C4" s="4">
        <f t="shared" ref="C4:C17" si="1">COUNTIF(B$3:B$17,B4)</f>
        <v>4</v>
      </c>
      <c r="D4" s="4">
        <f>SUM(C$3:C4)</f>
        <v>6</v>
      </c>
      <c r="E4" s="4">
        <f t="shared" ref="E4:E17" si="2">D4/B$21</f>
        <v>0.4</v>
      </c>
      <c r="F4" s="4">
        <f t="shared" ref="F4:F17" si="3">NORMDIST(B4,$B$19,$B$20,TRUE)</f>
        <v>0.75247164590017457</v>
      </c>
      <c r="G4" s="4">
        <f t="shared" si="0"/>
        <v>0.35247164590017455</v>
      </c>
    </row>
    <row r="5" spans="2:20" x14ac:dyDescent="0.25">
      <c r="B5" s="4">
        <v>5</v>
      </c>
      <c r="C5" s="4">
        <f t="shared" si="1"/>
        <v>2</v>
      </c>
      <c r="D5" s="4">
        <f>SUM(C$3:C5)</f>
        <v>8</v>
      </c>
      <c r="E5" s="4">
        <f t="shared" si="2"/>
        <v>0.53333333333333333</v>
      </c>
      <c r="F5" s="4">
        <f t="shared" si="3"/>
        <v>0.96557747769623992</v>
      </c>
      <c r="G5" s="4">
        <f t="shared" si="0"/>
        <v>0.43224414436290659</v>
      </c>
      <c r="T5" s="1"/>
    </row>
    <row r="6" spans="2:20" x14ac:dyDescent="0.25">
      <c r="B6" s="4">
        <v>3</v>
      </c>
      <c r="C6" s="4">
        <f t="shared" si="1"/>
        <v>7</v>
      </c>
      <c r="D6" s="4">
        <f>SUM(C$3:C6)</f>
        <v>15</v>
      </c>
      <c r="E6" s="4">
        <f t="shared" si="2"/>
        <v>1</v>
      </c>
      <c r="F6" s="4">
        <f t="shared" si="3"/>
        <v>0.32460540300480767</v>
      </c>
      <c r="G6" s="4">
        <f t="shared" si="0"/>
        <v>0.67539459699519233</v>
      </c>
    </row>
    <row r="7" spans="2:20" x14ac:dyDescent="0.25">
      <c r="B7" s="4">
        <v>4</v>
      </c>
      <c r="C7" s="4">
        <f t="shared" si="1"/>
        <v>4</v>
      </c>
      <c r="D7" s="4">
        <f>SUM(C$3:C7)</f>
        <v>19</v>
      </c>
      <c r="E7" s="4">
        <f t="shared" si="2"/>
        <v>1.2666666666666666</v>
      </c>
      <c r="F7" s="4">
        <f t="shared" si="3"/>
        <v>0.75247164590017457</v>
      </c>
      <c r="G7" s="4">
        <f t="shared" si="0"/>
        <v>0.51419502076649204</v>
      </c>
    </row>
    <row r="8" spans="2:20" x14ac:dyDescent="0.25">
      <c r="B8" s="4">
        <v>3</v>
      </c>
      <c r="C8" s="4">
        <f t="shared" si="1"/>
        <v>7</v>
      </c>
      <c r="D8" s="4">
        <f>SUM(C$3:C8)</f>
        <v>26</v>
      </c>
      <c r="E8" s="4">
        <f t="shared" si="2"/>
        <v>1.7333333333333334</v>
      </c>
      <c r="F8" s="4">
        <f t="shared" si="3"/>
        <v>0.32460540300480767</v>
      </c>
      <c r="G8" s="4">
        <f t="shared" si="0"/>
        <v>1.4087279303285256</v>
      </c>
    </row>
    <row r="9" spans="2:20" x14ac:dyDescent="0.25">
      <c r="B9" s="4">
        <v>2</v>
      </c>
      <c r="C9" s="4">
        <f t="shared" si="1"/>
        <v>2</v>
      </c>
      <c r="D9" s="4">
        <f>SUM(C$3:C9)</f>
        <v>28</v>
      </c>
      <c r="E9" s="4">
        <f t="shared" si="2"/>
        <v>1.8666666666666667</v>
      </c>
      <c r="F9" s="4">
        <f t="shared" si="3"/>
        <v>5.5691690389994955E-2</v>
      </c>
      <c r="G9" s="4">
        <f t="shared" si="0"/>
        <v>1.8109749762766718</v>
      </c>
    </row>
    <row r="10" spans="2:20" x14ac:dyDescent="0.25">
      <c r="B10" s="4">
        <v>3</v>
      </c>
      <c r="C10" s="4">
        <f t="shared" si="1"/>
        <v>7</v>
      </c>
      <c r="D10" s="4">
        <f>SUM(C$3:C10)</f>
        <v>35</v>
      </c>
      <c r="E10" s="4">
        <f t="shared" si="2"/>
        <v>2.3333333333333335</v>
      </c>
      <c r="F10" s="4">
        <f t="shared" si="3"/>
        <v>0.32460540300480767</v>
      </c>
      <c r="G10" s="4">
        <f t="shared" si="0"/>
        <v>2.0087279303285257</v>
      </c>
    </row>
    <row r="11" spans="2:20" x14ac:dyDescent="0.25">
      <c r="B11" s="4">
        <v>4</v>
      </c>
      <c r="C11" s="4">
        <f t="shared" si="1"/>
        <v>4</v>
      </c>
      <c r="D11" s="4">
        <f>SUM(C$3:C11)</f>
        <v>39</v>
      </c>
      <c r="E11" s="4">
        <f t="shared" si="2"/>
        <v>2.6</v>
      </c>
      <c r="F11" s="4">
        <f t="shared" si="3"/>
        <v>0.75247164590017457</v>
      </c>
      <c r="G11" s="4">
        <f t="shared" si="0"/>
        <v>1.8475283540998255</v>
      </c>
    </row>
    <row r="12" spans="2:20" x14ac:dyDescent="0.25">
      <c r="B12" s="4">
        <v>3</v>
      </c>
      <c r="C12" s="4">
        <f t="shared" si="1"/>
        <v>7</v>
      </c>
      <c r="D12" s="4">
        <f>SUM(C$3:C12)</f>
        <v>46</v>
      </c>
      <c r="E12" s="4">
        <f t="shared" si="2"/>
        <v>3.0666666666666669</v>
      </c>
      <c r="F12" s="4">
        <f t="shared" si="3"/>
        <v>0.32460540300480767</v>
      </c>
      <c r="G12" s="4">
        <f t="shared" si="0"/>
        <v>2.7420612636618591</v>
      </c>
    </row>
    <row r="13" spans="2:20" x14ac:dyDescent="0.25">
      <c r="B13" s="4">
        <v>5</v>
      </c>
      <c r="C13" s="4">
        <f t="shared" si="1"/>
        <v>2</v>
      </c>
      <c r="D13" s="4">
        <f>SUM(C$3:C13)</f>
        <v>48</v>
      </c>
      <c r="E13" s="4">
        <f t="shared" si="2"/>
        <v>3.2</v>
      </c>
      <c r="F13" s="4">
        <f t="shared" si="3"/>
        <v>0.96557747769623992</v>
      </c>
      <c r="G13" s="4">
        <f t="shared" si="0"/>
        <v>2.2344225223037602</v>
      </c>
    </row>
    <row r="14" spans="2:20" x14ac:dyDescent="0.25">
      <c r="B14" s="4">
        <v>4</v>
      </c>
      <c r="C14" s="4">
        <f t="shared" si="1"/>
        <v>4</v>
      </c>
      <c r="D14" s="4">
        <f>SUM(C$3:C14)</f>
        <v>52</v>
      </c>
      <c r="E14" s="4">
        <f t="shared" si="2"/>
        <v>3.4666666666666668</v>
      </c>
      <c r="F14" s="4">
        <f t="shared" si="3"/>
        <v>0.75247164590017457</v>
      </c>
      <c r="G14" s="4">
        <f t="shared" si="0"/>
        <v>2.7141950207664922</v>
      </c>
    </row>
    <row r="15" spans="2:20" x14ac:dyDescent="0.25">
      <c r="B15" s="4">
        <v>3</v>
      </c>
      <c r="C15" s="4">
        <f t="shared" si="1"/>
        <v>7</v>
      </c>
      <c r="D15" s="4">
        <f>SUM(C$3:C15)</f>
        <v>59</v>
      </c>
      <c r="E15" s="4">
        <f t="shared" si="2"/>
        <v>3.9333333333333331</v>
      </c>
      <c r="F15" s="4">
        <f t="shared" si="3"/>
        <v>0.32460540300480767</v>
      </c>
      <c r="G15" s="4">
        <f t="shared" si="0"/>
        <v>3.6087279303285253</v>
      </c>
    </row>
    <row r="16" spans="2:20" x14ac:dyDescent="0.25">
      <c r="B16" s="4">
        <v>3</v>
      </c>
      <c r="C16" s="4">
        <f t="shared" si="1"/>
        <v>7</v>
      </c>
      <c r="D16" s="4">
        <f>SUM(C$3:C16)</f>
        <v>66</v>
      </c>
      <c r="E16" s="4">
        <f t="shared" si="2"/>
        <v>4.4000000000000004</v>
      </c>
      <c r="F16" s="4">
        <f t="shared" si="3"/>
        <v>0.32460540300480767</v>
      </c>
      <c r="G16" s="4">
        <f t="shared" si="0"/>
        <v>4.075394596995193</v>
      </c>
    </row>
    <row r="17" spans="1:7" x14ac:dyDescent="0.25">
      <c r="B17" s="4">
        <v>3</v>
      </c>
      <c r="C17" s="4">
        <f t="shared" si="1"/>
        <v>7</v>
      </c>
      <c r="D17" s="4">
        <f>SUM(C$3:C17)</f>
        <v>73</v>
      </c>
      <c r="E17" s="4">
        <f t="shared" si="2"/>
        <v>4.8666666666666663</v>
      </c>
      <c r="F17" s="4">
        <f t="shared" si="3"/>
        <v>0.32460540300480767</v>
      </c>
      <c r="G17" s="4">
        <f t="shared" si="0"/>
        <v>4.5420612636618589</v>
      </c>
    </row>
    <row r="19" spans="1:7" x14ac:dyDescent="0.25">
      <c r="A19" t="s">
        <v>28</v>
      </c>
      <c r="B19">
        <f>AVERAGE(B3:B17)</f>
        <v>3.4</v>
      </c>
      <c r="F19" t="s">
        <v>34</v>
      </c>
      <c r="G19">
        <f>MAX(G3:G17)</f>
        <v>4.5420612636618589</v>
      </c>
    </row>
    <row r="20" spans="1:7" x14ac:dyDescent="0.25">
      <c r="A20" t="s">
        <v>29</v>
      </c>
      <c r="B20">
        <f>_xlfn.STDEV.P(B3:B17)</f>
        <v>0.87939373055152792</v>
      </c>
      <c r="F20" t="s">
        <v>36</v>
      </c>
      <c r="G20">
        <v>0.33800000000000002</v>
      </c>
    </row>
    <row r="21" spans="1:7" x14ac:dyDescent="0.25">
      <c r="A21" t="s">
        <v>30</v>
      </c>
      <c r="B21">
        <f>COUNT(B3:B17)</f>
        <v>15</v>
      </c>
      <c r="F21" t="s">
        <v>40</v>
      </c>
    </row>
    <row r="24" spans="1:7" x14ac:dyDescent="0.25">
      <c r="C24" s="3" t="s">
        <v>33</v>
      </c>
    </row>
    <row r="26" spans="1:7" x14ac:dyDescent="0.25">
      <c r="A26" t="s">
        <v>37</v>
      </c>
    </row>
    <row r="28" spans="1:7" x14ac:dyDescent="0.25">
      <c r="B28" s="1" t="s">
        <v>5</v>
      </c>
      <c r="C28" t="s">
        <v>27</v>
      </c>
      <c r="D28" t="s">
        <v>31</v>
      </c>
      <c r="E28" t="s">
        <v>32</v>
      </c>
      <c r="F28" t="s">
        <v>39</v>
      </c>
      <c r="G28" t="s">
        <v>35</v>
      </c>
    </row>
    <row r="29" spans="1:7" x14ac:dyDescent="0.25">
      <c r="B29" s="2">
        <v>-1.31777265</v>
      </c>
      <c r="C29" s="2">
        <f>COUNTIF(B$29:B$43,B29)</f>
        <v>1</v>
      </c>
      <c r="D29" s="2">
        <f>SUM(C29:C29)</f>
        <v>1</v>
      </c>
      <c r="E29" s="2">
        <f>D29/B$47</f>
        <v>6.6666666666666666E-2</v>
      </c>
      <c r="F29" s="2">
        <f>NORMDIST(B29,$B$45,$B$46,FALSE)</f>
        <v>0.12963501404134192</v>
      </c>
      <c r="G29" s="2">
        <f t="shared" ref="G29:G43" si="4">ABS(E29-F29)</f>
        <v>6.2968347374675257E-2</v>
      </c>
    </row>
    <row r="30" spans="1:7" x14ac:dyDescent="0.25">
      <c r="B30" s="2">
        <v>-1.1306136899999999</v>
      </c>
      <c r="C30" s="2">
        <f t="shared" ref="C30:C43" si="5">COUNTIF(B$29:B$43,B30)</f>
        <v>1</v>
      </c>
      <c r="D30" s="2">
        <f>SUM(C$29:C30)</f>
        <v>2</v>
      </c>
      <c r="E30" s="2">
        <f t="shared" ref="E30:E43" si="6">D30/B$47</f>
        <v>0.13333333333333333</v>
      </c>
      <c r="F30" s="2">
        <f t="shared" ref="F30:F43" si="7">NORMDIST(B30,$B$45,$B$46,TRUE)</f>
        <v>7.6928195855354251E-2</v>
      </c>
      <c r="G30" s="2">
        <f t="shared" si="4"/>
        <v>5.6405137477979081E-2</v>
      </c>
    </row>
    <row r="31" spans="1:7" x14ac:dyDescent="0.25">
      <c r="B31" s="2">
        <v>-0.89221430999999995</v>
      </c>
      <c r="C31" s="2">
        <f t="shared" si="5"/>
        <v>1</v>
      </c>
      <c r="D31" s="2">
        <f>SUM(C$29:C31)</f>
        <v>3</v>
      </c>
      <c r="E31" s="2">
        <f t="shared" si="6"/>
        <v>0.2</v>
      </c>
      <c r="F31" s="2">
        <f t="shared" si="7"/>
        <v>0.13296558395516103</v>
      </c>
      <c r="G31" s="2">
        <f t="shared" si="4"/>
        <v>6.7034416044838979E-2</v>
      </c>
    </row>
    <row r="32" spans="1:7" x14ac:dyDescent="0.25">
      <c r="B32" s="2">
        <v>-0.59079163000000001</v>
      </c>
      <c r="C32" s="2">
        <f t="shared" si="5"/>
        <v>1</v>
      </c>
      <c r="D32" s="2">
        <f>SUM(C$29:C32)</f>
        <v>4</v>
      </c>
      <c r="E32" s="2">
        <f t="shared" si="6"/>
        <v>0.26666666666666666</v>
      </c>
      <c r="F32" s="2">
        <f t="shared" si="7"/>
        <v>0.23698674760069996</v>
      </c>
      <c r="G32" s="2">
        <f t="shared" si="4"/>
        <v>2.9679919065966703E-2</v>
      </c>
    </row>
    <row r="33" spans="1:7" x14ac:dyDescent="0.25">
      <c r="B33" s="2">
        <v>-0.41417837000000002</v>
      </c>
      <c r="C33" s="2">
        <f t="shared" si="5"/>
        <v>1</v>
      </c>
      <c r="D33" s="2">
        <f>SUM(C$29:C33)</f>
        <v>5</v>
      </c>
      <c r="E33" s="2">
        <f t="shared" si="6"/>
        <v>0.33333333333333331</v>
      </c>
      <c r="F33" s="2">
        <f t="shared" si="7"/>
        <v>0.31428713339704278</v>
      </c>
      <c r="G33" s="2">
        <f t="shared" si="4"/>
        <v>1.9046199936290531E-2</v>
      </c>
    </row>
    <row r="34" spans="1:7" x14ac:dyDescent="0.25">
      <c r="B34" s="2">
        <v>-0.27533269999999999</v>
      </c>
      <c r="C34" s="2">
        <f t="shared" si="5"/>
        <v>1</v>
      </c>
      <c r="D34" s="2">
        <f>SUM(C$29:C34)</f>
        <v>6</v>
      </c>
      <c r="E34" s="2">
        <f t="shared" si="6"/>
        <v>0.4</v>
      </c>
      <c r="F34" s="2">
        <f t="shared" si="7"/>
        <v>0.38166346902242532</v>
      </c>
      <c r="G34" s="2">
        <f t="shared" si="4"/>
        <v>1.8336530977574705E-2</v>
      </c>
    </row>
    <row r="35" spans="1:7" x14ac:dyDescent="0.25">
      <c r="B35" s="2">
        <v>-0.21484909999999999</v>
      </c>
      <c r="C35" s="2">
        <f t="shared" si="5"/>
        <v>1</v>
      </c>
      <c r="D35" s="2">
        <f>SUM(C$29:C35)</f>
        <v>7</v>
      </c>
      <c r="E35" s="2">
        <f t="shared" si="6"/>
        <v>0.46666666666666667</v>
      </c>
      <c r="F35" s="2">
        <f t="shared" si="7"/>
        <v>0.41232724766162843</v>
      </c>
      <c r="G35" s="2">
        <f t="shared" si="4"/>
        <v>5.4339419005038248E-2</v>
      </c>
    </row>
    <row r="36" spans="1:7" x14ac:dyDescent="0.25">
      <c r="B36" s="2">
        <v>3.6590449999999997E-2</v>
      </c>
      <c r="C36" s="2">
        <f t="shared" si="5"/>
        <v>1</v>
      </c>
      <c r="D36" s="2">
        <f>SUM(C$29:C36)</f>
        <v>8</v>
      </c>
      <c r="E36" s="2">
        <f t="shared" si="6"/>
        <v>0.53333333333333333</v>
      </c>
      <c r="F36" s="2">
        <f t="shared" si="7"/>
        <v>0.54345774871366026</v>
      </c>
      <c r="G36" s="2">
        <f t="shared" si="4"/>
        <v>1.0124415380326934E-2</v>
      </c>
    </row>
    <row r="37" spans="1:7" x14ac:dyDescent="0.25">
      <c r="B37" s="2">
        <v>0.25934697000000001</v>
      </c>
      <c r="C37" s="2">
        <f t="shared" si="5"/>
        <v>1</v>
      </c>
      <c r="D37" s="2">
        <f>SUM(C$29:C37)</f>
        <v>9</v>
      </c>
      <c r="E37" s="2">
        <f t="shared" si="6"/>
        <v>0.6</v>
      </c>
      <c r="F37" s="2">
        <f t="shared" si="7"/>
        <v>0.65620730365347879</v>
      </c>
      <c r="G37" s="2">
        <f t="shared" si="4"/>
        <v>5.6207303653478813E-2</v>
      </c>
    </row>
    <row r="38" spans="1:7" x14ac:dyDescent="0.25">
      <c r="B38" s="2">
        <v>0.29665161000000001</v>
      </c>
      <c r="C38" s="2">
        <f t="shared" si="5"/>
        <v>1</v>
      </c>
      <c r="D38" s="2">
        <f>SUM(C$29:C38)</f>
        <v>10</v>
      </c>
      <c r="E38" s="2">
        <f t="shared" si="6"/>
        <v>0.66666666666666663</v>
      </c>
      <c r="F38" s="2">
        <f t="shared" si="7"/>
        <v>0.67407720502256385</v>
      </c>
      <c r="G38" s="2">
        <f t="shared" si="4"/>
        <v>7.4105383558972227E-3</v>
      </c>
    </row>
    <row r="39" spans="1:7" x14ac:dyDescent="0.25">
      <c r="B39" s="2">
        <v>0.33059367000000001</v>
      </c>
      <c r="C39" s="2">
        <f t="shared" si="5"/>
        <v>1</v>
      </c>
      <c r="D39" s="2">
        <f>SUM(C$29:C39)</f>
        <v>11</v>
      </c>
      <c r="E39" s="2">
        <f t="shared" si="6"/>
        <v>0.73333333333333328</v>
      </c>
      <c r="F39" s="2">
        <f t="shared" si="7"/>
        <v>0.68999732630915878</v>
      </c>
      <c r="G39" s="2">
        <f t="shared" si="4"/>
        <v>4.3336007024174505E-2</v>
      </c>
    </row>
    <row r="40" spans="1:7" x14ac:dyDescent="0.25">
      <c r="B40" s="2">
        <v>0.36591911999999999</v>
      </c>
      <c r="C40" s="2">
        <f t="shared" si="5"/>
        <v>1</v>
      </c>
      <c r="D40" s="2">
        <f>SUM(C$29:C40)</f>
        <v>12</v>
      </c>
      <c r="E40" s="2">
        <f t="shared" si="6"/>
        <v>0.8</v>
      </c>
      <c r="F40" s="2">
        <f t="shared" si="7"/>
        <v>0.706195904640601</v>
      </c>
      <c r="G40" s="2">
        <f t="shared" si="4"/>
        <v>9.3804095359399042E-2</v>
      </c>
    </row>
    <row r="41" spans="1:7" x14ac:dyDescent="0.25">
      <c r="B41" s="2">
        <v>0.42690788000000002</v>
      </c>
      <c r="C41" s="2">
        <f t="shared" si="5"/>
        <v>1</v>
      </c>
      <c r="D41" s="2">
        <f>SUM(C$29:C41)</f>
        <v>13</v>
      </c>
      <c r="E41" s="2">
        <f t="shared" si="6"/>
        <v>0.8666666666666667</v>
      </c>
      <c r="F41" s="2">
        <f t="shared" si="7"/>
        <v>0.73320068822178408</v>
      </c>
      <c r="G41" s="2">
        <f t="shared" si="4"/>
        <v>0.13346597844488262</v>
      </c>
    </row>
    <row r="42" spans="1:7" x14ac:dyDescent="0.25">
      <c r="B42" s="2">
        <v>0.60765804999999995</v>
      </c>
      <c r="C42" s="2">
        <f t="shared" si="5"/>
        <v>1</v>
      </c>
      <c r="D42" s="2">
        <f>SUM(C$29:C42)</f>
        <v>14</v>
      </c>
      <c r="E42" s="2">
        <f t="shared" si="6"/>
        <v>0.93333333333333335</v>
      </c>
      <c r="F42" s="2">
        <f t="shared" si="7"/>
        <v>0.8051764725090117</v>
      </c>
      <c r="G42" s="2">
        <f t="shared" si="4"/>
        <v>0.12815686082432165</v>
      </c>
    </row>
    <row r="43" spans="1:7" x14ac:dyDescent="0.25">
      <c r="B43" s="2">
        <v>1.81615544</v>
      </c>
      <c r="C43" s="2">
        <f t="shared" si="5"/>
        <v>1</v>
      </c>
      <c r="D43" s="2">
        <f>SUM(C$29:C43)</f>
        <v>15</v>
      </c>
      <c r="E43" s="2">
        <f t="shared" si="6"/>
        <v>1</v>
      </c>
      <c r="F43" s="2">
        <f t="shared" si="7"/>
        <v>0.99285241889375642</v>
      </c>
      <c r="G43" s="2">
        <f t="shared" si="4"/>
        <v>7.1475811062435834E-3</v>
      </c>
    </row>
    <row r="45" spans="1:7" x14ac:dyDescent="0.25">
      <c r="A45" t="s">
        <v>28</v>
      </c>
      <c r="B45">
        <f>AVERAGE(B29:B43)</f>
        <v>-4.639528400000003E-2</v>
      </c>
      <c r="F45" t="s">
        <v>34</v>
      </c>
      <c r="G45">
        <f>MAX(G29:G43)</f>
        <v>0.13346597844488262</v>
      </c>
    </row>
    <row r="46" spans="1:7" x14ac:dyDescent="0.25">
      <c r="A46" t="s">
        <v>29</v>
      </c>
      <c r="B46">
        <f>_xlfn.STDEV.P(B29:B43)</f>
        <v>0.76029938878149517</v>
      </c>
      <c r="F46" t="s">
        <v>36</v>
      </c>
      <c r="G46">
        <v>0.33800000000000002</v>
      </c>
    </row>
    <row r="47" spans="1:7" x14ac:dyDescent="0.25">
      <c r="A47" t="s">
        <v>30</v>
      </c>
      <c r="B47">
        <f>COUNT(B29:B43)</f>
        <v>15</v>
      </c>
      <c r="F47" t="s">
        <v>38</v>
      </c>
    </row>
  </sheetData>
  <sortState xmlns:xlrd2="http://schemas.microsoft.com/office/spreadsheetml/2017/richdata2" ref="T6:T20">
    <sortCondition ref="T5:T20"/>
  </sortState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Kolmogorov-Smirnov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Dudjak</dc:creator>
  <cp:lastModifiedBy>Dudjak</cp:lastModifiedBy>
  <dcterms:created xsi:type="dcterms:W3CDTF">2023-03-23T09:49:15Z</dcterms:created>
  <dcterms:modified xsi:type="dcterms:W3CDTF">2023-03-24T14:02:00Z</dcterms:modified>
</cp:coreProperties>
</file>