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rogrammingUtilities\VisualUtilities\"/>
    </mc:Choice>
  </mc:AlternateContent>
  <xr:revisionPtr revIDLastSave="0" documentId="13_ncr:1_{8170206C-79F0-468B-8871-51AE7298347A}" xr6:coauthVersionLast="47" xr6:coauthVersionMax="47" xr10:uidLastSave="{00000000-0000-0000-0000-000000000000}"/>
  <bookViews>
    <workbookView xWindow="2230" yWindow="2940" windowWidth="20310" windowHeight="15370" activeTab="3" xr2:uid="{52B6888F-E73F-4FA9-BE87-9400A268E921}"/>
  </bookViews>
  <sheets>
    <sheet name="sat" sheetId="9" r:id="rId1"/>
    <sheet name="object1" sheetId="8" r:id="rId2"/>
    <sheet name="object2" sheetId="7" r:id="rId3"/>
    <sheet name="noncenter" sheetId="10" r:id="rId4"/>
  </sheets>
  <definedNames>
    <definedName name="Perpendiculars1">object1!$L$13:$M$17</definedName>
    <definedName name="Perpendiculars2">object2!$L$13:$M$17</definedName>
    <definedName name="VertexCounts">sat!$B$5:$C$5</definedName>
    <definedName name="Vertices1">object1!$H$13:$I$17</definedName>
    <definedName name="Vertices2">object2!$H$13:$I$17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0" l="1"/>
  <c r="C30" i="10"/>
  <c r="B24" i="10"/>
  <c r="C29" i="10"/>
  <c r="C33" i="10" s="1"/>
  <c r="C31" i="10"/>
  <c r="C32" i="10"/>
  <c r="B31" i="10"/>
  <c r="B32" i="10"/>
  <c r="B29" i="10"/>
  <c r="B33" i="10" s="1"/>
  <c r="C10" i="10"/>
  <c r="C22" i="10"/>
  <c r="E15" i="10" s="1"/>
  <c r="B22" i="10"/>
  <c r="D16" i="10" s="1"/>
  <c r="C21" i="8"/>
  <c r="B21" i="8"/>
  <c r="D16" i="8" s="1"/>
  <c r="C21" i="7"/>
  <c r="E14" i="7" s="1"/>
  <c r="B21" i="7"/>
  <c r="D14" i="7" s="1"/>
  <c r="A16" i="10"/>
  <c r="C5" i="9"/>
  <c r="B19" i="9" s="1" a="1"/>
  <c r="B19" i="9" s="1"/>
  <c r="B5" i="9"/>
  <c r="F44" i="9" s="1"/>
  <c r="F45" i="9" s="1"/>
  <c r="A14" i="7"/>
  <c r="A15" i="7" s="1"/>
  <c r="A16" i="7" s="1"/>
  <c r="B8" i="7"/>
  <c r="B8" i="8"/>
  <c r="A14" i="8"/>
  <c r="A15" i="8" s="1"/>
  <c r="A16" i="8" s="1"/>
  <c r="E16" i="8"/>
  <c r="C6" i="8"/>
  <c r="C6" i="7"/>
  <c r="E6" i="10" l="1"/>
  <c r="G15" i="10" s="1"/>
  <c r="D6" i="10"/>
  <c r="F16" i="10" s="1"/>
  <c r="A17" i="7"/>
  <c r="D17" i="10"/>
  <c r="D15" i="10"/>
  <c r="E18" i="10"/>
  <c r="G18" i="10" s="1"/>
  <c r="E17" i="10"/>
  <c r="G17" i="10" s="1"/>
  <c r="E16" i="10"/>
  <c r="G16" i="10" s="1"/>
  <c r="D18" i="10"/>
  <c r="F18" i="10" s="1"/>
  <c r="H18" i="10" s="1"/>
  <c r="A17" i="10"/>
  <c r="A18" i="10" s="1"/>
  <c r="F16" i="8"/>
  <c r="H16" i="8" s="1"/>
  <c r="G16" i="8"/>
  <c r="I16" i="8" s="1"/>
  <c r="B7" i="9"/>
  <c r="A17" i="8"/>
  <c r="C19" i="9" a="1"/>
  <c r="C19" i="9" s="1"/>
  <c r="C20" i="9" s="1" a="1"/>
  <c r="C20" i="9" s="1"/>
  <c r="B28" i="9" a="1"/>
  <c r="B28" i="9" s="1"/>
  <c r="C13" i="9" a="1"/>
  <c r="C13" i="9" s="1"/>
  <c r="C28" i="9" a="1"/>
  <c r="C28" i="9" s="1"/>
  <c r="B13" i="9" a="1"/>
  <c r="B13" i="9" s="1"/>
  <c r="B81" i="9"/>
  <c r="C81" i="9"/>
  <c r="F81" i="9"/>
  <c r="C44" i="9"/>
  <c r="B44" i="9"/>
  <c r="F46" i="9"/>
  <c r="G14" i="7"/>
  <c r="I14" i="7" s="1"/>
  <c r="E13" i="8"/>
  <c r="E14" i="8"/>
  <c r="E15" i="8"/>
  <c r="F14" i="7"/>
  <c r="H14" i="7" s="1"/>
  <c r="D13" i="8"/>
  <c r="D14" i="8"/>
  <c r="D15" i="8"/>
  <c r="E13" i="7"/>
  <c r="E16" i="7"/>
  <c r="D16" i="7"/>
  <c r="E15" i="7"/>
  <c r="D15" i="7"/>
  <c r="D13" i="7"/>
  <c r="H16" i="10" l="1"/>
  <c r="F15" i="10"/>
  <c r="H15" i="10" s="1"/>
  <c r="F17" i="10"/>
  <c r="H17" i="10" s="1"/>
  <c r="J16" i="10"/>
  <c r="L16" i="10" s="1"/>
  <c r="D30" i="10" s="1"/>
  <c r="I16" i="10"/>
  <c r="K16" i="10" s="1"/>
  <c r="M16" i="10" s="1"/>
  <c r="E30" i="10" s="1"/>
  <c r="J15" i="10"/>
  <c r="L15" i="10" s="1"/>
  <c r="D29" i="10" s="1"/>
  <c r="D33" i="10" s="1"/>
  <c r="I15" i="10"/>
  <c r="K15" i="10" s="1"/>
  <c r="M15" i="10" s="1"/>
  <c r="E29" i="10" s="1"/>
  <c r="E33" i="10" s="1"/>
  <c r="J18" i="10"/>
  <c r="L18" i="10" s="1"/>
  <c r="D32" i="10" s="1"/>
  <c r="I18" i="10"/>
  <c r="K18" i="10" s="1"/>
  <c r="M18" i="10" s="1"/>
  <c r="E32" i="10" s="1"/>
  <c r="J17" i="10"/>
  <c r="L17" i="10" s="1"/>
  <c r="D31" i="10" s="1"/>
  <c r="I17" i="10"/>
  <c r="K17" i="10" s="1"/>
  <c r="M17" i="10" s="1"/>
  <c r="E31" i="10" s="1"/>
  <c r="G14" i="8"/>
  <c r="I14" i="8" s="1"/>
  <c r="G15" i="8"/>
  <c r="I15" i="8" s="1"/>
  <c r="H45" i="9" s="1" a="1"/>
  <c r="H45" i="9" s="1"/>
  <c r="A19" i="10"/>
  <c r="B20" i="9" a="1"/>
  <c r="B20" i="9" s="1"/>
  <c r="B21" i="9" s="1" a="1"/>
  <c r="B21" i="9" s="1"/>
  <c r="B29" i="9" a="1"/>
  <c r="B29" i="9" s="1"/>
  <c r="B82" i="9"/>
  <c r="B14" i="9" a="1"/>
  <c r="B14" i="9" s="1"/>
  <c r="C29" i="9" a="1"/>
  <c r="C29" i="9" s="1"/>
  <c r="C14" i="9" a="1"/>
  <c r="C14" i="9" s="1"/>
  <c r="C82" i="9"/>
  <c r="B83" i="9" s="1"/>
  <c r="F15" i="8"/>
  <c r="H15" i="8" s="1"/>
  <c r="F14" i="8"/>
  <c r="H14" i="8" s="1"/>
  <c r="G44" i="9" s="1" a="1"/>
  <c r="G44" i="9" s="1"/>
  <c r="F13" i="8"/>
  <c r="H13" i="8" s="1"/>
  <c r="D12" i="9" s="1" a="1"/>
  <c r="D12" i="9" s="1"/>
  <c r="G45" i="9" a="1"/>
  <c r="G45" i="9" s="1"/>
  <c r="H44" i="9" a="1"/>
  <c r="H44" i="9" s="1"/>
  <c r="K14" i="8" a="1"/>
  <c r="K14" i="8" s="1"/>
  <c r="L14" i="8" s="1"/>
  <c r="F82" i="9"/>
  <c r="C83" i="9" s="1"/>
  <c r="G81" i="9" a="1"/>
  <c r="G81" i="9" s="1"/>
  <c r="H81" i="9" a="1"/>
  <c r="H81" i="9" s="1"/>
  <c r="B45" i="9"/>
  <c r="C45" i="9"/>
  <c r="G46" i="9" a="1"/>
  <c r="G46" i="9" s="1"/>
  <c r="F47" i="9"/>
  <c r="E13" i="9" a="1"/>
  <c r="E13" i="9" s="1"/>
  <c r="D13" i="9" a="1"/>
  <c r="D13" i="9" s="1"/>
  <c r="G13" i="8"/>
  <c r="I13" i="8" s="1"/>
  <c r="G15" i="7"/>
  <c r="I15" i="7" s="1"/>
  <c r="K14" i="7" s="1" a="1"/>
  <c r="K14" i="7" s="1"/>
  <c r="L14" i="7" s="1"/>
  <c r="F15" i="7"/>
  <c r="H15" i="7" s="1"/>
  <c r="J14" i="7" s="1" a="1"/>
  <c r="J14" i="7" s="1"/>
  <c r="M14" i="7" s="1"/>
  <c r="G13" i="7"/>
  <c r="I13" i="7" s="1"/>
  <c r="H80" i="9" s="1" a="1"/>
  <c r="H80" i="9" s="1"/>
  <c r="F13" i="7"/>
  <c r="H13" i="7" s="1"/>
  <c r="G80" i="9" s="1" a="1"/>
  <c r="G80" i="9" s="1"/>
  <c r="G16" i="7"/>
  <c r="I16" i="7" s="1"/>
  <c r="F16" i="7"/>
  <c r="H16" i="7" s="1"/>
  <c r="K15" i="8" l="1" a="1"/>
  <c r="K15" i="8" s="1"/>
  <c r="L15" i="8" s="1"/>
  <c r="K16" i="8" a="1"/>
  <c r="K16" i="8" s="1"/>
  <c r="L16" i="8" s="1"/>
  <c r="G43" i="9" a="1"/>
  <c r="G43" i="9" s="1"/>
  <c r="J16" i="8" a="1"/>
  <c r="J16" i="8" s="1"/>
  <c r="M16" i="8" s="1"/>
  <c r="C21" i="9" a="1"/>
  <c r="C21" i="9" s="1"/>
  <c r="E21" i="9" s="1" a="1"/>
  <c r="E21" i="9" s="1"/>
  <c r="C30" i="9" a="1"/>
  <c r="C30" i="9" s="1"/>
  <c r="B84" i="9"/>
  <c r="B15" i="9" a="1"/>
  <c r="B15" i="9" s="1"/>
  <c r="C15" i="9" a="1"/>
  <c r="C15" i="9" s="1"/>
  <c r="H46" i="9" a="1"/>
  <c r="H46" i="9" s="1"/>
  <c r="J15" i="8" a="1"/>
  <c r="J15" i="8" s="1"/>
  <c r="M15" i="8" s="1"/>
  <c r="B30" i="9" a="1"/>
  <c r="B30" i="9" s="1"/>
  <c r="J13" i="8" a="1"/>
  <c r="J13" i="8" s="1"/>
  <c r="M13" i="8" s="1"/>
  <c r="E44" i="9" s="1" a="1"/>
  <c r="E44" i="9" s="1"/>
  <c r="J14" i="8" a="1"/>
  <c r="J14" i="8" s="1"/>
  <c r="M14" i="8" s="1"/>
  <c r="E12" i="9" a="1"/>
  <c r="E12" i="9" s="1"/>
  <c r="E16" i="9" s="1"/>
  <c r="H43" i="9" a="1"/>
  <c r="H43" i="9" s="1"/>
  <c r="D16" i="9"/>
  <c r="K13" i="8" a="1"/>
  <c r="K13" i="8" s="1"/>
  <c r="L13" i="8" s="1"/>
  <c r="D45" i="9" s="1" a="1"/>
  <c r="D45" i="9" s="1"/>
  <c r="B46" i="9"/>
  <c r="C46" i="9" s="1"/>
  <c r="G82" i="9" a="1"/>
  <c r="G82" i="9" s="1"/>
  <c r="H82" i="9" a="1"/>
  <c r="H82" i="9" s="1"/>
  <c r="F83" i="9"/>
  <c r="G47" i="9" a="1"/>
  <c r="G47" i="9" s="1"/>
  <c r="F48" i="9"/>
  <c r="H47" i="9" a="1"/>
  <c r="H47" i="9" s="1"/>
  <c r="J15" i="7" a="1"/>
  <c r="J15" i="7" s="1"/>
  <c r="M15" i="7" s="1"/>
  <c r="K15" i="7" a="1"/>
  <c r="K15" i="7" s="1"/>
  <c r="L15" i="7" s="1"/>
  <c r="J16" i="7" a="1"/>
  <c r="J16" i="7" s="1"/>
  <c r="M16" i="7" s="1"/>
  <c r="K13" i="7" a="1"/>
  <c r="K13" i="7" s="1"/>
  <c r="L13" i="7" s="1"/>
  <c r="K16" i="7" a="1"/>
  <c r="K16" i="7" s="1"/>
  <c r="L16" i="7" s="1"/>
  <c r="J13" i="7" a="1"/>
  <c r="J13" i="7" s="1"/>
  <c r="M13" i="7" s="1"/>
  <c r="E14" i="9" a="1"/>
  <c r="E14" i="9" s="1"/>
  <c r="D14" i="9" a="1"/>
  <c r="D14" i="9" s="1"/>
  <c r="E83" i="9" l="1" a="1"/>
  <c r="E83" i="9" s="1"/>
  <c r="E45" i="9" a="1"/>
  <c r="E45" i="9" s="1"/>
  <c r="E80" i="9" a="1"/>
  <c r="E80" i="9" s="1"/>
  <c r="E43" i="9" a="1"/>
  <c r="E43" i="9" s="1"/>
  <c r="E81" i="9" a="1"/>
  <c r="E81" i="9" s="1"/>
  <c r="D21" i="9" a="1"/>
  <c r="D21" i="9" s="1"/>
  <c r="B31" i="9" a="1"/>
  <c r="B31" i="9" s="1"/>
  <c r="E82" i="9" a="1"/>
  <c r="E82" i="9" s="1"/>
  <c r="C84" i="9"/>
  <c r="B85" i="9" s="1"/>
  <c r="C31" i="9" a="1"/>
  <c r="C31" i="9" s="1"/>
  <c r="D15" i="9" a="1"/>
  <c r="D15" i="9" s="1"/>
  <c r="E15" i="9" a="1"/>
  <c r="E15" i="9" s="1"/>
  <c r="I45" i="9"/>
  <c r="D83" i="9" a="1"/>
  <c r="D83" i="9" s="1"/>
  <c r="D80" i="9" a="1"/>
  <c r="D80" i="9" s="1"/>
  <c r="I80" i="9" s="1"/>
  <c r="D43" i="9" a="1"/>
  <c r="D43" i="9" s="1"/>
  <c r="D82" i="9" a="1"/>
  <c r="D82" i="9" s="1"/>
  <c r="I82" i="9" s="1"/>
  <c r="D44" i="9" a="1"/>
  <c r="D44" i="9" s="1"/>
  <c r="I44" i="9" s="1"/>
  <c r="D81" i="9" a="1"/>
  <c r="D81" i="9" s="1"/>
  <c r="I81" i="9" s="1"/>
  <c r="B47" i="9"/>
  <c r="D46" i="9" a="1"/>
  <c r="D46" i="9" s="1"/>
  <c r="E46" i="9" a="1"/>
  <c r="E46" i="9" s="1"/>
  <c r="G83" i="9" a="1"/>
  <c r="G83" i="9" s="1"/>
  <c r="H83" i="9" a="1"/>
  <c r="H83" i="9" s="1"/>
  <c r="F84" i="9"/>
  <c r="C85" i="9" s="1"/>
  <c r="G48" i="9" a="1"/>
  <c r="G48" i="9" s="1"/>
  <c r="H48" i="9" a="1"/>
  <c r="H48" i="9" s="1"/>
  <c r="F49" i="9"/>
  <c r="I43" i="9" l="1"/>
  <c r="C32" i="9" a="1"/>
  <c r="C32" i="9" s="1"/>
  <c r="B32" i="9" a="1"/>
  <c r="B32" i="9" s="1"/>
  <c r="E84" i="9" a="1"/>
  <c r="E84" i="9" s="1"/>
  <c r="D84" i="9" a="1"/>
  <c r="D84" i="9" s="1"/>
  <c r="B33" i="9" a="1"/>
  <c r="B33" i="9" s="1"/>
  <c r="B86" i="9"/>
  <c r="E85" i="9" a="1"/>
  <c r="E85" i="9" s="1"/>
  <c r="I83" i="9"/>
  <c r="C47" i="9"/>
  <c r="D85" i="9" a="1"/>
  <c r="D85" i="9" s="1"/>
  <c r="G84" i="9" a="1"/>
  <c r="G84" i="9" s="1"/>
  <c r="H84" i="9" a="1"/>
  <c r="H84" i="9" s="1"/>
  <c r="F85" i="9"/>
  <c r="I46" i="9"/>
  <c r="H49" i="9" a="1"/>
  <c r="H49" i="9" s="1"/>
  <c r="F50" i="9"/>
  <c r="G49" i="9" a="1"/>
  <c r="G49" i="9" s="1"/>
  <c r="C22" i="9"/>
  <c r="E18" i="9" a="1"/>
  <c r="E18" i="9" s="1"/>
  <c r="E22" i="9" s="1"/>
  <c r="D18" i="9" a="1"/>
  <c r="D18" i="9" s="1"/>
  <c r="C33" i="9" l="1" a="1"/>
  <c r="C33" i="9" s="1"/>
  <c r="D47" i="9" a="1"/>
  <c r="D47" i="9" s="1"/>
  <c r="B34" i="9" a="1"/>
  <c r="B34" i="9" s="1"/>
  <c r="C34" i="9" a="1"/>
  <c r="C34" i="9" s="1"/>
  <c r="I84" i="9"/>
  <c r="C48" i="9"/>
  <c r="B48" i="9"/>
  <c r="E47" i="9" a="1"/>
  <c r="E47" i="9" s="1"/>
  <c r="G85" i="9" a="1"/>
  <c r="G85" i="9" s="1"/>
  <c r="H85" i="9" a="1"/>
  <c r="H85" i="9" s="1"/>
  <c r="C86" i="9"/>
  <c r="F86" i="9"/>
  <c r="H50" i="9" a="1"/>
  <c r="H50" i="9" s="1"/>
  <c r="F51" i="9"/>
  <c r="G50" i="9" a="1"/>
  <c r="G50" i="9" s="1"/>
  <c r="D22" i="9"/>
  <c r="E19" i="9" a="1"/>
  <c r="E19" i="9" s="1"/>
  <c r="D19" i="9" a="1"/>
  <c r="D19" i="9" s="1"/>
  <c r="I47" i="9" l="1"/>
  <c r="I85" i="9"/>
  <c r="B87" i="9"/>
  <c r="D86" i="9" a="1"/>
  <c r="D86" i="9" s="1"/>
  <c r="E86" i="9" a="1"/>
  <c r="E86" i="9" s="1"/>
  <c r="G86" i="9" a="1"/>
  <c r="G86" i="9" s="1"/>
  <c r="H86" i="9" a="1"/>
  <c r="H86" i="9" s="1"/>
  <c r="F87" i="9"/>
  <c r="C87" i="9"/>
  <c r="B49" i="9"/>
  <c r="C49" i="9" s="1"/>
  <c r="C50" i="9" s="1"/>
  <c r="D48" i="9" a="1"/>
  <c r="D48" i="9" s="1"/>
  <c r="E48" i="9" a="1"/>
  <c r="E48" i="9" s="1"/>
  <c r="H51" i="9" a="1"/>
  <c r="H51" i="9" s="1"/>
  <c r="F52" i="9"/>
  <c r="G51" i="9" a="1"/>
  <c r="G51" i="9" s="1"/>
  <c r="E20" i="9" a="1"/>
  <c r="E20" i="9" s="1"/>
  <c r="D20" i="9" a="1"/>
  <c r="D20" i="9" s="1"/>
  <c r="B88" i="9" l="1"/>
  <c r="E87" i="9" a="1"/>
  <c r="E87" i="9" s="1"/>
  <c r="D87" i="9" a="1"/>
  <c r="D87" i="9" s="1"/>
  <c r="I48" i="9"/>
  <c r="I86" i="9"/>
  <c r="B50" i="9"/>
  <c r="D49" i="9" a="1"/>
  <c r="D49" i="9" s="1"/>
  <c r="E49" i="9" a="1"/>
  <c r="E49" i="9" s="1"/>
  <c r="H87" i="9" a="1"/>
  <c r="H87" i="9" s="1"/>
  <c r="G87" i="9" a="1"/>
  <c r="G87" i="9" s="1"/>
  <c r="F88" i="9"/>
  <c r="G52" i="9" a="1"/>
  <c r="G52" i="9" s="1"/>
  <c r="F53" i="9"/>
  <c r="H52" i="9" a="1"/>
  <c r="H52" i="9" s="1"/>
  <c r="C88" i="9" l="1"/>
  <c r="B89" i="9"/>
  <c r="I49" i="9"/>
  <c r="D88" i="9" a="1"/>
  <c r="D88" i="9" s="1"/>
  <c r="E88" i="9" a="1"/>
  <c r="E88" i="9" s="1"/>
  <c r="B51" i="9"/>
  <c r="D50" i="9" a="1"/>
  <c r="D50" i="9" s="1"/>
  <c r="E50" i="9" a="1"/>
  <c r="E50" i="9" s="1"/>
  <c r="G88" i="9" a="1"/>
  <c r="G88" i="9" s="1"/>
  <c r="H88" i="9" a="1"/>
  <c r="H88" i="9" s="1"/>
  <c r="F89" i="9"/>
  <c r="C89" i="9"/>
  <c r="I87" i="9"/>
  <c r="E89" i="9" a="1"/>
  <c r="E89" i="9" s="1"/>
  <c r="H53" i="9" a="1"/>
  <c r="H53" i="9" s="1"/>
  <c r="F54" i="9"/>
  <c r="G53" i="9" a="1"/>
  <c r="G53" i="9" s="1"/>
  <c r="I88" i="9" l="1"/>
  <c r="I50" i="9"/>
  <c r="C51" i="9"/>
  <c r="E51" i="9" s="1" a="1"/>
  <c r="E51" i="9" s="1"/>
  <c r="B90" i="9"/>
  <c r="H89" i="9" a="1"/>
  <c r="H89" i="9" s="1"/>
  <c r="G89" i="9" a="1"/>
  <c r="G89" i="9" s="1"/>
  <c r="C90" i="9"/>
  <c r="B91" i="9" s="1"/>
  <c r="F90" i="9"/>
  <c r="D89" i="9" a="1"/>
  <c r="D89" i="9" s="1"/>
  <c r="F55" i="9"/>
  <c r="G54" i="9" a="1"/>
  <c r="G54" i="9" s="1"/>
  <c r="H54" i="9" a="1"/>
  <c r="H54" i="9" s="1"/>
  <c r="I89" i="9" l="1"/>
  <c r="D51" i="9" a="1"/>
  <c r="D51" i="9" s="1"/>
  <c r="I51" i="9" s="1"/>
  <c r="B52" i="9"/>
  <c r="G90" i="9" a="1"/>
  <c r="G90" i="9" s="1"/>
  <c r="H90" i="9" a="1"/>
  <c r="H90" i="9" s="1"/>
  <c r="C91" i="9"/>
  <c r="B92" i="9" s="1"/>
  <c r="F91" i="9"/>
  <c r="E90" i="9" a="1"/>
  <c r="E90" i="9" s="1"/>
  <c r="D90" i="9" a="1"/>
  <c r="D90" i="9" s="1"/>
  <c r="H55" i="9" a="1"/>
  <c r="H55" i="9" s="1"/>
  <c r="G55" i="9" a="1"/>
  <c r="G55" i="9" s="1"/>
  <c r="F56" i="9"/>
  <c r="C52" i="9" l="1"/>
  <c r="C53" i="9" s="1"/>
  <c r="C54" i="9" s="1"/>
  <c r="I90" i="9"/>
  <c r="H91" i="9" a="1"/>
  <c r="H91" i="9" s="1"/>
  <c r="G91" i="9" a="1"/>
  <c r="G91" i="9" s="1"/>
  <c r="F92" i="9"/>
  <c r="C92" i="9"/>
  <c r="B53" i="9"/>
  <c r="D52" i="9" a="1"/>
  <c r="D52" i="9" s="1"/>
  <c r="E52" i="9" a="1"/>
  <c r="E52" i="9" s="1"/>
  <c r="E91" i="9" a="1"/>
  <c r="E91" i="9" s="1"/>
  <c r="D91" i="9" a="1"/>
  <c r="D91" i="9" s="1"/>
  <c r="G56" i="9" a="1"/>
  <c r="G56" i="9" s="1"/>
  <c r="H56" i="9" a="1"/>
  <c r="H56" i="9" s="1"/>
  <c r="F57" i="9"/>
  <c r="I91" i="9" l="1"/>
  <c r="G92" i="9" a="1"/>
  <c r="G92" i="9" s="1"/>
  <c r="H92" i="9" a="1"/>
  <c r="H92" i="9" s="1"/>
  <c r="C93" i="9"/>
  <c r="F93" i="9"/>
  <c r="I52" i="9"/>
  <c r="B54" i="9"/>
  <c r="D53" i="9" a="1"/>
  <c r="D53" i="9" s="1"/>
  <c r="E53" i="9" a="1"/>
  <c r="E53" i="9" s="1"/>
  <c r="B93" i="9"/>
  <c r="D92" i="9" a="1"/>
  <c r="D92" i="9" s="1"/>
  <c r="E92" i="9" a="1"/>
  <c r="E92" i="9" s="1"/>
  <c r="H57" i="9" a="1"/>
  <c r="H57" i="9" s="1"/>
  <c r="F58" i="9"/>
  <c r="G57" i="9" a="1"/>
  <c r="G57" i="9" s="1"/>
  <c r="I53" i="9" l="1"/>
  <c r="B94" i="9"/>
  <c r="I92" i="9"/>
  <c r="F59" i="9"/>
  <c r="E93" i="9" a="1"/>
  <c r="E93" i="9" s="1"/>
  <c r="D93" i="9" a="1"/>
  <c r="D93" i="9" s="1"/>
  <c r="B55" i="9"/>
  <c r="D54" i="9" a="1"/>
  <c r="D54" i="9" s="1"/>
  <c r="E54" i="9" a="1"/>
  <c r="E54" i="9" s="1"/>
  <c r="H93" i="9" a="1"/>
  <c r="H93" i="9" s="1"/>
  <c r="G93" i="9" a="1"/>
  <c r="G93" i="9" s="1"/>
  <c r="C94" i="9"/>
  <c r="F94" i="9"/>
  <c r="H58" i="9" a="1"/>
  <c r="H58" i="9" s="1"/>
  <c r="G58" i="9" a="1"/>
  <c r="G58" i="9" s="1"/>
  <c r="I54" i="9" l="1"/>
  <c r="B95" i="9"/>
  <c r="G59" i="9" a="1"/>
  <c r="G59" i="9" s="1"/>
  <c r="F60" i="9"/>
  <c r="H59" i="9" a="1"/>
  <c r="H59" i="9" s="1"/>
  <c r="H94" i="9" a="1"/>
  <c r="H94" i="9" s="1"/>
  <c r="G94" i="9" a="1"/>
  <c r="G94" i="9" s="1"/>
  <c r="F95" i="9"/>
  <c r="C95" i="9"/>
  <c r="I93" i="9"/>
  <c r="D94" i="9" a="1"/>
  <c r="D94" i="9" s="1"/>
  <c r="E94" i="9" a="1"/>
  <c r="E94" i="9" s="1"/>
  <c r="C55" i="9"/>
  <c r="E55" i="9" s="1" a="1"/>
  <c r="E55" i="9" s="1"/>
  <c r="F61" i="9" l="1"/>
  <c r="B96" i="9"/>
  <c r="D55" i="9" a="1"/>
  <c r="D55" i="9" s="1"/>
  <c r="I55" i="9" s="1"/>
  <c r="I94" i="9"/>
  <c r="C56" i="9"/>
  <c r="C57" i="9" s="1"/>
  <c r="B56" i="9"/>
  <c r="H95" i="9" a="1"/>
  <c r="H95" i="9" s="1"/>
  <c r="G95" i="9" a="1"/>
  <c r="G95" i="9" s="1"/>
  <c r="C96" i="9"/>
  <c r="F96" i="9"/>
  <c r="H60" i="9" a="1"/>
  <c r="H60" i="9" s="1"/>
  <c r="G60" i="9" a="1"/>
  <c r="G60" i="9" s="1"/>
  <c r="E95" i="9" a="1"/>
  <c r="E95" i="9" s="1"/>
  <c r="D95" i="9" a="1"/>
  <c r="D95" i="9" s="1"/>
  <c r="G61" i="9" l="1" a="1"/>
  <c r="G61" i="9" s="1"/>
  <c r="H61" i="9" a="1"/>
  <c r="H61" i="9" s="1"/>
  <c r="F62" i="9"/>
  <c r="I95" i="9"/>
  <c r="B97" i="9"/>
  <c r="E96" i="9" a="1"/>
  <c r="E96" i="9" s="1"/>
  <c r="D96" i="9" a="1"/>
  <c r="D96" i="9" s="1"/>
  <c r="B57" i="9"/>
  <c r="D56" i="9" a="1"/>
  <c r="D56" i="9" s="1"/>
  <c r="E56" i="9" a="1"/>
  <c r="E56" i="9" s="1"/>
  <c r="H96" i="9" a="1"/>
  <c r="H96" i="9" s="1"/>
  <c r="G96" i="9" a="1"/>
  <c r="G96" i="9" s="1"/>
  <c r="F97" i="9"/>
  <c r="C97" i="9"/>
  <c r="B98" i="9" s="1"/>
  <c r="C98" i="9" l="1"/>
  <c r="B99" i="9" s="1"/>
  <c r="F98" i="9"/>
  <c r="E98" i="9" a="1"/>
  <c r="E98" i="9" s="1"/>
  <c r="D98" i="9" a="1"/>
  <c r="D98" i="9" s="1"/>
  <c r="H62" i="9" a="1"/>
  <c r="H62" i="9" s="1"/>
  <c r="G62" i="9" a="1"/>
  <c r="G62" i="9" s="1"/>
  <c r="F63" i="9"/>
  <c r="I56" i="9"/>
  <c r="G97" i="9" a="1"/>
  <c r="G97" i="9" s="1"/>
  <c r="H97" i="9" a="1"/>
  <c r="H97" i="9" s="1"/>
  <c r="I96" i="9"/>
  <c r="E97" i="9" a="1"/>
  <c r="E97" i="9" s="1"/>
  <c r="D97" i="9" a="1"/>
  <c r="D97" i="9" s="1"/>
  <c r="B58" i="9"/>
  <c r="C58" i="9" s="1"/>
  <c r="D57" i="9" a="1"/>
  <c r="D57" i="9" s="1"/>
  <c r="E57" i="9" a="1"/>
  <c r="E57" i="9" s="1"/>
  <c r="G98" i="9" l="1" a="1"/>
  <c r="G98" i="9" s="1"/>
  <c r="H98" i="9" a="1"/>
  <c r="H98" i="9" s="1"/>
  <c r="C99" i="9"/>
  <c r="B100" i="9" s="1"/>
  <c r="F99" i="9"/>
  <c r="D99" i="9" a="1"/>
  <c r="D99" i="9" s="1"/>
  <c r="E99" i="9" a="1"/>
  <c r="E99" i="9" s="1"/>
  <c r="H63" i="9" a="1"/>
  <c r="H63" i="9" s="1"/>
  <c r="G63" i="9" a="1"/>
  <c r="G63" i="9" s="1"/>
  <c r="F64" i="9"/>
  <c r="I97" i="9"/>
  <c r="I57" i="9"/>
  <c r="B59" i="9"/>
  <c r="E58" i="9" a="1"/>
  <c r="E58" i="9" s="1"/>
  <c r="D58" i="9" a="1"/>
  <c r="D58" i="9" s="1"/>
  <c r="I98" i="9" l="1"/>
  <c r="H99" i="9" a="1"/>
  <c r="H99" i="9" s="1"/>
  <c r="C100" i="9"/>
  <c r="B101" i="9" s="1"/>
  <c r="G99" i="9" a="1"/>
  <c r="G99" i="9" s="1"/>
  <c r="F100" i="9"/>
  <c r="G64" i="9" a="1"/>
  <c r="G64" i="9" s="1"/>
  <c r="H64" i="9" a="1"/>
  <c r="H64" i="9" s="1"/>
  <c r="F65" i="9"/>
  <c r="I58" i="9"/>
  <c r="C59" i="9"/>
  <c r="E59" i="9" s="1" a="1"/>
  <c r="E59" i="9" s="1"/>
  <c r="I99" i="9" l="1"/>
  <c r="C101" i="9"/>
  <c r="B102" i="9" s="1"/>
  <c r="F101" i="9"/>
  <c r="H100" i="9" a="1"/>
  <c r="H100" i="9" s="1"/>
  <c r="G100" i="9" a="1"/>
  <c r="G100" i="9" s="1"/>
  <c r="D101" i="9" a="1"/>
  <c r="D101" i="9" s="1"/>
  <c r="E101" i="9" a="1"/>
  <c r="E101" i="9" s="1"/>
  <c r="D100" i="9" a="1"/>
  <c r="D100" i="9" s="1"/>
  <c r="E100" i="9" a="1"/>
  <c r="E100" i="9" s="1"/>
  <c r="F66" i="9"/>
  <c r="H65" i="9" a="1"/>
  <c r="H65" i="9" s="1"/>
  <c r="G65" i="9" a="1"/>
  <c r="G65" i="9" s="1"/>
  <c r="B60" i="9"/>
  <c r="C60" i="9"/>
  <c r="D59" i="9" a="1"/>
  <c r="D59" i="9" s="1"/>
  <c r="I59" i="9" s="1"/>
  <c r="I100" i="9" l="1"/>
  <c r="G101" i="9" a="1"/>
  <c r="G101" i="9" s="1"/>
  <c r="H101" i="9" a="1"/>
  <c r="H101" i="9" s="1"/>
  <c r="F102" i="9"/>
  <c r="C102" i="9"/>
  <c r="B103" i="9" s="1"/>
  <c r="B61" i="9"/>
  <c r="C61" i="9"/>
  <c r="G66" i="9" a="1"/>
  <c r="G66" i="9" s="1"/>
  <c r="F67" i="9"/>
  <c r="H66" i="9" a="1"/>
  <c r="H66" i="9" s="1"/>
  <c r="D60" i="9" a="1"/>
  <c r="D60" i="9" s="1"/>
  <c r="E60" i="9" a="1"/>
  <c r="E60" i="9" s="1"/>
  <c r="E102" i="9" l="1" a="1"/>
  <c r="E102" i="9" s="1"/>
  <c r="I101" i="9"/>
  <c r="D102" i="9" a="1"/>
  <c r="D102" i="9" s="1"/>
  <c r="C103" i="9"/>
  <c r="B104" i="9" s="1"/>
  <c r="G102" i="9" a="1"/>
  <c r="G102" i="9" s="1"/>
  <c r="H102" i="9" a="1"/>
  <c r="H102" i="9" s="1"/>
  <c r="F103" i="9"/>
  <c r="F68" i="9"/>
  <c r="H67" i="9" a="1"/>
  <c r="H67" i="9" s="1"/>
  <c r="G67" i="9" a="1"/>
  <c r="G67" i="9" s="1"/>
  <c r="B62" i="9"/>
  <c r="C62" i="9"/>
  <c r="B63" i="9" s="1"/>
  <c r="D61" i="9" a="1"/>
  <c r="D61" i="9" s="1"/>
  <c r="E61" i="9" a="1"/>
  <c r="E61" i="9" s="1"/>
  <c r="I60" i="9"/>
  <c r="I102" i="9" l="1"/>
  <c r="H103" i="9" a="1"/>
  <c r="H103" i="9" s="1"/>
  <c r="C104" i="9"/>
  <c r="B105" i="9" s="1"/>
  <c r="F104" i="9"/>
  <c r="G103" i="9" a="1"/>
  <c r="G103" i="9" s="1"/>
  <c r="D104" i="9" a="1"/>
  <c r="D104" i="9" s="1"/>
  <c r="E104" i="9" a="1"/>
  <c r="E104" i="9" s="1"/>
  <c r="D103" i="9" a="1"/>
  <c r="D103" i="9" s="1"/>
  <c r="E103" i="9" a="1"/>
  <c r="E103" i="9" s="1"/>
  <c r="D62" i="9" a="1"/>
  <c r="D62" i="9" s="1"/>
  <c r="E62" i="9" a="1"/>
  <c r="E62" i="9" s="1"/>
  <c r="I61" i="9"/>
  <c r="C63" i="9"/>
  <c r="D63" i="9" s="1" a="1"/>
  <c r="D63" i="9" s="1"/>
  <c r="F69" i="9"/>
  <c r="G68" i="9" a="1"/>
  <c r="G68" i="9" s="1"/>
  <c r="H68" i="9" a="1"/>
  <c r="H68" i="9" s="1"/>
  <c r="I103" i="9" l="1"/>
  <c r="C105" i="9"/>
  <c r="B106" i="9" s="1"/>
  <c r="F105" i="9"/>
  <c r="G104" i="9" a="1"/>
  <c r="G104" i="9" s="1"/>
  <c r="H104" i="9" a="1"/>
  <c r="H104" i="9" s="1"/>
  <c r="E63" i="9" a="1"/>
  <c r="E63" i="9" s="1"/>
  <c r="I63" i="9" s="1"/>
  <c r="G69" i="9" a="1"/>
  <c r="G69" i="9" s="1"/>
  <c r="H69" i="9" a="1"/>
  <c r="H69" i="9" s="1"/>
  <c r="F70" i="9"/>
  <c r="B64" i="9"/>
  <c r="C64" i="9"/>
  <c r="I62" i="9"/>
  <c r="I104" i="9" l="1"/>
  <c r="G105" i="9" a="1"/>
  <c r="G105" i="9" s="1"/>
  <c r="F106" i="9"/>
  <c r="H105" i="9" a="1"/>
  <c r="H105" i="9" s="1"/>
  <c r="C106" i="9"/>
  <c r="B107" i="9" s="1"/>
  <c r="D105" i="9" a="1"/>
  <c r="D105" i="9" s="1"/>
  <c r="E105" i="9" a="1"/>
  <c r="E105" i="9" s="1"/>
  <c r="B65" i="9"/>
  <c r="C65" i="9"/>
  <c r="D64" i="9" a="1"/>
  <c r="D64" i="9" s="1"/>
  <c r="E64" i="9" a="1"/>
  <c r="E64" i="9" s="1"/>
  <c r="G70" i="9" a="1"/>
  <c r="G70" i="9" s="1"/>
  <c r="F71" i="9"/>
  <c r="H70" i="9" a="1"/>
  <c r="H70" i="9" s="1"/>
  <c r="D106" i="9" l="1" a="1"/>
  <c r="D106" i="9" s="1"/>
  <c r="E106" i="9" a="1"/>
  <c r="E106" i="9" s="1"/>
  <c r="G106" i="9" a="1"/>
  <c r="G106" i="9" s="1"/>
  <c r="H106" i="9" a="1"/>
  <c r="H106" i="9" s="1"/>
  <c r="F107" i="9"/>
  <c r="C107" i="9"/>
  <c r="B108" i="9" s="1"/>
  <c r="I105" i="9"/>
  <c r="B66" i="9"/>
  <c r="C66" i="9"/>
  <c r="B67" i="9" s="1"/>
  <c r="F72" i="9"/>
  <c r="H71" i="9" a="1"/>
  <c r="H71" i="9" s="1"/>
  <c r="G71" i="9" a="1"/>
  <c r="G71" i="9" s="1"/>
  <c r="I64" i="9"/>
  <c r="E65" i="9" a="1"/>
  <c r="E65" i="9" s="1"/>
  <c r="D65" i="9" a="1"/>
  <c r="D65" i="9" s="1"/>
  <c r="I65" i="9" l="1"/>
  <c r="I106" i="9"/>
  <c r="H107" i="9" a="1"/>
  <c r="H107" i="9" s="1"/>
  <c r="F108" i="9"/>
  <c r="C108" i="9"/>
  <c r="G107" i="9" a="1"/>
  <c r="G107" i="9" s="1"/>
  <c r="D107" i="9" a="1"/>
  <c r="D107" i="9" s="1"/>
  <c r="D108" i="9" a="1"/>
  <c r="D108" i="9" s="1"/>
  <c r="E107" i="9" a="1"/>
  <c r="E107" i="9" s="1"/>
  <c r="C67" i="9"/>
  <c r="D67" i="9" s="1" a="1"/>
  <c r="D67" i="9" s="1"/>
  <c r="H72" i="9" a="1"/>
  <c r="H72" i="9" s="1"/>
  <c r="G72" i="9" a="1"/>
  <c r="G72" i="9" s="1"/>
  <c r="F73" i="9"/>
  <c r="E66" i="9" a="1"/>
  <c r="E66" i="9" s="1"/>
  <c r="D66" i="9" a="1"/>
  <c r="D66" i="9" s="1"/>
  <c r="F109" i="9" l="1"/>
  <c r="C109" i="9"/>
  <c r="E108" i="9" a="1"/>
  <c r="E108" i="9" s="1"/>
  <c r="B109" i="9"/>
  <c r="I107" i="9"/>
  <c r="H108" i="9" a="1"/>
  <c r="H108" i="9" s="1"/>
  <c r="G108" i="9" a="1"/>
  <c r="G108" i="9" s="1"/>
  <c r="F74" i="9"/>
  <c r="I66" i="9"/>
  <c r="G73" i="9" a="1"/>
  <c r="G73" i="9" s="1"/>
  <c r="H73" i="9" a="1"/>
  <c r="H73" i="9" s="1"/>
  <c r="B68" i="9"/>
  <c r="C68" i="9"/>
  <c r="E67" i="9" a="1"/>
  <c r="E67" i="9" s="1"/>
  <c r="I67" i="9" s="1"/>
  <c r="I108" i="9" l="1"/>
  <c r="E109" i="9" a="1"/>
  <c r="E109" i="9" s="1"/>
  <c r="D109" i="9" a="1"/>
  <c r="D109" i="9" s="1"/>
  <c r="B110" i="9"/>
  <c r="H109" i="9" a="1"/>
  <c r="H109" i="9" s="1"/>
  <c r="G109" i="9" a="1"/>
  <c r="G109" i="9" s="1"/>
  <c r="C110" i="9"/>
  <c r="F110" i="9"/>
  <c r="G74" i="9" a="1"/>
  <c r="G74" i="9" s="1"/>
  <c r="H74" i="9" a="1"/>
  <c r="H74" i="9" s="1"/>
  <c r="B69" i="9"/>
  <c r="C69" i="9"/>
  <c r="E68" i="9" a="1"/>
  <c r="E68" i="9" s="1"/>
  <c r="D68" i="9" a="1"/>
  <c r="D68" i="9" s="1"/>
  <c r="H110" i="9" l="1" a="1"/>
  <c r="H110" i="9" s="1"/>
  <c r="C111" i="9"/>
  <c r="G28" i="9" s="1"/>
  <c r="F111" i="9"/>
  <c r="G110" i="9" a="1"/>
  <c r="G110" i="9" s="1"/>
  <c r="E110" i="9" a="1"/>
  <c r="E110" i="9" s="1"/>
  <c r="B111" i="9"/>
  <c r="I109" i="9"/>
  <c r="D110" i="9" a="1"/>
  <c r="D110" i="9" s="1"/>
  <c r="I110" i="9" s="1"/>
  <c r="I68" i="9"/>
  <c r="B70" i="9"/>
  <c r="C70" i="9"/>
  <c r="B71" i="9" s="1"/>
  <c r="E69" i="9" a="1"/>
  <c r="E69" i="9" s="1"/>
  <c r="D69" i="9" a="1"/>
  <c r="D69" i="9" s="1"/>
  <c r="G29" i="9" l="1"/>
  <c r="F29" i="9"/>
  <c r="G30" i="9"/>
  <c r="G27" i="9"/>
  <c r="F27" i="9"/>
  <c r="F30" i="9"/>
  <c r="G32" i="9"/>
  <c r="F33" i="9"/>
  <c r="F32" i="9"/>
  <c r="F31" i="9"/>
  <c r="G31" i="9"/>
  <c r="G33" i="9"/>
  <c r="I69" i="9"/>
  <c r="D111" i="9" a="1"/>
  <c r="D111" i="9" s="1"/>
  <c r="E111" i="9" a="1"/>
  <c r="E111" i="9" s="1"/>
  <c r="H111" i="9" a="1"/>
  <c r="H111" i="9" s="1"/>
  <c r="G111" i="9" a="1"/>
  <c r="G111" i="9" s="1"/>
  <c r="C71" i="9"/>
  <c r="E71" i="9" s="1" a="1"/>
  <c r="E71" i="9" s="1"/>
  <c r="E70" i="9" a="1"/>
  <c r="E70" i="9" s="1"/>
  <c r="D70" i="9" a="1"/>
  <c r="D70" i="9" s="1"/>
  <c r="I70" i="9" l="1"/>
  <c r="I111" i="9"/>
  <c r="B72" i="9"/>
  <c r="C72" i="9"/>
  <c r="D71" i="9" a="1"/>
  <c r="D71" i="9" s="1"/>
  <c r="I71" i="9" s="1"/>
  <c r="F28" i="9" l="1"/>
  <c r="G34" i="9"/>
  <c r="F34" i="9"/>
  <c r="B73" i="9"/>
  <c r="C73" i="9"/>
  <c r="D72" i="9" a="1"/>
  <c r="D72" i="9" s="1"/>
  <c r="E72" i="9" a="1"/>
  <c r="E72" i="9" s="1"/>
  <c r="B74" i="9" l="1"/>
  <c r="C74" i="9"/>
  <c r="E28" i="9" s="1"/>
  <c r="I72" i="9"/>
  <c r="E73" i="9" a="1"/>
  <c r="E73" i="9" s="1"/>
  <c r="D73" i="9" a="1"/>
  <c r="D73" i="9" s="1"/>
  <c r="E30" i="9" l="1"/>
  <c r="D29" i="9"/>
  <c r="H29" i="9" s="1"/>
  <c r="D30" i="9"/>
  <c r="H30" i="9" s="1"/>
  <c r="E27" i="9"/>
  <c r="E29" i="9"/>
  <c r="I29" i="9" s="1"/>
  <c r="D27" i="9"/>
  <c r="H27" i="9" s="1"/>
  <c r="E33" i="9"/>
  <c r="D33" i="9"/>
  <c r="H33" i="9" s="1"/>
  <c r="E31" i="9"/>
  <c r="D31" i="9"/>
  <c r="H31" i="9" s="1"/>
  <c r="D32" i="9"/>
  <c r="H32" i="9" s="1"/>
  <c r="E32" i="9"/>
  <c r="E74" i="9" a="1"/>
  <c r="E74" i="9" s="1"/>
  <c r="D74" i="9" a="1"/>
  <c r="D74" i="9" s="1"/>
  <c r="I73" i="9"/>
  <c r="I32" i="9" l="1"/>
  <c r="J32" i="9" s="1"/>
  <c r="I30" i="9"/>
  <c r="J30" i="9" s="1"/>
  <c r="I31" i="9"/>
  <c r="J31" i="9" s="1"/>
  <c r="I27" i="9"/>
  <c r="J27" i="9" s="1"/>
  <c r="I33" i="9"/>
  <c r="J33" i="9" s="1"/>
  <c r="J29" i="9"/>
  <c r="I74" i="9"/>
  <c r="D28" i="9" s="1"/>
  <c r="D34" i="9" l="1"/>
  <c r="H34" i="9" s="1"/>
  <c r="H28" i="9"/>
  <c r="I28" i="9"/>
  <c r="J28" i="9" s="1"/>
  <c r="B37" i="9" s="1"/>
  <c r="E34" i="9"/>
  <c r="I34" i="9" s="1"/>
  <c r="J3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<sst xmlns="http://schemas.openxmlformats.org/spreadsheetml/2006/main" count="158" uniqueCount="45">
  <si>
    <t>X</t>
  </si>
  <si>
    <t>Y</t>
  </si>
  <si>
    <t>Degrees</t>
  </si>
  <si>
    <t>Radians</t>
  </si>
  <si>
    <t>Perpendicular</t>
  </si>
  <si>
    <t>Min</t>
  </si>
  <si>
    <t>Max</t>
  </si>
  <si>
    <t>Test 1</t>
  </si>
  <si>
    <t>Test 2</t>
  </si>
  <si>
    <t>Combined</t>
  </si>
  <si>
    <t>Rotated Vertices</t>
  </si>
  <si>
    <t>Separating Axis Theorem</t>
  </si>
  <si>
    <t>Object 1</t>
  </si>
  <si>
    <t>Vertices</t>
  </si>
  <si>
    <t>Center (Common Space)</t>
  </si>
  <si>
    <t>Common Space</t>
  </si>
  <si>
    <t>Object Space</t>
  </si>
  <si>
    <t>Rotation Around Object Center</t>
  </si>
  <si>
    <t>Unrotated Vertices</t>
  </si>
  <si>
    <t>Perpendiculars</t>
  </si>
  <si>
    <t>Object 2</t>
  </si>
  <si>
    <t>Summary</t>
  </si>
  <si>
    <t>Object #</t>
  </si>
  <si>
    <t>Vertex #</t>
  </si>
  <si>
    <t>Edge Vectors</t>
  </si>
  <si>
    <t>Vertex Count</t>
  </si>
  <si>
    <t>Overlap</t>
  </si>
  <si>
    <t>Object</t>
  </si>
  <si>
    <t>#</t>
  </si>
  <si>
    <t>Dot Prod</t>
  </si>
  <si>
    <t>Object 1 Projections</t>
  </si>
  <si>
    <t>Object 2 Projections</t>
  </si>
  <si>
    <t>Overlap Tests</t>
  </si>
  <si>
    <t>Overlaps</t>
  </si>
  <si>
    <t>Perpendicular Count</t>
  </si>
  <si>
    <t>Generalized Rotations</t>
  </si>
  <si>
    <t>Rotation</t>
  </si>
  <si>
    <t>Rotation Center</t>
  </si>
  <si>
    <t>Translated Vertices</t>
  </si>
  <si>
    <t>Rotated Translated Vertices</t>
  </si>
  <si>
    <t>Rotated Untranslated Vertices</t>
  </si>
  <si>
    <t>Display Vertices</t>
  </si>
  <si>
    <t>Original</t>
  </si>
  <si>
    <t>Transformed</t>
  </si>
  <si>
    <t>Num 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</si>
</sst>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1" applyFill="1" applyAlignment="1">
      <alignment horizontal="center"/>
    </xf>
    <xf numFmtId="0" fontId="2" fillId="0" borderId="0" xfId="0" applyFont="1"/>
    <xf numFmtId="0" fontId="0" fillId="2" borderId="0" xfId="0" applyFill="1"/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43" fontId="0" fillId="0" borderId="0" xfId="2" applyFont="1"/>
    <xf numFmtId="43" fontId="0" fillId="2" borderId="0" xfId="2" applyFont="1" applyFill="1"/>
    <xf numFmtId="0" fontId="1" fillId="0" borderId="1" xfId="1"/>
    <xf numFmtId="0" fontId="1" fillId="0" borderId="1" xfId="1" applyAlignment="1">
      <alignment horizontal="center"/>
    </xf>
  </cellXfs>
  <cellStyles count="3">
    <cellStyle name="Comma" xfId="2" builtinId="3"/>
    <cellStyle name="Heading 3" xfId="1" builtinId="18"/>
    <cellStyle name="Normal" xfId="0" builtinId="0"/>
  </cellStyles>
  <dxfs count="11"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Object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sat!$D$12:$D$16</c:f>
              <c:numCache>
                <c:formatCode>_(* #,##0.00_);_(* \(#,##0.00\);_(* "-"??_);_(@_)</c:formatCode>
                <c:ptCount val="5"/>
                <c:pt idx="0">
                  <c:v>31.698729810778058</c:v>
                </c:pt>
                <c:pt idx="1">
                  <c:v>-18.301270189221938</c:v>
                </c:pt>
                <c:pt idx="2">
                  <c:v>68.301270189221938</c:v>
                </c:pt>
                <c:pt idx="3">
                  <c:v>118.30127018922194</c:v>
                </c:pt>
                <c:pt idx="4">
                  <c:v>31.698729810778058</c:v>
                </c:pt>
              </c:numCache>
            </c:numRef>
          </c:xVal>
          <c:yVal>
            <c:numRef>
              <c:f>sat!$E$12:$E$16</c:f>
              <c:numCache>
                <c:formatCode>_(* #,##0.00_);_(* \(#,##0.00\);_(* "-"??_);_(@_)</c:formatCode>
                <c:ptCount val="5"/>
                <c:pt idx="0">
                  <c:v>-18.301270189221938</c:v>
                </c:pt>
                <c:pt idx="1">
                  <c:v>68.301270189221938</c:v>
                </c:pt>
                <c:pt idx="2">
                  <c:v>118.30127018922194</c:v>
                </c:pt>
                <c:pt idx="3">
                  <c:v>31.698729810778058</c:v>
                </c:pt>
                <c:pt idx="4">
                  <c:v>-18.301270189221938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B-45FA-A85F-E94D95B32A51}"/>
            </c:ext>
          </c:extLst>
        </c:ser>
        <c:ser>
          <c:idx val="1"/>
          <c:order val="1"/>
          <c:tx>
            <c:v>Object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sat!$D$18:$D$22</c:f>
              <c:numCache>
                <c:formatCode>_(* #,##0.00_);_(* \(#,##0.00\);_(* "-"??_);_(@_)</c:formatCode>
                <c:ptCount val="5"/>
                <c:pt idx="0">
                  <c:v>111.69872981077806</c:v>
                </c:pt>
                <c:pt idx="1">
                  <c:v>61.698729810778062</c:v>
                </c:pt>
                <c:pt idx="2">
                  <c:v>148.30127018922195</c:v>
                </c:pt>
                <c:pt idx="3">
                  <c:v>198.30127018922195</c:v>
                </c:pt>
                <c:pt idx="4">
                  <c:v>111.69872981077806</c:v>
                </c:pt>
              </c:numCache>
            </c:numRef>
          </c:xVal>
          <c:yVal>
            <c:numRef>
              <c:f>sat!$E$18:$E$22</c:f>
              <c:numCache>
                <c:formatCode>_(* #,##0.00_);_(* \(#,##0.00\);_(* "-"??_);_(@_)</c:formatCode>
                <c:ptCount val="5"/>
                <c:pt idx="0">
                  <c:v>61.698729810778062</c:v>
                </c:pt>
                <c:pt idx="1">
                  <c:v>148.30127018922195</c:v>
                </c:pt>
                <c:pt idx="2">
                  <c:v>198.30127018922195</c:v>
                </c:pt>
                <c:pt idx="3">
                  <c:v>111.69872981077806</c:v>
                </c:pt>
                <c:pt idx="4">
                  <c:v>61.698729810778062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B-45FA-A85F-E94D95B32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320223"/>
        <c:axId val="935670047"/>
      </c:scatterChart>
      <c:valAx>
        <c:axId val="94532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70047"/>
        <c:crosses val="autoZero"/>
        <c:crossBetween val="midCat"/>
      </c:valAx>
      <c:valAx>
        <c:axId val="93567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32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noncenter!$B$29:$B$33</c:f>
              <c:numCache>
                <c:formatCode>General</c:formatCode>
                <c:ptCount val="5"/>
                <c:pt idx="0">
                  <c:v>80</c:v>
                </c:pt>
                <c:pt idx="1">
                  <c:v>80</c:v>
                </c:pt>
                <c:pt idx="2">
                  <c:v>180</c:v>
                </c:pt>
                <c:pt idx="3">
                  <c:v>180</c:v>
                </c:pt>
                <c:pt idx="4">
                  <c:v>80</c:v>
                </c:pt>
              </c:numCache>
            </c:numRef>
          </c:xVal>
          <c:yVal>
            <c:numRef>
              <c:f>noncenter!$C$29:$C$33</c:f>
              <c:numCache>
                <c:formatCode>General</c:formatCode>
                <c:ptCount val="5"/>
                <c:pt idx="0">
                  <c:v>80</c:v>
                </c:pt>
                <c:pt idx="1">
                  <c:v>201</c:v>
                </c:pt>
                <c:pt idx="2">
                  <c:v>201</c:v>
                </c:pt>
                <c:pt idx="3">
                  <c:v>80</c:v>
                </c:pt>
                <c:pt idx="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9-4D3E-AD25-2E5B162B0FA5}"/>
            </c:ext>
          </c:extLst>
        </c:ser>
        <c:ser>
          <c:idx val="1"/>
          <c:order val="1"/>
          <c:tx>
            <c:v>transformed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noncenter!$D$29:$D$33</c:f>
              <c:numCache>
                <c:formatCode>General</c:formatCode>
                <c:ptCount val="5"/>
                <c:pt idx="0">
                  <c:v>219.47441116742345</c:v>
                </c:pt>
                <c:pt idx="1">
                  <c:v>158.97441116742348</c:v>
                </c:pt>
                <c:pt idx="2">
                  <c:v>245.57695154586736</c:v>
                </c:pt>
                <c:pt idx="3">
                  <c:v>306.07695154586736</c:v>
                </c:pt>
                <c:pt idx="4">
                  <c:v>219.47441116742345</c:v>
                </c:pt>
              </c:numCache>
            </c:numRef>
          </c:xVal>
          <c:yVal>
            <c:numRef>
              <c:f>noncenter!$E$29:$E$33</c:f>
              <c:numCache>
                <c:formatCode>General</c:formatCode>
                <c:ptCount val="5"/>
                <c:pt idx="0">
                  <c:v>-0.52558883257648858</c:v>
                </c:pt>
                <c:pt idx="1">
                  <c:v>104.26348502534057</c:v>
                </c:pt>
                <c:pt idx="2">
                  <c:v>154.26348502534057</c:v>
                </c:pt>
                <c:pt idx="3">
                  <c:v>49.474411167423483</c:v>
                </c:pt>
                <c:pt idx="4">
                  <c:v>-0.52558883257648858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9-4D3E-AD25-2E5B162B0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648272"/>
        <c:axId val="1569645776"/>
      </c:scatterChart>
      <c:valAx>
        <c:axId val="156964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645776"/>
        <c:crosses val="autoZero"/>
        <c:crossBetween val="midCat"/>
      </c:valAx>
      <c:valAx>
        <c:axId val="15696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64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0</xdr:row>
      <xdr:rowOff>165100</xdr:rowOff>
    </xdr:from>
    <xdr:to>
      <xdr:col>11</xdr:col>
      <xdr:colOff>50800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E230A-922C-2685-1D39-895593D0B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20</xdr:row>
      <xdr:rowOff>50800</xdr:rowOff>
    </xdr:from>
    <xdr:to>
      <xdr:col>12</xdr:col>
      <xdr:colOff>88900</xdr:colOff>
      <xdr:row>40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C020E-BCC4-845A-A422-68932978E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BAA-4981-4A41-A69D-18E39D02E639}">
  <dimension ref="A1:J112"/>
  <sheetViews>
    <sheetView topLeftCell="A7" workbookViewId="0">
      <selection activeCell="E2" sqref="E2"/>
    </sheetView>
  </sheetViews>
  <sheetFormatPr defaultRowHeight="14.5" x14ac:dyDescent="0.35"/>
  <cols>
    <col min="1" max="1" width="17.6328125" customWidth="1"/>
    <col min="2" max="3" width="7.81640625" bestFit="1" customWidth="1"/>
    <col min="4" max="4" width="10.7265625" bestFit="1" customWidth="1"/>
    <col min="5" max="5" width="10.08984375" bestFit="1" customWidth="1"/>
    <col min="6" max="13" width="10.7265625" bestFit="1" customWidth="1"/>
    <col min="14" max="14" width="10.08984375" bestFit="1" customWidth="1"/>
    <col min="15" max="15" width="10.7265625" bestFit="1" customWidth="1"/>
    <col min="16" max="17" width="5.81640625" bestFit="1" customWidth="1"/>
    <col min="18" max="18" width="9.36328125" bestFit="1" customWidth="1"/>
  </cols>
  <sheetData>
    <row r="1" spans="1:5" x14ac:dyDescent="0.35">
      <c r="A1" s="2" t="s">
        <v>11</v>
      </c>
    </row>
    <row r="2" spans="1:5" x14ac:dyDescent="0.35">
      <c r="A2" s="2" t="s">
        <v>21</v>
      </c>
    </row>
    <row r="4" spans="1:5" ht="15" thickBot="1" x14ac:dyDescent="0.4">
      <c r="B4" s="4" t="s">
        <v>12</v>
      </c>
      <c r="C4" s="4" t="s">
        <v>20</v>
      </c>
    </row>
    <row r="5" spans="1:5" x14ac:dyDescent="0.35">
      <c r="A5" s="2" t="s">
        <v>25</v>
      </c>
      <c r="B5">
        <f>COUNT(object1!B13:B18)</f>
        <v>4</v>
      </c>
      <c r="C5">
        <f>COUNT(object2!B13:B16)</f>
        <v>4</v>
      </c>
    </row>
    <row r="7" spans="1:5" x14ac:dyDescent="0.35">
      <c r="A7" s="2" t="s">
        <v>34</v>
      </c>
      <c r="B7">
        <f>SUM(VertexCounts)</f>
        <v>8</v>
      </c>
    </row>
    <row r="9" spans="1:5" x14ac:dyDescent="0.35">
      <c r="A9" s="2" t="s">
        <v>13</v>
      </c>
    </row>
    <row r="10" spans="1:5" ht="15" thickBot="1" x14ac:dyDescent="0.4">
      <c r="D10" s="9" t="s">
        <v>15</v>
      </c>
      <c r="E10" s="9"/>
    </row>
    <row r="11" spans="1:5" ht="15" thickBot="1" x14ac:dyDescent="0.4">
      <c r="B11" s="4" t="s">
        <v>22</v>
      </c>
      <c r="C11" s="4" t="s">
        <v>23</v>
      </c>
      <c r="D11" s="4" t="s">
        <v>0</v>
      </c>
      <c r="E11" s="4" t="s">
        <v>1</v>
      </c>
    </row>
    <row r="12" spans="1:5" x14ac:dyDescent="0.35">
      <c r="B12">
        <v>1</v>
      </c>
      <c r="C12">
        <v>1</v>
      </c>
      <c r="D12" s="6" cm="1">
        <f t="array" ref="D12">IF($B12=1,INDEX(Vertices1,$C12,1),INDEX(Vertices2,$C12,1))</f>
        <v>31.698729810778058</v>
      </c>
      <c r="E12" s="6" cm="1">
        <f t="array" ref="E12">IF($B12=1,INDEX(Vertices1,$C12,2),INDEX(Vertices2,$C12,2))</f>
        <v>-18.301270189221938</v>
      </c>
    </row>
    <row r="13" spans="1:5" x14ac:dyDescent="0.35">
      <c r="B13" cm="1">
        <f t="array" ref="B13">IF(C12&lt;INDEX(VertexCounts,1,B12),B12,NA())</f>
        <v>1</v>
      </c>
      <c r="C13" cm="1">
        <f t="array" ref="C13">IF(C12&lt;INDEX(VertexCounts,1,B12),C12+1,1)</f>
        <v>2</v>
      </c>
      <c r="D13" s="6" cm="1">
        <f t="array" ref="D13">IF($B13=1,INDEX(Vertices1,$C13,1),INDEX(Vertices2,$C13,1))</f>
        <v>-18.301270189221938</v>
      </c>
      <c r="E13" s="6" cm="1">
        <f t="array" ref="E13">IF($B13=1,INDEX(Vertices1,$C13,2),INDEX(Vertices2,$C13,2))</f>
        <v>68.301270189221938</v>
      </c>
    </row>
    <row r="14" spans="1:5" x14ac:dyDescent="0.35">
      <c r="B14" cm="1">
        <f t="array" ref="B14">IF(C13&lt;INDEX(VertexCounts,1,B13),B13,NA())</f>
        <v>1</v>
      </c>
      <c r="C14" cm="1">
        <f t="array" ref="C14">IF(C13&lt;INDEX(VertexCounts,1,B13),C13+1,1)</f>
        <v>3</v>
      </c>
      <c r="D14" s="6" cm="1">
        <f t="array" ref="D14">IF($B14=1,INDEX(Vertices1,$C14,1),INDEX(Vertices2,$C14,1))</f>
        <v>68.301270189221938</v>
      </c>
      <c r="E14" s="6" cm="1">
        <f t="array" ref="E14">IF($B14=1,INDEX(Vertices1,$C14,2),INDEX(Vertices2,$C14,2))</f>
        <v>118.30127018922194</v>
      </c>
    </row>
    <row r="15" spans="1:5" x14ac:dyDescent="0.35">
      <c r="B15" cm="1">
        <f t="array" ref="B15">IF(C14&lt;INDEX(VertexCounts,1,B14),B14,NA())</f>
        <v>1</v>
      </c>
      <c r="C15" cm="1">
        <f t="array" ref="C15">IF(C14&lt;INDEX(VertexCounts,1,B14),C14+1,1)</f>
        <v>4</v>
      </c>
      <c r="D15" s="6" cm="1">
        <f t="array" ref="D15">IF($B15=1,INDEX(Vertices1,$C15,1),INDEX(Vertices2,$C15,1))</f>
        <v>118.30127018922194</v>
      </c>
      <c r="E15" s="6" cm="1">
        <f t="array" ref="E15">IF($B15=1,INDEX(Vertices1,$C15,2),INDEX(Vertices2,$C15,2))</f>
        <v>31.698729810778058</v>
      </c>
    </row>
    <row r="16" spans="1:5" x14ac:dyDescent="0.35">
      <c r="B16" s="3">
        <v>1</v>
      </c>
      <c r="C16" s="3">
        <v>1</v>
      </c>
      <c r="D16" s="7">
        <f>D12</f>
        <v>31.698729810778058</v>
      </c>
      <c r="E16" s="7">
        <f>E12</f>
        <v>-18.301270189221938</v>
      </c>
    </row>
    <row r="17" spans="1:10" x14ac:dyDescent="0.35">
      <c r="D17" s="6"/>
      <c r="E17" s="6"/>
    </row>
    <row r="18" spans="1:10" x14ac:dyDescent="0.35">
      <c r="B18">
        <v>2</v>
      </c>
      <c r="C18">
        <v>1</v>
      </c>
      <c r="D18" s="6" cm="1">
        <f t="array" ref="D18">IF($B18=1,INDEX(Vertices1,$C18,1),INDEX(Vertices2,$C18,1))</f>
        <v>111.69872981077806</v>
      </c>
      <c r="E18" s="6" cm="1">
        <f t="array" ref="E18">IF($B18=1,INDEX(Vertices1,$C18,2),INDEX(Vertices2,$C18,2))</f>
        <v>61.698729810778062</v>
      </c>
    </row>
    <row r="19" spans="1:10" x14ac:dyDescent="0.35">
      <c r="B19" cm="1">
        <f t="array" ref="B19">IF(C18&lt;INDEX(VertexCounts,1,B18),B18,NA())</f>
        <v>2</v>
      </c>
      <c r="C19" cm="1">
        <f t="array" ref="C19">IF(C18&lt;INDEX(VertexCounts,1,B18),C18+1,1)</f>
        <v>2</v>
      </c>
      <c r="D19" s="6" cm="1">
        <f t="array" ref="D19">IF($B19=1,INDEX(Vertices1,$C19,1),INDEX(Vertices2,$C19,1))</f>
        <v>61.698729810778062</v>
      </c>
      <c r="E19" s="6" cm="1">
        <f t="array" ref="E19">IF($B19=1,INDEX(Vertices1,$C19,2),INDEX(Vertices2,$C19,2))</f>
        <v>148.30127018922195</v>
      </c>
    </row>
    <row r="20" spans="1:10" x14ac:dyDescent="0.35">
      <c r="B20" cm="1">
        <f t="array" ref="B20">IF(C19&lt;INDEX(VertexCounts,1,B19),B19,NA())</f>
        <v>2</v>
      </c>
      <c r="C20" cm="1">
        <f t="array" ref="C20">IF(C19&lt;INDEX(VertexCounts,1,B19),C19+1,1)</f>
        <v>3</v>
      </c>
      <c r="D20" s="6" cm="1">
        <f t="array" ref="D20">IF($B20=1,INDEX(Vertices1,$C20,1),INDEX(Vertices2,$C20,1))</f>
        <v>148.30127018922195</v>
      </c>
      <c r="E20" s="6" cm="1">
        <f t="array" ref="E20">IF($B20=1,INDEX(Vertices1,$C20,2),INDEX(Vertices2,$C20,2))</f>
        <v>198.30127018922195</v>
      </c>
    </row>
    <row r="21" spans="1:10" x14ac:dyDescent="0.35">
      <c r="B21" cm="1">
        <f t="array" ref="B21">IF(C20&lt;INDEX(VertexCounts,1,B20),B20,NA())</f>
        <v>2</v>
      </c>
      <c r="C21" cm="1">
        <f t="array" ref="C21">IF(C20&lt;INDEX(VertexCounts,1,B20),C20+1,1)</f>
        <v>4</v>
      </c>
      <c r="D21" s="6" cm="1">
        <f t="array" ref="D21">IF($B21=1,INDEX(Vertices1,$C21,1),INDEX(Vertices2,$C21,1))</f>
        <v>198.30127018922195</v>
      </c>
      <c r="E21" s="6" cm="1">
        <f t="array" ref="E21">IF($B21=1,INDEX(Vertices1,$C21,2),INDEX(Vertices2,$C21,2))</f>
        <v>111.69872981077806</v>
      </c>
    </row>
    <row r="22" spans="1:10" x14ac:dyDescent="0.35">
      <c r="B22" s="3">
        <v>2</v>
      </c>
      <c r="C22" s="3">
        <f>C18</f>
        <v>1</v>
      </c>
      <c r="D22" s="7">
        <f>D18</f>
        <v>111.69872981077806</v>
      </c>
      <c r="E22" s="7">
        <f>E18</f>
        <v>61.698729810778062</v>
      </c>
    </row>
    <row r="24" spans="1:10" x14ac:dyDescent="0.35">
      <c r="A24" s="2" t="s">
        <v>32</v>
      </c>
    </row>
    <row r="25" spans="1:10" ht="15" thickBot="1" x14ac:dyDescent="0.4">
      <c r="B25" s="9" t="s">
        <v>4</v>
      </c>
      <c r="C25" s="9"/>
      <c r="D25" s="9" t="s">
        <v>12</v>
      </c>
      <c r="E25" s="9"/>
      <c r="F25" s="9" t="s">
        <v>20</v>
      </c>
      <c r="G25" s="9"/>
      <c r="H25" s="9" t="s">
        <v>26</v>
      </c>
      <c r="I25" s="9"/>
      <c r="J25" s="9"/>
    </row>
    <row r="26" spans="1:10" ht="15" thickBot="1" x14ac:dyDescent="0.4">
      <c r="B26" s="4" t="s">
        <v>27</v>
      </c>
      <c r="C26" s="4" t="s">
        <v>28</v>
      </c>
      <c r="D26" s="4" t="s">
        <v>5</v>
      </c>
      <c r="E26" s="4" t="s">
        <v>6</v>
      </c>
      <c r="F26" s="4" t="s">
        <v>5</v>
      </c>
      <c r="G26" s="4" t="s">
        <v>6</v>
      </c>
      <c r="H26" s="1" t="s">
        <v>7</v>
      </c>
      <c r="I26" s="1" t="s">
        <v>8</v>
      </c>
      <c r="J26" s="1" t="s">
        <v>9</v>
      </c>
    </row>
    <row r="27" spans="1:10" x14ac:dyDescent="0.35">
      <c r="B27">
        <v>1</v>
      </c>
      <c r="C27">
        <v>1</v>
      </c>
      <c r="D27" s="6">
        <f>_xlfn.MINIFS($I$43:$I$75,$B$43:$B$75,$B27,$C$43:$C$75,$C27)</f>
        <v>-11830.127018922194</v>
      </c>
      <c r="E27" s="6">
        <f>_xlfn.MAXIFS($I$43:$I$75,$B$43:$B$75,$B27,$C$43:$C$75,$C27)</f>
        <v>-1830.1270189221923</v>
      </c>
      <c r="F27" s="6">
        <f>_xlfn.MINIFS($I$80:$I$112,$B$80:$B$112,$B27,$C$80:$C$112,$C27)</f>
        <v>-22758.330249197708</v>
      </c>
      <c r="G27" s="6">
        <f>_xlfn.MAXIFS($I$80:$I$112,$B$80:$B$112,$B27,$C$80:$C$112,$C27)</f>
        <v>-12758.330249197703</v>
      </c>
      <c r="H27" t="b">
        <f>AND(D27&lt;G27,D27&gt;F27)</f>
        <v>0</v>
      </c>
      <c r="I27" t="b">
        <f>AND(F27&lt;E27,F27&gt;D27)</f>
        <v>0</v>
      </c>
      <c r="J27" t="b">
        <f>OR(H27:I27)</f>
        <v>0</v>
      </c>
    </row>
    <row r="28" spans="1:10" x14ac:dyDescent="0.35">
      <c r="B28" cm="1">
        <f t="array" ref="B28">IF(C27&lt;INDEX(VertexCounts,1,B27),B27,B27+1)</f>
        <v>1</v>
      </c>
      <c r="C28" cm="1">
        <f t="array" ref="C28">IF(C27&lt;INDEX(VertexCounts,1,B27),C27+1,1)</f>
        <v>2</v>
      </c>
      <c r="D28" s="6">
        <f t="shared" ref="D28:D34" si="0">_xlfn.MINIFS($I$43:$I$75,$B$43:$B$75,$B28,$C$43:$C$75,$C28)</f>
        <v>-3169.8729810778077</v>
      </c>
      <c r="E28" s="6">
        <f t="shared" ref="E28:E34" si="1">_xlfn.MAXIFS($I$43:$I$75,$B$43:$B$75,$B28,$C$43:$C$75,$C28)</f>
        <v>6830.127018922195</v>
      </c>
      <c r="F28" s="6">
        <f t="shared" ref="F28:F34" si="2">_xlfn.MINIFS($I$80:$I$112,$B$80:$B$112,$B28,$C$80:$C$112,$C28)</f>
        <v>-241.66975080229713</v>
      </c>
      <c r="G28" s="6">
        <f t="shared" ref="G28:G34" si="3">_xlfn.MAXIFS($I$80:$I$112,$B$80:$B$112,$B28,$C$80:$C$112,$C28)</f>
        <v>9758.3302491977065</v>
      </c>
      <c r="H28" t="b">
        <f t="shared" ref="H28:H33" si="4">AND(D28&lt;G28,D28&gt;F28)</f>
        <v>0</v>
      </c>
      <c r="I28" t="b">
        <f t="shared" ref="I28:I33" si="5">AND(F28&lt;E28,F28&gt;D28)</f>
        <v>1</v>
      </c>
      <c r="J28" t="b">
        <f t="shared" ref="J28:J33" si="6">OR(H28:I28)</f>
        <v>1</v>
      </c>
    </row>
    <row r="29" spans="1:10" x14ac:dyDescent="0.35">
      <c r="B29" cm="1">
        <f t="array" ref="B29">IF(C28&lt;INDEX(VertexCounts,1,B28),B28,B28+1)</f>
        <v>1</v>
      </c>
      <c r="C29" cm="1">
        <f t="array" ref="C29">IF(C28&lt;INDEX(VertexCounts,1,B28),C28+1,1)</f>
        <v>3</v>
      </c>
      <c r="D29" s="6">
        <f t="shared" si="0"/>
        <v>1830.1270189221923</v>
      </c>
      <c r="E29" s="6">
        <f t="shared" si="1"/>
        <v>11830.127018922194</v>
      </c>
      <c r="F29" s="6">
        <f t="shared" si="2"/>
        <v>12758.330249197703</v>
      </c>
      <c r="G29" s="6">
        <f t="shared" si="3"/>
        <v>22758.330249197708</v>
      </c>
      <c r="H29" t="b">
        <f t="shared" si="4"/>
        <v>0</v>
      </c>
      <c r="I29" t="b">
        <f t="shared" si="5"/>
        <v>0</v>
      </c>
      <c r="J29" t="b">
        <f t="shared" si="6"/>
        <v>0</v>
      </c>
    </row>
    <row r="30" spans="1:10" x14ac:dyDescent="0.35">
      <c r="B30" cm="1">
        <f t="array" ref="B30">IF(C29&lt;INDEX(VertexCounts,1,B29),B29,B29+1)</f>
        <v>1</v>
      </c>
      <c r="C30" cm="1">
        <f t="array" ref="C30">IF(C29&lt;INDEX(VertexCounts,1,B29),C29+1,1)</f>
        <v>4</v>
      </c>
      <c r="D30" s="6">
        <f t="shared" si="0"/>
        <v>-6830.127018922195</v>
      </c>
      <c r="E30" s="6">
        <f t="shared" si="1"/>
        <v>3169.8729810778077</v>
      </c>
      <c r="F30" s="6">
        <f t="shared" si="2"/>
        <v>-9758.3302491977065</v>
      </c>
      <c r="G30" s="6">
        <f t="shared" si="3"/>
        <v>241.66975080229713</v>
      </c>
      <c r="H30" t="b">
        <f t="shared" si="4"/>
        <v>1</v>
      </c>
      <c r="I30" t="b">
        <f t="shared" si="5"/>
        <v>0</v>
      </c>
      <c r="J30" t="b">
        <f t="shared" si="6"/>
        <v>1</v>
      </c>
    </row>
    <row r="31" spans="1:10" x14ac:dyDescent="0.35">
      <c r="B31" cm="1">
        <f t="array" ref="B31">IF(C30&lt;INDEX(VertexCounts,1,B30),B30,B30+1)</f>
        <v>2</v>
      </c>
      <c r="C31" cm="1">
        <f t="array" ref="C31">IF(C30&lt;INDEX(VertexCounts,1,B30),C30+1,1)</f>
        <v>1</v>
      </c>
      <c r="D31" s="6">
        <f t="shared" si="0"/>
        <v>-11830.127018922196</v>
      </c>
      <c r="E31" s="6">
        <f t="shared" si="1"/>
        <v>-1830.1270189221927</v>
      </c>
      <c r="F31" s="6">
        <f t="shared" si="2"/>
        <v>-22758.330249197708</v>
      </c>
      <c r="G31" s="6">
        <f t="shared" si="3"/>
        <v>-12758.330249197705</v>
      </c>
      <c r="H31" t="b">
        <f t="shared" si="4"/>
        <v>0</v>
      </c>
      <c r="I31" t="b">
        <f t="shared" si="5"/>
        <v>0</v>
      </c>
      <c r="J31" t="b">
        <f t="shared" si="6"/>
        <v>0</v>
      </c>
    </row>
    <row r="32" spans="1:10" x14ac:dyDescent="0.35">
      <c r="B32" cm="1">
        <f t="array" ref="B32">IF(C31&lt;INDEX(VertexCounts,1,B31),B31,B31+1)</f>
        <v>2</v>
      </c>
      <c r="C32" cm="1">
        <f t="array" ref="C32">IF(C31&lt;INDEX(VertexCounts,1,B31),C31+1,1)</f>
        <v>2</v>
      </c>
      <c r="D32" s="6">
        <f t="shared" si="0"/>
        <v>-3169.8729810778073</v>
      </c>
      <c r="E32" s="6">
        <f t="shared" si="1"/>
        <v>6830.1270189221959</v>
      </c>
      <c r="F32" s="6">
        <f t="shared" si="2"/>
        <v>-241.66975080229622</v>
      </c>
      <c r="G32" s="6">
        <f t="shared" si="3"/>
        <v>9758.3302491977083</v>
      </c>
      <c r="H32" t="b">
        <f t="shared" si="4"/>
        <v>0</v>
      </c>
      <c r="I32" t="b">
        <f t="shared" si="5"/>
        <v>1</v>
      </c>
      <c r="J32" t="b">
        <f t="shared" si="6"/>
        <v>1</v>
      </c>
    </row>
    <row r="33" spans="1:10" x14ac:dyDescent="0.35">
      <c r="B33" cm="1">
        <f t="array" ref="B33">IF(C32&lt;INDEX(VertexCounts,1,B32),B32,B32+1)</f>
        <v>2</v>
      </c>
      <c r="C33" cm="1">
        <f t="array" ref="C33">IF(C32&lt;INDEX(VertexCounts,1,B32),C32+1,1)</f>
        <v>3</v>
      </c>
      <c r="D33" s="6">
        <f t="shared" si="0"/>
        <v>1830.1270189221927</v>
      </c>
      <c r="E33" s="6">
        <f t="shared" si="1"/>
        <v>11830.127018922196</v>
      </c>
      <c r="F33" s="6">
        <f t="shared" si="2"/>
        <v>12758.330249197705</v>
      </c>
      <c r="G33" s="6">
        <f t="shared" si="3"/>
        <v>22758.330249197708</v>
      </c>
      <c r="H33" t="b">
        <f t="shared" si="4"/>
        <v>0</v>
      </c>
      <c r="I33" t="b">
        <f t="shared" si="5"/>
        <v>0</v>
      </c>
      <c r="J33" t="b">
        <f t="shared" si="6"/>
        <v>0</v>
      </c>
    </row>
    <row r="34" spans="1:10" x14ac:dyDescent="0.35">
      <c r="B34" cm="1">
        <f t="array" ref="B34">IF(C33&lt;INDEX(VertexCounts,1,B33),B33,B33+1)</f>
        <v>2</v>
      </c>
      <c r="C34" cm="1">
        <f t="array" ref="C34">IF(C33&lt;INDEX(VertexCounts,1,B33),C33+1,1)</f>
        <v>4</v>
      </c>
      <c r="D34" s="6">
        <f t="shared" si="0"/>
        <v>-6830.1270189221959</v>
      </c>
      <c r="E34" s="6">
        <f t="shared" si="1"/>
        <v>3169.8729810778073</v>
      </c>
      <c r="F34" s="6">
        <f t="shared" si="2"/>
        <v>-9758.3302491977083</v>
      </c>
      <c r="G34" s="6">
        <f t="shared" si="3"/>
        <v>241.66975080229622</v>
      </c>
      <c r="H34" t="b">
        <f t="shared" ref="H34" si="7">AND(D34&lt;G34,D34&gt;F34)</f>
        <v>1</v>
      </c>
      <c r="I34" t="b">
        <f t="shared" ref="I34" si="8">AND(F34&lt;E34,F34&gt;D34)</f>
        <v>0</v>
      </c>
      <c r="J34" t="b">
        <f t="shared" ref="J34" si="9">OR(H34:I34)</f>
        <v>1</v>
      </c>
    </row>
    <row r="35" spans="1:10" x14ac:dyDescent="0.35">
      <c r="B35" s="3"/>
      <c r="C35" s="3"/>
      <c r="D35" s="3"/>
      <c r="E35" s="3"/>
      <c r="F35" s="3"/>
      <c r="G35" s="3"/>
      <c r="H35" s="3"/>
      <c r="I35" s="3"/>
      <c r="J35" s="3"/>
    </row>
    <row r="37" spans="1:10" x14ac:dyDescent="0.35">
      <c r="A37" s="2" t="s">
        <v>33</v>
      </c>
      <c r="B37" s="2" t="b">
        <f>AND(J27:J33)</f>
        <v>0</v>
      </c>
    </row>
    <row r="40" spans="1:10" x14ac:dyDescent="0.35">
      <c r="A40" s="2" t="s">
        <v>30</v>
      </c>
    </row>
    <row r="41" spans="1:10" ht="15" thickBot="1" x14ac:dyDescent="0.4">
      <c r="B41" s="9" t="s">
        <v>4</v>
      </c>
      <c r="C41" s="9"/>
      <c r="D41" s="9"/>
      <c r="E41" s="9"/>
      <c r="F41" s="9" t="s">
        <v>13</v>
      </c>
      <c r="G41" s="9"/>
      <c r="H41" s="9"/>
      <c r="I41" s="9"/>
    </row>
    <row r="42" spans="1:10" ht="15" thickBot="1" x14ac:dyDescent="0.4">
      <c r="B42" s="4" t="s">
        <v>27</v>
      </c>
      <c r="C42" s="4" t="s">
        <v>28</v>
      </c>
      <c r="D42" s="4" t="s">
        <v>0</v>
      </c>
      <c r="E42" s="4" t="s">
        <v>1</v>
      </c>
      <c r="F42" s="4" t="s">
        <v>28</v>
      </c>
      <c r="G42" s="4" t="s">
        <v>0</v>
      </c>
      <c r="H42" s="4" t="s">
        <v>1</v>
      </c>
      <c r="I42" s="4" t="s">
        <v>29</v>
      </c>
    </row>
    <row r="43" spans="1:10" x14ac:dyDescent="0.35">
      <c r="B43">
        <v>1</v>
      </c>
      <c r="C43">
        <v>1</v>
      </c>
      <c r="D43" s="6" cm="1">
        <f t="array" ref="D43">INDEX(IF($B43=1,Perpendiculars1,Perpendiculars2),$C43,1)</f>
        <v>-86.602540378443877</v>
      </c>
      <c r="E43" s="6" cm="1">
        <f t="array" ref="E43">INDEX(IF($B43=1,Perpendiculars1,Perpendiculars2),$C43,2)</f>
        <v>-50</v>
      </c>
      <c r="F43">
        <v>1</v>
      </c>
      <c r="G43" s="6" cm="1">
        <f t="array" ref="G43">INDEX(Vertices1,F43,1)</f>
        <v>31.698729810778058</v>
      </c>
      <c r="H43" s="6" cm="1">
        <f t="array" ref="H43">INDEX(Vertices1,F43,2)</f>
        <v>-18.301270189221938</v>
      </c>
      <c r="I43" s="6">
        <f>SUMPRODUCT($D43:$E43,G43:H43)</f>
        <v>-1830.1270189221923</v>
      </c>
    </row>
    <row r="44" spans="1:10" x14ac:dyDescent="0.35">
      <c r="B44">
        <f>IF(C43&lt;$B$5,B43,IF(F43&lt;$B$5,B43,B43+1))</f>
        <v>1</v>
      </c>
      <c r="C44">
        <f>IF(F43=$B$5,IF(B44=B43,C43+1,1),C43)</f>
        <v>1</v>
      </c>
      <c r="D44" s="6" cm="1">
        <f t="array" ref="D44">INDEX(IF($B44=1,Perpendiculars1,Perpendiculars2),$C44,1)</f>
        <v>-86.602540378443877</v>
      </c>
      <c r="E44" s="6" cm="1">
        <f t="array" ref="E44">INDEX(IF($B44=1,Perpendiculars1,Perpendiculars2),$C44,2)</f>
        <v>-50</v>
      </c>
      <c r="F44">
        <f>IF(F43&lt;$B$5,F43+1,1)</f>
        <v>2</v>
      </c>
      <c r="G44" s="6" cm="1">
        <f t="array" ref="G44">INDEX(Vertices1,F44,1)</f>
        <v>-18.301270189221938</v>
      </c>
      <c r="H44" s="6" cm="1">
        <f t="array" ref="H44">INDEX(Vertices1,F44,2)</f>
        <v>68.301270189221938</v>
      </c>
      <c r="I44" s="6">
        <f t="shared" ref="I44:I46" si="10">SUMPRODUCT($D44:$E44,G44:H44)</f>
        <v>-1830.127018922193</v>
      </c>
    </row>
    <row r="45" spans="1:10" x14ac:dyDescent="0.35">
      <c r="B45">
        <f t="shared" ref="B45:B58" si="11">IF(C44&lt;$B$5,B44,IF(F44&lt;$B$5,B44,B44+1))</f>
        <v>1</v>
      </c>
      <c r="C45">
        <f t="shared" ref="C45:C60" si="12">IF(F44=$B$5,IF(B45=B44,C44+1,1),C44)</f>
        <v>1</v>
      </c>
      <c r="D45" s="6" cm="1">
        <f t="array" ref="D45">INDEX(IF($B45=1,Perpendiculars1,Perpendiculars2),$C45,1)</f>
        <v>-86.602540378443877</v>
      </c>
      <c r="E45" s="6" cm="1">
        <f t="array" ref="E45">INDEX(IF($B45=1,Perpendiculars1,Perpendiculars2),$C45,2)</f>
        <v>-50</v>
      </c>
      <c r="F45">
        <f t="shared" ref="F45:F47" si="13">IF(F44&lt;$B$5,F44+1,1)</f>
        <v>3</v>
      </c>
      <c r="G45" s="6" cm="1">
        <f t="array" ref="G45">INDEX(Vertices1,F45,1)</f>
        <v>68.301270189221938</v>
      </c>
      <c r="H45" s="6" cm="1">
        <f t="array" ref="H45">INDEX(Vertices1,F45,2)</f>
        <v>118.30127018922194</v>
      </c>
      <c r="I45" s="6">
        <f t="shared" si="10"/>
        <v>-11830.127018922194</v>
      </c>
    </row>
    <row r="46" spans="1:10" x14ac:dyDescent="0.35">
      <c r="B46">
        <f t="shared" si="11"/>
        <v>1</v>
      </c>
      <c r="C46">
        <f t="shared" si="12"/>
        <v>1</v>
      </c>
      <c r="D46" s="6" cm="1">
        <f t="array" ref="D46">INDEX(IF($B46=1,Perpendiculars1,Perpendiculars2),$C46,1)</f>
        <v>-86.602540378443877</v>
      </c>
      <c r="E46" s="6" cm="1">
        <f t="array" ref="E46">INDEX(IF($B46=1,Perpendiculars1,Perpendiculars2),$C46,2)</f>
        <v>-50</v>
      </c>
      <c r="F46">
        <f t="shared" si="13"/>
        <v>4</v>
      </c>
      <c r="G46" s="6" cm="1">
        <f t="array" ref="G46">INDEX(Vertices1,F46,1)</f>
        <v>118.30127018922194</v>
      </c>
      <c r="H46" s="6" cm="1">
        <f t="array" ref="H46">INDEX(Vertices1,F46,2)</f>
        <v>31.698729810778058</v>
      </c>
      <c r="I46" s="6">
        <f t="shared" si="10"/>
        <v>-11830.127018922194</v>
      </c>
    </row>
    <row r="47" spans="1:10" x14ac:dyDescent="0.35">
      <c r="B47">
        <f t="shared" si="11"/>
        <v>1</v>
      </c>
      <c r="C47">
        <f t="shared" si="12"/>
        <v>2</v>
      </c>
      <c r="D47" s="6" cm="1">
        <f t="array" ref="D47">INDEX(IF($B47=1,Perpendiculars1,Perpendiculars2),$C47,1)</f>
        <v>-50</v>
      </c>
      <c r="E47" s="6" cm="1">
        <f t="array" ref="E47">INDEX(IF($B47=1,Perpendiculars1,Perpendiculars2),$C47,2)</f>
        <v>86.602540378443877</v>
      </c>
      <c r="F47">
        <f t="shared" si="13"/>
        <v>1</v>
      </c>
      <c r="G47" s="6" cm="1">
        <f t="array" ref="G47">INDEX(Vertices1,F47,1)</f>
        <v>31.698729810778058</v>
      </c>
      <c r="H47" s="6" cm="1">
        <f t="array" ref="H47">INDEX(Vertices1,F47,2)</f>
        <v>-18.301270189221938</v>
      </c>
      <c r="I47" s="6">
        <f t="shared" ref="I47" si="14">SUMPRODUCT($D47:$E47,G47:H47)</f>
        <v>-3169.8729810778068</v>
      </c>
    </row>
    <row r="48" spans="1:10" x14ac:dyDescent="0.35">
      <c r="B48">
        <f t="shared" si="11"/>
        <v>1</v>
      </c>
      <c r="C48">
        <f t="shared" si="12"/>
        <v>2</v>
      </c>
      <c r="D48" s="6" cm="1">
        <f t="array" ref="D48">INDEX(IF($B48=1,Perpendiculars1,Perpendiculars2),$C48,1)</f>
        <v>-50</v>
      </c>
      <c r="E48" s="6" cm="1">
        <f t="array" ref="E48">INDEX(IF($B48=1,Perpendiculars1,Perpendiculars2),$C48,2)</f>
        <v>86.602540378443877</v>
      </c>
      <c r="F48">
        <f t="shared" ref="F48:F50" si="15">IF(F47&lt;$B$5,F47+1,1)</f>
        <v>2</v>
      </c>
      <c r="G48" s="6" cm="1">
        <f t="array" ref="G48">INDEX(Vertices1,F48,1)</f>
        <v>-18.301270189221938</v>
      </c>
      <c r="H48" s="6" cm="1">
        <f t="array" ref="H48">INDEX(Vertices1,F48,2)</f>
        <v>68.301270189221938</v>
      </c>
      <c r="I48" s="6">
        <f t="shared" ref="I48:I50" si="16">SUMPRODUCT($D48:$E48,G48:H48)</f>
        <v>6830.127018922195</v>
      </c>
    </row>
    <row r="49" spans="2:9" x14ac:dyDescent="0.35">
      <c r="B49">
        <f t="shared" si="11"/>
        <v>1</v>
      </c>
      <c r="C49">
        <f t="shared" si="12"/>
        <v>2</v>
      </c>
      <c r="D49" s="6" cm="1">
        <f t="array" ref="D49">INDEX(IF($B49=1,Perpendiculars1,Perpendiculars2),$C49,1)</f>
        <v>-50</v>
      </c>
      <c r="E49" s="6" cm="1">
        <f t="array" ref="E49">INDEX(IF($B49=1,Perpendiculars1,Perpendiculars2),$C49,2)</f>
        <v>86.602540378443877</v>
      </c>
      <c r="F49">
        <f t="shared" si="15"/>
        <v>3</v>
      </c>
      <c r="G49" s="6" cm="1">
        <f t="array" ref="G49">INDEX(Vertices1,F49,1)</f>
        <v>68.301270189221938</v>
      </c>
      <c r="H49" s="6" cm="1">
        <f t="array" ref="H49">INDEX(Vertices1,F49,2)</f>
        <v>118.30127018922194</v>
      </c>
      <c r="I49" s="6">
        <f t="shared" si="16"/>
        <v>6830.1270189221941</v>
      </c>
    </row>
    <row r="50" spans="2:9" x14ac:dyDescent="0.35">
      <c r="B50">
        <f t="shared" si="11"/>
        <v>1</v>
      </c>
      <c r="C50">
        <f t="shared" si="12"/>
        <v>2</v>
      </c>
      <c r="D50" s="6" cm="1">
        <f t="array" ref="D50">INDEX(IF($B50=1,Perpendiculars1,Perpendiculars2),$C50,1)</f>
        <v>-50</v>
      </c>
      <c r="E50" s="6" cm="1">
        <f t="array" ref="E50">INDEX(IF($B50=1,Perpendiculars1,Perpendiculars2),$C50,2)</f>
        <v>86.602540378443877</v>
      </c>
      <c r="F50">
        <f t="shared" si="15"/>
        <v>4</v>
      </c>
      <c r="G50" s="6" cm="1">
        <f t="array" ref="G50">INDEX(Vertices1,F50,1)</f>
        <v>118.30127018922194</v>
      </c>
      <c r="H50" s="6" cm="1">
        <f t="array" ref="H50">INDEX(Vertices1,F50,2)</f>
        <v>31.698729810778058</v>
      </c>
      <c r="I50" s="6">
        <f t="shared" si="16"/>
        <v>-3169.8729810778077</v>
      </c>
    </row>
    <row r="51" spans="2:9" x14ac:dyDescent="0.35">
      <c r="B51">
        <f t="shared" si="11"/>
        <v>1</v>
      </c>
      <c r="C51">
        <f t="shared" si="12"/>
        <v>3</v>
      </c>
      <c r="D51" s="6" cm="1">
        <f t="array" ref="D51">INDEX(IF($B51=1,Perpendiculars1,Perpendiculars2),$C51,1)</f>
        <v>86.602540378443877</v>
      </c>
      <c r="E51" s="6" cm="1">
        <f t="array" ref="E51">INDEX(IF($B51=1,Perpendiculars1,Perpendiculars2),$C51,2)</f>
        <v>50</v>
      </c>
      <c r="F51">
        <f t="shared" ref="F51:F54" si="17">IF(F50&lt;$B$5,F50+1,1)</f>
        <v>1</v>
      </c>
      <c r="G51" s="6" cm="1">
        <f t="array" ref="G51">INDEX(Vertices1,F51,1)</f>
        <v>31.698729810778058</v>
      </c>
      <c r="H51" s="6" cm="1">
        <f t="array" ref="H51">INDEX(Vertices1,F51,2)</f>
        <v>-18.301270189221938</v>
      </c>
      <c r="I51" s="6">
        <f t="shared" ref="I51:I54" si="18">SUMPRODUCT($D51:$E51,G51:H51)</f>
        <v>1830.1270189221923</v>
      </c>
    </row>
    <row r="52" spans="2:9" x14ac:dyDescent="0.35">
      <c r="B52">
        <f t="shared" si="11"/>
        <v>1</v>
      </c>
      <c r="C52">
        <f t="shared" si="12"/>
        <v>3</v>
      </c>
      <c r="D52" s="6" cm="1">
        <f t="array" ref="D52">INDEX(IF($B52=1,Perpendiculars1,Perpendiculars2),$C52,1)</f>
        <v>86.602540378443877</v>
      </c>
      <c r="E52" s="6" cm="1">
        <f t="array" ref="E52">INDEX(IF($B52=1,Perpendiculars1,Perpendiculars2),$C52,2)</f>
        <v>50</v>
      </c>
      <c r="F52">
        <f t="shared" si="17"/>
        <v>2</v>
      </c>
      <c r="G52" s="6" cm="1">
        <f t="array" ref="G52">INDEX(Vertices1,F52,1)</f>
        <v>-18.301270189221938</v>
      </c>
      <c r="H52" s="6" cm="1">
        <f t="array" ref="H52">INDEX(Vertices1,F52,2)</f>
        <v>68.301270189221938</v>
      </c>
      <c r="I52" s="6">
        <f t="shared" si="18"/>
        <v>1830.127018922193</v>
      </c>
    </row>
    <row r="53" spans="2:9" x14ac:dyDescent="0.35">
      <c r="B53">
        <f t="shared" si="11"/>
        <v>1</v>
      </c>
      <c r="C53">
        <f t="shared" si="12"/>
        <v>3</v>
      </c>
      <c r="D53" s="6" cm="1">
        <f t="array" ref="D53">INDEX(IF($B53=1,Perpendiculars1,Perpendiculars2),$C53,1)</f>
        <v>86.602540378443877</v>
      </c>
      <c r="E53" s="6" cm="1">
        <f t="array" ref="E53">INDEX(IF($B53=1,Perpendiculars1,Perpendiculars2),$C53,2)</f>
        <v>50</v>
      </c>
      <c r="F53">
        <f t="shared" si="17"/>
        <v>3</v>
      </c>
      <c r="G53" s="6" cm="1">
        <f t="array" ref="G53">INDEX(Vertices1,F53,1)</f>
        <v>68.301270189221938</v>
      </c>
      <c r="H53" s="6" cm="1">
        <f t="array" ref="H53">INDEX(Vertices1,F53,2)</f>
        <v>118.30127018922194</v>
      </c>
      <c r="I53" s="6">
        <f t="shared" si="18"/>
        <v>11830.127018922194</v>
      </c>
    </row>
    <row r="54" spans="2:9" x14ac:dyDescent="0.35">
      <c r="B54">
        <f t="shared" si="11"/>
        <v>1</v>
      </c>
      <c r="C54">
        <f t="shared" si="12"/>
        <v>3</v>
      </c>
      <c r="D54" s="6" cm="1">
        <f t="array" ref="D54">INDEX(IF($B54=1,Perpendiculars1,Perpendiculars2),$C54,1)</f>
        <v>86.602540378443877</v>
      </c>
      <c r="E54" s="6" cm="1">
        <f t="array" ref="E54">INDEX(IF($B54=1,Perpendiculars1,Perpendiculars2),$C54,2)</f>
        <v>50</v>
      </c>
      <c r="F54">
        <f t="shared" si="17"/>
        <v>4</v>
      </c>
      <c r="G54" s="6" cm="1">
        <f t="array" ref="G54">INDEX(Vertices1,F54,1)</f>
        <v>118.30127018922194</v>
      </c>
      <c r="H54" s="6" cm="1">
        <f t="array" ref="H54">INDEX(Vertices1,F54,2)</f>
        <v>31.698729810778058</v>
      </c>
      <c r="I54" s="6">
        <f t="shared" si="18"/>
        <v>11830.127018922194</v>
      </c>
    </row>
    <row r="55" spans="2:9" x14ac:dyDescent="0.35">
      <c r="B55">
        <f t="shared" si="11"/>
        <v>1</v>
      </c>
      <c r="C55">
        <f t="shared" si="12"/>
        <v>4</v>
      </c>
      <c r="D55" s="6" cm="1">
        <f t="array" ref="D55">INDEX(IF($B55=1,Perpendiculars1,Perpendiculars2),$C55,1)</f>
        <v>50</v>
      </c>
      <c r="E55" s="6" cm="1">
        <f t="array" ref="E55">INDEX(IF($B55=1,Perpendiculars1,Perpendiculars2),$C55,2)</f>
        <v>-86.602540378443877</v>
      </c>
      <c r="F55">
        <f t="shared" ref="F55:F58" si="19">IF(F54&lt;$B$5,F54+1,1)</f>
        <v>1</v>
      </c>
      <c r="G55" s="6" cm="1">
        <f t="array" ref="G55">INDEX(Vertices1,F55,1)</f>
        <v>31.698729810778058</v>
      </c>
      <c r="H55" s="6" cm="1">
        <f t="array" ref="H55">INDEX(Vertices1,F55,2)</f>
        <v>-18.301270189221938</v>
      </c>
      <c r="I55" s="6">
        <f t="shared" ref="I55:I58" si="20">SUMPRODUCT($D55:$E55,G55:H55)</f>
        <v>3169.8729810778068</v>
      </c>
    </row>
    <row r="56" spans="2:9" x14ac:dyDescent="0.35">
      <c r="B56">
        <f t="shared" si="11"/>
        <v>1</v>
      </c>
      <c r="C56">
        <f t="shared" si="12"/>
        <v>4</v>
      </c>
      <c r="D56" s="6" cm="1">
        <f t="array" ref="D56">INDEX(IF($B56=1,Perpendiculars1,Perpendiculars2),$C56,1)</f>
        <v>50</v>
      </c>
      <c r="E56" s="6" cm="1">
        <f t="array" ref="E56">INDEX(IF($B56=1,Perpendiculars1,Perpendiculars2),$C56,2)</f>
        <v>-86.602540378443877</v>
      </c>
      <c r="F56">
        <f t="shared" si="19"/>
        <v>2</v>
      </c>
      <c r="G56" s="6" cm="1">
        <f t="array" ref="G56">INDEX(Vertices1,F56,1)</f>
        <v>-18.301270189221938</v>
      </c>
      <c r="H56" s="6" cm="1">
        <f t="array" ref="H56">INDEX(Vertices1,F56,2)</f>
        <v>68.301270189221938</v>
      </c>
      <c r="I56" s="6">
        <f t="shared" si="20"/>
        <v>-6830.127018922195</v>
      </c>
    </row>
    <row r="57" spans="2:9" x14ac:dyDescent="0.35">
      <c r="B57">
        <f t="shared" si="11"/>
        <v>1</v>
      </c>
      <c r="C57">
        <f t="shared" si="12"/>
        <v>4</v>
      </c>
      <c r="D57" s="6" cm="1">
        <f t="array" ref="D57">INDEX(IF($B57=1,Perpendiculars1,Perpendiculars2),$C57,1)</f>
        <v>50</v>
      </c>
      <c r="E57" s="6" cm="1">
        <f t="array" ref="E57">INDEX(IF($B57=1,Perpendiculars1,Perpendiculars2),$C57,2)</f>
        <v>-86.602540378443877</v>
      </c>
      <c r="F57">
        <f t="shared" si="19"/>
        <v>3</v>
      </c>
      <c r="G57" s="6" cm="1">
        <f t="array" ref="G57">INDEX(Vertices1,F57,1)</f>
        <v>68.301270189221938</v>
      </c>
      <c r="H57" s="6" cm="1">
        <f t="array" ref="H57">INDEX(Vertices1,F57,2)</f>
        <v>118.30127018922194</v>
      </c>
      <c r="I57" s="6">
        <f t="shared" si="20"/>
        <v>-6830.1270189221941</v>
      </c>
    </row>
    <row r="58" spans="2:9" x14ac:dyDescent="0.35">
      <c r="B58">
        <f t="shared" si="11"/>
        <v>1</v>
      </c>
      <c r="C58">
        <f t="shared" si="12"/>
        <v>4</v>
      </c>
      <c r="D58" s="6" cm="1">
        <f t="array" ref="D58">INDEX(IF($B58=1,Perpendiculars1,Perpendiculars2),$C58,1)</f>
        <v>50</v>
      </c>
      <c r="E58" s="6" cm="1">
        <f t="array" ref="E58">INDEX(IF($B58=1,Perpendiculars1,Perpendiculars2),$C58,2)</f>
        <v>-86.602540378443877</v>
      </c>
      <c r="F58">
        <f t="shared" si="19"/>
        <v>4</v>
      </c>
      <c r="G58" s="6" cm="1">
        <f t="array" ref="G58">INDEX(Vertices1,F58,1)</f>
        <v>118.30127018922194</v>
      </c>
      <c r="H58" s="6" cm="1">
        <f t="array" ref="H58">INDEX(Vertices1,F58,2)</f>
        <v>31.698729810778058</v>
      </c>
      <c r="I58" s="6">
        <f t="shared" si="20"/>
        <v>3169.8729810778077</v>
      </c>
    </row>
    <row r="59" spans="2:9" x14ac:dyDescent="0.35">
      <c r="B59">
        <f t="shared" ref="B59:B60" si="21">IF(C58&lt;$B$5,B58,IF(F58&lt;$B$5,B58,B58+1))</f>
        <v>2</v>
      </c>
      <c r="C59">
        <f t="shared" si="12"/>
        <v>1</v>
      </c>
      <c r="D59" s="6" cm="1">
        <f t="array" ref="D59">INDEX(IF($B59=1,Perpendiculars1,Perpendiculars2),$C59,1)</f>
        <v>-86.602540378443891</v>
      </c>
      <c r="E59" s="6" cm="1">
        <f t="array" ref="E59">INDEX(IF($B59=1,Perpendiculars1,Perpendiculars2),$C59,2)</f>
        <v>-50</v>
      </c>
      <c r="F59">
        <f t="shared" ref="F59:F60" si="22">IF(F58&lt;$B$5,F58+1,1)</f>
        <v>1</v>
      </c>
      <c r="G59" s="6" cm="1">
        <f t="array" ref="G59">INDEX(Vertices1,F59,1)</f>
        <v>31.698729810778058</v>
      </c>
      <c r="H59" s="6" cm="1">
        <f t="array" ref="H59">INDEX(Vertices1,F59,2)</f>
        <v>-18.301270189221938</v>
      </c>
      <c r="I59" s="6">
        <f t="shared" ref="I59:I60" si="23">SUMPRODUCT($D59:$E59,G59:H59)</f>
        <v>-1830.1270189221927</v>
      </c>
    </row>
    <row r="60" spans="2:9" x14ac:dyDescent="0.35">
      <c r="B60">
        <f t="shared" si="21"/>
        <v>2</v>
      </c>
      <c r="C60">
        <f t="shared" si="12"/>
        <v>1</v>
      </c>
      <c r="D60" s="6" cm="1">
        <f t="array" ref="D60">INDEX(IF($B60=1,Perpendiculars1,Perpendiculars2),$C60,1)</f>
        <v>-86.602540378443891</v>
      </c>
      <c r="E60" s="6" cm="1">
        <f t="array" ref="E60">INDEX(IF($B60=1,Perpendiculars1,Perpendiculars2),$C60,2)</f>
        <v>-50</v>
      </c>
      <c r="F60">
        <f t="shared" si="22"/>
        <v>2</v>
      </c>
      <c r="G60" s="6" cm="1">
        <f t="array" ref="G60">INDEX(Vertices1,F60,1)</f>
        <v>-18.301270189221938</v>
      </c>
      <c r="H60" s="6" cm="1">
        <f t="array" ref="H60">INDEX(Vertices1,F60,2)</f>
        <v>68.301270189221938</v>
      </c>
      <c r="I60" s="6">
        <f t="shared" si="23"/>
        <v>-1830.1270189221927</v>
      </c>
    </row>
    <row r="61" spans="2:9" x14ac:dyDescent="0.35">
      <c r="B61">
        <f t="shared" ref="B61:B74" si="24">IF(C60&lt;$B$5,B60,IF(F60&lt;$B$5,B60,B60+1))</f>
        <v>2</v>
      </c>
      <c r="C61">
        <f t="shared" ref="C61:C74" si="25">IF(F60=$B$5,IF(B61=B60,C60+1,1),C60)</f>
        <v>1</v>
      </c>
      <c r="D61" s="6" cm="1">
        <f t="array" ref="D61">INDEX(IF($B61=1,Perpendiculars1,Perpendiculars2),$C61,1)</f>
        <v>-86.602540378443891</v>
      </c>
      <c r="E61" s="6" cm="1">
        <f t="array" ref="E61">INDEX(IF($B61=1,Perpendiculars1,Perpendiculars2),$C61,2)</f>
        <v>-50</v>
      </c>
      <c r="F61">
        <f t="shared" ref="F61:F74" si="26">IF(F60&lt;$B$5,F60+1,1)</f>
        <v>3</v>
      </c>
      <c r="G61" s="6" cm="1">
        <f t="array" ref="G61">INDEX(Vertices1,F61,1)</f>
        <v>68.301270189221938</v>
      </c>
      <c r="H61" s="6" cm="1">
        <f t="array" ref="H61">INDEX(Vertices1,F61,2)</f>
        <v>118.30127018922194</v>
      </c>
      <c r="I61" s="6">
        <f t="shared" ref="I61:I74" si="27">SUMPRODUCT($D61:$E61,G61:H61)</f>
        <v>-11830.127018922196</v>
      </c>
    </row>
    <row r="62" spans="2:9" x14ac:dyDescent="0.35">
      <c r="B62">
        <f t="shared" si="24"/>
        <v>2</v>
      </c>
      <c r="C62">
        <f t="shared" si="25"/>
        <v>1</v>
      </c>
      <c r="D62" s="6" cm="1">
        <f t="array" ref="D62">INDEX(IF($B62=1,Perpendiculars1,Perpendiculars2),$C62,1)</f>
        <v>-86.602540378443891</v>
      </c>
      <c r="E62" s="6" cm="1">
        <f t="array" ref="E62">INDEX(IF($B62=1,Perpendiculars1,Perpendiculars2),$C62,2)</f>
        <v>-50</v>
      </c>
      <c r="F62">
        <f t="shared" si="26"/>
        <v>4</v>
      </c>
      <c r="G62" s="6" cm="1">
        <f t="array" ref="G62">INDEX(Vertices1,F62,1)</f>
        <v>118.30127018922194</v>
      </c>
      <c r="H62" s="6" cm="1">
        <f t="array" ref="H62">INDEX(Vertices1,F62,2)</f>
        <v>31.698729810778058</v>
      </c>
      <c r="I62" s="6">
        <f t="shared" si="27"/>
        <v>-11830.127018922196</v>
      </c>
    </row>
    <row r="63" spans="2:9" x14ac:dyDescent="0.35">
      <c r="B63">
        <f t="shared" si="24"/>
        <v>2</v>
      </c>
      <c r="C63">
        <f t="shared" si="25"/>
        <v>2</v>
      </c>
      <c r="D63" s="6" cm="1">
        <f t="array" ref="D63">INDEX(IF($B63=1,Perpendiculars1,Perpendiculars2),$C63,1)</f>
        <v>-50</v>
      </c>
      <c r="E63" s="6" cm="1">
        <f t="array" ref="E63">INDEX(IF($B63=1,Perpendiculars1,Perpendiculars2),$C63,2)</f>
        <v>86.602540378443891</v>
      </c>
      <c r="F63">
        <f t="shared" si="26"/>
        <v>1</v>
      </c>
      <c r="G63" s="6" cm="1">
        <f t="array" ref="G63">INDEX(Vertices1,F63,1)</f>
        <v>31.698729810778058</v>
      </c>
      <c r="H63" s="6" cm="1">
        <f t="array" ref="H63">INDEX(Vertices1,F63,2)</f>
        <v>-18.301270189221938</v>
      </c>
      <c r="I63" s="6">
        <f t="shared" si="27"/>
        <v>-3169.8729810778073</v>
      </c>
    </row>
    <row r="64" spans="2:9" x14ac:dyDescent="0.35">
      <c r="B64">
        <f t="shared" si="24"/>
        <v>2</v>
      </c>
      <c r="C64">
        <f t="shared" si="25"/>
        <v>2</v>
      </c>
      <c r="D64" s="6" cm="1">
        <f t="array" ref="D64">INDEX(IF($B64=1,Perpendiculars1,Perpendiculars2),$C64,1)</f>
        <v>-50</v>
      </c>
      <c r="E64" s="6" cm="1">
        <f t="array" ref="E64">INDEX(IF($B64=1,Perpendiculars1,Perpendiculars2),$C64,2)</f>
        <v>86.602540378443891</v>
      </c>
      <c r="F64">
        <f t="shared" si="26"/>
        <v>2</v>
      </c>
      <c r="G64" s="6" cm="1">
        <f t="array" ref="G64">INDEX(Vertices1,F64,1)</f>
        <v>-18.301270189221938</v>
      </c>
      <c r="H64" s="6" cm="1">
        <f t="array" ref="H64">INDEX(Vertices1,F64,2)</f>
        <v>68.301270189221938</v>
      </c>
      <c r="I64" s="6">
        <f t="shared" si="27"/>
        <v>6830.1270189221959</v>
      </c>
    </row>
    <row r="65" spans="1:9" x14ac:dyDescent="0.35">
      <c r="B65">
        <f t="shared" si="24"/>
        <v>2</v>
      </c>
      <c r="C65">
        <f t="shared" si="25"/>
        <v>2</v>
      </c>
      <c r="D65" s="6" cm="1">
        <f t="array" ref="D65">INDEX(IF($B65=1,Perpendiculars1,Perpendiculars2),$C65,1)</f>
        <v>-50</v>
      </c>
      <c r="E65" s="6" cm="1">
        <f t="array" ref="E65">INDEX(IF($B65=1,Perpendiculars1,Perpendiculars2),$C65,2)</f>
        <v>86.602540378443891</v>
      </c>
      <c r="F65">
        <f t="shared" si="26"/>
        <v>3</v>
      </c>
      <c r="G65" s="6" cm="1">
        <f t="array" ref="G65">INDEX(Vertices1,F65,1)</f>
        <v>68.301270189221938</v>
      </c>
      <c r="H65" s="6" cm="1">
        <f t="array" ref="H65">INDEX(Vertices1,F65,2)</f>
        <v>118.30127018922194</v>
      </c>
      <c r="I65" s="6">
        <f t="shared" si="27"/>
        <v>6830.1270189221959</v>
      </c>
    </row>
    <row r="66" spans="1:9" x14ac:dyDescent="0.35">
      <c r="B66">
        <f t="shared" si="24"/>
        <v>2</v>
      </c>
      <c r="C66">
        <f t="shared" si="25"/>
        <v>2</v>
      </c>
      <c r="D66" s="6" cm="1">
        <f t="array" ref="D66">INDEX(IF($B66=1,Perpendiculars1,Perpendiculars2),$C66,1)</f>
        <v>-50</v>
      </c>
      <c r="E66" s="6" cm="1">
        <f t="array" ref="E66">INDEX(IF($B66=1,Perpendiculars1,Perpendiculars2),$C66,2)</f>
        <v>86.602540378443891</v>
      </c>
      <c r="F66">
        <f t="shared" si="26"/>
        <v>4</v>
      </c>
      <c r="G66" s="6" cm="1">
        <f t="array" ref="G66">INDEX(Vertices1,F66,1)</f>
        <v>118.30127018922194</v>
      </c>
      <c r="H66" s="6" cm="1">
        <f t="array" ref="H66">INDEX(Vertices1,F66,2)</f>
        <v>31.698729810778058</v>
      </c>
      <c r="I66" s="6">
        <f t="shared" si="27"/>
        <v>-3169.8729810778073</v>
      </c>
    </row>
    <row r="67" spans="1:9" x14ac:dyDescent="0.35">
      <c r="B67">
        <f t="shared" si="24"/>
        <v>2</v>
      </c>
      <c r="C67">
        <f t="shared" si="25"/>
        <v>3</v>
      </c>
      <c r="D67" s="6" cm="1">
        <f t="array" ref="D67">INDEX(IF($B67=1,Perpendiculars1,Perpendiculars2),$C67,1)</f>
        <v>86.602540378443891</v>
      </c>
      <c r="E67" s="6" cm="1">
        <f t="array" ref="E67">INDEX(IF($B67=1,Perpendiculars1,Perpendiculars2),$C67,2)</f>
        <v>50</v>
      </c>
      <c r="F67">
        <f t="shared" si="26"/>
        <v>1</v>
      </c>
      <c r="G67" s="6" cm="1">
        <f t="array" ref="G67">INDEX(Vertices1,F67,1)</f>
        <v>31.698729810778058</v>
      </c>
      <c r="H67" s="6" cm="1">
        <f t="array" ref="H67">INDEX(Vertices1,F67,2)</f>
        <v>-18.301270189221938</v>
      </c>
      <c r="I67" s="6">
        <f t="shared" si="27"/>
        <v>1830.1270189221927</v>
      </c>
    </row>
    <row r="68" spans="1:9" x14ac:dyDescent="0.35">
      <c r="B68">
        <f t="shared" si="24"/>
        <v>2</v>
      </c>
      <c r="C68">
        <f t="shared" si="25"/>
        <v>3</v>
      </c>
      <c r="D68" s="6" cm="1">
        <f t="array" ref="D68">INDEX(IF($B68=1,Perpendiculars1,Perpendiculars2),$C68,1)</f>
        <v>86.602540378443891</v>
      </c>
      <c r="E68" s="6" cm="1">
        <f t="array" ref="E68">INDEX(IF($B68=1,Perpendiculars1,Perpendiculars2),$C68,2)</f>
        <v>50</v>
      </c>
      <c r="F68">
        <f t="shared" si="26"/>
        <v>2</v>
      </c>
      <c r="G68" s="6" cm="1">
        <f t="array" ref="G68">INDEX(Vertices1,F68,1)</f>
        <v>-18.301270189221938</v>
      </c>
      <c r="H68" s="6" cm="1">
        <f t="array" ref="H68">INDEX(Vertices1,F68,2)</f>
        <v>68.301270189221938</v>
      </c>
      <c r="I68" s="6">
        <f t="shared" si="27"/>
        <v>1830.1270189221927</v>
      </c>
    </row>
    <row r="69" spans="1:9" x14ac:dyDescent="0.35">
      <c r="B69">
        <f t="shared" si="24"/>
        <v>2</v>
      </c>
      <c r="C69">
        <f t="shared" si="25"/>
        <v>3</v>
      </c>
      <c r="D69" s="6" cm="1">
        <f t="array" ref="D69">INDEX(IF($B69=1,Perpendiculars1,Perpendiculars2),$C69,1)</f>
        <v>86.602540378443891</v>
      </c>
      <c r="E69" s="6" cm="1">
        <f t="array" ref="E69">INDEX(IF($B69=1,Perpendiculars1,Perpendiculars2),$C69,2)</f>
        <v>50</v>
      </c>
      <c r="F69">
        <f t="shared" si="26"/>
        <v>3</v>
      </c>
      <c r="G69" s="6" cm="1">
        <f t="array" ref="G69">INDEX(Vertices1,F69,1)</f>
        <v>68.301270189221938</v>
      </c>
      <c r="H69" s="6" cm="1">
        <f t="array" ref="H69">INDEX(Vertices1,F69,2)</f>
        <v>118.30127018922194</v>
      </c>
      <c r="I69" s="6">
        <f t="shared" si="27"/>
        <v>11830.127018922196</v>
      </c>
    </row>
    <row r="70" spans="1:9" x14ac:dyDescent="0.35">
      <c r="B70">
        <f t="shared" si="24"/>
        <v>2</v>
      </c>
      <c r="C70">
        <f t="shared" si="25"/>
        <v>3</v>
      </c>
      <c r="D70" s="6" cm="1">
        <f t="array" ref="D70">INDEX(IF($B70=1,Perpendiculars1,Perpendiculars2),$C70,1)</f>
        <v>86.602540378443891</v>
      </c>
      <c r="E70" s="6" cm="1">
        <f t="array" ref="E70">INDEX(IF($B70=1,Perpendiculars1,Perpendiculars2),$C70,2)</f>
        <v>50</v>
      </c>
      <c r="F70">
        <f t="shared" si="26"/>
        <v>4</v>
      </c>
      <c r="G70" s="6" cm="1">
        <f t="array" ref="G70">INDEX(Vertices1,F70,1)</f>
        <v>118.30127018922194</v>
      </c>
      <c r="H70" s="6" cm="1">
        <f t="array" ref="H70">INDEX(Vertices1,F70,2)</f>
        <v>31.698729810778058</v>
      </c>
      <c r="I70" s="6">
        <f t="shared" si="27"/>
        <v>11830.127018922196</v>
      </c>
    </row>
    <row r="71" spans="1:9" x14ac:dyDescent="0.35">
      <c r="B71">
        <f t="shared" si="24"/>
        <v>2</v>
      </c>
      <c r="C71">
        <f t="shared" si="25"/>
        <v>4</v>
      </c>
      <c r="D71" s="6" cm="1">
        <f t="array" ref="D71">INDEX(IF($B71=1,Perpendiculars1,Perpendiculars2),$C71,1)</f>
        <v>50</v>
      </c>
      <c r="E71" s="6" cm="1">
        <f t="array" ref="E71">INDEX(IF($B71=1,Perpendiculars1,Perpendiculars2),$C71,2)</f>
        <v>-86.602540378443891</v>
      </c>
      <c r="F71">
        <f t="shared" si="26"/>
        <v>1</v>
      </c>
      <c r="G71" s="6" cm="1">
        <f t="array" ref="G71">INDEX(Vertices1,F71,1)</f>
        <v>31.698729810778058</v>
      </c>
      <c r="H71" s="6" cm="1">
        <f t="array" ref="H71">INDEX(Vertices1,F71,2)</f>
        <v>-18.301270189221938</v>
      </c>
      <c r="I71" s="6">
        <f t="shared" si="27"/>
        <v>3169.8729810778073</v>
      </c>
    </row>
    <row r="72" spans="1:9" x14ac:dyDescent="0.35">
      <c r="B72">
        <f t="shared" si="24"/>
        <v>2</v>
      </c>
      <c r="C72">
        <f t="shared" si="25"/>
        <v>4</v>
      </c>
      <c r="D72" s="6" cm="1">
        <f t="array" ref="D72">INDEX(IF($B72=1,Perpendiculars1,Perpendiculars2),$C72,1)</f>
        <v>50</v>
      </c>
      <c r="E72" s="6" cm="1">
        <f t="array" ref="E72">INDEX(IF($B72=1,Perpendiculars1,Perpendiculars2),$C72,2)</f>
        <v>-86.602540378443891</v>
      </c>
      <c r="F72">
        <f t="shared" si="26"/>
        <v>2</v>
      </c>
      <c r="G72" s="6" cm="1">
        <f t="array" ref="G72">INDEX(Vertices1,F72,1)</f>
        <v>-18.301270189221938</v>
      </c>
      <c r="H72" s="6" cm="1">
        <f t="array" ref="H72">INDEX(Vertices1,F72,2)</f>
        <v>68.301270189221938</v>
      </c>
      <c r="I72" s="6">
        <f t="shared" si="27"/>
        <v>-6830.1270189221959</v>
      </c>
    </row>
    <row r="73" spans="1:9" x14ac:dyDescent="0.35">
      <c r="B73">
        <f t="shared" si="24"/>
        <v>2</v>
      </c>
      <c r="C73">
        <f t="shared" si="25"/>
        <v>4</v>
      </c>
      <c r="D73" s="6" cm="1">
        <f t="array" ref="D73">INDEX(IF($B73=1,Perpendiculars1,Perpendiculars2),$C73,1)</f>
        <v>50</v>
      </c>
      <c r="E73" s="6" cm="1">
        <f t="array" ref="E73">INDEX(IF($B73=1,Perpendiculars1,Perpendiculars2),$C73,2)</f>
        <v>-86.602540378443891</v>
      </c>
      <c r="F73">
        <f t="shared" si="26"/>
        <v>3</v>
      </c>
      <c r="G73" s="6" cm="1">
        <f t="array" ref="G73">INDEX(Vertices1,F73,1)</f>
        <v>68.301270189221938</v>
      </c>
      <c r="H73" s="6" cm="1">
        <f t="array" ref="H73">INDEX(Vertices1,F73,2)</f>
        <v>118.30127018922194</v>
      </c>
      <c r="I73" s="6">
        <f t="shared" si="27"/>
        <v>-6830.1270189221959</v>
      </c>
    </row>
    <row r="74" spans="1:9" x14ac:dyDescent="0.35">
      <c r="B74">
        <f t="shared" si="24"/>
        <v>2</v>
      </c>
      <c r="C74">
        <f t="shared" si="25"/>
        <v>4</v>
      </c>
      <c r="D74" s="6" cm="1">
        <f t="array" ref="D74">INDEX(IF($B74=1,Perpendiculars1,Perpendiculars2),$C74,1)</f>
        <v>50</v>
      </c>
      <c r="E74" s="6" cm="1">
        <f t="array" ref="E74">INDEX(IF($B74=1,Perpendiculars1,Perpendiculars2),$C74,2)</f>
        <v>-86.602540378443891</v>
      </c>
      <c r="F74">
        <f t="shared" si="26"/>
        <v>4</v>
      </c>
      <c r="G74" s="6" cm="1">
        <f t="array" ref="G74">INDEX(Vertices1,F74,1)</f>
        <v>118.30127018922194</v>
      </c>
      <c r="H74" s="6" cm="1">
        <f t="array" ref="H74">INDEX(Vertices1,F74,2)</f>
        <v>31.698729810778058</v>
      </c>
      <c r="I74" s="6">
        <f t="shared" si="27"/>
        <v>3169.8729810778073</v>
      </c>
    </row>
    <row r="75" spans="1:9" x14ac:dyDescent="0.35">
      <c r="B75" s="3"/>
      <c r="C75" s="3"/>
      <c r="D75" s="3"/>
      <c r="E75" s="3"/>
      <c r="F75" s="3"/>
      <c r="G75" s="3"/>
      <c r="H75" s="3"/>
      <c r="I75" s="3"/>
    </row>
    <row r="77" spans="1:9" x14ac:dyDescent="0.35">
      <c r="A77" s="2" t="s">
        <v>31</v>
      </c>
    </row>
    <row r="78" spans="1:9" ht="15" thickBot="1" x14ac:dyDescent="0.4">
      <c r="B78" s="9" t="s">
        <v>4</v>
      </c>
      <c r="C78" s="9"/>
      <c r="D78" s="9"/>
      <c r="E78" s="9"/>
      <c r="F78" s="9" t="s">
        <v>13</v>
      </c>
      <c r="G78" s="9"/>
      <c r="H78" s="9"/>
      <c r="I78" s="9"/>
    </row>
    <row r="79" spans="1:9" ht="15" thickBot="1" x14ac:dyDescent="0.4">
      <c r="B79" s="4" t="s">
        <v>27</v>
      </c>
      <c r="C79" s="4" t="s">
        <v>28</v>
      </c>
      <c r="D79" s="4" t="s">
        <v>0</v>
      </c>
      <c r="E79" s="4" t="s">
        <v>1</v>
      </c>
      <c r="F79" s="4" t="s">
        <v>28</v>
      </c>
      <c r="G79" s="4" t="s">
        <v>0</v>
      </c>
      <c r="H79" s="4" t="s">
        <v>1</v>
      </c>
      <c r="I79" s="4" t="s">
        <v>29</v>
      </c>
    </row>
    <row r="80" spans="1:9" x14ac:dyDescent="0.35">
      <c r="B80">
        <v>1</v>
      </c>
      <c r="C80">
        <v>1</v>
      </c>
      <c r="D80" s="6" cm="1">
        <f t="array" ref="D80">INDEX(IF($B80=1,Perpendiculars1,Perpendiculars2),$C80,1)</f>
        <v>-86.602540378443877</v>
      </c>
      <c r="E80" s="6" cm="1">
        <f t="array" ref="E80">INDEX(IF($B80=1,Perpendiculars1,Perpendiculars2),$C80,2)</f>
        <v>-50</v>
      </c>
      <c r="F80">
        <v>1</v>
      </c>
      <c r="G80" s="6" cm="1">
        <f t="array" ref="G80">INDEX(Vertices2,F80,1)</f>
        <v>111.69872981077806</v>
      </c>
      <c r="H80" s="6" cm="1">
        <f t="array" ref="H80">INDEX(Vertices2,F80,2)</f>
        <v>61.698729810778062</v>
      </c>
      <c r="I80" s="6">
        <f>SUMPRODUCT($D80:$E80,G80:H80)</f>
        <v>-12758.330249197703</v>
      </c>
    </row>
    <row r="81" spans="2:9" x14ac:dyDescent="0.35">
      <c r="B81">
        <f>IF(C80&lt;$B$5,B80,IF(F80&lt;$B$5,B80,B80+1))</f>
        <v>1</v>
      </c>
      <c r="C81">
        <f>IF(F80=$B$5,IF(B81=B80,C80+1,1),C80)</f>
        <v>1</v>
      </c>
      <c r="D81" s="6" cm="1">
        <f t="array" ref="D81">INDEX(IF($B81=1,Perpendiculars1,Perpendiculars2),$C81,1)</f>
        <v>-86.602540378443877</v>
      </c>
      <c r="E81" s="6" cm="1">
        <f t="array" ref="E81">INDEX(IF($B81=1,Perpendiculars1,Perpendiculars2),$C81,2)</f>
        <v>-50</v>
      </c>
      <c r="F81">
        <f>IF(F80&lt;$B$5,F80+1,1)</f>
        <v>2</v>
      </c>
      <c r="G81" s="6" cm="1">
        <f t="array" ref="G81">INDEX(Vertices2,F81,1)</f>
        <v>61.698729810778062</v>
      </c>
      <c r="H81" s="6" cm="1">
        <f t="array" ref="H81">INDEX(Vertices2,F81,2)</f>
        <v>148.30127018922195</v>
      </c>
      <c r="I81" s="6">
        <f t="shared" ref="I81:I97" si="28">SUMPRODUCT($D81:$E81,G81:H81)</f>
        <v>-12758.330249197705</v>
      </c>
    </row>
    <row r="82" spans="2:9" x14ac:dyDescent="0.35">
      <c r="B82">
        <f t="shared" ref="B82:B97" si="29">IF(C81&lt;$B$5,B81,IF(F81&lt;$B$5,B81,B81+1))</f>
        <v>1</v>
      </c>
      <c r="C82">
        <f t="shared" ref="C82:C97" si="30">IF(F81=$B$5,IF(B82=B81,C81+1,1),C81)</f>
        <v>1</v>
      </c>
      <c r="D82" s="6" cm="1">
        <f t="array" ref="D82">INDEX(IF($B82=1,Perpendiculars1,Perpendiculars2),$C82,1)</f>
        <v>-86.602540378443877</v>
      </c>
      <c r="E82" s="6" cm="1">
        <f t="array" ref="E82">INDEX(IF($B82=1,Perpendiculars1,Perpendiculars2),$C82,2)</f>
        <v>-50</v>
      </c>
      <c r="F82">
        <f t="shared" ref="F82:F97" si="31">IF(F81&lt;$B$5,F81+1,1)</f>
        <v>3</v>
      </c>
      <c r="G82" s="6" cm="1">
        <f t="array" ref="G82">INDEX(Vertices2,F82,1)</f>
        <v>148.30127018922195</v>
      </c>
      <c r="H82" s="6" cm="1">
        <f t="array" ref="H82">INDEX(Vertices2,F82,2)</f>
        <v>198.30127018922195</v>
      </c>
      <c r="I82" s="6">
        <f t="shared" si="28"/>
        <v>-22758.330249197708</v>
      </c>
    </row>
    <row r="83" spans="2:9" x14ac:dyDescent="0.35">
      <c r="B83">
        <f t="shared" si="29"/>
        <v>1</v>
      </c>
      <c r="C83">
        <f t="shared" si="30"/>
        <v>1</v>
      </c>
      <c r="D83" s="6" cm="1">
        <f t="array" ref="D83">INDEX(IF($B83=1,Perpendiculars1,Perpendiculars2),$C83,1)</f>
        <v>-86.602540378443877</v>
      </c>
      <c r="E83" s="6" cm="1">
        <f t="array" ref="E83">INDEX(IF($B83=1,Perpendiculars1,Perpendiculars2),$C83,2)</f>
        <v>-50</v>
      </c>
      <c r="F83">
        <f t="shared" si="31"/>
        <v>4</v>
      </c>
      <c r="G83" s="6" cm="1">
        <f t="array" ref="G83">INDEX(Vertices2,F83,1)</f>
        <v>198.30127018922195</v>
      </c>
      <c r="H83" s="6" cm="1">
        <f t="array" ref="H83">INDEX(Vertices2,F83,2)</f>
        <v>111.69872981077806</v>
      </c>
      <c r="I83" s="6">
        <f t="shared" si="28"/>
        <v>-22758.330249197708</v>
      </c>
    </row>
    <row r="84" spans="2:9" x14ac:dyDescent="0.35">
      <c r="B84">
        <f t="shared" si="29"/>
        <v>1</v>
      </c>
      <c r="C84">
        <f t="shared" si="30"/>
        <v>2</v>
      </c>
      <c r="D84" s="6" cm="1">
        <f t="array" ref="D84">INDEX(IF($B84=1,Perpendiculars1,Perpendiculars2),$C84,1)</f>
        <v>-50</v>
      </c>
      <c r="E84" s="6" cm="1">
        <f t="array" ref="E84">INDEX(IF($B84=1,Perpendiculars1,Perpendiculars2),$C84,2)</f>
        <v>86.602540378443877</v>
      </c>
      <c r="F84">
        <f t="shared" si="31"/>
        <v>1</v>
      </c>
      <c r="G84" s="6" cm="1">
        <f t="array" ref="G84">INDEX(Vertices2,F84,1)</f>
        <v>111.69872981077806</v>
      </c>
      <c r="H84" s="6" cm="1">
        <f t="array" ref="H84">INDEX(Vertices2,F84,2)</f>
        <v>61.698729810778062</v>
      </c>
      <c r="I84" s="6">
        <f t="shared" si="28"/>
        <v>-241.66975080229713</v>
      </c>
    </row>
    <row r="85" spans="2:9" x14ac:dyDescent="0.35">
      <c r="B85">
        <f t="shared" si="29"/>
        <v>1</v>
      </c>
      <c r="C85">
        <f t="shared" si="30"/>
        <v>2</v>
      </c>
      <c r="D85" s="6" cm="1">
        <f t="array" ref="D85">INDEX(IF($B85=1,Perpendiculars1,Perpendiculars2),$C85,1)</f>
        <v>-50</v>
      </c>
      <c r="E85" s="6" cm="1">
        <f t="array" ref="E85">INDEX(IF($B85=1,Perpendiculars1,Perpendiculars2),$C85,2)</f>
        <v>86.602540378443877</v>
      </c>
      <c r="F85">
        <f t="shared" si="31"/>
        <v>2</v>
      </c>
      <c r="G85" s="6" cm="1">
        <f t="array" ref="G85">INDEX(Vertices2,F85,1)</f>
        <v>61.698729810778062</v>
      </c>
      <c r="H85" s="6" cm="1">
        <f t="array" ref="H85">INDEX(Vertices2,F85,2)</f>
        <v>148.30127018922195</v>
      </c>
      <c r="I85" s="6">
        <f t="shared" si="28"/>
        <v>9758.3302491977065</v>
      </c>
    </row>
    <row r="86" spans="2:9" x14ac:dyDescent="0.35">
      <c r="B86">
        <f t="shared" si="29"/>
        <v>1</v>
      </c>
      <c r="C86">
        <f t="shared" si="30"/>
        <v>2</v>
      </c>
      <c r="D86" s="6" cm="1">
        <f t="array" ref="D86">INDEX(IF($B86=1,Perpendiculars1,Perpendiculars2),$C86,1)</f>
        <v>-50</v>
      </c>
      <c r="E86" s="6" cm="1">
        <f t="array" ref="E86">INDEX(IF($B86=1,Perpendiculars1,Perpendiculars2),$C86,2)</f>
        <v>86.602540378443877</v>
      </c>
      <c r="F86">
        <f t="shared" si="31"/>
        <v>3</v>
      </c>
      <c r="G86" s="6" cm="1">
        <f t="array" ref="G86">INDEX(Vertices2,F86,1)</f>
        <v>148.30127018922195</v>
      </c>
      <c r="H86" s="6" cm="1">
        <f t="array" ref="H86">INDEX(Vertices2,F86,2)</f>
        <v>198.30127018922195</v>
      </c>
      <c r="I86" s="6">
        <f t="shared" si="28"/>
        <v>9758.3302491977047</v>
      </c>
    </row>
    <row r="87" spans="2:9" x14ac:dyDescent="0.35">
      <c r="B87">
        <f t="shared" si="29"/>
        <v>1</v>
      </c>
      <c r="C87">
        <f t="shared" si="30"/>
        <v>2</v>
      </c>
      <c r="D87" s="6" cm="1">
        <f t="array" ref="D87">INDEX(IF($B87=1,Perpendiculars1,Perpendiculars2),$C87,1)</f>
        <v>-50</v>
      </c>
      <c r="E87" s="6" cm="1">
        <f t="array" ref="E87">INDEX(IF($B87=1,Perpendiculars1,Perpendiculars2),$C87,2)</f>
        <v>86.602540378443877</v>
      </c>
      <c r="F87">
        <f t="shared" si="31"/>
        <v>4</v>
      </c>
      <c r="G87" s="6" cm="1">
        <f t="array" ref="G87">INDEX(Vertices2,F87,1)</f>
        <v>198.30127018922195</v>
      </c>
      <c r="H87" s="6" cm="1">
        <f t="array" ref="H87">INDEX(Vertices2,F87,2)</f>
        <v>111.69872981077806</v>
      </c>
      <c r="I87" s="6">
        <f t="shared" si="28"/>
        <v>-241.66975080229713</v>
      </c>
    </row>
    <row r="88" spans="2:9" x14ac:dyDescent="0.35">
      <c r="B88">
        <f t="shared" si="29"/>
        <v>1</v>
      </c>
      <c r="C88">
        <f t="shared" si="30"/>
        <v>3</v>
      </c>
      <c r="D88" s="6" cm="1">
        <f t="array" ref="D88">INDEX(IF($B88=1,Perpendiculars1,Perpendiculars2),$C88,1)</f>
        <v>86.602540378443877</v>
      </c>
      <c r="E88" s="6" cm="1">
        <f t="array" ref="E88">INDEX(IF($B88=1,Perpendiculars1,Perpendiculars2),$C88,2)</f>
        <v>50</v>
      </c>
      <c r="F88">
        <f t="shared" si="31"/>
        <v>1</v>
      </c>
      <c r="G88" s="6" cm="1">
        <f t="array" ref="G88">INDEX(Vertices2,F88,1)</f>
        <v>111.69872981077806</v>
      </c>
      <c r="H88" s="6" cm="1">
        <f t="array" ref="H88">INDEX(Vertices2,F88,2)</f>
        <v>61.698729810778062</v>
      </c>
      <c r="I88" s="6">
        <f t="shared" si="28"/>
        <v>12758.330249197703</v>
      </c>
    </row>
    <row r="89" spans="2:9" x14ac:dyDescent="0.35">
      <c r="B89">
        <f t="shared" si="29"/>
        <v>1</v>
      </c>
      <c r="C89">
        <f t="shared" si="30"/>
        <v>3</v>
      </c>
      <c r="D89" s="6" cm="1">
        <f t="array" ref="D89">INDEX(IF($B89=1,Perpendiculars1,Perpendiculars2),$C89,1)</f>
        <v>86.602540378443877</v>
      </c>
      <c r="E89" s="6" cm="1">
        <f t="array" ref="E89">INDEX(IF($B89=1,Perpendiculars1,Perpendiculars2),$C89,2)</f>
        <v>50</v>
      </c>
      <c r="F89">
        <f t="shared" si="31"/>
        <v>2</v>
      </c>
      <c r="G89" s="6" cm="1">
        <f t="array" ref="G89">INDEX(Vertices2,F89,1)</f>
        <v>61.698729810778062</v>
      </c>
      <c r="H89" s="6" cm="1">
        <f t="array" ref="H89">INDEX(Vertices2,F89,2)</f>
        <v>148.30127018922195</v>
      </c>
      <c r="I89" s="6">
        <f t="shared" si="28"/>
        <v>12758.330249197705</v>
      </c>
    </row>
    <row r="90" spans="2:9" x14ac:dyDescent="0.35">
      <c r="B90">
        <f t="shared" si="29"/>
        <v>1</v>
      </c>
      <c r="C90">
        <f t="shared" si="30"/>
        <v>3</v>
      </c>
      <c r="D90" s="6" cm="1">
        <f t="array" ref="D90">INDEX(IF($B90=1,Perpendiculars1,Perpendiculars2),$C90,1)</f>
        <v>86.602540378443877</v>
      </c>
      <c r="E90" s="6" cm="1">
        <f t="array" ref="E90">INDEX(IF($B90=1,Perpendiculars1,Perpendiculars2),$C90,2)</f>
        <v>50</v>
      </c>
      <c r="F90">
        <f t="shared" si="31"/>
        <v>3</v>
      </c>
      <c r="G90" s="6" cm="1">
        <f t="array" ref="G90">INDEX(Vertices2,F90,1)</f>
        <v>148.30127018922195</v>
      </c>
      <c r="H90" s="6" cm="1">
        <f t="array" ref="H90">INDEX(Vertices2,F90,2)</f>
        <v>198.30127018922195</v>
      </c>
      <c r="I90" s="6">
        <f t="shared" si="28"/>
        <v>22758.330249197708</v>
      </c>
    </row>
    <row r="91" spans="2:9" x14ac:dyDescent="0.35">
      <c r="B91">
        <f t="shared" si="29"/>
        <v>1</v>
      </c>
      <c r="C91">
        <f t="shared" si="30"/>
        <v>3</v>
      </c>
      <c r="D91" s="6" cm="1">
        <f t="array" ref="D91">INDEX(IF($B91=1,Perpendiculars1,Perpendiculars2),$C91,1)</f>
        <v>86.602540378443877</v>
      </c>
      <c r="E91" s="6" cm="1">
        <f t="array" ref="E91">INDEX(IF($B91=1,Perpendiculars1,Perpendiculars2),$C91,2)</f>
        <v>50</v>
      </c>
      <c r="F91">
        <f t="shared" si="31"/>
        <v>4</v>
      </c>
      <c r="G91" s="6" cm="1">
        <f t="array" ref="G91">INDEX(Vertices2,F91,1)</f>
        <v>198.30127018922195</v>
      </c>
      <c r="H91" s="6" cm="1">
        <f t="array" ref="H91">INDEX(Vertices2,F91,2)</f>
        <v>111.69872981077806</v>
      </c>
      <c r="I91" s="6">
        <f t="shared" si="28"/>
        <v>22758.330249197708</v>
      </c>
    </row>
    <row r="92" spans="2:9" x14ac:dyDescent="0.35">
      <c r="B92">
        <f t="shared" si="29"/>
        <v>1</v>
      </c>
      <c r="C92">
        <f t="shared" si="30"/>
        <v>4</v>
      </c>
      <c r="D92" s="6" cm="1">
        <f t="array" ref="D92">INDEX(IF($B92=1,Perpendiculars1,Perpendiculars2),$C92,1)</f>
        <v>50</v>
      </c>
      <c r="E92" s="6" cm="1">
        <f t="array" ref="E92">INDEX(IF($B92=1,Perpendiculars1,Perpendiculars2),$C92,2)</f>
        <v>-86.602540378443877</v>
      </c>
      <c r="F92">
        <f t="shared" si="31"/>
        <v>1</v>
      </c>
      <c r="G92" s="6" cm="1">
        <f t="array" ref="G92">INDEX(Vertices2,F92,1)</f>
        <v>111.69872981077806</v>
      </c>
      <c r="H92" s="6" cm="1">
        <f t="array" ref="H92">INDEX(Vertices2,F92,2)</f>
        <v>61.698729810778062</v>
      </c>
      <c r="I92" s="6">
        <f t="shared" si="28"/>
        <v>241.66975080229713</v>
      </c>
    </row>
    <row r="93" spans="2:9" x14ac:dyDescent="0.35">
      <c r="B93">
        <f t="shared" si="29"/>
        <v>1</v>
      </c>
      <c r="C93">
        <f t="shared" si="30"/>
        <v>4</v>
      </c>
      <c r="D93" s="6" cm="1">
        <f t="array" ref="D93">INDEX(IF($B93=1,Perpendiculars1,Perpendiculars2),$C93,1)</f>
        <v>50</v>
      </c>
      <c r="E93" s="6" cm="1">
        <f t="array" ref="E93">INDEX(IF($B93=1,Perpendiculars1,Perpendiculars2),$C93,2)</f>
        <v>-86.602540378443877</v>
      </c>
      <c r="F93">
        <f t="shared" si="31"/>
        <v>2</v>
      </c>
      <c r="G93" s="6" cm="1">
        <f t="array" ref="G93">INDEX(Vertices2,F93,1)</f>
        <v>61.698729810778062</v>
      </c>
      <c r="H93" s="6" cm="1">
        <f t="array" ref="H93">INDEX(Vertices2,F93,2)</f>
        <v>148.30127018922195</v>
      </c>
      <c r="I93" s="6">
        <f t="shared" si="28"/>
        <v>-9758.3302491977065</v>
      </c>
    </row>
    <row r="94" spans="2:9" x14ac:dyDescent="0.35">
      <c r="B94">
        <f t="shared" si="29"/>
        <v>1</v>
      </c>
      <c r="C94">
        <f t="shared" si="30"/>
        <v>4</v>
      </c>
      <c r="D94" s="6" cm="1">
        <f t="array" ref="D94">INDEX(IF($B94=1,Perpendiculars1,Perpendiculars2),$C94,1)</f>
        <v>50</v>
      </c>
      <c r="E94" s="6" cm="1">
        <f t="array" ref="E94">INDEX(IF($B94=1,Perpendiculars1,Perpendiculars2),$C94,2)</f>
        <v>-86.602540378443877</v>
      </c>
      <c r="F94">
        <f t="shared" si="31"/>
        <v>3</v>
      </c>
      <c r="G94" s="6" cm="1">
        <f t="array" ref="G94">INDEX(Vertices2,F94,1)</f>
        <v>148.30127018922195</v>
      </c>
      <c r="H94" s="6" cm="1">
        <f t="array" ref="H94">INDEX(Vertices2,F94,2)</f>
        <v>198.30127018922195</v>
      </c>
      <c r="I94" s="6">
        <f t="shared" si="28"/>
        <v>-9758.3302491977047</v>
      </c>
    </row>
    <row r="95" spans="2:9" x14ac:dyDescent="0.35">
      <c r="B95">
        <f t="shared" si="29"/>
        <v>1</v>
      </c>
      <c r="C95">
        <f t="shared" si="30"/>
        <v>4</v>
      </c>
      <c r="D95" s="6" cm="1">
        <f t="array" ref="D95">INDEX(IF($B95=1,Perpendiculars1,Perpendiculars2),$C95,1)</f>
        <v>50</v>
      </c>
      <c r="E95" s="6" cm="1">
        <f t="array" ref="E95">INDEX(IF($B95=1,Perpendiculars1,Perpendiculars2),$C95,2)</f>
        <v>-86.602540378443877</v>
      </c>
      <c r="F95">
        <f t="shared" si="31"/>
        <v>4</v>
      </c>
      <c r="G95" s="6" cm="1">
        <f t="array" ref="G95">INDEX(Vertices2,F95,1)</f>
        <v>198.30127018922195</v>
      </c>
      <c r="H95" s="6" cm="1">
        <f t="array" ref="H95">INDEX(Vertices2,F95,2)</f>
        <v>111.69872981077806</v>
      </c>
      <c r="I95" s="6">
        <f t="shared" si="28"/>
        <v>241.66975080229713</v>
      </c>
    </row>
    <row r="96" spans="2:9" x14ac:dyDescent="0.35">
      <c r="B96">
        <f t="shared" si="29"/>
        <v>2</v>
      </c>
      <c r="C96">
        <f t="shared" si="30"/>
        <v>1</v>
      </c>
      <c r="D96" s="6" cm="1">
        <f t="array" ref="D96">INDEX(IF($B96=1,Perpendiculars1,Perpendiculars2),$C96,1)</f>
        <v>-86.602540378443891</v>
      </c>
      <c r="E96" s="6" cm="1">
        <f t="array" ref="E96">INDEX(IF($B96=1,Perpendiculars1,Perpendiculars2),$C96,2)</f>
        <v>-50</v>
      </c>
      <c r="F96">
        <f t="shared" si="31"/>
        <v>1</v>
      </c>
      <c r="G96" s="6" cm="1">
        <f t="array" ref="G96">INDEX(Vertices2,F96,1)</f>
        <v>111.69872981077806</v>
      </c>
      <c r="H96" s="6" cm="1">
        <f t="array" ref="H96">INDEX(Vertices2,F96,2)</f>
        <v>61.698729810778062</v>
      </c>
      <c r="I96" s="6">
        <f t="shared" si="28"/>
        <v>-12758.330249197705</v>
      </c>
    </row>
    <row r="97" spans="2:9" x14ac:dyDescent="0.35">
      <c r="B97">
        <f t="shared" si="29"/>
        <v>2</v>
      </c>
      <c r="C97">
        <f t="shared" si="30"/>
        <v>1</v>
      </c>
      <c r="D97" s="6" cm="1">
        <f t="array" ref="D97">INDEX(IF($B97=1,Perpendiculars1,Perpendiculars2),$C97,1)</f>
        <v>-86.602540378443891</v>
      </c>
      <c r="E97" s="6" cm="1">
        <f t="array" ref="E97">INDEX(IF($B97=1,Perpendiculars1,Perpendiculars2),$C97,2)</f>
        <v>-50</v>
      </c>
      <c r="F97">
        <f t="shared" si="31"/>
        <v>2</v>
      </c>
      <c r="G97" s="6" cm="1">
        <f t="array" ref="G97">INDEX(Vertices2,F97,1)</f>
        <v>61.698729810778062</v>
      </c>
      <c r="H97" s="6" cm="1">
        <f t="array" ref="H97">INDEX(Vertices2,F97,2)</f>
        <v>148.30127018922195</v>
      </c>
      <c r="I97" s="6">
        <f t="shared" si="28"/>
        <v>-12758.330249197705</v>
      </c>
    </row>
    <row r="98" spans="2:9" x14ac:dyDescent="0.35">
      <c r="B98">
        <f t="shared" ref="B98:B108" si="32">IF(C97&lt;$B$5,B97,IF(F97&lt;$B$5,B97,B97+1))</f>
        <v>2</v>
      </c>
      <c r="C98">
        <f t="shared" ref="C98:C108" si="33">IF(F97=$B$5,IF(B98=B97,C97+1,1),C97)</f>
        <v>1</v>
      </c>
      <c r="D98" s="6" cm="1">
        <f t="array" ref="D98">INDEX(IF($B98=1,Perpendiculars1,Perpendiculars2),$C98,1)</f>
        <v>-86.602540378443891</v>
      </c>
      <c r="E98" s="6" cm="1">
        <f t="array" ref="E98">INDEX(IF($B98=1,Perpendiculars1,Perpendiculars2),$C98,2)</f>
        <v>-50</v>
      </c>
      <c r="F98">
        <f t="shared" ref="F98:F108" si="34">IF(F97&lt;$B$5,F97+1,1)</f>
        <v>3</v>
      </c>
      <c r="G98" s="6" cm="1">
        <f t="array" ref="G98">INDEX(Vertices2,F98,1)</f>
        <v>148.30127018922195</v>
      </c>
      <c r="H98" s="6" cm="1">
        <f t="array" ref="H98">INDEX(Vertices2,F98,2)</f>
        <v>198.30127018922195</v>
      </c>
      <c r="I98" s="6">
        <f t="shared" ref="I98:I108" si="35">SUMPRODUCT($D98:$E98,G98:H98)</f>
        <v>-22758.330249197708</v>
      </c>
    </row>
    <row r="99" spans="2:9" x14ac:dyDescent="0.35">
      <c r="B99">
        <f t="shared" si="32"/>
        <v>2</v>
      </c>
      <c r="C99">
        <f t="shared" si="33"/>
        <v>1</v>
      </c>
      <c r="D99" s="6" cm="1">
        <f t="array" ref="D99">INDEX(IF($B99=1,Perpendiculars1,Perpendiculars2),$C99,1)</f>
        <v>-86.602540378443891</v>
      </c>
      <c r="E99" s="6" cm="1">
        <f t="array" ref="E99">INDEX(IF($B99=1,Perpendiculars1,Perpendiculars2),$C99,2)</f>
        <v>-50</v>
      </c>
      <c r="F99">
        <f t="shared" si="34"/>
        <v>4</v>
      </c>
      <c r="G99" s="6" cm="1">
        <f t="array" ref="G99">INDEX(Vertices2,F99,1)</f>
        <v>198.30127018922195</v>
      </c>
      <c r="H99" s="6" cm="1">
        <f t="array" ref="H99">INDEX(Vertices2,F99,2)</f>
        <v>111.69872981077806</v>
      </c>
      <c r="I99" s="6">
        <f t="shared" si="35"/>
        <v>-22758.330249197708</v>
      </c>
    </row>
    <row r="100" spans="2:9" x14ac:dyDescent="0.35">
      <c r="B100">
        <f t="shared" si="32"/>
        <v>2</v>
      </c>
      <c r="C100">
        <f t="shared" si="33"/>
        <v>2</v>
      </c>
      <c r="D100" s="6" cm="1">
        <f t="array" ref="D100">INDEX(IF($B100=1,Perpendiculars1,Perpendiculars2),$C100,1)</f>
        <v>-50</v>
      </c>
      <c r="E100" s="6" cm="1">
        <f t="array" ref="E100">INDEX(IF($B100=1,Perpendiculars1,Perpendiculars2),$C100,2)</f>
        <v>86.602540378443891</v>
      </c>
      <c r="F100">
        <f t="shared" si="34"/>
        <v>1</v>
      </c>
      <c r="G100" s="6" cm="1">
        <f t="array" ref="G100">INDEX(Vertices2,F100,1)</f>
        <v>111.69872981077806</v>
      </c>
      <c r="H100" s="6" cm="1">
        <f t="array" ref="H100">INDEX(Vertices2,F100,2)</f>
        <v>61.698729810778062</v>
      </c>
      <c r="I100" s="6">
        <f t="shared" si="35"/>
        <v>-241.66975080229622</v>
      </c>
    </row>
    <row r="101" spans="2:9" x14ac:dyDescent="0.35">
      <c r="B101">
        <f t="shared" si="32"/>
        <v>2</v>
      </c>
      <c r="C101">
        <f t="shared" si="33"/>
        <v>2</v>
      </c>
      <c r="D101" s="6" cm="1">
        <f t="array" ref="D101">INDEX(IF($B101=1,Perpendiculars1,Perpendiculars2),$C101,1)</f>
        <v>-50</v>
      </c>
      <c r="E101" s="6" cm="1">
        <f t="array" ref="E101">INDEX(IF($B101=1,Perpendiculars1,Perpendiculars2),$C101,2)</f>
        <v>86.602540378443891</v>
      </c>
      <c r="F101">
        <f t="shared" si="34"/>
        <v>2</v>
      </c>
      <c r="G101" s="6" cm="1">
        <f t="array" ref="G101">INDEX(Vertices2,F101,1)</f>
        <v>61.698729810778062</v>
      </c>
      <c r="H101" s="6" cm="1">
        <f t="array" ref="H101">INDEX(Vertices2,F101,2)</f>
        <v>148.30127018922195</v>
      </c>
      <c r="I101" s="6">
        <f t="shared" si="35"/>
        <v>9758.3302491977083</v>
      </c>
    </row>
    <row r="102" spans="2:9" x14ac:dyDescent="0.35">
      <c r="B102">
        <f t="shared" si="32"/>
        <v>2</v>
      </c>
      <c r="C102">
        <f t="shared" si="33"/>
        <v>2</v>
      </c>
      <c r="D102" s="6" cm="1">
        <f t="array" ref="D102">INDEX(IF($B102=1,Perpendiculars1,Perpendiculars2),$C102,1)</f>
        <v>-50</v>
      </c>
      <c r="E102" s="6" cm="1">
        <f t="array" ref="E102">INDEX(IF($B102=1,Perpendiculars1,Perpendiculars2),$C102,2)</f>
        <v>86.602540378443891</v>
      </c>
      <c r="F102">
        <f t="shared" si="34"/>
        <v>3</v>
      </c>
      <c r="G102" s="6" cm="1">
        <f t="array" ref="G102">INDEX(Vertices2,F102,1)</f>
        <v>148.30127018922195</v>
      </c>
      <c r="H102" s="6" cm="1">
        <f t="array" ref="H102">INDEX(Vertices2,F102,2)</f>
        <v>198.30127018922195</v>
      </c>
      <c r="I102" s="6">
        <f t="shared" si="35"/>
        <v>9758.3302491977083</v>
      </c>
    </row>
    <row r="103" spans="2:9" x14ac:dyDescent="0.35">
      <c r="B103">
        <f t="shared" si="32"/>
        <v>2</v>
      </c>
      <c r="C103">
        <f t="shared" si="33"/>
        <v>2</v>
      </c>
      <c r="D103" s="6" cm="1">
        <f t="array" ref="D103">INDEX(IF($B103=1,Perpendiculars1,Perpendiculars2),$C103,1)</f>
        <v>-50</v>
      </c>
      <c r="E103" s="6" cm="1">
        <f t="array" ref="E103">INDEX(IF($B103=1,Perpendiculars1,Perpendiculars2),$C103,2)</f>
        <v>86.602540378443891</v>
      </c>
      <c r="F103">
        <f t="shared" si="34"/>
        <v>4</v>
      </c>
      <c r="G103" s="6" cm="1">
        <f t="array" ref="G103">INDEX(Vertices2,F103,1)</f>
        <v>198.30127018922195</v>
      </c>
      <c r="H103" s="6" cm="1">
        <f t="array" ref="H103">INDEX(Vertices2,F103,2)</f>
        <v>111.69872981077806</v>
      </c>
      <c r="I103" s="6">
        <f t="shared" si="35"/>
        <v>-241.66975080229531</v>
      </c>
    </row>
    <row r="104" spans="2:9" x14ac:dyDescent="0.35">
      <c r="B104">
        <f t="shared" si="32"/>
        <v>2</v>
      </c>
      <c r="C104">
        <f t="shared" si="33"/>
        <v>3</v>
      </c>
      <c r="D104" s="6" cm="1">
        <f t="array" ref="D104">INDEX(IF($B104=1,Perpendiculars1,Perpendiculars2),$C104,1)</f>
        <v>86.602540378443891</v>
      </c>
      <c r="E104" s="6" cm="1">
        <f t="array" ref="E104">INDEX(IF($B104=1,Perpendiculars1,Perpendiculars2),$C104,2)</f>
        <v>50</v>
      </c>
      <c r="F104">
        <f t="shared" si="34"/>
        <v>1</v>
      </c>
      <c r="G104" s="6" cm="1">
        <f t="array" ref="G104">INDEX(Vertices2,F104,1)</f>
        <v>111.69872981077806</v>
      </c>
      <c r="H104" s="6" cm="1">
        <f t="array" ref="H104">INDEX(Vertices2,F104,2)</f>
        <v>61.698729810778062</v>
      </c>
      <c r="I104" s="6">
        <f t="shared" si="35"/>
        <v>12758.330249197705</v>
      </c>
    </row>
    <row r="105" spans="2:9" x14ac:dyDescent="0.35">
      <c r="B105">
        <f t="shared" si="32"/>
        <v>2</v>
      </c>
      <c r="C105">
        <f t="shared" si="33"/>
        <v>3</v>
      </c>
      <c r="D105" s="6" cm="1">
        <f t="array" ref="D105">INDEX(IF($B105=1,Perpendiculars1,Perpendiculars2),$C105,1)</f>
        <v>86.602540378443891</v>
      </c>
      <c r="E105" s="6" cm="1">
        <f t="array" ref="E105">INDEX(IF($B105=1,Perpendiculars1,Perpendiculars2),$C105,2)</f>
        <v>50</v>
      </c>
      <c r="F105">
        <f t="shared" si="34"/>
        <v>2</v>
      </c>
      <c r="G105" s="6" cm="1">
        <f t="array" ref="G105">INDEX(Vertices2,F105,1)</f>
        <v>61.698729810778062</v>
      </c>
      <c r="H105" s="6" cm="1">
        <f t="array" ref="H105">INDEX(Vertices2,F105,2)</f>
        <v>148.30127018922195</v>
      </c>
      <c r="I105" s="6">
        <f t="shared" si="35"/>
        <v>12758.330249197705</v>
      </c>
    </row>
    <row r="106" spans="2:9" x14ac:dyDescent="0.35">
      <c r="B106">
        <f t="shared" si="32"/>
        <v>2</v>
      </c>
      <c r="C106">
        <f t="shared" si="33"/>
        <v>3</v>
      </c>
      <c r="D106" s="6" cm="1">
        <f t="array" ref="D106">INDEX(IF($B106=1,Perpendiculars1,Perpendiculars2),$C106,1)</f>
        <v>86.602540378443891</v>
      </c>
      <c r="E106" s="6" cm="1">
        <f t="array" ref="E106">INDEX(IF($B106=1,Perpendiculars1,Perpendiculars2),$C106,2)</f>
        <v>50</v>
      </c>
      <c r="F106">
        <f t="shared" si="34"/>
        <v>3</v>
      </c>
      <c r="G106" s="6" cm="1">
        <f t="array" ref="G106">INDEX(Vertices2,F106,1)</f>
        <v>148.30127018922195</v>
      </c>
      <c r="H106" s="6" cm="1">
        <f t="array" ref="H106">INDEX(Vertices2,F106,2)</f>
        <v>198.30127018922195</v>
      </c>
      <c r="I106" s="6">
        <f t="shared" si="35"/>
        <v>22758.330249197708</v>
      </c>
    </row>
    <row r="107" spans="2:9" x14ac:dyDescent="0.35">
      <c r="B107">
        <f t="shared" si="32"/>
        <v>2</v>
      </c>
      <c r="C107">
        <f t="shared" si="33"/>
        <v>3</v>
      </c>
      <c r="D107" s="6" cm="1">
        <f t="array" ref="D107">INDEX(IF($B107=1,Perpendiculars1,Perpendiculars2),$C107,1)</f>
        <v>86.602540378443891</v>
      </c>
      <c r="E107" s="6" cm="1">
        <f t="array" ref="E107">INDEX(IF($B107=1,Perpendiculars1,Perpendiculars2),$C107,2)</f>
        <v>50</v>
      </c>
      <c r="F107">
        <f t="shared" si="34"/>
        <v>4</v>
      </c>
      <c r="G107" s="6" cm="1">
        <f t="array" ref="G107">INDEX(Vertices2,F107,1)</f>
        <v>198.30127018922195</v>
      </c>
      <c r="H107" s="6" cm="1">
        <f t="array" ref="H107">INDEX(Vertices2,F107,2)</f>
        <v>111.69872981077806</v>
      </c>
      <c r="I107" s="6">
        <f t="shared" si="35"/>
        <v>22758.330249197708</v>
      </c>
    </row>
    <row r="108" spans="2:9" x14ac:dyDescent="0.35">
      <c r="B108">
        <f t="shared" si="32"/>
        <v>2</v>
      </c>
      <c r="C108">
        <f t="shared" si="33"/>
        <v>4</v>
      </c>
      <c r="D108" s="6" cm="1">
        <f t="array" ref="D108">INDEX(IF($B108=1,Perpendiculars1,Perpendiculars2),$C108,1)</f>
        <v>50</v>
      </c>
      <c r="E108" s="6" cm="1">
        <f t="array" ref="E108">INDEX(IF($B108=1,Perpendiculars1,Perpendiculars2),$C108,2)</f>
        <v>-86.602540378443891</v>
      </c>
      <c r="F108">
        <f t="shared" si="34"/>
        <v>1</v>
      </c>
      <c r="G108" s="6" cm="1">
        <f t="array" ref="G108">INDEX(Vertices2,F108,1)</f>
        <v>111.69872981077806</v>
      </c>
      <c r="H108" s="6" cm="1">
        <f t="array" ref="H108">INDEX(Vertices2,F108,2)</f>
        <v>61.698729810778062</v>
      </c>
      <c r="I108" s="6">
        <f t="shared" si="35"/>
        <v>241.66975080229622</v>
      </c>
    </row>
    <row r="109" spans="2:9" x14ac:dyDescent="0.35">
      <c r="B109">
        <f t="shared" ref="B109:B111" si="36">IF(C108&lt;$B$5,B108,IF(F108&lt;$B$5,B108,B108+1))</f>
        <v>2</v>
      </c>
      <c r="C109">
        <f t="shared" ref="C109:C111" si="37">IF(F108=$B$5,IF(B109=B108,C108+1,1),C108)</f>
        <v>4</v>
      </c>
      <c r="D109" s="6" cm="1">
        <f t="array" ref="D109">INDEX(IF($B109=1,Perpendiculars1,Perpendiculars2),$C109,1)</f>
        <v>50</v>
      </c>
      <c r="E109" s="6" cm="1">
        <f t="array" ref="E109">INDEX(IF($B109=1,Perpendiculars1,Perpendiculars2),$C109,2)</f>
        <v>-86.602540378443891</v>
      </c>
      <c r="F109">
        <f t="shared" ref="F109:F111" si="38">IF(F108&lt;$B$5,F108+1,1)</f>
        <v>2</v>
      </c>
      <c r="G109" s="6" cm="1">
        <f t="array" ref="G109">INDEX(Vertices2,F109,1)</f>
        <v>61.698729810778062</v>
      </c>
      <c r="H109" s="6" cm="1">
        <f t="array" ref="H109">INDEX(Vertices2,F109,2)</f>
        <v>148.30127018922195</v>
      </c>
      <c r="I109" s="6">
        <f t="shared" ref="I109:I111" si="39">SUMPRODUCT($D109:$E109,G109:H109)</f>
        <v>-9758.3302491977083</v>
      </c>
    </row>
    <row r="110" spans="2:9" x14ac:dyDescent="0.35">
      <c r="B110">
        <f t="shared" si="36"/>
        <v>2</v>
      </c>
      <c r="C110">
        <f t="shared" si="37"/>
        <v>4</v>
      </c>
      <c r="D110" s="6" cm="1">
        <f t="array" ref="D110">INDEX(IF($B110=1,Perpendiculars1,Perpendiculars2),$C110,1)</f>
        <v>50</v>
      </c>
      <c r="E110" s="6" cm="1">
        <f t="array" ref="E110">INDEX(IF($B110=1,Perpendiculars1,Perpendiculars2),$C110,2)</f>
        <v>-86.602540378443891</v>
      </c>
      <c r="F110">
        <f t="shared" si="38"/>
        <v>3</v>
      </c>
      <c r="G110" s="6" cm="1">
        <f t="array" ref="G110">INDEX(Vertices2,F110,1)</f>
        <v>148.30127018922195</v>
      </c>
      <c r="H110" s="6" cm="1">
        <f t="array" ref="H110">INDEX(Vertices2,F110,2)</f>
        <v>198.30127018922195</v>
      </c>
      <c r="I110" s="6">
        <f t="shared" si="39"/>
        <v>-9758.3302491977083</v>
      </c>
    </row>
    <row r="111" spans="2:9" x14ac:dyDescent="0.35">
      <c r="B111">
        <f t="shared" si="36"/>
        <v>2</v>
      </c>
      <c r="C111">
        <f t="shared" si="37"/>
        <v>4</v>
      </c>
      <c r="D111" s="6" cm="1">
        <f t="array" ref="D111">INDEX(IF($B111=1,Perpendiculars1,Perpendiculars2),$C111,1)</f>
        <v>50</v>
      </c>
      <c r="E111" s="6" cm="1">
        <f t="array" ref="E111">INDEX(IF($B111=1,Perpendiculars1,Perpendiculars2),$C111,2)</f>
        <v>-86.602540378443891</v>
      </c>
      <c r="F111">
        <f t="shared" si="38"/>
        <v>4</v>
      </c>
      <c r="G111" s="6" cm="1">
        <f t="array" ref="G111">INDEX(Vertices2,F111,1)</f>
        <v>198.30127018922195</v>
      </c>
      <c r="H111" s="6" cm="1">
        <f t="array" ref="H111">INDEX(Vertices2,F111,2)</f>
        <v>111.69872981077806</v>
      </c>
      <c r="I111" s="6">
        <f t="shared" si="39"/>
        <v>241.66975080229531</v>
      </c>
    </row>
    <row r="112" spans="2:9" x14ac:dyDescent="0.35">
      <c r="B112" s="3"/>
      <c r="C112" s="3"/>
      <c r="D112" s="3"/>
      <c r="E112" s="3"/>
      <c r="F112" s="3"/>
      <c r="G112" s="3"/>
      <c r="H112" s="3"/>
      <c r="I112" s="3"/>
    </row>
  </sheetData>
  <mergeCells count="9">
    <mergeCell ref="D10:E10"/>
    <mergeCell ref="B41:E41"/>
    <mergeCell ref="F41:I41"/>
    <mergeCell ref="B78:E78"/>
    <mergeCell ref="F78:I78"/>
    <mergeCell ref="B25:C25"/>
    <mergeCell ref="D25:E25"/>
    <mergeCell ref="F25:G25"/>
    <mergeCell ref="H25:J25"/>
  </mergeCells>
  <conditionalFormatting sqref="B43:I76 B80:I111 B27:J34">
    <cfRule type="expression" dxfId="10" priority="12">
      <formula>$B27&gt;2</formula>
    </cfRule>
  </conditionalFormatting>
  <conditionalFormatting sqref="B12:E15">
    <cfRule type="expression" dxfId="9" priority="9">
      <formula>ISNA($B12)</formula>
    </cfRule>
  </conditionalFormatting>
  <conditionalFormatting sqref="B12:E16">
    <cfRule type="expression" dxfId="8" priority="8">
      <formula>MAX($C$12:$C$16)&lt;$B$5</formula>
    </cfRule>
  </conditionalFormatting>
  <conditionalFormatting sqref="B18:E22">
    <cfRule type="expression" dxfId="7" priority="7">
      <formula>MAX($C$18:$C$22)&lt;$C$5</formula>
    </cfRule>
  </conditionalFormatting>
  <conditionalFormatting sqref="B27:J35">
    <cfRule type="expression" dxfId="6" priority="6">
      <formula>ROWS($B$27:$B$35)&lt;$B$7+1</formula>
    </cfRule>
  </conditionalFormatting>
  <conditionalFormatting sqref="B43:I75">
    <cfRule type="expression" dxfId="5" priority="5">
      <formula>ROWS($B$43:$B$75)&lt;($B$5*$B$7+1)</formula>
    </cfRule>
  </conditionalFormatting>
  <conditionalFormatting sqref="B80:I112">
    <cfRule type="expression" dxfId="4" priority="14">
      <formula>ROWS($B$80:$B$112)&lt;($B$7*$C$5+1)</formula>
    </cfRule>
  </conditionalFormatting>
  <conditionalFormatting sqref="B37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E4CB-0110-4521-9E1B-524174EF301D}">
  <dimension ref="A1:M31"/>
  <sheetViews>
    <sheetView workbookViewId="0">
      <selection activeCell="B18" sqref="B18"/>
    </sheetView>
  </sheetViews>
  <sheetFormatPr defaultRowHeight="14.5" x14ac:dyDescent="0.35"/>
  <cols>
    <col min="1" max="1" width="26.81640625" bestFit="1" customWidth="1"/>
  </cols>
  <sheetData>
    <row r="1" spans="1:13" x14ac:dyDescent="0.35">
      <c r="A1" t="s">
        <v>11</v>
      </c>
    </row>
    <row r="2" spans="1:13" x14ac:dyDescent="0.35">
      <c r="A2" t="s">
        <v>12</v>
      </c>
    </row>
    <row r="4" spans="1:13" x14ac:dyDescent="0.35">
      <c r="A4" t="s">
        <v>17</v>
      </c>
    </row>
    <row r="5" spans="1:13" ht="15" thickBot="1" x14ac:dyDescent="0.4">
      <c r="B5" s="5" t="s">
        <v>2</v>
      </c>
      <c r="C5" s="5" t="s">
        <v>3</v>
      </c>
    </row>
    <row r="6" spans="1:13" x14ac:dyDescent="0.35">
      <c r="B6">
        <v>30</v>
      </c>
      <c r="C6">
        <f>B6*PI()/180</f>
        <v>0.52359877559829882</v>
      </c>
    </row>
    <row r="8" spans="1:13" x14ac:dyDescent="0.35">
      <c r="A8" t="s">
        <v>13</v>
      </c>
      <c r="B8">
        <f>COUNT(B13:B17)</f>
        <v>4</v>
      </c>
    </row>
    <row r="10" spans="1:13" ht="15" thickBot="1" x14ac:dyDescent="0.4">
      <c r="B10" s="9" t="s">
        <v>18</v>
      </c>
      <c r="C10" s="9"/>
      <c r="D10" s="9"/>
      <c r="E10" s="9"/>
      <c r="F10" s="9" t="s">
        <v>10</v>
      </c>
      <c r="G10" s="9"/>
      <c r="H10" s="9"/>
      <c r="I10" s="9"/>
      <c r="J10" s="9" t="s">
        <v>24</v>
      </c>
      <c r="K10" s="9"/>
      <c r="L10" s="9" t="s">
        <v>19</v>
      </c>
      <c r="M10" s="9"/>
    </row>
    <row r="11" spans="1:13" ht="15" thickBot="1" x14ac:dyDescent="0.4">
      <c r="B11" s="9" t="s">
        <v>15</v>
      </c>
      <c r="C11" s="9"/>
      <c r="D11" s="9" t="s">
        <v>16</v>
      </c>
      <c r="E11" s="9"/>
      <c r="F11" s="9" t="s">
        <v>16</v>
      </c>
      <c r="G11" s="9"/>
      <c r="H11" s="9" t="s">
        <v>15</v>
      </c>
      <c r="I11" s="9"/>
      <c r="J11" s="9" t="s">
        <v>15</v>
      </c>
      <c r="K11" s="9"/>
      <c r="L11" s="9" t="s">
        <v>15</v>
      </c>
      <c r="M11" s="9"/>
    </row>
    <row r="12" spans="1:13" ht="15" thickBot="1" x14ac:dyDescent="0.4">
      <c r="A12" t="s">
        <v>23</v>
      </c>
      <c r="B12" s="5" t="s">
        <v>0</v>
      </c>
      <c r="C12" s="5" t="s">
        <v>1</v>
      </c>
      <c r="D12" s="5" t="s">
        <v>0</v>
      </c>
      <c r="E12" s="5" t="s">
        <v>1</v>
      </c>
      <c r="F12" s="5" t="s">
        <v>0</v>
      </c>
      <c r="G12" s="5" t="s">
        <v>1</v>
      </c>
      <c r="H12" s="5" t="s">
        <v>0</v>
      </c>
      <c r="I12" s="5" t="s">
        <v>1</v>
      </c>
      <c r="J12" s="5" t="s">
        <v>0</v>
      </c>
      <c r="K12" s="5" t="s">
        <v>1</v>
      </c>
      <c r="L12" s="5" t="s">
        <v>0</v>
      </c>
      <c r="M12" s="5" t="s">
        <v>1</v>
      </c>
    </row>
    <row r="13" spans="1:13" x14ac:dyDescent="0.35">
      <c r="A13">
        <v>1</v>
      </c>
      <c r="B13">
        <v>0</v>
      </c>
      <c r="C13">
        <v>0</v>
      </c>
      <c r="D13">
        <f>B13-$B$21</f>
        <v>-50</v>
      </c>
      <c r="E13">
        <f>C13-$C$21</f>
        <v>-50</v>
      </c>
      <c r="F13">
        <f>D13*COS($C$6)-E13*SIN($C$6)</f>
        <v>-18.301270189221942</v>
      </c>
      <c r="G13">
        <f>D13*SIN($C$6)+E13*COS($C$6)</f>
        <v>-68.301270189221938</v>
      </c>
      <c r="H13">
        <f>F13+$B$21</f>
        <v>31.698729810778058</v>
      </c>
      <c r="I13">
        <f>G13+$C$21</f>
        <v>-18.301270189221938</v>
      </c>
      <c r="J13" cm="1">
        <f t="array" ref="J13">IF($A13&lt;$B$8,INDEX(Vertices1,$A13+1,1),INDEX(Vertices1,1,1))-INDEX(Vertices1,$A13,1)</f>
        <v>-50</v>
      </c>
      <c r="K13" cm="1">
        <f t="array" ref="K13">IF($A13&lt;$B$8,INDEX(Vertices1,$A13+1,2),INDEX(Vertices1,1,2))-INDEX(Vertices1,$A13,2)</f>
        <v>86.602540378443877</v>
      </c>
      <c r="L13">
        <f>-K13</f>
        <v>-86.602540378443877</v>
      </c>
      <c r="M13">
        <f>J13</f>
        <v>-50</v>
      </c>
    </row>
    <row r="14" spans="1:13" x14ac:dyDescent="0.35">
      <c r="A14">
        <f>A13+1</f>
        <v>2</v>
      </c>
      <c r="B14">
        <v>0</v>
      </c>
      <c r="C14">
        <v>100</v>
      </c>
      <c r="D14">
        <f>B14-$B$21</f>
        <v>-50</v>
      </c>
      <c r="E14">
        <f>C14-$C$21</f>
        <v>50</v>
      </c>
      <c r="F14">
        <f>D14*COS($C$6)-E14*SIN($C$6)</f>
        <v>-68.301270189221938</v>
      </c>
      <c r="G14">
        <f>D14*SIN($C$6)+E14*COS($C$6)</f>
        <v>18.301270189221942</v>
      </c>
      <c r="H14">
        <f>F14+$B$21</f>
        <v>-18.301270189221938</v>
      </c>
      <c r="I14">
        <f>G14+$C$21</f>
        <v>68.301270189221938</v>
      </c>
      <c r="J14" cm="1">
        <f t="array" ref="J14">IF($A14&lt;$B$8,INDEX(Vertices1,$A14+1,1),INDEX(Vertices1,1,1))-INDEX(Vertices1,$A14,1)</f>
        <v>86.602540378443877</v>
      </c>
      <c r="K14" cm="1">
        <f t="array" ref="K14">IF($A14&lt;$B$8,INDEX(Vertices1,$A14+1,2),INDEX(Vertices1,1,2))-INDEX(Vertices1,$A14,2)</f>
        <v>50</v>
      </c>
      <c r="L14">
        <f t="shared" ref="L14:L15" si="0">-K14</f>
        <v>-50</v>
      </c>
      <c r="M14">
        <f t="shared" ref="M14:M15" si="1">J14</f>
        <v>86.602540378443877</v>
      </c>
    </row>
    <row r="15" spans="1:13" x14ac:dyDescent="0.35">
      <c r="A15">
        <f t="shared" ref="A15:A16" si="2">A14+1</f>
        <v>3</v>
      </c>
      <c r="B15">
        <v>100</v>
      </c>
      <c r="C15">
        <v>100</v>
      </c>
      <c r="D15">
        <f>B15-$B$21</f>
        <v>50</v>
      </c>
      <c r="E15">
        <f>C15-$C$21</f>
        <v>50</v>
      </c>
      <c r="F15">
        <f>D15*COS($C$6)-E15*SIN($C$6)</f>
        <v>18.301270189221942</v>
      </c>
      <c r="G15">
        <f>D15*SIN($C$6)+E15*COS($C$6)</f>
        <v>68.301270189221938</v>
      </c>
      <c r="H15">
        <f>F15+$B$21</f>
        <v>68.301270189221938</v>
      </c>
      <c r="I15">
        <f>G15+$C$21</f>
        <v>118.30127018922194</v>
      </c>
      <c r="J15" cm="1">
        <f t="array" ref="J15">IF($A15&lt;$B$8,INDEX(Vertices1,$A15+1,1),INDEX(Vertices1,1,1))-INDEX(Vertices1,$A15,1)</f>
        <v>50</v>
      </c>
      <c r="K15" cm="1">
        <f t="array" ref="K15">IF($A15&lt;$B$8,INDEX(Vertices1,$A15+1,2),INDEX(Vertices1,1,2))-INDEX(Vertices1,$A15,2)</f>
        <v>-86.602540378443877</v>
      </c>
      <c r="L15">
        <f t="shared" si="0"/>
        <v>86.602540378443877</v>
      </c>
      <c r="M15">
        <f t="shared" si="1"/>
        <v>50</v>
      </c>
    </row>
    <row r="16" spans="1:13" x14ac:dyDescent="0.35">
      <c r="A16">
        <f t="shared" si="2"/>
        <v>4</v>
      </c>
      <c r="B16">
        <v>100</v>
      </c>
      <c r="C16">
        <v>0</v>
      </c>
      <c r="D16">
        <f>B16-$B$21</f>
        <v>50</v>
      </c>
      <c r="E16">
        <f>C16-$C$21</f>
        <v>-50</v>
      </c>
      <c r="F16">
        <f>D16*COS($C$6)-E16*SIN($C$6)</f>
        <v>68.301270189221938</v>
      </c>
      <c r="G16">
        <f>D16*SIN($C$6)+E16*COS($C$6)</f>
        <v>-18.301270189221942</v>
      </c>
      <c r="H16">
        <f>F16+$B$21</f>
        <v>118.30127018922194</v>
      </c>
      <c r="I16">
        <f>G16+$C$21</f>
        <v>31.698729810778058</v>
      </c>
      <c r="J16" cm="1">
        <f t="array" ref="J16">IF($A16&lt;$B$8,INDEX(Vertices1,$A16+1,1),INDEX(Vertices1,1,1))-INDEX(Vertices1,$A16,1)</f>
        <v>-86.602540378443877</v>
      </c>
      <c r="K16" cm="1">
        <f t="array" ref="K16">IF($A16&lt;$B$8,INDEX(Vertices1,$A16+1,2),INDEX(Vertices1,1,2))-INDEX(Vertices1,$A16,2)</f>
        <v>-50</v>
      </c>
      <c r="L16">
        <f t="shared" ref="L16" si="3">-K16</f>
        <v>50</v>
      </c>
      <c r="M16">
        <f t="shared" ref="M16" si="4">J16</f>
        <v>-86.602540378443877</v>
      </c>
    </row>
    <row r="17" spans="1:13" x14ac:dyDescent="0.35">
      <c r="A17" s="3">
        <f>MAX(A13:A15)+1</f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9" spans="1:13" x14ac:dyDescent="0.35">
      <c r="A19" t="s">
        <v>14</v>
      </c>
    </row>
    <row r="20" spans="1:13" ht="15" thickBot="1" x14ac:dyDescent="0.4">
      <c r="B20" s="5" t="s">
        <v>0</v>
      </c>
      <c r="C20" s="5" t="s">
        <v>1</v>
      </c>
    </row>
    <row r="21" spans="1:13" x14ac:dyDescent="0.35">
      <c r="B21">
        <f>AVERAGE(B13:B17)</f>
        <v>50</v>
      </c>
      <c r="C21">
        <f>AVERAGE(C13:C17)</f>
        <v>50</v>
      </c>
    </row>
    <row r="23" spans="1:13" x14ac:dyDescent="0.35">
      <c r="B23">
        <v>0</v>
      </c>
      <c r="C23">
        <v>0</v>
      </c>
      <c r="D23">
        <v>0</v>
      </c>
    </row>
    <row r="24" spans="1:13" x14ac:dyDescent="0.35">
      <c r="B24">
        <v>0</v>
      </c>
      <c r="C24">
        <v>100</v>
      </c>
    </row>
    <row r="25" spans="1:13" x14ac:dyDescent="0.35">
      <c r="B25">
        <v>100</v>
      </c>
      <c r="C25">
        <v>100</v>
      </c>
    </row>
    <row r="26" spans="1:13" x14ac:dyDescent="0.35">
      <c r="B26">
        <v>100</v>
      </c>
      <c r="C26">
        <v>0</v>
      </c>
    </row>
    <row r="28" spans="1:13" x14ac:dyDescent="0.35">
      <c r="B28">
        <v>50</v>
      </c>
      <c r="C28">
        <v>50</v>
      </c>
      <c r="D28">
        <v>-30</v>
      </c>
    </row>
    <row r="29" spans="1:13" x14ac:dyDescent="0.35">
      <c r="B29">
        <v>50</v>
      </c>
      <c r="C29">
        <v>150</v>
      </c>
    </row>
    <row r="30" spans="1:13" x14ac:dyDescent="0.35">
      <c r="B30">
        <v>150</v>
      </c>
      <c r="C30">
        <v>150</v>
      </c>
    </row>
    <row r="31" spans="1:13" x14ac:dyDescent="0.35">
      <c r="B31">
        <v>150</v>
      </c>
      <c r="C31">
        <v>50</v>
      </c>
    </row>
  </sheetData>
  <mergeCells count="10">
    <mergeCell ref="L11:M11"/>
    <mergeCell ref="B10:E10"/>
    <mergeCell ref="F10:I10"/>
    <mergeCell ref="J10:K10"/>
    <mergeCell ref="L10:M10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B3CF-D73B-451F-BB44-4AFED380BCFB}">
  <dimension ref="A1:M33"/>
  <sheetViews>
    <sheetView workbookViewId="0">
      <selection activeCell="E23" sqref="E23"/>
    </sheetView>
  </sheetViews>
  <sheetFormatPr defaultRowHeight="14.5" x14ac:dyDescent="0.35"/>
  <cols>
    <col min="1" max="1" width="26.81640625" bestFit="1" customWidth="1"/>
  </cols>
  <sheetData>
    <row r="1" spans="1:13" x14ac:dyDescent="0.35">
      <c r="A1" t="s">
        <v>11</v>
      </c>
    </row>
    <row r="2" spans="1:13" x14ac:dyDescent="0.35">
      <c r="A2" t="s">
        <v>20</v>
      </c>
    </row>
    <row r="4" spans="1:13" x14ac:dyDescent="0.35">
      <c r="A4" t="s">
        <v>17</v>
      </c>
    </row>
    <row r="5" spans="1:13" ht="15" thickBot="1" x14ac:dyDescent="0.4">
      <c r="B5" s="5" t="s">
        <v>2</v>
      </c>
      <c r="C5" s="5" t="s">
        <v>3</v>
      </c>
    </row>
    <row r="6" spans="1:13" x14ac:dyDescent="0.35">
      <c r="B6">
        <v>30</v>
      </c>
      <c r="C6">
        <f>B6*PI()/180</f>
        <v>0.52359877559829882</v>
      </c>
    </row>
    <row r="8" spans="1:13" x14ac:dyDescent="0.35">
      <c r="A8" t="s">
        <v>13</v>
      </c>
      <c r="B8">
        <f>COUNT(B13:B17)</f>
        <v>4</v>
      </c>
    </row>
    <row r="10" spans="1:13" ht="15" thickBot="1" x14ac:dyDescent="0.4">
      <c r="B10" s="9" t="s">
        <v>18</v>
      </c>
      <c r="C10" s="9"/>
      <c r="D10" s="9"/>
      <c r="E10" s="9"/>
      <c r="F10" s="9" t="s">
        <v>10</v>
      </c>
      <c r="G10" s="9"/>
      <c r="H10" s="9"/>
      <c r="I10" s="9"/>
      <c r="J10" s="9" t="s">
        <v>24</v>
      </c>
      <c r="K10" s="9"/>
      <c r="L10" s="9" t="s">
        <v>19</v>
      </c>
      <c r="M10" s="9"/>
    </row>
    <row r="11" spans="1:13" ht="15" thickBot="1" x14ac:dyDescent="0.4">
      <c r="B11" s="9" t="s">
        <v>15</v>
      </c>
      <c r="C11" s="9"/>
      <c r="D11" s="9" t="s">
        <v>16</v>
      </c>
      <c r="E11" s="9"/>
      <c r="F11" s="9" t="s">
        <v>16</v>
      </c>
      <c r="G11" s="9"/>
      <c r="H11" s="9" t="s">
        <v>15</v>
      </c>
      <c r="I11" s="9"/>
      <c r="J11" s="9" t="s">
        <v>15</v>
      </c>
      <c r="K11" s="9"/>
      <c r="L11" s="9" t="s">
        <v>15</v>
      </c>
      <c r="M11" s="9"/>
    </row>
    <row r="12" spans="1:13" ht="15" thickBot="1" x14ac:dyDescent="0.4">
      <c r="A12" t="s">
        <v>23</v>
      </c>
      <c r="B12" s="5" t="s">
        <v>0</v>
      </c>
      <c r="C12" s="5" t="s">
        <v>1</v>
      </c>
      <c r="D12" s="5" t="s">
        <v>0</v>
      </c>
      <c r="E12" s="5" t="s">
        <v>1</v>
      </c>
      <c r="F12" s="5" t="s">
        <v>0</v>
      </c>
      <c r="G12" s="5" t="s">
        <v>1</v>
      </c>
      <c r="H12" s="5" t="s">
        <v>0</v>
      </c>
      <c r="I12" s="5" t="s">
        <v>1</v>
      </c>
      <c r="J12" s="5" t="s">
        <v>0</v>
      </c>
      <c r="K12" s="5" t="s">
        <v>1</v>
      </c>
      <c r="L12" s="5" t="s">
        <v>0</v>
      </c>
      <c r="M12" s="5" t="s">
        <v>1</v>
      </c>
    </row>
    <row r="13" spans="1:13" x14ac:dyDescent="0.35">
      <c r="A13">
        <v>1</v>
      </c>
      <c r="B13">
        <v>80</v>
      </c>
      <c r="C13">
        <v>80</v>
      </c>
      <c r="D13">
        <f>B13-$B$21</f>
        <v>-50</v>
      </c>
      <c r="E13">
        <f>C13-$C$21</f>
        <v>-50</v>
      </c>
      <c r="F13">
        <f>D13*COS($C$6)-E13*SIN($C$6)</f>
        <v>-18.301270189221942</v>
      </c>
      <c r="G13">
        <f>D13*SIN($C$6)+E13*COS($C$6)</f>
        <v>-68.301270189221938</v>
      </c>
      <c r="H13">
        <f>F13+$B$21</f>
        <v>111.69872981077806</v>
      </c>
      <c r="I13">
        <f>G13+$C$21</f>
        <v>61.698729810778062</v>
      </c>
      <c r="J13" cm="1">
        <f t="array" ref="J13">IF($A13&lt;$B$8,INDEX(Vertices2,$A13+1,1),INDEX(Vertices2,1,1))-INDEX(Vertices2,$A13,1)</f>
        <v>-50</v>
      </c>
      <c r="K13" cm="1">
        <f t="array" ref="K13">IF($A13&lt;$B$8,INDEX(Vertices2,$A13+1,2),INDEX(Vertices2,1,2))-INDEX(Vertices2,$A13,2)</f>
        <v>86.602540378443891</v>
      </c>
      <c r="L13">
        <f>-K13</f>
        <v>-86.602540378443891</v>
      </c>
      <c r="M13">
        <f>J13</f>
        <v>-50</v>
      </c>
    </row>
    <row r="14" spans="1:13" x14ac:dyDescent="0.35">
      <c r="A14">
        <f>A13+1</f>
        <v>2</v>
      </c>
      <c r="B14">
        <v>80</v>
      </c>
      <c r="C14">
        <v>180</v>
      </c>
      <c r="D14">
        <f>B14-$B$21</f>
        <v>-50</v>
      </c>
      <c r="E14">
        <f>C14-$C$21</f>
        <v>50</v>
      </c>
      <c r="F14">
        <f>D14*COS($C$6)-E14*SIN($C$6)</f>
        <v>-68.301270189221938</v>
      </c>
      <c r="G14">
        <f>D14*SIN($C$6)+E14*COS($C$6)</f>
        <v>18.301270189221942</v>
      </c>
      <c r="H14">
        <f>F14+$B$21</f>
        <v>61.698729810778062</v>
      </c>
      <c r="I14">
        <f>G14+$C$21</f>
        <v>148.30127018922195</v>
      </c>
      <c r="J14" cm="1">
        <f t="array" ref="J14">IF($A14&lt;$B$8,INDEX(Vertices2,$A14+1,1),INDEX(Vertices2,1,1))-INDEX(Vertices2,$A14,1)</f>
        <v>86.602540378443891</v>
      </c>
      <c r="K14" cm="1">
        <f t="array" ref="K14">IF($A14&lt;$B$8,INDEX(Vertices2,$A14+1,2),INDEX(Vertices2,1,2))-INDEX(Vertices2,$A14,2)</f>
        <v>50</v>
      </c>
      <c r="L14">
        <f t="shared" ref="L14:L16" si="0">-K14</f>
        <v>-50</v>
      </c>
      <c r="M14">
        <f t="shared" ref="M14:M16" si="1">J14</f>
        <v>86.602540378443891</v>
      </c>
    </row>
    <row r="15" spans="1:13" x14ac:dyDescent="0.35">
      <c r="A15">
        <f t="shared" ref="A15:A16" si="2">A14+1</f>
        <v>3</v>
      </c>
      <c r="B15">
        <v>180</v>
      </c>
      <c r="C15">
        <v>180</v>
      </c>
      <c r="D15">
        <f>B15-$B$21</f>
        <v>50</v>
      </c>
      <c r="E15">
        <f>C15-$C$21</f>
        <v>50</v>
      </c>
      <c r="F15">
        <f>D15*COS($C$6)-E15*SIN($C$6)</f>
        <v>18.301270189221942</v>
      </c>
      <c r="G15">
        <f>D15*SIN($C$6)+E15*COS($C$6)</f>
        <v>68.301270189221938</v>
      </c>
      <c r="H15">
        <f>F15+$B$21</f>
        <v>148.30127018922195</v>
      </c>
      <c r="I15">
        <f>G15+$C$21</f>
        <v>198.30127018922195</v>
      </c>
      <c r="J15" cm="1">
        <f t="array" ref="J15">IF($A15&lt;$B$8,INDEX(Vertices2,$A15+1,1),INDEX(Vertices2,1,1))-INDEX(Vertices2,$A15,1)</f>
        <v>50</v>
      </c>
      <c r="K15" cm="1">
        <f t="array" ref="K15">IF($A15&lt;$B$8,INDEX(Vertices2,$A15+1,2),INDEX(Vertices2,1,2))-INDEX(Vertices2,$A15,2)</f>
        <v>-86.602540378443891</v>
      </c>
      <c r="L15">
        <f t="shared" si="0"/>
        <v>86.602540378443891</v>
      </c>
      <c r="M15">
        <f t="shared" si="1"/>
        <v>50</v>
      </c>
    </row>
    <row r="16" spans="1:13" x14ac:dyDescent="0.35">
      <c r="A16">
        <f t="shared" si="2"/>
        <v>4</v>
      </c>
      <c r="B16">
        <v>180</v>
      </c>
      <c r="C16">
        <v>80</v>
      </c>
      <c r="D16">
        <f>B16-$B$21</f>
        <v>50</v>
      </c>
      <c r="E16">
        <f>C16-$C$21</f>
        <v>-50</v>
      </c>
      <c r="F16">
        <f>D16*COS($C$6)-E16*SIN($C$6)</f>
        <v>68.301270189221938</v>
      </c>
      <c r="G16">
        <f>D16*SIN($C$6)+E16*COS($C$6)</f>
        <v>-18.301270189221942</v>
      </c>
      <c r="H16">
        <f>F16+$B$21</f>
        <v>198.30127018922195</v>
      </c>
      <c r="I16">
        <f>G16+$C$21</f>
        <v>111.69872981077806</v>
      </c>
      <c r="J16" cm="1">
        <f t="array" ref="J16">IF($A16&lt;$B$8,INDEX(Vertices2,$A16+1,1),INDEX(Vertices2,1,1))-INDEX(Vertices2,$A16,1)</f>
        <v>-86.602540378443891</v>
      </c>
      <c r="K16" cm="1">
        <f t="array" ref="K16">IF($A16&lt;$B$8,INDEX(Vertices2,$A16+1,2),INDEX(Vertices2,1,2))-INDEX(Vertices2,$A16,2)</f>
        <v>-50</v>
      </c>
      <c r="L16">
        <f t="shared" si="0"/>
        <v>50</v>
      </c>
      <c r="M16">
        <f t="shared" si="1"/>
        <v>-86.602540378443891</v>
      </c>
    </row>
    <row r="17" spans="1:13" x14ac:dyDescent="0.35">
      <c r="A17" s="3">
        <f>MAX(A14:A16)+1</f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9" spans="1:13" x14ac:dyDescent="0.35">
      <c r="A19" t="s">
        <v>14</v>
      </c>
    </row>
    <row r="20" spans="1:13" ht="15" thickBot="1" x14ac:dyDescent="0.4">
      <c r="B20" s="5" t="s">
        <v>0</v>
      </c>
      <c r="C20" s="5" t="s">
        <v>1</v>
      </c>
    </row>
    <row r="21" spans="1:13" x14ac:dyDescent="0.35">
      <c r="B21">
        <f>AVERAGE(B13:B17)</f>
        <v>130</v>
      </c>
      <c r="C21">
        <f>AVERAGE(C13:C17)</f>
        <v>130</v>
      </c>
    </row>
    <row r="25" spans="1:13" x14ac:dyDescent="0.35">
      <c r="B25">
        <v>80</v>
      </c>
      <c r="C25">
        <v>80</v>
      </c>
    </row>
    <row r="26" spans="1:13" x14ac:dyDescent="0.35">
      <c r="B26">
        <v>80</v>
      </c>
      <c r="C26">
        <v>180</v>
      </c>
    </row>
    <row r="27" spans="1:13" x14ac:dyDescent="0.35">
      <c r="B27">
        <v>180</v>
      </c>
      <c r="C27">
        <v>180</v>
      </c>
    </row>
    <row r="28" spans="1:13" x14ac:dyDescent="0.35">
      <c r="B28">
        <v>180</v>
      </c>
      <c r="C28">
        <v>80</v>
      </c>
    </row>
    <row r="30" spans="1:13" x14ac:dyDescent="0.35">
      <c r="B30">
        <v>20</v>
      </c>
      <c r="C30">
        <v>20</v>
      </c>
    </row>
    <row r="31" spans="1:13" x14ac:dyDescent="0.35">
      <c r="B31">
        <v>20</v>
      </c>
      <c r="C31">
        <v>80</v>
      </c>
    </row>
    <row r="32" spans="1:13" x14ac:dyDescent="0.35">
      <c r="B32">
        <v>80</v>
      </c>
      <c r="C32">
        <v>80</v>
      </c>
    </row>
    <row r="33" spans="2:3" x14ac:dyDescent="0.35">
      <c r="B33">
        <v>80</v>
      </c>
      <c r="C33">
        <v>20</v>
      </c>
    </row>
  </sheetData>
  <mergeCells count="10">
    <mergeCell ref="B10:E10"/>
    <mergeCell ref="F10:I10"/>
    <mergeCell ref="J10:K10"/>
    <mergeCell ref="L10:M10"/>
    <mergeCell ref="B11:C11"/>
    <mergeCell ref="D11:E11"/>
    <mergeCell ref="F11:G11"/>
    <mergeCell ref="H11:I11"/>
    <mergeCell ref="J11:K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77FC-B2F8-40E1-86F1-27F6BFC82DA7}">
  <dimension ref="A1:M33"/>
  <sheetViews>
    <sheetView tabSelected="1" workbookViewId="0">
      <selection activeCell="O30" sqref="O30"/>
    </sheetView>
  </sheetViews>
  <sheetFormatPr defaultRowHeight="14.5" x14ac:dyDescent="0.35"/>
  <cols>
    <col min="1" max="1" width="21.26953125" bestFit="1" customWidth="1"/>
    <col min="8" max="9" width="12.54296875" customWidth="1"/>
  </cols>
  <sheetData>
    <row r="1" spans="1:13" x14ac:dyDescent="0.35">
      <c r="A1" t="s">
        <v>35</v>
      </c>
    </row>
    <row r="3" spans="1:13" x14ac:dyDescent="0.35">
      <c r="A3" t="s">
        <v>37</v>
      </c>
    </row>
    <row r="4" spans="1:13" ht="15" thickBot="1" x14ac:dyDescent="0.4">
      <c r="B4" s="9" t="s">
        <v>15</v>
      </c>
      <c r="C4" s="9"/>
      <c r="D4" s="9" t="s">
        <v>16</v>
      </c>
      <c r="E4" s="9"/>
    </row>
    <row r="5" spans="1:13" ht="15" thickBot="1" x14ac:dyDescent="0.4">
      <c r="B5" s="5" t="s">
        <v>0</v>
      </c>
      <c r="C5" s="5" t="s">
        <v>1</v>
      </c>
      <c r="D5" s="5" t="s">
        <v>0</v>
      </c>
      <c r="E5" s="5" t="s">
        <v>1</v>
      </c>
    </row>
    <row r="6" spans="1:13" x14ac:dyDescent="0.35">
      <c r="B6">
        <v>300</v>
      </c>
      <c r="C6">
        <v>300</v>
      </c>
      <c r="D6">
        <f>B22-B6</f>
        <v>-170</v>
      </c>
      <c r="E6">
        <f>C22-C6</f>
        <v>-159.5</v>
      </c>
    </row>
    <row r="8" spans="1:13" x14ac:dyDescent="0.35">
      <c r="A8" t="s">
        <v>36</v>
      </c>
    </row>
    <row r="9" spans="1:13" ht="15" thickBot="1" x14ac:dyDescent="0.4">
      <c r="B9" s="5" t="s">
        <v>2</v>
      </c>
      <c r="C9" s="5" t="s">
        <v>3</v>
      </c>
    </row>
    <row r="10" spans="1:13" x14ac:dyDescent="0.35">
      <c r="B10">
        <v>30</v>
      </c>
      <c r="C10">
        <f>B10*PI()/180</f>
        <v>0.52359877559829882</v>
      </c>
    </row>
    <row r="12" spans="1:13" ht="15" thickBot="1" x14ac:dyDescent="0.4">
      <c r="B12" s="9" t="s">
        <v>18</v>
      </c>
      <c r="C12" s="9"/>
      <c r="D12" s="9"/>
      <c r="E12" s="9"/>
      <c r="F12" s="9" t="s">
        <v>38</v>
      </c>
      <c r="G12" s="9"/>
      <c r="H12" s="9" t="s">
        <v>39</v>
      </c>
      <c r="I12" s="9"/>
      <c r="J12" s="9" t="s">
        <v>40</v>
      </c>
      <c r="K12" s="9"/>
      <c r="L12" s="9"/>
      <c r="M12" s="9"/>
    </row>
    <row r="13" spans="1:13" ht="15" thickBot="1" x14ac:dyDescent="0.4">
      <c r="B13" s="8" t="s">
        <v>15</v>
      </c>
      <c r="C13" s="8"/>
      <c r="D13" s="9" t="s">
        <v>16</v>
      </c>
      <c r="E13" s="9"/>
      <c r="F13" s="9" t="s">
        <v>16</v>
      </c>
      <c r="G13" s="9"/>
      <c r="H13" s="9" t="s">
        <v>16</v>
      </c>
      <c r="I13" s="9"/>
      <c r="J13" s="9" t="s">
        <v>16</v>
      </c>
      <c r="K13" s="9"/>
      <c r="L13" s="9" t="s">
        <v>15</v>
      </c>
      <c r="M13" s="9"/>
    </row>
    <row r="14" spans="1:13" ht="15" thickBot="1" x14ac:dyDescent="0.4">
      <c r="A14" t="s">
        <v>23</v>
      </c>
      <c r="B14" s="5" t="s">
        <v>0</v>
      </c>
      <c r="C14" s="5" t="s">
        <v>1</v>
      </c>
      <c r="D14" s="5" t="s">
        <v>0</v>
      </c>
      <c r="E14" s="5" t="s">
        <v>1</v>
      </c>
      <c r="F14" s="5" t="s">
        <v>0</v>
      </c>
      <c r="G14" s="5" t="s">
        <v>1</v>
      </c>
      <c r="H14" s="5" t="s">
        <v>0</v>
      </c>
      <c r="I14" s="5" t="s">
        <v>1</v>
      </c>
      <c r="J14" s="5" t="s">
        <v>0</v>
      </c>
      <c r="K14" s="5" t="s">
        <v>1</v>
      </c>
      <c r="L14" s="5" t="s">
        <v>0</v>
      </c>
      <c r="M14" s="5" t="s">
        <v>1</v>
      </c>
    </row>
    <row r="15" spans="1:13" x14ac:dyDescent="0.35">
      <c r="A15">
        <v>1</v>
      </c>
      <c r="B15">
        <v>80</v>
      </c>
      <c r="C15">
        <v>80</v>
      </c>
      <c r="D15">
        <f>B15-$B$22</f>
        <v>-50</v>
      </c>
      <c r="E15">
        <f>C15-$C$22</f>
        <v>-60.5</v>
      </c>
      <c r="F15">
        <f>D15+$D$6</f>
        <v>-220</v>
      </c>
      <c r="G15">
        <f>E15+$E$6</f>
        <v>-220</v>
      </c>
      <c r="H15">
        <f>F15*COS($C$10)-G15*SIN($C$10)</f>
        <v>-80.525588832576531</v>
      </c>
      <c r="I15">
        <f>F15*SIN($C$10)+G15*COS($C$10)</f>
        <v>-300.52558883257649</v>
      </c>
      <c r="J15">
        <f>H15-$D$6</f>
        <v>89.474411167423469</v>
      </c>
      <c r="K15">
        <f>I15-$E$6</f>
        <v>-141.02558883257649</v>
      </c>
      <c r="L15">
        <f>J15+$B$22</f>
        <v>219.47441116742345</v>
      </c>
      <c r="M15">
        <f>K15+$C$22</f>
        <v>-0.52558883257648858</v>
      </c>
    </row>
    <row r="16" spans="1:13" x14ac:dyDescent="0.35">
      <c r="A16">
        <f>A15+1</f>
        <v>2</v>
      </c>
      <c r="B16">
        <v>80</v>
      </c>
      <c r="C16">
        <v>201</v>
      </c>
      <c r="D16">
        <f t="shared" ref="D16:D18" si="0">B16-$B$22</f>
        <v>-50</v>
      </c>
      <c r="E16">
        <f t="shared" ref="E16:E18" si="1">C16-$C$22</f>
        <v>60.5</v>
      </c>
      <c r="F16">
        <f t="shared" ref="F16:F18" si="2">D16+$D$6</f>
        <v>-220</v>
      </c>
      <c r="G16">
        <f t="shared" ref="G16:G18" si="3">E16+$E$6</f>
        <v>-99</v>
      </c>
      <c r="H16">
        <f t="shared" ref="H16:H18" si="4">F16*COS($C$10)-G16*SIN($C$10)</f>
        <v>-141.02558883257652</v>
      </c>
      <c r="I16">
        <f t="shared" ref="I16:I18" si="5">F16*SIN($C$10)+G16*COS($C$10)</f>
        <v>-195.73651497465943</v>
      </c>
      <c r="J16">
        <f t="shared" ref="J16:J18" si="6">H16-$D$6</f>
        <v>28.974411167423483</v>
      </c>
      <c r="K16">
        <f t="shared" ref="K16:K18" si="7">I16-$E$6</f>
        <v>-36.236514974659428</v>
      </c>
      <c r="L16">
        <f t="shared" ref="L16:L18" si="8">J16+$B$22</f>
        <v>158.97441116742348</v>
      </c>
      <c r="M16">
        <f t="shared" ref="M16:M18" si="9">K16+$C$22</f>
        <v>104.26348502534057</v>
      </c>
    </row>
    <row r="17" spans="1:13" x14ac:dyDescent="0.35">
      <c r="A17">
        <f t="shared" ref="A17:A18" si="10">A16+1</f>
        <v>3</v>
      </c>
      <c r="B17">
        <v>180</v>
      </c>
      <c r="C17">
        <v>201</v>
      </c>
      <c r="D17">
        <f t="shared" si="0"/>
        <v>50</v>
      </c>
      <c r="E17">
        <f t="shared" si="1"/>
        <v>60.5</v>
      </c>
      <c r="F17">
        <f t="shared" si="2"/>
        <v>-120</v>
      </c>
      <c r="G17">
        <f t="shared" si="3"/>
        <v>-99</v>
      </c>
      <c r="H17">
        <f t="shared" si="4"/>
        <v>-54.423048454132648</v>
      </c>
      <c r="I17">
        <f t="shared" si="5"/>
        <v>-145.73651497465943</v>
      </c>
      <c r="J17">
        <f t="shared" si="6"/>
        <v>115.57695154586736</v>
      </c>
      <c r="K17">
        <f t="shared" si="7"/>
        <v>13.763485025340572</v>
      </c>
      <c r="L17">
        <f t="shared" si="8"/>
        <v>245.57695154586736</v>
      </c>
      <c r="M17">
        <f t="shared" si="9"/>
        <v>154.26348502534057</v>
      </c>
    </row>
    <row r="18" spans="1:13" x14ac:dyDescent="0.35">
      <c r="A18">
        <f t="shared" si="10"/>
        <v>4</v>
      </c>
      <c r="B18">
        <v>180</v>
      </c>
      <c r="C18">
        <v>80</v>
      </c>
      <c r="D18">
        <f t="shared" si="0"/>
        <v>50</v>
      </c>
      <c r="E18">
        <f t="shared" si="1"/>
        <v>-60.5</v>
      </c>
      <c r="F18">
        <f t="shared" si="2"/>
        <v>-120</v>
      </c>
      <c r="G18">
        <f t="shared" si="3"/>
        <v>-220</v>
      </c>
      <c r="H18">
        <f t="shared" si="4"/>
        <v>6.0769515458673453</v>
      </c>
      <c r="I18">
        <f t="shared" si="5"/>
        <v>-250.52558883257652</v>
      </c>
      <c r="J18">
        <f t="shared" si="6"/>
        <v>176.07695154586736</v>
      </c>
      <c r="K18">
        <f t="shared" si="7"/>
        <v>-91.025588832576517</v>
      </c>
      <c r="L18">
        <f t="shared" si="8"/>
        <v>306.07695154586736</v>
      </c>
      <c r="M18">
        <f t="shared" si="9"/>
        <v>49.474411167423483</v>
      </c>
    </row>
    <row r="19" spans="1:13" x14ac:dyDescent="0.35">
      <c r="A19" s="3">
        <f>MAX(A16:A18)+1</f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1" spans="1:13" ht="15" thickBot="1" x14ac:dyDescent="0.4">
      <c r="A21" t="s">
        <v>14</v>
      </c>
      <c r="B21" s="5" t="s">
        <v>0</v>
      </c>
      <c r="C21" s="5" t="s">
        <v>1</v>
      </c>
    </row>
    <row r="22" spans="1:13" x14ac:dyDescent="0.35">
      <c r="B22">
        <f>AVERAGE(B15:B19)</f>
        <v>130</v>
      </c>
      <c r="C22">
        <f>AVERAGE(C15:C19)</f>
        <v>140.5</v>
      </c>
    </row>
    <row r="24" spans="1:13" x14ac:dyDescent="0.35">
      <c r="A24" t="s">
        <v>44</v>
      </c>
      <c r="B24">
        <f>COUNT(B15:B19)</f>
        <v>4</v>
      </c>
    </row>
    <row r="26" spans="1:13" x14ac:dyDescent="0.35">
      <c r="A26" t="s">
        <v>41</v>
      </c>
    </row>
    <row r="27" spans="1:13" x14ac:dyDescent="0.35">
      <c r="B27" t="s">
        <v>42</v>
      </c>
      <c r="D27" t="s">
        <v>43</v>
      </c>
    </row>
    <row r="28" spans="1:13" x14ac:dyDescent="0.35">
      <c r="B28" t="s">
        <v>0</v>
      </c>
      <c r="C28" t="s">
        <v>1</v>
      </c>
      <c r="D28" t="s">
        <v>0</v>
      </c>
      <c r="E28" t="s">
        <v>1</v>
      </c>
    </row>
    <row r="29" spans="1:13" x14ac:dyDescent="0.35">
      <c r="B29">
        <f t="shared" ref="B29:C32" si="11">B15</f>
        <v>80</v>
      </c>
      <c r="C29">
        <f t="shared" si="11"/>
        <v>80</v>
      </c>
      <c r="D29">
        <f>L15</f>
        <v>219.47441116742345</v>
      </c>
      <c r="E29">
        <f>M15</f>
        <v>-0.52558883257648858</v>
      </c>
    </row>
    <row r="30" spans="1:13" x14ac:dyDescent="0.35">
      <c r="B30">
        <f t="shared" si="11"/>
        <v>80</v>
      </c>
      <c r="C30">
        <f t="shared" si="11"/>
        <v>201</v>
      </c>
      <c r="D30">
        <f t="shared" ref="D30:E30" si="12">L16</f>
        <v>158.97441116742348</v>
      </c>
      <c r="E30">
        <f t="shared" si="12"/>
        <v>104.26348502534057</v>
      </c>
    </row>
    <row r="31" spans="1:13" x14ac:dyDescent="0.35">
      <c r="B31">
        <f t="shared" si="11"/>
        <v>180</v>
      </c>
      <c r="C31">
        <f t="shared" si="11"/>
        <v>201</v>
      </c>
      <c r="D31">
        <f t="shared" ref="D31:E31" si="13">L17</f>
        <v>245.57695154586736</v>
      </c>
      <c r="E31">
        <f t="shared" si="13"/>
        <v>154.26348502534057</v>
      </c>
    </row>
    <row r="32" spans="1:13" x14ac:dyDescent="0.35">
      <c r="B32">
        <f t="shared" si="11"/>
        <v>180</v>
      </c>
      <c r="C32">
        <f t="shared" si="11"/>
        <v>80</v>
      </c>
      <c r="D32">
        <f t="shared" ref="D32:E32" si="14">L18</f>
        <v>306.07695154586736</v>
      </c>
      <c r="E32">
        <f t="shared" si="14"/>
        <v>49.474411167423483</v>
      </c>
    </row>
    <row r="33" spans="2:5" x14ac:dyDescent="0.35">
      <c r="B33" s="3">
        <f>B29</f>
        <v>80</v>
      </c>
      <c r="C33" s="3">
        <f t="shared" ref="C33:E33" si="15">C29</f>
        <v>80</v>
      </c>
      <c r="D33" s="3">
        <f t="shared" si="15"/>
        <v>219.47441116742345</v>
      </c>
      <c r="E33" s="3">
        <f t="shared" si="15"/>
        <v>-0.52558883257648858</v>
      </c>
    </row>
  </sheetData>
  <mergeCells count="11">
    <mergeCell ref="D4:E4"/>
    <mergeCell ref="B4:C4"/>
    <mergeCell ref="B12:E12"/>
    <mergeCell ref="F12:G12"/>
    <mergeCell ref="H12:I12"/>
    <mergeCell ref="J12:M12"/>
    <mergeCell ref="D13:E13"/>
    <mergeCell ref="F13:G13"/>
    <mergeCell ref="H13:I13"/>
    <mergeCell ref="J13:K13"/>
    <mergeCell ref="L13:M13"/>
  </mergeCells>
  <conditionalFormatting sqref="B29:E33">
    <cfRule type="expression" dxfId="1" priority="1">
      <formula>ROWS($B$29:$B$33)&gt;($B$24+1)</formula>
    </cfRule>
    <cfRule type="expression" dxfId="0" priority="2">
      <formula>ROWS($B$29:$B$33)&lt;($B$24+1)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sat</vt:lpstr>
      <vt:lpstr>object1</vt:lpstr>
      <vt:lpstr>object2</vt:lpstr>
      <vt:lpstr>noncenter</vt:lpstr>
      <vt:lpstr>Perpendiculars1</vt:lpstr>
      <vt:lpstr>Perpendiculars2</vt:lpstr>
      <vt:lpstr>VertexCounts</vt:lpstr>
      <vt:lpstr>Vertices1</vt:lpstr>
      <vt:lpstr>Vertices2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Olbert</dc:creator>
  <cp:lastModifiedBy>Mark Olbert</cp:lastModifiedBy>
  <dcterms:created xsi:type="dcterms:W3CDTF">2022-06-04T00:05:38Z</dcterms:created>
  <dcterms:modified xsi:type="dcterms:W3CDTF">2022-06-15T00:13:41Z</dcterms:modified>
</cp:coreProperties>
</file>