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tes\Microsoft Excel Revise 2023\"/>
    </mc:Choice>
  </mc:AlternateContent>
  <xr:revisionPtr revIDLastSave="0" documentId="13_ncr:1_{29D339B1-BFCC-4FB6-AFA4-9A98ABE01B20}" xr6:coauthVersionLast="47" xr6:coauthVersionMax="47" xr10:uidLastSave="{00000000-0000-0000-0000-000000000000}"/>
  <bookViews>
    <workbookView xWindow="19095" yWindow="0" windowWidth="18855" windowHeight="14355" firstSheet="2" activeTab="5" xr2:uid="{D3367413-8AC6-4A32-8EF3-152200A93938}"/>
  </bookViews>
  <sheets>
    <sheet name="BUDGET" sheetId="1" r:id="rId1"/>
    <sheet name="Bar Chart Buget Example" sheetId="3" r:id="rId2"/>
    <sheet name="SALES" sheetId="4" r:id="rId3"/>
    <sheet name="VALIDATE" sheetId="5" r:id="rId4"/>
    <sheet name="Table4" sheetId="7" r:id="rId5"/>
    <sheet name="Sheet3" sheetId="10" r:id="rId6"/>
    <sheet name="SALES2" sheetId="6" r:id="rId7"/>
    <sheet name="CUSTOMERS" sheetId="8" r:id="rId8"/>
  </sheets>
  <definedNames>
    <definedName name="ExternalData_1" localSheetId="4" hidden="1">Table4!$A$1:$Q$101</definedName>
  </definedNames>
  <calcPr calcId="191029"/>
  <pivotCaches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" i="4" l="1"/>
  <c r="P22" i="4"/>
  <c r="P15" i="4"/>
  <c r="P12" i="4"/>
  <c r="P6" i="4"/>
  <c r="Q3" i="4"/>
  <c r="P3" i="4"/>
  <c r="R1" i="4" l="1"/>
  <c r="P1" i="4"/>
  <c r="N12" i="1"/>
  <c r="N14" i="1"/>
  <c r="O14" i="1" s="1"/>
  <c r="N15" i="1"/>
  <c r="N16" i="1"/>
  <c r="M33" i="1"/>
  <c r="N33" i="1"/>
  <c r="M32" i="1"/>
  <c r="N32" i="1"/>
  <c r="O32" i="1" s="1"/>
  <c r="M31" i="1"/>
  <c r="N31" i="1"/>
  <c r="O31" i="1" s="1"/>
  <c r="M30" i="1"/>
  <c r="N30" i="1"/>
  <c r="M29" i="1"/>
  <c r="N29" i="1"/>
  <c r="M28" i="1"/>
  <c r="O28" i="1" s="1"/>
  <c r="N28" i="1"/>
  <c r="M27" i="1"/>
  <c r="O27" i="1" s="1"/>
  <c r="N27" i="1"/>
  <c r="M26" i="1"/>
  <c r="N26" i="1"/>
  <c r="O26" i="1" s="1"/>
  <c r="M25" i="1"/>
  <c r="N25" i="1"/>
  <c r="M24" i="1"/>
  <c r="N24" i="1"/>
  <c r="M23" i="1"/>
  <c r="N23" i="1"/>
  <c r="O23" i="1" s="1"/>
  <c r="M22" i="1"/>
  <c r="M34" i="1" s="1"/>
  <c r="N22" i="1"/>
  <c r="O22" i="1" s="1"/>
  <c r="L33" i="1"/>
  <c r="L32" i="1"/>
  <c r="L31" i="1"/>
  <c r="L30" i="1"/>
  <c r="L29" i="1"/>
  <c r="L28" i="1"/>
  <c r="L27" i="1"/>
  <c r="L26" i="1"/>
  <c r="L25" i="1"/>
  <c r="L24" i="1"/>
  <c r="L23" i="1"/>
  <c r="L22" i="1"/>
  <c r="O33" i="1"/>
  <c r="T30" i="1"/>
  <c r="O30" i="1"/>
  <c r="T29" i="1"/>
  <c r="O29" i="1"/>
  <c r="T28" i="1"/>
  <c r="T27" i="1"/>
  <c r="T26" i="1"/>
  <c r="O25" i="1"/>
  <c r="T24" i="1"/>
  <c r="O24" i="1"/>
  <c r="T23" i="1"/>
  <c r="T22" i="1"/>
  <c r="T21" i="1"/>
  <c r="T20" i="1"/>
  <c r="T19" i="1"/>
  <c r="T18" i="1"/>
  <c r="H18" i="1"/>
  <c r="T17" i="1"/>
  <c r="I17" i="1"/>
  <c r="H17" i="1"/>
  <c r="G17" i="1"/>
  <c r="T16" i="1"/>
  <c r="M16" i="1"/>
  <c r="L16" i="1"/>
  <c r="O16" i="1" s="1"/>
  <c r="I16" i="1"/>
  <c r="T15" i="1"/>
  <c r="H15" i="1"/>
  <c r="T14" i="1"/>
  <c r="M14" i="1"/>
  <c r="L14" i="1"/>
  <c r="T13" i="1"/>
  <c r="M13" i="1"/>
  <c r="L13" i="1"/>
  <c r="T12" i="1"/>
  <c r="T11" i="1"/>
  <c r="T10" i="1"/>
  <c r="L10" i="1"/>
  <c r="T9" i="1"/>
  <c r="M9" i="1"/>
  <c r="L9" i="1"/>
  <c r="T8" i="1"/>
  <c r="M8" i="1"/>
  <c r="D7" i="1"/>
  <c r="N5" i="1" s="1"/>
  <c r="C7" i="1"/>
  <c r="H16" i="1" s="1"/>
  <c r="H21" i="1" s="1"/>
  <c r="B7" i="1"/>
  <c r="L8" i="1" s="1"/>
  <c r="T6" i="1"/>
  <c r="M6" i="1"/>
  <c r="L6" i="1"/>
  <c r="T5" i="1"/>
  <c r="T4" i="1"/>
  <c r="T3" i="1"/>
  <c r="T7" i="1" s="1"/>
  <c r="H19" i="1" l="1"/>
  <c r="N13" i="1"/>
  <c r="O13" i="1" s="1"/>
  <c r="N11" i="1"/>
  <c r="M10" i="1"/>
  <c r="O10" i="1" s="1"/>
  <c r="G15" i="1"/>
  <c r="G18" i="1"/>
  <c r="L34" i="1"/>
  <c r="N10" i="1"/>
  <c r="N9" i="1"/>
  <c r="O9" i="1" s="1"/>
  <c r="I15" i="1"/>
  <c r="I18" i="1"/>
  <c r="N8" i="1"/>
  <c r="O8" i="1" s="1"/>
  <c r="N7" i="1"/>
  <c r="L11" i="1"/>
  <c r="L15" i="1"/>
  <c r="M11" i="1"/>
  <c r="M15" i="1"/>
  <c r="O15" i="1" s="1"/>
  <c r="N6" i="1"/>
  <c r="O6" i="1" s="1"/>
  <c r="L5" i="1"/>
  <c r="L7" i="1"/>
  <c r="M5" i="1"/>
  <c r="M7" i="1"/>
  <c r="L12" i="1"/>
  <c r="O12" i="1" s="1"/>
  <c r="G16" i="1"/>
  <c r="M12" i="1"/>
  <c r="N34" i="1"/>
  <c r="O34" i="1"/>
  <c r="P23" i="1" s="1"/>
  <c r="O5" i="1" l="1"/>
  <c r="O11" i="1"/>
  <c r="G19" i="1"/>
  <c r="G21" i="1"/>
  <c r="O7" i="1"/>
  <c r="I19" i="1"/>
  <c r="I21" i="1"/>
  <c r="P33" i="1"/>
  <c r="P22" i="1"/>
  <c r="P27" i="1"/>
  <c r="P29" i="1"/>
  <c r="P24" i="1"/>
  <c r="P30" i="1"/>
  <c r="P25" i="1"/>
  <c r="P31" i="1"/>
  <c r="P26" i="1"/>
  <c r="P32" i="1"/>
  <c r="P28" i="1"/>
  <c r="G2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B4AA12-9545-493C-86C4-B06C5FA03286}" keepAlive="1" name="Query - Computer Sales" description="Connection to the 'Computer Sales' query in the workbook." type="5" refreshedVersion="8" background="1" saveData="1">
    <dbPr connection="Provider=Microsoft.Mashup.OleDb.1;Data Source=$Workbook$;Location=&quot;Computer Sales&quot;;Extended Properties=&quot;&quot;" command="SELECT * FROM [Computer Sales]"/>
  </connection>
  <connection id="2" xr16:uid="{C368A1B4-3231-4CDA-9E6A-07785771014A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<sst xmlns="http://schemas.openxmlformats.org/spreadsheetml/2006/main" count="1989" uniqueCount="479">
  <si>
    <t>MONTHLY BUDGET</t>
  </si>
  <si>
    <t>PROJECTED INCOME</t>
  </si>
  <si>
    <t>Income</t>
  </si>
  <si>
    <t>Extra Income</t>
  </si>
  <si>
    <t>Total</t>
  </si>
  <si>
    <t>HOUSING</t>
  </si>
  <si>
    <t>Phone/Internet</t>
  </si>
  <si>
    <t>Electricity</t>
  </si>
  <si>
    <t>Gas</t>
  </si>
  <si>
    <t>Water/Sewer</t>
  </si>
  <si>
    <t>Repairs</t>
  </si>
  <si>
    <t>Food/Supplies</t>
  </si>
  <si>
    <t>Mortgage</t>
  </si>
  <si>
    <t>Other</t>
  </si>
  <si>
    <t>Fuel</t>
  </si>
  <si>
    <t>Maintenance</t>
  </si>
  <si>
    <t>TRANSPORTATION</t>
  </si>
  <si>
    <t>INSURANCE</t>
  </si>
  <si>
    <t>Car</t>
  </si>
  <si>
    <t>Health</t>
  </si>
  <si>
    <t>Home</t>
  </si>
  <si>
    <t>ENTERTRAINMENT</t>
  </si>
  <si>
    <t>Streaming</t>
  </si>
  <si>
    <t>Music</t>
  </si>
  <si>
    <t>Movies</t>
  </si>
  <si>
    <t>Restaurants</t>
  </si>
  <si>
    <t>LOANS</t>
  </si>
  <si>
    <t>Credit Card</t>
  </si>
  <si>
    <t>TAXES</t>
  </si>
  <si>
    <t>State</t>
  </si>
  <si>
    <t>Local</t>
  </si>
  <si>
    <t>Total Taxes</t>
  </si>
  <si>
    <t>Fedral</t>
  </si>
  <si>
    <t>Cash Left</t>
  </si>
  <si>
    <t>FICA (Federal Insurance Contributions Act)</t>
  </si>
  <si>
    <t>PERCENTAGE OF INCOME</t>
  </si>
  <si>
    <t>Phone / Internet</t>
  </si>
  <si>
    <t>Water / Sewer</t>
  </si>
  <si>
    <t>Food / Supplies</t>
  </si>
  <si>
    <t>Car Insurance</t>
  </si>
  <si>
    <t>Home Insurance</t>
  </si>
  <si>
    <t>PERCENTAGE OF EXPENSES</t>
  </si>
  <si>
    <t>TOTAL</t>
  </si>
  <si>
    <t>PERCENT</t>
  </si>
  <si>
    <t>FUNCTIONS</t>
  </si>
  <si>
    <t>Avg Spent on Food</t>
  </si>
  <si>
    <t>Months Analyzed</t>
  </si>
  <si>
    <t>Most Spent</t>
  </si>
  <si>
    <t>Least Spent</t>
  </si>
  <si>
    <t>Above Avg in March</t>
  </si>
  <si>
    <t>Spent Each Month</t>
  </si>
  <si>
    <t>Jan CC Payment</t>
  </si>
  <si>
    <t>Jan Restaurants</t>
  </si>
  <si>
    <t>Modulus 5 &amp; 4</t>
  </si>
  <si>
    <t>5^2=</t>
  </si>
  <si>
    <t>CEILING(4.45,2)</t>
  </si>
  <si>
    <t>CEILING(4.45,1)</t>
  </si>
  <si>
    <t>FLOOR(4.45,3)</t>
  </si>
  <si>
    <t>FLOOR(4.45,1)</t>
  </si>
  <si>
    <t>LEN("Hello World")</t>
  </si>
  <si>
    <t>I love you</t>
  </si>
  <si>
    <t>He eats pizza</t>
  </si>
  <si>
    <t>the DOG sleeps</t>
  </si>
  <si>
    <t>System Date</t>
  </si>
  <si>
    <t>Date</t>
  </si>
  <si>
    <t>Day</t>
  </si>
  <si>
    <t>Month</t>
  </si>
  <si>
    <t>Year</t>
  </si>
  <si>
    <t>Avg %</t>
  </si>
  <si>
    <t>Average Cash Left</t>
  </si>
  <si>
    <t>?</t>
  </si>
  <si>
    <t>Sale ID</t>
  </si>
  <si>
    <t>Contact</t>
  </si>
  <si>
    <t>Sex</t>
  </si>
  <si>
    <t>Age</t>
  </si>
  <si>
    <t>Product ID</t>
  </si>
  <si>
    <t>Product Type</t>
  </si>
  <si>
    <t>Sale Price</t>
  </si>
  <si>
    <t>Profit</t>
  </si>
  <si>
    <t>Lead</t>
  </si>
  <si>
    <t>Salesperson</t>
  </si>
  <si>
    <t>Jessica Elk</t>
  </si>
  <si>
    <t>F</t>
  </si>
  <si>
    <t>PA</t>
  </si>
  <si>
    <t>15M-ED</t>
  </si>
  <si>
    <t>Laptop</t>
  </si>
  <si>
    <t>Flyer 4</t>
  </si>
  <si>
    <t>March</t>
  </si>
  <si>
    <t>Edna Sanders</t>
  </si>
  <si>
    <t>OH</t>
  </si>
  <si>
    <t>Email</t>
  </si>
  <si>
    <t>February</t>
  </si>
  <si>
    <t>Moe Eggert</t>
  </si>
  <si>
    <t>M</t>
  </si>
  <si>
    <t>December</t>
  </si>
  <si>
    <t>Ed Klondike</t>
  </si>
  <si>
    <t>81TC00</t>
  </si>
  <si>
    <t>July</t>
  </si>
  <si>
    <t>Jason Case</t>
  </si>
  <si>
    <t>November</t>
  </si>
  <si>
    <t>Sally Struthers</t>
  </si>
  <si>
    <t>NY</t>
  </si>
  <si>
    <t>Website</t>
  </si>
  <si>
    <t>April</t>
  </si>
  <si>
    <t>Paul Thomas</t>
  </si>
  <si>
    <t>August</t>
  </si>
  <si>
    <t>Michelle Samms</t>
  </si>
  <si>
    <t>GA401IV</t>
  </si>
  <si>
    <t>May</t>
  </si>
  <si>
    <t>Rick James</t>
  </si>
  <si>
    <t>Flyer 3</t>
  </si>
  <si>
    <t>Doug Johnson</t>
  </si>
  <si>
    <t>Flyer 2</t>
  </si>
  <si>
    <t>Flyer 1</t>
  </si>
  <si>
    <t>January</t>
  </si>
  <si>
    <t>Desktop</t>
  </si>
  <si>
    <t>Margo Simms</t>
  </si>
  <si>
    <t>WV</t>
  </si>
  <si>
    <t>GT13-0024</t>
  </si>
  <si>
    <t>Sue Etna</t>
  </si>
  <si>
    <t>I3593</t>
  </si>
  <si>
    <t>Kim Collins</t>
  </si>
  <si>
    <t>Mick Roberts</t>
  </si>
  <si>
    <t>Tablet</t>
  </si>
  <si>
    <t>Sam Stine</t>
  </si>
  <si>
    <t>I3670</t>
  </si>
  <si>
    <t>M01-F0024</t>
  </si>
  <si>
    <t>Phil Jones</t>
  </si>
  <si>
    <t>MY2J2LL</t>
  </si>
  <si>
    <t>Andy Sands</t>
  </si>
  <si>
    <t>Q526FA</t>
  </si>
  <si>
    <t>Sales SUM</t>
  </si>
  <si>
    <t>Sales SubTotal</t>
  </si>
  <si>
    <t>Sales</t>
  </si>
  <si>
    <t>G*</t>
  </si>
  <si>
    <t>Criteria</t>
  </si>
  <si>
    <t>&gt;19</t>
  </si>
  <si>
    <t>I*</t>
  </si>
  <si>
    <t>I Prods after 19</t>
  </si>
  <si>
    <t>Desktop Sales Average by 9</t>
  </si>
  <si>
    <t>Tablets Sold</t>
  </si>
  <si>
    <t>ID</t>
  </si>
  <si>
    <t>First Name</t>
  </si>
  <si>
    <t>Last Name</t>
  </si>
  <si>
    <t>Company</t>
  </si>
  <si>
    <t>Phone</t>
  </si>
  <si>
    <t>Hired</t>
  </si>
  <si>
    <t>Department</t>
  </si>
  <si>
    <t>Street</t>
  </si>
  <si>
    <t>City</t>
  </si>
  <si>
    <t>Zip</t>
  </si>
  <si>
    <t>Sam</t>
  </si>
  <si>
    <t>Malone</t>
  </si>
  <si>
    <t>Proven Supplies</t>
  </si>
  <si>
    <t>madler@icloud.com</t>
  </si>
  <si>
    <t>555-7205</t>
  </si>
  <si>
    <t>Manager</t>
  </si>
  <si>
    <t>15 Tremont St</t>
  </si>
  <si>
    <t>Wilson</t>
  </si>
  <si>
    <t>WY</t>
  </si>
  <si>
    <t>Diane</t>
  </si>
  <si>
    <t>Chambers</t>
  </si>
  <si>
    <t>Guru Supplies</t>
  </si>
  <si>
    <t>gboss@me.com</t>
  </si>
  <si>
    <t>555-6394</t>
  </si>
  <si>
    <t>103 Baxter Rd</t>
  </si>
  <si>
    <t>Clovis</t>
  </si>
  <si>
    <t>NM</t>
  </si>
  <si>
    <t>Lisa</t>
  </si>
  <si>
    <t>Pantusso</t>
  </si>
  <si>
    <t>Targeted Manufacturing</t>
  </si>
  <si>
    <t>wbarker@yahoo.com</t>
  </si>
  <si>
    <t>555-3848</t>
  </si>
  <si>
    <t>Secretary</t>
  </si>
  <si>
    <t>103 Bellevue Ave</t>
  </si>
  <si>
    <t>Ladd</t>
  </si>
  <si>
    <t>IL</t>
  </si>
  <si>
    <t>Carla</t>
  </si>
  <si>
    <t>Tortelli</t>
  </si>
  <si>
    <t>Goodlife Incorporated</t>
  </si>
  <si>
    <t>gravyface@aol.com</t>
  </si>
  <si>
    <t>555-4067</t>
  </si>
  <si>
    <t>103 Bowers St</t>
  </si>
  <si>
    <t>Columbus</t>
  </si>
  <si>
    <t>Norm</t>
  </si>
  <si>
    <t>Peterson</t>
  </si>
  <si>
    <t>Innovative Manufacturing</t>
  </si>
  <si>
    <t>dkasak@optonline.net</t>
  </si>
  <si>
    <t>555-9124</t>
  </si>
  <si>
    <t>Accounting</t>
  </si>
  <si>
    <t>103 Brooksby Village Dr</t>
  </si>
  <si>
    <t>Kennard</t>
  </si>
  <si>
    <t>IN</t>
  </si>
  <si>
    <t>Ernie</t>
  </si>
  <si>
    <t>Route Corp</t>
  </si>
  <si>
    <t>atmarks@icloud.com</t>
  </si>
  <si>
    <t>555-9144</t>
  </si>
  <si>
    <t>103 Capn Jacs Rd</t>
  </si>
  <si>
    <t>Linwood</t>
  </si>
  <si>
    <t>KS</t>
  </si>
  <si>
    <t>Cliff</t>
  </si>
  <si>
    <t>Clavin</t>
  </si>
  <si>
    <t>Impact</t>
  </si>
  <si>
    <t>ilikered@sbcglobal.net</t>
  </si>
  <si>
    <t>555-0643</t>
  </si>
  <si>
    <t>Shipping</t>
  </si>
  <si>
    <t>103 Eliot Rd</t>
  </si>
  <si>
    <t>Hampton</t>
  </si>
  <si>
    <t>VA</t>
  </si>
  <si>
    <t>Frasier</t>
  </si>
  <si>
    <t>Crane</t>
  </si>
  <si>
    <t>Byte Corp</t>
  </si>
  <si>
    <t>epeeist@optonline.net</t>
  </si>
  <si>
    <t>555-6746</t>
  </si>
  <si>
    <t>375 Broadway</t>
  </si>
  <si>
    <t>Coldwater</t>
  </si>
  <si>
    <t>MS</t>
  </si>
  <si>
    <t>Woody</t>
  </si>
  <si>
    <t>Boyd</t>
  </si>
  <si>
    <t>Manufacturing Dot</t>
  </si>
  <si>
    <t>dvdotnet@verizon.net</t>
  </si>
  <si>
    <t>555-0556</t>
  </si>
  <si>
    <t>375 Lafayette St</t>
  </si>
  <si>
    <t>Argyle</t>
  </si>
  <si>
    <t>MO</t>
  </si>
  <si>
    <t>Lilith</t>
  </si>
  <si>
    <t>Sternin</t>
  </si>
  <si>
    <t>Hip Incorporated</t>
  </si>
  <si>
    <t>tbmaddux@comcast.net</t>
  </si>
  <si>
    <t>555-1755</t>
  </si>
  <si>
    <t>376 Montague City Rd</t>
  </si>
  <si>
    <t>Boston</t>
  </si>
  <si>
    <t>MA</t>
  </si>
  <si>
    <t>Rebecca</t>
  </si>
  <si>
    <t>Howe</t>
  </si>
  <si>
    <t>Aero Corp</t>
  </si>
  <si>
    <t>jamuir@icloud.com</t>
  </si>
  <si>
    <t>555-2088</t>
  </si>
  <si>
    <t>376 Washington St</t>
  </si>
  <si>
    <t>Cicero</t>
  </si>
  <si>
    <t>Robert</t>
  </si>
  <si>
    <t>Sutton</t>
  </si>
  <si>
    <t>Launchpad Corp</t>
  </si>
  <si>
    <t>thaljef@sbcglobal.net</t>
  </si>
  <si>
    <t>555-3510</t>
  </si>
  <si>
    <t>5140 Washington St</t>
  </si>
  <si>
    <t>Marietta</t>
  </si>
  <si>
    <t>GA</t>
  </si>
  <si>
    <t>Vera</t>
  </si>
  <si>
    <t>Eureka</t>
  </si>
  <si>
    <t>hermes@msn.com</t>
  </si>
  <si>
    <t>555-0486</t>
  </si>
  <si>
    <t>Tech</t>
  </si>
  <si>
    <t>Ellston</t>
  </si>
  <si>
    <t>IA</t>
  </si>
  <si>
    <t>Eddie</t>
  </si>
  <si>
    <t>LeBec</t>
  </si>
  <si>
    <t>Essential Manufacturing</t>
  </si>
  <si>
    <t>duchamp@aol.com</t>
  </si>
  <si>
    <t>555-4242</t>
  </si>
  <si>
    <t>Janitorial</t>
  </si>
  <si>
    <t>515 Walnut St</t>
  </si>
  <si>
    <t>Broken Bow</t>
  </si>
  <si>
    <t>OK</t>
  </si>
  <si>
    <t>Nick</t>
  </si>
  <si>
    <t>Seamless</t>
  </si>
  <si>
    <t>ozawa@mac.com</t>
  </si>
  <si>
    <t>Beaver</t>
  </si>
  <si>
    <t>Loretta</t>
  </si>
  <si>
    <t>Feedback Corp</t>
  </si>
  <si>
    <t>stomv@icloud.com</t>
  </si>
  <si>
    <t>Waukesha</t>
  </si>
  <si>
    <t>WI</t>
  </si>
  <si>
    <t>Dave</t>
  </si>
  <si>
    <t>Richards</t>
  </si>
  <si>
    <t>WorryFree Incorporated</t>
  </si>
  <si>
    <t>heckerman@yahoo.com</t>
  </si>
  <si>
    <t>555-4952</t>
  </si>
  <si>
    <t>Marketing</t>
  </si>
  <si>
    <t>517 Chicopee St</t>
  </si>
  <si>
    <t>Cherry Hill</t>
  </si>
  <si>
    <t>NJ</t>
  </si>
  <si>
    <t>Andy</t>
  </si>
  <si>
    <t>Schroeder</t>
  </si>
  <si>
    <t>Lasers Edge</t>
  </si>
  <si>
    <t>chunzi@yahoo.com</t>
  </si>
  <si>
    <t>555-8654</t>
  </si>
  <si>
    <t>517 Patriots Rd</t>
  </si>
  <si>
    <t>Akutan</t>
  </si>
  <si>
    <t>AK</t>
  </si>
  <si>
    <t>Robin</t>
  </si>
  <si>
    <t>Colcord</t>
  </si>
  <si>
    <t>Supplies Shield</t>
  </si>
  <si>
    <t>schumer@yahoo.com</t>
  </si>
  <si>
    <t>555-7372</t>
  </si>
  <si>
    <t>518 Leyden Rd</t>
  </si>
  <si>
    <t>Garden City</t>
  </si>
  <si>
    <t>Evan</t>
  </si>
  <si>
    <t>Drake</t>
  </si>
  <si>
    <t>Total Solutions</t>
  </si>
  <si>
    <t>granboul@sbcglobal.net</t>
  </si>
  <si>
    <t>555-4728</t>
  </si>
  <si>
    <t>819 Main St</t>
  </si>
  <si>
    <t>Palisades</t>
  </si>
  <si>
    <t>CA</t>
  </si>
  <si>
    <t>Esther</t>
  </si>
  <si>
    <t>Hero Corp</t>
  </si>
  <si>
    <t>gator@yahoo.ca</t>
  </si>
  <si>
    <t>555-0314</t>
  </si>
  <si>
    <t>82 Brick Kiln Rd</t>
  </si>
  <si>
    <t>McIntyre</t>
  </si>
  <si>
    <t>Walter</t>
  </si>
  <si>
    <t>Gaines</t>
  </si>
  <si>
    <t>Rent and Run</t>
  </si>
  <si>
    <t>ntegrity@verizon.net</t>
  </si>
  <si>
    <t>555-1884</t>
  </si>
  <si>
    <t>82 Bridge St</t>
  </si>
  <si>
    <t>Reading</t>
  </si>
  <si>
    <t>MI</t>
  </si>
  <si>
    <t>John</t>
  </si>
  <si>
    <t>Hill</t>
  </si>
  <si>
    <t>Clarion Supplies</t>
  </si>
  <si>
    <t>grinder@verizon.net</t>
  </si>
  <si>
    <t>555-9088</t>
  </si>
  <si>
    <t>82 Day St</t>
  </si>
  <si>
    <t>Sumner</t>
  </si>
  <si>
    <t>Sloan</t>
  </si>
  <si>
    <t>Get in There Corp</t>
  </si>
  <si>
    <t>pkplex@yahoo.ca</t>
  </si>
  <si>
    <t>555-2022</t>
  </si>
  <si>
    <t>82 Gulf Rd</t>
  </si>
  <si>
    <t>Harry</t>
  </si>
  <si>
    <t>Gittes</t>
  </si>
  <si>
    <t>Bridgewater Corp</t>
  </si>
  <si>
    <t>ghost@icloud.com</t>
  </si>
  <si>
    <t>555-8617</t>
  </si>
  <si>
    <t>Legal</t>
  </si>
  <si>
    <t>82 Harriet Ave</t>
  </si>
  <si>
    <t>Paul</t>
  </si>
  <si>
    <t>Krapence</t>
  </si>
  <si>
    <t>Food for Thought</t>
  </si>
  <si>
    <t>bmorrow@comcast.net</t>
  </si>
  <si>
    <t>555-3256</t>
  </si>
  <si>
    <t>64 Bayberry Cmn</t>
  </si>
  <si>
    <t>Region</t>
  </si>
  <si>
    <t>Country</t>
  </si>
  <si>
    <t>Item Type</t>
  </si>
  <si>
    <t>Sales Channel</t>
  </si>
  <si>
    <t>Order Priority</t>
  </si>
  <si>
    <t>Order ID</t>
  </si>
  <si>
    <t>Units Sold</t>
  </si>
  <si>
    <t>Unit Price</t>
  </si>
  <si>
    <t>Unit Cost</t>
  </si>
  <si>
    <t>Total Revenue</t>
  </si>
  <si>
    <t>Total Cost</t>
  </si>
  <si>
    <t>Total Profit</t>
  </si>
  <si>
    <t>Sales Person</t>
  </si>
  <si>
    <t>Customer ID</t>
  </si>
  <si>
    <t>Australia and Oceania</t>
  </si>
  <si>
    <t>Tuvalu</t>
  </si>
  <si>
    <t>Baby Food</t>
  </si>
  <si>
    <t>Offline</t>
  </si>
  <si>
    <t>H</t>
  </si>
  <si>
    <t>Central America and the Caribbean</t>
  </si>
  <si>
    <t>Grenada</t>
  </si>
  <si>
    <t>Cereal</t>
  </si>
  <si>
    <t>Online</t>
  </si>
  <si>
    <t>C</t>
  </si>
  <si>
    <t>Europe</t>
  </si>
  <si>
    <t>Russia</t>
  </si>
  <si>
    <t>Office Supplies</t>
  </si>
  <si>
    <t>L</t>
  </si>
  <si>
    <t>Sub-Saharan Africa</t>
  </si>
  <si>
    <t>Sao Tome and Principe</t>
  </si>
  <si>
    <t>Fruits</t>
  </si>
  <si>
    <t>Rwanda</t>
  </si>
  <si>
    <t>Solomon Islands</t>
  </si>
  <si>
    <t>Angola</t>
  </si>
  <si>
    <t>Household</t>
  </si>
  <si>
    <t>Burkina Faso</t>
  </si>
  <si>
    <t>Vegetables</t>
  </si>
  <si>
    <t>Republic of the Congo</t>
  </si>
  <si>
    <t>Personal Care</t>
  </si>
  <si>
    <t>Senegal</t>
  </si>
  <si>
    <t>Asia</t>
  </si>
  <si>
    <t>Kyrgyzstan</t>
  </si>
  <si>
    <t>Cape Verde</t>
  </si>
  <si>
    <t>Clothes</t>
  </si>
  <si>
    <t>Bangladesh</t>
  </si>
  <si>
    <t>Honduras</t>
  </si>
  <si>
    <t>Mongolia</t>
  </si>
  <si>
    <t>Bulgaria</t>
  </si>
  <si>
    <t>Sri Lanka</t>
  </si>
  <si>
    <t>Cosmetics</t>
  </si>
  <si>
    <t>Cameroon</t>
  </si>
  <si>
    <t>Beverages</t>
  </si>
  <si>
    <t>Turkmenistan</t>
  </si>
  <si>
    <t>East Timor</t>
  </si>
  <si>
    <t>Meat</t>
  </si>
  <si>
    <t>Norway</t>
  </si>
  <si>
    <t>Portugal</t>
  </si>
  <si>
    <t>Snacks</t>
  </si>
  <si>
    <t>New Zealand</t>
  </si>
  <si>
    <t xml:space="preserve">Moldova </t>
  </si>
  <si>
    <t>France</t>
  </si>
  <si>
    <t>Kiribati</t>
  </si>
  <si>
    <t>Mali</t>
  </si>
  <si>
    <t>The Gambia</t>
  </si>
  <si>
    <t>Switzerland</t>
  </si>
  <si>
    <t>South Sudan</t>
  </si>
  <si>
    <t>Australia</t>
  </si>
  <si>
    <t>Myanmar</t>
  </si>
  <si>
    <t>Djibouti</t>
  </si>
  <si>
    <t>Costa Rica</t>
  </si>
  <si>
    <t>Middle East and North Africa</t>
  </si>
  <si>
    <t>Syria</t>
  </si>
  <si>
    <t>Brunei</t>
  </si>
  <si>
    <t>Niger</t>
  </si>
  <si>
    <t>Azerbaijan</t>
  </si>
  <si>
    <t>Slovakia</t>
  </si>
  <si>
    <t>Comoros</t>
  </si>
  <si>
    <t>Iceland</t>
  </si>
  <si>
    <t>Macedonia</t>
  </si>
  <si>
    <t>Mauritania</t>
  </si>
  <si>
    <t>Albania</t>
  </si>
  <si>
    <t>Lesotho</t>
  </si>
  <si>
    <t>Saudi Arabia</t>
  </si>
  <si>
    <t>Sierra Leone</t>
  </si>
  <si>
    <t>Cote d'Ivoire</t>
  </si>
  <si>
    <t>Fiji</t>
  </si>
  <si>
    <t>Austria</t>
  </si>
  <si>
    <t>United Kingdom</t>
  </si>
  <si>
    <t>San Marino</t>
  </si>
  <si>
    <t>Libya</t>
  </si>
  <si>
    <t>Haiti</t>
  </si>
  <si>
    <t>Gabon</t>
  </si>
  <si>
    <t>Belize</t>
  </si>
  <si>
    <t>Lithuania</t>
  </si>
  <si>
    <t>Madagascar</t>
  </si>
  <si>
    <t>Democratic Republic of the Congo</t>
  </si>
  <si>
    <t>Pakistan</t>
  </si>
  <si>
    <t>North America</t>
  </si>
  <si>
    <t>Mexico</t>
  </si>
  <si>
    <t>Federated States of Micronesia</t>
  </si>
  <si>
    <t>Laos</t>
  </si>
  <si>
    <t>Monaco</t>
  </si>
  <si>
    <t xml:space="preserve">Samoa </t>
  </si>
  <si>
    <t>Spain</t>
  </si>
  <si>
    <t>Lebanon</t>
  </si>
  <si>
    <t>Iran</t>
  </si>
  <si>
    <t>Zambia</t>
  </si>
  <si>
    <t>Kenya</t>
  </si>
  <si>
    <t>Kuwait</t>
  </si>
  <si>
    <t>Slovenia</t>
  </si>
  <si>
    <t>Romania</t>
  </si>
  <si>
    <t>Nicaragua</t>
  </si>
  <si>
    <t>Malaysia</t>
  </si>
  <si>
    <t>Mozambique</t>
  </si>
  <si>
    <t>Date.1</t>
  </si>
  <si>
    <t>Date.3.1</t>
  </si>
  <si>
    <t>Months</t>
  </si>
  <si>
    <t>Sum of Total Profit</t>
  </si>
  <si>
    <t>Row Labels</t>
  </si>
  <si>
    <t>Grand Total</t>
  </si>
  <si>
    <t>Feb</t>
  </si>
  <si>
    <t>Jun</t>
  </si>
  <si>
    <t>Oct</t>
  </si>
  <si>
    <t>Nov</t>
  </si>
  <si>
    <t>Dec</t>
  </si>
  <si>
    <t>Jan</t>
  </si>
  <si>
    <t>Apr</t>
  </si>
  <si>
    <t>Jul</t>
  </si>
  <si>
    <t>Sep</t>
  </si>
  <si>
    <t>Mar</t>
  </si>
  <si>
    <t>Aug</t>
  </si>
  <si>
    <t>Column Labels</t>
  </si>
  <si>
    <t>Total Sum of Total Profit</t>
  </si>
  <si>
    <t>Total Average of Total Profit2</t>
  </si>
  <si>
    <t>Average of Total Profit2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</si>
</sst>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£&quot;#,##0.00;[Red]\-&quot;£&quot;#,##0.00"/>
    <numFmt numFmtId="43" formatCode="_-* #,##0.00_-;\-* #,##0.00_-;_-* &quot;-&quot;??_-;_-@_-"/>
    <numFmt numFmtId="164" formatCode="_(* #,##0.00_);_(* \(#,##0.00\);_(* &quot;-&quot;??_);_(@_)"/>
    <numFmt numFmtId="165" formatCode="mmm\-yyyy"/>
    <numFmt numFmtId="166" formatCode="&quot;£&quot;#,##0.00"/>
    <numFmt numFmtId="167" formatCode="&quot;$&quot;#,##0.00_);[Red]\(&quot;$&quot;#,##0.00\)"/>
    <numFmt numFmtId="168" formatCode="00000"/>
    <numFmt numFmtId="169" formatCode="mm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22"/>
      <color theme="2"/>
      <name val="Calibri"/>
      <family val="2"/>
      <scheme val="minor"/>
    </font>
    <font>
      <sz val="11"/>
      <color rgb="FF006100"/>
      <name val="Comic Sans MS"/>
      <family val="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medium">
        <color theme="4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3" fillId="4" borderId="1" applyNumberFormat="0"/>
    <xf numFmtId="0" fontId="4" fillId="5" borderId="0" applyNumberFormat="0" applyBorder="0" applyAlignment="0" applyProtection="0"/>
    <xf numFmtId="0" fontId="1" fillId="7" borderId="0" applyNumberFormat="0" applyBorder="0" applyAlignment="0" applyProtection="0"/>
  </cellStyleXfs>
  <cellXfs count="54">
    <xf numFmtId="0" fontId="0" fillId="0" borderId="0" xfId="0"/>
    <xf numFmtId="17" fontId="0" fillId="0" borderId="0" xfId="0" applyNumberFormat="1"/>
    <xf numFmtId="164" fontId="1" fillId="2" borderId="0" xfId="1" applyNumberFormat="1"/>
    <xf numFmtId="0" fontId="0" fillId="0" borderId="0" xfId="0" applyAlignment="1">
      <alignment horizontal="left"/>
    </xf>
    <xf numFmtId="165" fontId="0" fillId="0" borderId="0" xfId="0" applyNumberFormat="1"/>
    <xf numFmtId="43" fontId="0" fillId="0" borderId="0" xfId="2" applyFont="1"/>
    <xf numFmtId="166" fontId="0" fillId="0" borderId="0" xfId="2" applyNumberFormat="1" applyFont="1" applyAlignment="1">
      <alignment horizontal="right"/>
    </xf>
    <xf numFmtId="166" fontId="0" fillId="0" borderId="0" xfId="2" applyNumberFormat="1" applyFont="1"/>
    <xf numFmtId="166" fontId="1" fillId="2" borderId="0" xfId="1" applyNumberFormat="1" applyAlignment="1">
      <alignment horizontal="right"/>
    </xf>
    <xf numFmtId="166" fontId="1" fillId="2" borderId="0" xfId="1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67" fontId="0" fillId="0" borderId="0" xfId="0" applyNumberFormat="1"/>
    <xf numFmtId="0" fontId="1" fillId="2" borderId="0" xfId="1" applyAlignment="1">
      <alignment horizontal="left"/>
    </xf>
    <xf numFmtId="0" fontId="1" fillId="2" borderId="0" xfId="1"/>
    <xf numFmtId="0" fontId="3" fillId="4" borderId="1" xfId="4"/>
    <xf numFmtId="0" fontId="2" fillId="3" borderId="0" xfId="3" applyFont="1"/>
    <xf numFmtId="10" fontId="0" fillId="0" borderId="0" xfId="0" applyNumberFormat="1"/>
    <xf numFmtId="8" fontId="0" fillId="0" borderId="0" xfId="0" applyNumberFormat="1" applyAlignment="1">
      <alignment horizontal="right"/>
    </xf>
    <xf numFmtId="8" fontId="0" fillId="0" borderId="0" xfId="0" applyNumberFormat="1"/>
    <xf numFmtId="8" fontId="1" fillId="2" borderId="0" xfId="1" applyNumberFormat="1" applyAlignment="1">
      <alignment horizontal="right"/>
    </xf>
    <xf numFmtId="8" fontId="0" fillId="0" borderId="0" xfId="2" applyNumberFormat="1" applyFont="1" applyAlignment="1">
      <alignment horizontal="right"/>
    </xf>
    <xf numFmtId="165" fontId="3" fillId="4" borderId="1" xfId="4" applyNumberFormat="1"/>
    <xf numFmtId="22" fontId="0" fillId="0" borderId="0" xfId="0" applyNumberFormat="1"/>
    <xf numFmtId="14" fontId="0" fillId="0" borderId="0" xfId="0" applyNumberFormat="1"/>
    <xf numFmtId="0" fontId="6" fillId="5" borderId="1" xfId="5" applyFont="1" applyBorder="1"/>
    <xf numFmtId="8" fontId="1" fillId="7" borderId="0" xfId="6" applyNumberFormat="1"/>
    <xf numFmtId="0" fontId="2" fillId="0" borderId="0" xfId="0" applyFont="1"/>
    <xf numFmtId="8" fontId="2" fillId="0" borderId="0" xfId="0" applyNumberFormat="1" applyFont="1"/>
    <xf numFmtId="8" fontId="2" fillId="7" borderId="0" xfId="6" applyNumberFormat="1" applyFont="1"/>
    <xf numFmtId="0" fontId="0" fillId="8" borderId="6" xfId="0" applyFill="1" applyBorder="1"/>
    <xf numFmtId="0" fontId="0" fillId="0" borderId="5" xfId="0" applyBorder="1"/>
    <xf numFmtId="0" fontId="0" fillId="8" borderId="5" xfId="0" applyFill="1" applyBorder="1"/>
    <xf numFmtId="0" fontId="0" fillId="8" borderId="9" xfId="0" applyFill="1" applyBorder="1"/>
    <xf numFmtId="0" fontId="0" fillId="0" borderId="8" xfId="0" applyBorder="1"/>
    <xf numFmtId="0" fontId="0" fillId="8" borderId="8" xfId="0" applyFill="1" applyBorder="1"/>
    <xf numFmtId="0" fontId="2" fillId="0" borderId="7" xfId="0" applyFont="1" applyBorder="1"/>
    <xf numFmtId="2" fontId="0" fillId="8" borderId="6" xfId="0" applyNumberFormat="1" applyFill="1" applyBorder="1"/>
    <xf numFmtId="2" fontId="0" fillId="0" borderId="5" xfId="0" applyNumberFormat="1" applyBorder="1"/>
    <xf numFmtId="2" fontId="0" fillId="8" borderId="5" xfId="0" applyNumberFormat="1" applyFill="1" applyBorder="1"/>
    <xf numFmtId="1" fontId="2" fillId="0" borderId="7" xfId="0" applyNumberFormat="1" applyFont="1" applyBorder="1"/>
    <xf numFmtId="1" fontId="0" fillId="8" borderId="7" xfId="0" applyNumberFormat="1" applyFill="1" applyBorder="1"/>
    <xf numFmtId="1" fontId="0" fillId="8" borderId="5" xfId="0" applyNumberFormat="1" applyFill="1" applyBorder="1"/>
    <xf numFmtId="1" fontId="0" fillId="0" borderId="0" xfId="0" applyNumberFormat="1"/>
    <xf numFmtId="2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3" fillId="4" borderId="1" xfId="4" applyNumberFormat="1"/>
    <xf numFmtId="0" fontId="0" fillId="0" borderId="0" xfId="0" pivotButton="1"/>
    <xf numFmtId="169" fontId="0" fillId="0" borderId="0" xfId="0" applyNumberFormat="1" applyAlignment="1">
      <alignment horizontal="left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0" xfId="0" applyNumberFormat="1"/>
  </cellXfs>
  <cellStyles count="7">
    <cellStyle name="20% - Accent4" xfId="3" builtinId="42"/>
    <cellStyle name="20% - Accent5" xfId="1" builtinId="46"/>
    <cellStyle name="40% - Accent4" xfId="6" builtinId="43"/>
    <cellStyle name="Comma" xfId="2" builtinId="3"/>
    <cellStyle name="DateStyle" xfId="4" xr:uid="{012AD674-CCFB-4E8C-99A6-9C97C29D9E28}"/>
    <cellStyle name="Good" xfId="5" builtinId="26"/>
    <cellStyle name="Normal" xfId="0" builtinId="0"/>
  </cellStyles>
  <dxfs count="49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8" formatCode="00000"/>
    </dxf>
    <dxf>
      <numFmt numFmtId="170" formatCode="m/d/yyyy"/>
    </dxf>
    <dxf>
      <border outline="0">
        <bottom style="thick">
          <color indexed="64"/>
        </bottom>
      </border>
    </dxf>
    <dxf>
      <numFmt numFmtId="0" formatCode="General"/>
    </dxf>
    <dxf>
      <numFmt numFmtId="0" formatCode="General"/>
    </dxf>
    <dxf>
      <numFmt numFmtId="169" formatCode="mmmm"/>
    </dxf>
    <dxf>
      <numFmt numFmtId="170" formatCode="m/d/yyyy"/>
    </dxf>
    <dxf>
      <numFmt numFmtId="169" formatCode="mm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8" formatCode="0000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£&quot;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£&quot;* #,##0.00_-;\-&quot;£&quot;* #,##0.00_-;_-&quot;£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onnections" Target="connections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Excel Recommended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BUDGET!$M$22:$M$33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238.56</c:v>
                </c:pt>
                <c:pt idx="2">
                  <c:v>117.98</c:v>
                </c:pt>
                <c:pt idx="3">
                  <c:v>32.979999999999997</c:v>
                </c:pt>
                <c:pt idx="4">
                  <c:v>598.32000000000005</c:v>
                </c:pt>
                <c:pt idx="5">
                  <c:v>192.09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0</c:v>
                </c:pt>
                <c:pt idx="11">
                  <c:v>234.9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3-471C-9AD1-F4D3BD469B1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3-471C-9AD1-F4D3BD469B1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BUDGET!$N$22:$N$33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227.67</c:v>
                </c:pt>
                <c:pt idx="2">
                  <c:v>98.07</c:v>
                </c:pt>
                <c:pt idx="3">
                  <c:v>33.97</c:v>
                </c:pt>
                <c:pt idx="4">
                  <c:v>604.21</c:v>
                </c:pt>
                <c:pt idx="5">
                  <c:v>178.12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63.98</c:v>
                </c:pt>
                <c:pt idx="11">
                  <c:v>298.10000000000002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A3-471C-9AD1-F4D3BD46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233951"/>
        <c:axId val="700225311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BUDGET!$O$22:$O$33</c:f>
              <c:numCache>
                <c:formatCode>"£"#,##0.00_);[Red]\("£"#,##0.00\)</c:formatCode>
                <c:ptCount val="12"/>
                <c:pt idx="0">
                  <c:v>279.06</c:v>
                </c:pt>
                <c:pt idx="1">
                  <c:v>466.23</c:v>
                </c:pt>
                <c:pt idx="2">
                  <c:v>216.05</c:v>
                </c:pt>
                <c:pt idx="3">
                  <c:v>66.949999999999989</c:v>
                </c:pt>
                <c:pt idx="4">
                  <c:v>1202.5300000000002</c:v>
                </c:pt>
                <c:pt idx="5">
                  <c:v>370.21000000000004</c:v>
                </c:pt>
                <c:pt idx="6">
                  <c:v>247.66</c:v>
                </c:pt>
                <c:pt idx="7">
                  <c:v>90</c:v>
                </c:pt>
                <c:pt idx="8">
                  <c:v>90</c:v>
                </c:pt>
                <c:pt idx="9">
                  <c:v>17.98</c:v>
                </c:pt>
                <c:pt idx="10">
                  <c:v>63.98</c:v>
                </c:pt>
                <c:pt idx="11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A3-471C-9AD1-F4D3BD46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233951"/>
        <c:axId val="700225311"/>
      </c:lineChart>
      <c:catAx>
        <c:axId val="70023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25311"/>
        <c:crosses val="autoZero"/>
        <c:auto val="1"/>
        <c:lblAlgn val="ctr"/>
        <c:lblOffset val="100"/>
        <c:noMultiLvlLbl val="0"/>
      </c:catAx>
      <c:valAx>
        <c:axId val="7002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_);[Red]\(&quot;£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3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Jan 2023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111111111111108E-2"/>
          <c:y val="0.17171296296296298"/>
          <c:w val="0.93888888888888888"/>
          <c:h val="0.5221511373578302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E40-469C-93E7-9226D12032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E40-469C-93E7-9226D12032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E40-469C-93E7-9226D12032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E40-469C-93E7-9226D12032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E40-469C-93E7-9226D12032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E40-469C-93E7-9226D12032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E40-469C-93E7-9226D12032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E40-469C-93E7-9226D12032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E40-469C-93E7-9226D12032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E40-469C-93E7-9226D12032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E40-469C-93E7-9226D120324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E40-469C-93E7-9226D1203243}"/>
              </c:ext>
            </c:extLst>
          </c:dPt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BUDGET!$M$22:$M$33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238.56</c:v>
                </c:pt>
                <c:pt idx="2">
                  <c:v>117.98</c:v>
                </c:pt>
                <c:pt idx="3">
                  <c:v>32.979999999999997</c:v>
                </c:pt>
                <c:pt idx="4">
                  <c:v>598.32000000000005</c:v>
                </c:pt>
                <c:pt idx="5">
                  <c:v>192.09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0</c:v>
                </c:pt>
                <c:pt idx="11">
                  <c:v>234.9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40-469C-93E7-9226D120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BUDGET!$A$1</c:f>
          <c:strCache>
            <c:ptCount val="1"/>
            <c:pt idx="0">
              <c:v>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6245370370370371"/>
          <c:w val="0.87753018372703417"/>
          <c:h val="0.387552128900554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BUDGET!$K$21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BUDGET!$L$21:$O$21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E45-4932-A58E-10D5FAFF2044}"/>
            </c:ext>
          </c:extLst>
        </c:ser>
        <c:ser>
          <c:idx val="1"/>
          <c:order val="1"/>
          <c:tx>
            <c:strRef>
              <c:f>BUDGET!$K$22</c:f>
              <c:strCache>
                <c:ptCount val="1"/>
                <c:pt idx="0">
                  <c:v>Phone / Internet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BUDGET!$M$22:$O$22</c:f>
              <c:numCache>
                <c:formatCode>"£"#,##0.00_);[Red]\("£"#,##0.00\)</c:formatCode>
                <c:ptCount val="3"/>
                <c:pt idx="0">
                  <c:v>139.53</c:v>
                </c:pt>
                <c:pt idx="1">
                  <c:v>139.53</c:v>
                </c:pt>
                <c:pt idx="2">
                  <c:v>279.06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5-4932-A58E-10D5FAFF2044}"/>
            </c:ext>
          </c:extLst>
        </c:ser>
        <c:ser>
          <c:idx val="2"/>
          <c:order val="2"/>
          <c:tx>
            <c:strRef>
              <c:f>BUDGET!$K$23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BUDGET!$M$23:$O$23</c:f>
              <c:numCache>
                <c:formatCode>"£"#,##0.00_);[Red]\("£"#,##0.00\)</c:formatCode>
                <c:ptCount val="3"/>
                <c:pt idx="0">
                  <c:v>238.56</c:v>
                </c:pt>
                <c:pt idx="1">
                  <c:v>227.67</c:v>
                </c:pt>
                <c:pt idx="2">
                  <c:v>466.23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5-4932-A58E-10D5FAFF2044}"/>
            </c:ext>
          </c:extLst>
        </c:ser>
        <c:ser>
          <c:idx val="3"/>
          <c:order val="3"/>
          <c:tx>
            <c:strRef>
              <c:f>BUDGET!$K$24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BUDGET!$M$24:$O$24</c:f>
              <c:numCache>
                <c:formatCode>"£"#,##0.00_);[Red]\("£"#,##0.00\)</c:formatCode>
                <c:ptCount val="3"/>
                <c:pt idx="0">
                  <c:v>117.98</c:v>
                </c:pt>
                <c:pt idx="1">
                  <c:v>98.07</c:v>
                </c:pt>
                <c:pt idx="2">
                  <c:v>216.05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45-4932-A58E-10D5FAFF2044}"/>
            </c:ext>
          </c:extLst>
        </c:ser>
        <c:ser>
          <c:idx val="4"/>
          <c:order val="4"/>
          <c:tx>
            <c:strRef>
              <c:f>BUDGET!$K$25</c:f>
              <c:strCache>
                <c:ptCount val="1"/>
                <c:pt idx="0">
                  <c:v>Water / Sewer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BUDGET!$M$25:$O$25</c:f>
              <c:numCache>
                <c:formatCode>"£"#,##0.00_);[Red]\("£"#,##0.00\)</c:formatCode>
                <c:ptCount val="3"/>
                <c:pt idx="0">
                  <c:v>32.979999999999997</c:v>
                </c:pt>
                <c:pt idx="1">
                  <c:v>33.97</c:v>
                </c:pt>
                <c:pt idx="2">
                  <c:v>66.949999999999989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45-4932-A58E-10D5FAFF2044}"/>
            </c:ext>
          </c:extLst>
        </c:ser>
        <c:ser>
          <c:idx val="5"/>
          <c:order val="5"/>
          <c:tx>
            <c:strRef>
              <c:f>BUDGET!$K$26</c:f>
              <c:strCache>
                <c:ptCount val="1"/>
                <c:pt idx="0">
                  <c:v>Food / Supplies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BUDGET!$M$26:$O$26</c:f>
              <c:numCache>
                <c:formatCode>"£"#,##0.00_);[Red]\("£"#,##0.00\)</c:formatCode>
                <c:ptCount val="3"/>
                <c:pt idx="0">
                  <c:v>598.32000000000005</c:v>
                </c:pt>
                <c:pt idx="1">
                  <c:v>604.21</c:v>
                </c:pt>
                <c:pt idx="2">
                  <c:v>1202.5300000000002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45-4932-A58E-10D5FAFF2044}"/>
            </c:ext>
          </c:extLst>
        </c:ser>
        <c:ser>
          <c:idx val="6"/>
          <c:order val="6"/>
          <c:tx>
            <c:strRef>
              <c:f>BUDGET!$K$27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BUDGET!$M$27:$O$27</c:f>
              <c:numCache>
                <c:formatCode>"£"#,##0.00_);[Red]\("£"#,##0.00\)</c:formatCode>
                <c:ptCount val="3"/>
                <c:pt idx="0">
                  <c:v>192.09</c:v>
                </c:pt>
                <c:pt idx="1">
                  <c:v>178.12</c:v>
                </c:pt>
                <c:pt idx="2">
                  <c:v>370.21000000000004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45-4932-A58E-10D5FAFF2044}"/>
            </c:ext>
          </c:extLst>
        </c:ser>
        <c:ser>
          <c:idx val="7"/>
          <c:order val="7"/>
          <c:tx>
            <c:strRef>
              <c:f>BUDGET!$K$28</c:f>
              <c:strCache>
                <c:ptCount val="1"/>
                <c:pt idx="0">
                  <c:v>Car Insurance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BUDGET!$M$28:$O$28</c:f>
              <c:numCache>
                <c:formatCode>"£"#,##0.00_);[Red]\("£"#,##0.00\)</c:formatCode>
                <c:ptCount val="3"/>
                <c:pt idx="0">
                  <c:v>123.83</c:v>
                </c:pt>
                <c:pt idx="1">
                  <c:v>123.83</c:v>
                </c:pt>
                <c:pt idx="2">
                  <c:v>247.66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45-4932-A58E-10D5FAFF2044}"/>
            </c:ext>
          </c:extLst>
        </c:ser>
        <c:ser>
          <c:idx val="8"/>
          <c:order val="8"/>
          <c:tx>
            <c:strRef>
              <c:f>BUDGET!$K$29</c:f>
              <c:strCache>
                <c:ptCount val="1"/>
                <c:pt idx="0">
                  <c:v>Home Insurance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BUDGET!$M$29:$O$29</c:f>
              <c:numCache>
                <c:formatCode>"£"#,##0.00_);[Red]\("£"#,##0.00\)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45-4932-A58E-10D5FAFF2044}"/>
            </c:ext>
          </c:extLst>
        </c:ser>
        <c:ser>
          <c:idx val="9"/>
          <c:order val="9"/>
          <c:tx>
            <c:strRef>
              <c:f>BUDGET!$K$30</c:f>
              <c:strCache>
                <c:ptCount val="1"/>
                <c:pt idx="0">
                  <c:v>Streaming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BUDGET!$M$30:$O$30</c:f>
              <c:numCache>
                <c:formatCode>"£"#,##0.00_);[Red]\("£"#,##0.00\)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45-4932-A58E-10D5FAFF2044}"/>
            </c:ext>
          </c:extLst>
        </c:ser>
        <c:ser>
          <c:idx val="10"/>
          <c:order val="10"/>
          <c:tx>
            <c:strRef>
              <c:f>BUDGET!$K$31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BUDGET!$M$31:$O$31</c:f>
              <c:numCache>
                <c:formatCode>"£"#,##0.00_);[Red]\("£"#,##0.00\)</c:formatCode>
                <c:ptCount val="3"/>
                <c:pt idx="0">
                  <c:v>8.99</c:v>
                </c:pt>
                <c:pt idx="1">
                  <c:v>8.99</c:v>
                </c:pt>
                <c:pt idx="2">
                  <c:v>17.98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45-4932-A58E-10D5FAFF2044}"/>
            </c:ext>
          </c:extLst>
        </c:ser>
        <c:ser>
          <c:idx val="11"/>
          <c:order val="11"/>
          <c:tx>
            <c:strRef>
              <c:f>BUDGET!$K$32</c:f>
              <c:strCache>
                <c:ptCount val="1"/>
                <c:pt idx="0">
                  <c:v>Movies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BUDGET!$M$32:$O$32</c:f>
              <c:numCache>
                <c:formatCode>"£"#,##0.00_);[Red]\("£"#,##0.00\)</c:formatCode>
                <c:ptCount val="3"/>
                <c:pt idx="0">
                  <c:v>0</c:v>
                </c:pt>
                <c:pt idx="1">
                  <c:v>63.98</c:v>
                </c:pt>
                <c:pt idx="2">
                  <c:v>63.98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45-4932-A58E-10D5FAFF2044}"/>
            </c:ext>
          </c:extLst>
        </c:ser>
        <c:ser>
          <c:idx val="12"/>
          <c:order val="12"/>
          <c:tx>
            <c:strRef>
              <c:f>BUDGET!$K$33</c:f>
              <c:strCache>
                <c:ptCount val="1"/>
                <c:pt idx="0">
                  <c:v>Restaurants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BUDGET!$M$33:$O$33</c:f>
              <c:numCache>
                <c:formatCode>"£"#,##0.00_);[Red]\("£"#,##0.00\)</c:formatCode>
                <c:ptCount val="3"/>
                <c:pt idx="0">
                  <c:v>234.9</c:v>
                </c:pt>
                <c:pt idx="1">
                  <c:v>298.10000000000002</c:v>
                </c:pt>
                <c:pt idx="2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45-4932-A58E-10D5FAFF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04271"/>
        <c:axId val="617199951"/>
      </c:barChart>
      <c:catAx>
        <c:axId val="61720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99951"/>
        <c:crosses val="autoZero"/>
        <c:auto val="1"/>
        <c:lblAlgn val="ctr"/>
        <c:lblOffset val="100"/>
        <c:noMultiLvlLbl val="0"/>
      </c:catAx>
      <c:valAx>
        <c:axId val="6171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AA2F43-DFF5-4DE4-9464-B999DBF1DF06}">
  <sheetPr/>
  <sheetViews>
    <sheetView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microsoft.com/office/2017/06/relationships/model3d" Target="../media/model3d1.glb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23</xdr:row>
      <xdr:rowOff>104775</xdr:rowOff>
    </xdr:from>
    <xdr:to>
      <xdr:col>8</xdr:col>
      <xdr:colOff>447675</xdr:colOff>
      <xdr:row>28</xdr:row>
      <xdr:rowOff>66675</xdr:rowOff>
    </xdr:to>
    <xdr:pic>
      <xdr:nvPicPr>
        <xdr:cNvPr id="7" name="Graphic 6" descr="Money with solid fill">
          <a:extLst>
            <a:ext uri="{FF2B5EF4-FFF2-40B4-BE49-F238E27FC236}">
              <a16:creationId xmlns:a16="http://schemas.microsoft.com/office/drawing/2014/main" id="{C0B312F8-A619-C375-6289-DD3398CCD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53150" y="4762500"/>
          <a:ext cx="914400" cy="914400"/>
        </a:xfrm>
        <a:prstGeom prst="rect">
          <a:avLst/>
        </a:prstGeom>
      </xdr:spPr>
    </xdr:pic>
    <xdr:clientData/>
  </xdr:twoCellAnchor>
  <xdr:twoCellAnchor>
    <xdr:from>
      <xdr:col>5</xdr:col>
      <xdr:colOff>160507</xdr:colOff>
      <xdr:row>23</xdr:row>
      <xdr:rowOff>38099</xdr:rowOff>
    </xdr:from>
    <xdr:to>
      <xdr:col>5</xdr:col>
      <xdr:colOff>1228724</xdr:colOff>
      <xdr:row>28</xdr:row>
      <xdr:rowOff>166686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8" name="3D Model 7" descr="Fear Face">
              <a:extLst>
                <a:ext uri="{FF2B5EF4-FFF2-40B4-BE49-F238E27FC236}">
                  <a16:creationId xmlns:a16="http://schemas.microsoft.com/office/drawing/2014/main" id="{D8F36B7D-CED3-79AF-8E38-96FA76D668C8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3">
                <am3d:spPr>
                  <a:xfrm>
                    <a:off x="0" y="0"/>
                    <a:ext cx="1068217" cy="1081087"/>
                  </a:xfrm>
                  <a:prstGeom prst="rect">
                    <a:avLst/>
                  </a:prstGeom>
                </am3d:spPr>
                <am3d:camera>
                  <am3d:pos x="0" y="0" z="81028246"/>
                  <am3d:up dx="0" dy="36000000" dz="0"/>
                  <am3d:lookAt x="0" y="0" z="0"/>
                  <am3d:perspective fov="2700000"/>
                </am3d:camera>
                <am3d:trans>
                  <am3d:meterPerModelUnit n="60891706" d="1000000"/>
                  <am3d:preTrans dx="0" dy="33510" dz="1087834"/>
                  <am3d:scale>
                    <am3d:sx n="1000000" d="1000000"/>
                    <am3d:sy n="1000000" d="1000000"/>
                    <am3d:sz n="1000000" d="1000000"/>
                  </am3d:scale>
                  <am3d:rot ax="-343991" ay="1755140" az="-168522"/>
                  <am3d:postTrans dx="0" dy="0" dz="0"/>
                </am3d:trans>
                <am3d:raster rName="Office3DRenderer" rVer="16.0.8326">
                  <am3d:blip r:embed="rId4"/>
                </am3d:raster>
                <am3d:objViewport viewportSz="1742458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8" name="3D Model 7" descr="Fear Face">
              <a:extLst>
                <a:ext uri="{FF2B5EF4-FFF2-40B4-BE49-F238E27FC236}">
                  <a16:creationId xmlns:a16="http://schemas.microsoft.com/office/drawing/2014/main" id="{D8F36B7D-CED3-79AF-8E38-96FA76D668C8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22907" y="4695824"/>
              <a:ext cx="1068217" cy="108108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238125</xdr:colOff>
      <xdr:row>19</xdr:row>
      <xdr:rowOff>195262</xdr:rowOff>
    </xdr:from>
    <xdr:to>
      <xdr:col>27</xdr:col>
      <xdr:colOff>542925</xdr:colOff>
      <xdr:row>34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60EF73-3785-2151-AB8B-4A198EA15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28</xdr:col>
      <xdr:colOff>304800</xdr:colOff>
      <xdr:row>16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63716-2F57-4A1F-9F30-725B41958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42569-C406-E24B-FAA6-883B4DA88D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" refreshedDate="45041.399917708331" createdVersion="8" refreshedVersion="8" minRefreshableVersion="3" recordCount="100" xr:uid="{27DDE6A6-9593-46D8-B9FB-696E679F4F9E}">
  <cacheSource type="worksheet">
    <worksheetSource name="Sales2"/>
  </cacheSource>
  <cacheFields count="20">
    <cacheField name="Region" numFmtId="0">
      <sharedItems/>
    </cacheField>
    <cacheField name="Country" numFmtId="0">
      <sharedItems/>
    </cacheField>
    <cacheField name="Item Type" numFmtId="0">
      <sharedItems count="12">
        <s v="Baby Food"/>
        <s v="Cereal"/>
        <s v="Office Supplies"/>
        <s v="Fruits"/>
        <s v="Household"/>
        <s v="Vegetables"/>
        <s v="Personal Care"/>
        <s v="Clothes"/>
        <s v="Cosmetics"/>
        <s v="Beverages"/>
        <s v="Meat"/>
        <s v="Snacks"/>
      </sharedItems>
    </cacheField>
    <cacheField name="Sales Channel" numFmtId="0">
      <sharedItems/>
    </cacheField>
    <cacheField name="Order Priority" numFmtId="0">
      <sharedItems/>
    </cacheField>
    <cacheField name="Date" numFmtId="14">
      <sharedItems containsSemiMixedTypes="0" containsNonDate="0" containsDate="1" containsString="0" minDate="2010-02-02T00:00:00" maxDate="2017-05-23T00:00:00"/>
    </cacheField>
    <cacheField name="Month" numFmtId="169">
      <sharedItems containsSemiMixedTypes="0" containsNonDate="0" containsDate="1" containsString="0" minDate="2010-02-02T00:00:00" maxDate="2017-05-23T00:00:00" count="100">
        <d v="2010-05-28T00:00:00"/>
        <d v="2012-08-22T00:00:00"/>
        <d v="2014-05-02T00:00:00"/>
        <d v="2014-06-20T00:00:00"/>
        <d v="2013-02-01T00:00:00"/>
        <d v="2015-02-04T00:00:00"/>
        <d v="2011-04-23T00:00:00"/>
        <d v="2012-07-17T00:00:00"/>
        <d v="2015-07-14T00:00:00"/>
        <d v="2014-04-18T00:00:00"/>
        <d v="2011-06-24T00:00:00"/>
        <d v="2014-08-02T00:00:00"/>
        <d v="2017-01-13T00:00:00"/>
        <d v="2017-02-08T00:00:00"/>
        <d v="2014-02-19T00:00:00"/>
        <d v="2012-04-23T00:00:00"/>
        <d v="2016-11-19T00:00:00"/>
        <d v="2015-04-01T00:00:00"/>
        <d v="2010-12-30T00:00:00"/>
        <d v="2012-07-31T00:00:00"/>
        <d v="2014-05-14T00:00:00"/>
        <d v="2015-07-31T00:00:00"/>
        <d v="2016-06-30T00:00:00"/>
        <d v="2014-09-08T00:00:00"/>
        <d v="2016-05-07T00:00:00"/>
        <d v="2017-05-22T00:00:00"/>
        <d v="2014-10-13T00:00:00"/>
        <d v="2010-05-07T00:00:00"/>
        <d v="2014-07-18T00:00:00"/>
        <d v="2012-05-26T00:00:00"/>
        <d v="2012-09-17T00:00:00"/>
        <d v="2013-12-29T00:00:00"/>
        <d v="2015-10-27T00:00:00"/>
        <d v="2015-01-16T00:00:00"/>
        <d v="2017-02-25T00:00:00"/>
        <d v="2017-05-08T00:00:00"/>
        <d v="2011-11-22T00:00:00"/>
        <d v="2017-01-14T00:00:00"/>
        <d v="2012-04-01T00:00:00"/>
        <d v="2012-02-16T00:00:00"/>
        <d v="2017-03-11T00:00:00"/>
        <d v="2010-02-06T00:00:00"/>
        <d v="2012-06-07T00:00:00"/>
        <d v="2012-10-06T00:00:00"/>
        <d v="2015-11-14T00:00:00"/>
        <d v="2016-03-29T00:00:00"/>
        <d v="2016-12-31T00:00:00"/>
        <d v="2010-12-23T00:00:00"/>
        <d v="2014-10-14T00:00:00"/>
        <d v="2012-01-11T00:00:00"/>
        <d v="2010-02-02T00:00:00"/>
        <d v="2013-08-18T00:00:00"/>
        <d v="2013-03-25T00:00:00"/>
        <d v="2011-11-26T00:00:00"/>
        <d v="2013-09-17T00:00:00"/>
        <d v="2012-06-08T00:00:00"/>
        <d v="2010-06-30T00:00:00"/>
        <d v="2015-02-23T00:00:00"/>
        <d v="2012-01-05T00:00:00"/>
        <d v="2014-04-07T00:00:00"/>
        <d v="2013-06-09T00:00:00"/>
        <d v="2013-06-26T00:00:00"/>
        <d v="2011-11-07T00:00:00"/>
        <d v="2010-10-30T00:00:00"/>
        <d v="2013-10-13T00:00:00"/>
        <d v="2013-10-11T00:00:00"/>
        <d v="2012-07-08T00:00:00"/>
        <d v="2016-07-25T00:00:00"/>
        <d v="2010-10-24T00:00:00"/>
        <d v="2015-04-25T00:00:00"/>
        <d v="2013-04-23T00:00:00"/>
        <d v="2015-08-14T00:00:00"/>
        <d v="2011-05-26T00:00:00"/>
        <d v="2017-05-20T00:00:00"/>
        <d v="2013-07-05T00:00:00"/>
        <d v="2014-11-06T00:00:00"/>
        <d v="2014-10-28T00:00:00"/>
        <d v="2011-09-15T00:00:00"/>
        <d v="2012-05-29T00:00:00"/>
        <d v="2013-07-20T00:00:00"/>
        <d v="2012-10-21T00:00:00"/>
        <d v="2012-09-18T00:00:00"/>
        <d v="2016-11-15T00:00:00"/>
        <d v="2011-01-04T00:00:00"/>
        <d v="2012-03-18T00:00:00"/>
        <d v="2012-02-17T00:00:00"/>
        <d v="2011-01-16T00:00:00"/>
        <d v="2014-02-03T00:00:00"/>
        <d v="2012-04-30T00:00:00"/>
        <d v="2016-10-23T00:00:00"/>
        <d v="2016-12-06T00:00:00"/>
        <d v="2014-07-07T00:00:00"/>
        <d v="2012-06-13T00:00:00"/>
        <d v="2010-11-26T00:00:00"/>
        <d v="2011-02-08T00:00:00"/>
        <d v="2011-07-26T00:00:00"/>
        <d v="2011-11-11T00:00:00"/>
        <d v="2016-06-01T00:00:00"/>
        <d v="2015-07-30T00:00:00"/>
        <d v="2012-02-10T00:00:00"/>
      </sharedItems>
      <fieldGroup par="19" base="6">
        <rangePr groupBy="months" startDate="2010-02-02T00:00:00" endDate="2017-05-23T00:00:00"/>
        <groupItems count="14">
          <s v="&lt;02/02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/05/2017"/>
        </groupItems>
      </fieldGroup>
    </cacheField>
    <cacheField name="Day" numFmtId="0">
      <sharedItems containsSemiMixedTypes="0" containsString="0" containsNumber="1" containsInteger="1" minValue="1" maxValue="31"/>
    </cacheField>
    <cacheField name="Year" numFmtId="0">
      <sharedItems containsSemiMixedTypes="0" containsString="0" containsNumber="1" containsInteger="1" minValue="2010" maxValue="2017"/>
    </cacheField>
    <cacheField name="Order ID" numFmtId="0">
      <sharedItems containsSemiMixedTypes="0" containsString="0" containsNumber="1" containsInteger="1" minValue="114606559" maxValue="994022214"/>
    </cacheField>
    <cacheField name="Units Sold" numFmtId="0">
      <sharedItems containsSemiMixedTypes="0" containsString="0" containsNumber="1" containsInteger="1" minValue="124" maxValue="9925"/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Total Revenue" numFmtId="0">
      <sharedItems containsSemiMixedTypes="0" containsString="0" containsNumber="1" minValue="4870.26" maxValue="5997054.9800000004"/>
    </cacheField>
    <cacheField name="Total Cost" numFmtId="0">
      <sharedItems containsSemiMixedTypes="0" containsString="0" containsNumber="1" minValue="3612.24" maxValue="4509793.96"/>
    </cacheField>
    <cacheField name="Total Profit" numFmtId="0">
      <sharedItems containsSemiMixedTypes="0" containsString="0" containsNumber="1" minValue="1258.02" maxValue="1719922.04"/>
    </cacheField>
    <cacheField name="Sales Person" numFmtId="0">
      <sharedItems containsSemiMixedTypes="0" containsString="0" containsNumber="1" containsInteger="1" minValue="1" maxValue="10" count="10">
        <n v="3"/>
        <n v="7"/>
        <n v="4"/>
        <n v="2"/>
        <n v="9"/>
        <n v="8"/>
        <n v="5"/>
        <n v="10"/>
        <n v="1"/>
        <n v="6"/>
      </sharedItems>
    </cacheField>
    <cacheField name="Customer ID" numFmtId="0">
      <sharedItems containsSemiMixedTypes="0" containsString="0" containsNumber="1" containsInteger="1" minValue="1" maxValue="26"/>
    </cacheField>
    <cacheField name="Quarters" numFmtId="0" databaseField="0">
      <fieldGroup base="6">
        <rangePr groupBy="quarters" startDate="2010-02-02T00:00:00" endDate="2017-05-23T00:00:00"/>
        <groupItems count="6">
          <s v="&lt;02/02/2010"/>
          <s v="Qtr1"/>
          <s v="Qtr2"/>
          <s v="Qtr3"/>
          <s v="Qtr4"/>
          <s v="&gt;23/05/2017"/>
        </groupItems>
      </fieldGroup>
    </cacheField>
    <cacheField name="Years" numFmtId="0" databaseField="0">
      <fieldGroup base="6">
        <rangePr groupBy="years" startDate="2010-02-02T00:00:00" endDate="2017-05-23T00:00:00"/>
        <groupItems count="10">
          <s v="&lt;02/02/2010"/>
          <s v="2010"/>
          <s v="2011"/>
          <s v="2012"/>
          <s v="2013"/>
          <s v="2014"/>
          <s v="2015"/>
          <s v="2016"/>
          <s v="2017"/>
          <s v="&gt;23/0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Australia and Oceania"/>
    <s v="Tuvalu"/>
    <x v="0"/>
    <s v="Offline"/>
    <s v="H"/>
    <d v="2010-05-28T00:00:00"/>
    <x v="0"/>
    <n v="28"/>
    <n v="2010"/>
    <n v="669165933"/>
    <n v="9925"/>
    <n v="255.28"/>
    <n v="159.41999999999999"/>
    <n v="2533654"/>
    <n v="1582243.5"/>
    <n v="951410.5"/>
    <x v="0"/>
    <n v="6"/>
  </r>
  <r>
    <s v="Central America and the Caribbean"/>
    <s v="Grenada"/>
    <x v="1"/>
    <s v="Online"/>
    <s v="C"/>
    <d v="2012-08-22T00:00:00"/>
    <x v="1"/>
    <n v="22"/>
    <n v="2012"/>
    <n v="963881480"/>
    <n v="2804"/>
    <n v="205.7"/>
    <n v="117.11"/>
    <n v="576782.80000000005"/>
    <n v="328376.44"/>
    <n v="248406.36"/>
    <x v="1"/>
    <n v="22"/>
  </r>
  <r>
    <s v="Europe"/>
    <s v="Russia"/>
    <x v="2"/>
    <s v="Offline"/>
    <s v="L"/>
    <d v="2014-05-02T00:00:00"/>
    <x v="2"/>
    <n v="2"/>
    <n v="2014"/>
    <n v="341417157"/>
    <n v="1779"/>
    <n v="651.21"/>
    <n v="524.96"/>
    <n v="1158502.5900000001"/>
    <n v="933903.84"/>
    <n v="224598.75"/>
    <x v="2"/>
    <n v="15"/>
  </r>
  <r>
    <s v="Sub-Saharan Africa"/>
    <s v="Sao Tome and Principe"/>
    <x v="3"/>
    <s v="Online"/>
    <s v="C"/>
    <d v="2014-06-20T00:00:00"/>
    <x v="3"/>
    <n v="20"/>
    <n v="2014"/>
    <n v="514321792"/>
    <n v="8102"/>
    <n v="9.33"/>
    <n v="6.92"/>
    <n v="75591.66"/>
    <n v="56065.84"/>
    <n v="19525.82"/>
    <x v="1"/>
    <n v="19"/>
  </r>
  <r>
    <s v="Sub-Saharan Africa"/>
    <s v="Rwanda"/>
    <x v="2"/>
    <s v="Offline"/>
    <s v="L"/>
    <d v="2013-02-01T00:00:00"/>
    <x v="4"/>
    <n v="1"/>
    <n v="2013"/>
    <n v="115456712"/>
    <n v="5062"/>
    <n v="651.21"/>
    <n v="524.96"/>
    <n v="3296425.02"/>
    <n v="2657347.52"/>
    <n v="639077.5"/>
    <x v="3"/>
    <n v="14"/>
  </r>
  <r>
    <s v="Australia and Oceania"/>
    <s v="Solomon Islands"/>
    <x v="0"/>
    <s v="Online"/>
    <s v="C"/>
    <d v="2015-02-04T00:00:00"/>
    <x v="5"/>
    <n v="4"/>
    <n v="2015"/>
    <n v="547995746"/>
    <n v="2974"/>
    <n v="255.28"/>
    <n v="159.41999999999999"/>
    <n v="759202.72"/>
    <n v="474115.08"/>
    <n v="285087.64"/>
    <x v="4"/>
    <n v="17"/>
  </r>
  <r>
    <s v="Sub-Saharan Africa"/>
    <s v="Angola"/>
    <x v="4"/>
    <s v="Offline"/>
    <s v="M"/>
    <d v="2011-04-23T00:00:00"/>
    <x v="6"/>
    <n v="23"/>
    <n v="2011"/>
    <n v="135425221"/>
    <n v="4187"/>
    <n v="668.27"/>
    <n v="502.54"/>
    <n v="2798046.49"/>
    <n v="2104134.98"/>
    <n v="693911.51"/>
    <x v="1"/>
    <n v="3"/>
  </r>
  <r>
    <s v="Sub-Saharan Africa"/>
    <s v="Burkina Faso"/>
    <x v="5"/>
    <s v="Online"/>
    <s v="H"/>
    <d v="2012-07-17T00:00:00"/>
    <x v="7"/>
    <n v="17"/>
    <n v="2012"/>
    <n v="871543967"/>
    <n v="8082"/>
    <n v="154.06"/>
    <n v="90.93"/>
    <n v="1245112.92"/>
    <n v="734896.26"/>
    <n v="510216.66"/>
    <x v="5"/>
    <n v="22"/>
  </r>
  <r>
    <s v="Sub-Saharan Africa"/>
    <s v="Republic of the Congo"/>
    <x v="6"/>
    <s v="Offline"/>
    <s v="M"/>
    <d v="2015-07-14T00:00:00"/>
    <x v="8"/>
    <n v="14"/>
    <n v="2015"/>
    <n v="770463311"/>
    <n v="6070"/>
    <n v="81.73"/>
    <n v="56.67"/>
    <n v="496101.1"/>
    <n v="343986.9"/>
    <n v="152114.20000000001"/>
    <x v="5"/>
    <n v="17"/>
  </r>
  <r>
    <s v="Sub-Saharan Africa"/>
    <s v="Senegal"/>
    <x v="1"/>
    <s v="Online"/>
    <s v="H"/>
    <d v="2014-04-18T00:00:00"/>
    <x v="9"/>
    <n v="18"/>
    <n v="2014"/>
    <n v="616607081"/>
    <n v="6593"/>
    <n v="205.7"/>
    <n v="117.11"/>
    <n v="1356180.1"/>
    <n v="772106.23"/>
    <n v="584073.87"/>
    <x v="6"/>
    <n v="7"/>
  </r>
  <r>
    <s v="Asia"/>
    <s v="Kyrgyzstan"/>
    <x v="5"/>
    <s v="Online"/>
    <s v="H"/>
    <d v="2011-06-24T00:00:00"/>
    <x v="10"/>
    <n v="24"/>
    <n v="2011"/>
    <n v="814711606"/>
    <n v="124"/>
    <n v="154.06"/>
    <n v="90.93"/>
    <n v="19103.439999999999"/>
    <n v="11275.32"/>
    <n v="7828.12"/>
    <x v="4"/>
    <n v="10"/>
  </r>
  <r>
    <s v="Sub-Saharan Africa"/>
    <s v="Cape Verde"/>
    <x v="7"/>
    <s v="Offline"/>
    <s v="H"/>
    <d v="2014-08-02T00:00:00"/>
    <x v="11"/>
    <n v="2"/>
    <n v="2014"/>
    <n v="939825713"/>
    <n v="4168"/>
    <n v="109.28"/>
    <n v="35.840000000000003"/>
    <n v="455479.03999999998"/>
    <n v="149381.12"/>
    <n v="306097.91999999998"/>
    <x v="6"/>
    <n v="7"/>
  </r>
  <r>
    <s v="Asia"/>
    <s v="Bangladesh"/>
    <x v="7"/>
    <s v="Online"/>
    <s v="L"/>
    <d v="2017-01-13T00:00:00"/>
    <x v="12"/>
    <n v="13"/>
    <n v="2017"/>
    <n v="187310731"/>
    <n v="8263"/>
    <n v="109.28"/>
    <n v="35.840000000000003"/>
    <n v="902980.64"/>
    <n v="296145.91999999998"/>
    <n v="606834.72"/>
    <x v="0"/>
    <n v="26"/>
  </r>
  <r>
    <s v="Central America and the Caribbean"/>
    <s v="Honduras"/>
    <x v="4"/>
    <s v="Offline"/>
    <s v="H"/>
    <d v="2017-02-08T00:00:00"/>
    <x v="13"/>
    <n v="8"/>
    <n v="2017"/>
    <n v="522840487"/>
    <n v="8974"/>
    <n v="668.27"/>
    <n v="502.54"/>
    <n v="5997054.9800000004"/>
    <n v="4509793.96"/>
    <n v="1487261.02"/>
    <x v="5"/>
    <n v="4"/>
  </r>
  <r>
    <s v="Asia"/>
    <s v="Mongolia"/>
    <x v="6"/>
    <s v="Offline"/>
    <s v="C"/>
    <d v="2014-02-19T00:00:00"/>
    <x v="14"/>
    <n v="19"/>
    <n v="2014"/>
    <n v="832401311"/>
    <n v="4901"/>
    <n v="81.73"/>
    <n v="56.67"/>
    <n v="400558.73"/>
    <n v="277739.67"/>
    <n v="122819.06"/>
    <x v="2"/>
    <n v="16"/>
  </r>
  <r>
    <s v="Europe"/>
    <s v="Bulgaria"/>
    <x v="7"/>
    <s v="Online"/>
    <s v="M"/>
    <d v="2012-04-23T00:00:00"/>
    <x v="15"/>
    <n v="23"/>
    <n v="2012"/>
    <n v="972292029"/>
    <n v="1673"/>
    <n v="109.28"/>
    <n v="35.840000000000003"/>
    <n v="182825.44"/>
    <n v="59960.32"/>
    <n v="122865.12"/>
    <x v="5"/>
    <n v="7"/>
  </r>
  <r>
    <s v="Asia"/>
    <s v="Sri Lanka"/>
    <x v="8"/>
    <s v="Offline"/>
    <s v="M"/>
    <d v="2016-11-19T00:00:00"/>
    <x v="16"/>
    <n v="19"/>
    <n v="2016"/>
    <n v="419123971"/>
    <n v="6952"/>
    <n v="437.2"/>
    <n v="263.33"/>
    <n v="3039414.4"/>
    <n v="1830670.16"/>
    <n v="1208744.24"/>
    <x v="7"/>
    <n v="12"/>
  </r>
  <r>
    <s v="Sub-Saharan Africa"/>
    <s v="Cameroon"/>
    <x v="9"/>
    <s v="Offline"/>
    <s v="C"/>
    <d v="2015-04-01T00:00:00"/>
    <x v="17"/>
    <n v="1"/>
    <n v="2015"/>
    <n v="519820964"/>
    <n v="5430"/>
    <n v="47.45"/>
    <n v="31.79"/>
    <n v="257653.5"/>
    <n v="172619.7"/>
    <n v="85033.8"/>
    <x v="4"/>
    <n v="15"/>
  </r>
  <r>
    <s v="Asia"/>
    <s v="Turkmenistan"/>
    <x v="4"/>
    <s v="Offline"/>
    <s v="L"/>
    <d v="2010-12-30T00:00:00"/>
    <x v="18"/>
    <n v="30"/>
    <n v="2010"/>
    <n v="441619336"/>
    <n v="3830"/>
    <n v="668.27"/>
    <n v="502.54"/>
    <n v="2559474.1"/>
    <n v="1924728.2"/>
    <n v="634745.9"/>
    <x v="4"/>
    <n v="15"/>
  </r>
  <r>
    <s v="Australia and Oceania"/>
    <s v="East Timor"/>
    <x v="10"/>
    <s v="Online"/>
    <s v="L"/>
    <d v="2012-07-31T00:00:00"/>
    <x v="19"/>
    <n v="31"/>
    <n v="2012"/>
    <n v="322067916"/>
    <n v="5908"/>
    <n v="421.89"/>
    <n v="364.69"/>
    <n v="2492526.12"/>
    <n v="2154588.52"/>
    <n v="337937.6"/>
    <x v="7"/>
    <n v="5"/>
  </r>
  <r>
    <s v="Europe"/>
    <s v="Norway"/>
    <x v="0"/>
    <s v="Online"/>
    <s v="L"/>
    <d v="2014-05-14T00:00:00"/>
    <x v="20"/>
    <n v="14"/>
    <n v="2014"/>
    <n v="819028031"/>
    <n v="7450"/>
    <n v="255.28"/>
    <n v="159.41999999999999"/>
    <n v="1901836"/>
    <n v="1187679"/>
    <n v="714157"/>
    <x v="8"/>
    <n v="22"/>
  </r>
  <r>
    <s v="Europe"/>
    <s v="Portugal"/>
    <x v="0"/>
    <s v="Online"/>
    <s v="H"/>
    <d v="2015-07-31T00:00:00"/>
    <x v="21"/>
    <n v="31"/>
    <n v="2015"/>
    <n v="860673511"/>
    <n v="1273"/>
    <n v="255.28"/>
    <n v="159.41999999999999"/>
    <n v="324971.44"/>
    <n v="202941.66"/>
    <n v="122029.78"/>
    <x v="0"/>
    <n v="25"/>
  </r>
  <r>
    <s v="Central America and the Caribbean"/>
    <s v="Honduras"/>
    <x v="11"/>
    <s v="Online"/>
    <s v="L"/>
    <d v="2016-06-30T00:00:00"/>
    <x v="22"/>
    <n v="30"/>
    <n v="2016"/>
    <n v="795490682"/>
    <n v="2225"/>
    <n v="152.58000000000001"/>
    <n v="97.44"/>
    <n v="339490.5"/>
    <n v="216804"/>
    <n v="122686.5"/>
    <x v="9"/>
    <n v="11"/>
  </r>
  <r>
    <s v="Australia and Oceania"/>
    <s v="New Zealand"/>
    <x v="3"/>
    <s v="Online"/>
    <s v="H"/>
    <d v="2014-09-08T00:00:00"/>
    <x v="23"/>
    <n v="8"/>
    <n v="2014"/>
    <n v="142278373"/>
    <n v="2187"/>
    <n v="9.33"/>
    <n v="6.92"/>
    <n v="20404.71"/>
    <n v="15134.04"/>
    <n v="5270.67"/>
    <x v="8"/>
    <n v="16"/>
  </r>
  <r>
    <s v="Europe"/>
    <s v="Moldova "/>
    <x v="6"/>
    <s v="Online"/>
    <s v="L"/>
    <d v="2016-05-07T00:00:00"/>
    <x v="24"/>
    <n v="7"/>
    <n v="2016"/>
    <n v="740147912"/>
    <n v="5070"/>
    <n v="81.73"/>
    <n v="56.67"/>
    <n v="414371.1"/>
    <n v="287316.90000000002"/>
    <n v="127054.2"/>
    <x v="6"/>
    <n v="4"/>
  </r>
  <r>
    <s v="Europe"/>
    <s v="France"/>
    <x v="8"/>
    <s v="Online"/>
    <s v="H"/>
    <d v="2017-05-22T00:00:00"/>
    <x v="25"/>
    <n v="22"/>
    <n v="2017"/>
    <n v="898523128"/>
    <n v="1815"/>
    <n v="437.2"/>
    <n v="263.33"/>
    <n v="793518"/>
    <n v="477943.95"/>
    <n v="315574.05"/>
    <x v="5"/>
    <n v="4"/>
  </r>
  <r>
    <s v="Australia and Oceania"/>
    <s v="Kiribati"/>
    <x v="3"/>
    <s v="Online"/>
    <s v="M"/>
    <d v="2014-10-13T00:00:00"/>
    <x v="26"/>
    <n v="13"/>
    <n v="2014"/>
    <n v="347140347"/>
    <n v="5398"/>
    <n v="9.33"/>
    <n v="6.92"/>
    <n v="50363.34"/>
    <n v="37354.160000000003"/>
    <n v="13009.18"/>
    <x v="4"/>
    <n v="21"/>
  </r>
  <r>
    <s v="Sub-Saharan Africa"/>
    <s v="Mali"/>
    <x v="3"/>
    <s v="Online"/>
    <s v="L"/>
    <d v="2010-05-07T00:00:00"/>
    <x v="27"/>
    <n v="7"/>
    <n v="2010"/>
    <n v="686048400"/>
    <n v="5822"/>
    <n v="9.33"/>
    <n v="6.92"/>
    <n v="54319.26"/>
    <n v="40288.239999999998"/>
    <n v="14031.02"/>
    <x v="8"/>
    <n v="23"/>
  </r>
  <r>
    <s v="Europe"/>
    <s v="Norway"/>
    <x v="9"/>
    <s v="Offline"/>
    <s v="C"/>
    <d v="2014-07-18T00:00:00"/>
    <x v="28"/>
    <n v="18"/>
    <n v="2014"/>
    <n v="435608613"/>
    <n v="5124"/>
    <n v="47.45"/>
    <n v="31.79"/>
    <n v="243133.8"/>
    <n v="162891.96"/>
    <n v="80241.84"/>
    <x v="8"/>
    <n v="22"/>
  </r>
  <r>
    <s v="Sub-Saharan Africa"/>
    <s v="The Gambia"/>
    <x v="4"/>
    <s v="Offline"/>
    <s v="L"/>
    <d v="2012-05-26T00:00:00"/>
    <x v="29"/>
    <n v="26"/>
    <n v="2012"/>
    <n v="886494815"/>
    <n v="2370"/>
    <n v="668.27"/>
    <n v="502.54"/>
    <n v="1583799.9"/>
    <n v="1191019.8"/>
    <n v="392780.1"/>
    <x v="3"/>
    <n v="25"/>
  </r>
  <r>
    <s v="Europe"/>
    <s v="Switzerland"/>
    <x v="8"/>
    <s v="Offline"/>
    <s v="M"/>
    <d v="2012-09-17T00:00:00"/>
    <x v="30"/>
    <n v="17"/>
    <n v="2012"/>
    <n v="249693334"/>
    <n v="8661"/>
    <n v="437.2"/>
    <n v="263.33"/>
    <n v="3786589.2"/>
    <n v="2280701.13"/>
    <n v="1505888.07"/>
    <x v="1"/>
    <n v="14"/>
  </r>
  <r>
    <s v="Sub-Saharan Africa"/>
    <s v="South Sudan"/>
    <x v="6"/>
    <s v="Offline"/>
    <s v="C"/>
    <d v="2013-12-29T00:00:00"/>
    <x v="31"/>
    <n v="29"/>
    <n v="2013"/>
    <n v="406502997"/>
    <n v="2125"/>
    <n v="81.73"/>
    <n v="56.67"/>
    <n v="173676.25"/>
    <n v="120423.75"/>
    <n v="53252.5"/>
    <x v="8"/>
    <n v="4"/>
  </r>
  <r>
    <s v="Australia and Oceania"/>
    <s v="Australia"/>
    <x v="2"/>
    <s v="Online"/>
    <s v="C"/>
    <d v="2015-10-27T00:00:00"/>
    <x v="32"/>
    <n v="27"/>
    <n v="2015"/>
    <n v="158535134"/>
    <n v="2924"/>
    <n v="651.21"/>
    <n v="524.96"/>
    <n v="1904138.04"/>
    <n v="1534983.04"/>
    <n v="369155"/>
    <x v="3"/>
    <n v="12"/>
  </r>
  <r>
    <s v="Asia"/>
    <s v="Myanmar"/>
    <x v="4"/>
    <s v="Offline"/>
    <s v="H"/>
    <d v="2015-01-16T00:00:00"/>
    <x v="33"/>
    <n v="16"/>
    <n v="2015"/>
    <n v="177713572"/>
    <n v="8250"/>
    <n v="668.27"/>
    <n v="502.54"/>
    <n v="5513227.5"/>
    <n v="4145955"/>
    <n v="1367272.5"/>
    <x v="8"/>
    <n v="19"/>
  </r>
  <r>
    <s v="Sub-Saharan Africa"/>
    <s v="Djibouti"/>
    <x v="11"/>
    <s v="Online"/>
    <s v="M"/>
    <d v="2017-02-25T00:00:00"/>
    <x v="34"/>
    <n v="25"/>
    <n v="2017"/>
    <n v="756274640"/>
    <n v="7327"/>
    <n v="152.58000000000001"/>
    <n v="97.44"/>
    <n v="1117953.6599999999"/>
    <n v="713942.88"/>
    <n v="404010.78"/>
    <x v="6"/>
    <n v="14"/>
  </r>
  <r>
    <s v="Central America and the Caribbean"/>
    <s v="Costa Rica"/>
    <x v="6"/>
    <s v="Offline"/>
    <s v="L"/>
    <d v="2017-05-08T00:00:00"/>
    <x v="35"/>
    <n v="8"/>
    <n v="2017"/>
    <n v="456767165"/>
    <n v="6409"/>
    <n v="81.73"/>
    <n v="56.67"/>
    <n v="523807.57"/>
    <n v="363198.03"/>
    <n v="160609.54"/>
    <x v="1"/>
    <n v="10"/>
  </r>
  <r>
    <s v="Middle East and North Africa"/>
    <s v="Syria"/>
    <x v="3"/>
    <s v="Online"/>
    <s v="L"/>
    <d v="2011-11-22T00:00:00"/>
    <x v="36"/>
    <n v="22"/>
    <n v="2011"/>
    <n v="162052476"/>
    <n v="3784"/>
    <n v="9.33"/>
    <n v="6.92"/>
    <n v="35304.720000000001"/>
    <n v="26185.279999999999"/>
    <n v="9119.44"/>
    <x v="6"/>
    <n v="11"/>
  </r>
  <r>
    <s v="Sub-Saharan Africa"/>
    <s v="The Gambia"/>
    <x v="10"/>
    <s v="Online"/>
    <s v="M"/>
    <d v="2017-01-14T00:00:00"/>
    <x v="37"/>
    <n v="14"/>
    <n v="2017"/>
    <n v="825304400"/>
    <n v="4767"/>
    <n v="421.89"/>
    <n v="364.69"/>
    <n v="2011149.63"/>
    <n v="1738477.23"/>
    <n v="272672.40000000002"/>
    <x v="1"/>
    <n v="10"/>
  </r>
  <r>
    <s v="Asia"/>
    <s v="Brunei"/>
    <x v="2"/>
    <s v="Online"/>
    <s v="L"/>
    <d v="2012-04-01T00:00:00"/>
    <x v="38"/>
    <n v="1"/>
    <n v="2012"/>
    <n v="320009267"/>
    <n v="6708"/>
    <n v="651.21"/>
    <n v="524.96"/>
    <n v="4368316.68"/>
    <n v="3521431.68"/>
    <n v="846885"/>
    <x v="4"/>
    <n v="2"/>
  </r>
  <r>
    <s v="Europe"/>
    <s v="Bulgaria"/>
    <x v="2"/>
    <s v="Online"/>
    <s v="M"/>
    <d v="2012-02-16T00:00:00"/>
    <x v="39"/>
    <n v="16"/>
    <n v="2012"/>
    <n v="189965903"/>
    <n v="3987"/>
    <n v="651.21"/>
    <n v="524.96"/>
    <n v="2596374.27"/>
    <n v="2093015.52"/>
    <n v="503358.75"/>
    <x v="1"/>
    <n v="23"/>
  </r>
  <r>
    <s v="Sub-Saharan Africa"/>
    <s v="Niger"/>
    <x v="6"/>
    <s v="Online"/>
    <s v="H"/>
    <d v="2017-03-11T00:00:00"/>
    <x v="40"/>
    <n v="11"/>
    <n v="2017"/>
    <n v="699285638"/>
    <n v="3015"/>
    <n v="81.73"/>
    <n v="56.67"/>
    <n v="246415.95"/>
    <n v="170860.05"/>
    <n v="75555.899999999994"/>
    <x v="2"/>
    <n v="10"/>
  </r>
  <r>
    <s v="Middle East and North Africa"/>
    <s v="Azerbaijan"/>
    <x v="8"/>
    <s v="Online"/>
    <s v="M"/>
    <d v="2010-02-06T00:00:00"/>
    <x v="41"/>
    <n v="6"/>
    <n v="2010"/>
    <n v="382392299"/>
    <n v="7234"/>
    <n v="437.2"/>
    <n v="263.33"/>
    <n v="3162704.8"/>
    <n v="1904929.22"/>
    <n v="1257775.58"/>
    <x v="5"/>
    <n v="1"/>
  </r>
  <r>
    <s v="Sub-Saharan Africa"/>
    <s v="The Gambia"/>
    <x v="1"/>
    <s v="Offline"/>
    <s v="H"/>
    <d v="2012-06-07T00:00:00"/>
    <x v="42"/>
    <n v="7"/>
    <n v="2012"/>
    <n v="994022214"/>
    <n v="2117"/>
    <n v="205.7"/>
    <n v="117.11"/>
    <n v="435466.9"/>
    <n v="247921.87"/>
    <n v="187545.03"/>
    <x v="8"/>
    <n v="12"/>
  </r>
  <r>
    <s v="Europe"/>
    <s v="Slovakia"/>
    <x v="5"/>
    <s v="Online"/>
    <s v="H"/>
    <d v="2012-10-06T00:00:00"/>
    <x v="43"/>
    <n v="6"/>
    <n v="2012"/>
    <n v="759224212"/>
    <n v="171"/>
    <n v="154.06"/>
    <n v="90.93"/>
    <n v="26344.26"/>
    <n v="15549.03"/>
    <n v="10795.23"/>
    <x v="7"/>
    <n v="15"/>
  </r>
  <r>
    <s v="Asia"/>
    <s v="Myanmar"/>
    <x v="7"/>
    <s v="Online"/>
    <s v="H"/>
    <d v="2015-11-14T00:00:00"/>
    <x v="44"/>
    <n v="14"/>
    <n v="2015"/>
    <n v="223359620"/>
    <n v="5930"/>
    <n v="109.28"/>
    <n v="35.840000000000003"/>
    <n v="648030.4"/>
    <n v="212531.20000000001"/>
    <n v="435499.2"/>
    <x v="2"/>
    <n v="3"/>
  </r>
  <r>
    <s v="Sub-Saharan Africa"/>
    <s v="Comoros"/>
    <x v="1"/>
    <s v="Offline"/>
    <s v="H"/>
    <d v="2016-03-29T00:00:00"/>
    <x v="45"/>
    <n v="29"/>
    <n v="2016"/>
    <n v="902102267"/>
    <n v="962"/>
    <n v="205.7"/>
    <n v="117.11"/>
    <n v="197883.4"/>
    <n v="112659.82"/>
    <n v="85223.58"/>
    <x v="8"/>
    <n v="7"/>
  </r>
  <r>
    <s v="Europe"/>
    <s v="Iceland"/>
    <x v="8"/>
    <s v="Online"/>
    <s v="C"/>
    <d v="2016-12-31T00:00:00"/>
    <x v="46"/>
    <n v="31"/>
    <n v="2016"/>
    <n v="331438481"/>
    <n v="8867"/>
    <n v="437.2"/>
    <n v="263.33"/>
    <n v="3876652.4"/>
    <n v="2334947.11"/>
    <n v="1541705.29"/>
    <x v="6"/>
    <n v="7"/>
  </r>
  <r>
    <s v="Europe"/>
    <s v="Switzerland"/>
    <x v="6"/>
    <s v="Online"/>
    <s v="M"/>
    <d v="2010-12-23T00:00:00"/>
    <x v="47"/>
    <n v="23"/>
    <n v="2010"/>
    <n v="617667090"/>
    <n v="273"/>
    <n v="81.73"/>
    <n v="56.67"/>
    <n v="22312.29"/>
    <n v="15470.91"/>
    <n v="6841.38"/>
    <x v="2"/>
    <n v="1"/>
  </r>
  <r>
    <s v="Europe"/>
    <s v="Macedonia"/>
    <x v="7"/>
    <s v="Offline"/>
    <s v="C"/>
    <d v="2014-10-14T00:00:00"/>
    <x v="48"/>
    <n v="14"/>
    <n v="2014"/>
    <n v="787399423"/>
    <n v="7842"/>
    <n v="109.28"/>
    <n v="35.840000000000003"/>
    <n v="856973.76"/>
    <n v="281057.28000000003"/>
    <n v="575916.48"/>
    <x v="1"/>
    <n v="14"/>
  </r>
  <r>
    <s v="Sub-Saharan Africa"/>
    <s v="Mauritania"/>
    <x v="2"/>
    <s v="Offline"/>
    <s v="C"/>
    <d v="2012-01-11T00:00:00"/>
    <x v="49"/>
    <n v="11"/>
    <n v="2012"/>
    <n v="837559306"/>
    <n v="1266"/>
    <n v="651.21"/>
    <n v="524.96"/>
    <n v="824431.86"/>
    <n v="664599.36"/>
    <n v="159832.5"/>
    <x v="2"/>
    <n v="8"/>
  </r>
  <r>
    <s v="Europe"/>
    <s v="Albania"/>
    <x v="7"/>
    <s v="Online"/>
    <s v="C"/>
    <d v="2010-02-02T00:00:00"/>
    <x v="50"/>
    <n v="2"/>
    <n v="2010"/>
    <n v="385383069"/>
    <n v="2269"/>
    <n v="109.28"/>
    <n v="35.840000000000003"/>
    <n v="247956.32"/>
    <n v="81320.960000000006"/>
    <n v="166635.35999999999"/>
    <x v="8"/>
    <n v="14"/>
  </r>
  <r>
    <s v="Sub-Saharan Africa"/>
    <s v="Lesotho"/>
    <x v="3"/>
    <s v="Online"/>
    <s v="L"/>
    <d v="2013-08-18T00:00:00"/>
    <x v="51"/>
    <n v="18"/>
    <n v="2013"/>
    <n v="918419539"/>
    <n v="9606"/>
    <n v="9.33"/>
    <n v="6.92"/>
    <n v="89623.98"/>
    <n v="66473.52"/>
    <n v="23150.46"/>
    <x v="3"/>
    <n v="26"/>
  </r>
  <r>
    <s v="Middle East and North Africa"/>
    <s v="Saudi Arabia"/>
    <x v="1"/>
    <s v="Online"/>
    <s v="M"/>
    <d v="2013-03-25T00:00:00"/>
    <x v="52"/>
    <n v="25"/>
    <n v="2013"/>
    <n v="844530045"/>
    <n v="4063"/>
    <n v="205.7"/>
    <n v="117.11"/>
    <n v="835759.1"/>
    <n v="475817.93"/>
    <n v="359941.17"/>
    <x v="4"/>
    <n v="6"/>
  </r>
  <r>
    <s v="Sub-Saharan Africa"/>
    <s v="Sierra Leone"/>
    <x v="2"/>
    <s v="Offline"/>
    <s v="M"/>
    <d v="2011-11-26T00:00:00"/>
    <x v="53"/>
    <n v="26"/>
    <n v="2011"/>
    <n v="441888415"/>
    <n v="3457"/>
    <n v="651.21"/>
    <n v="524.96"/>
    <n v="2251232.9700000002"/>
    <n v="1814786.72"/>
    <n v="436446.25"/>
    <x v="9"/>
    <n v="22"/>
  </r>
  <r>
    <s v="Sub-Saharan Africa"/>
    <s v="Sao Tome and Principe"/>
    <x v="3"/>
    <s v="Offline"/>
    <s v="H"/>
    <d v="2013-09-17T00:00:00"/>
    <x v="54"/>
    <n v="17"/>
    <n v="2013"/>
    <n v="508980977"/>
    <n v="7637"/>
    <n v="9.33"/>
    <n v="6.92"/>
    <n v="71253.210000000006"/>
    <n v="52848.04"/>
    <n v="18405.169999999998"/>
    <x v="5"/>
    <n v="7"/>
  </r>
  <r>
    <s v="Sub-Saharan Africa"/>
    <s v="Cote d'Ivoire"/>
    <x v="7"/>
    <s v="Online"/>
    <s v="C"/>
    <d v="2012-06-08T00:00:00"/>
    <x v="55"/>
    <n v="8"/>
    <n v="2012"/>
    <n v="114606559"/>
    <n v="3482"/>
    <n v="109.28"/>
    <n v="35.840000000000003"/>
    <n v="380512.96"/>
    <n v="124794.88"/>
    <n v="255718.08"/>
    <x v="9"/>
    <n v="26"/>
  </r>
  <r>
    <s v="Australia and Oceania"/>
    <s v="Fiji"/>
    <x v="7"/>
    <s v="Offline"/>
    <s v="C"/>
    <d v="2010-06-30T00:00:00"/>
    <x v="56"/>
    <n v="30"/>
    <n v="2010"/>
    <n v="647876489"/>
    <n v="9905"/>
    <n v="109.28"/>
    <n v="35.840000000000003"/>
    <n v="1082418.3999999999"/>
    <n v="354995.20000000001"/>
    <n v="727423.2"/>
    <x v="5"/>
    <n v="8"/>
  </r>
  <r>
    <s v="Europe"/>
    <s v="Austria"/>
    <x v="8"/>
    <s v="Offline"/>
    <s v="H"/>
    <d v="2015-02-23T00:00:00"/>
    <x v="57"/>
    <n v="23"/>
    <n v="2015"/>
    <n v="868214595"/>
    <n v="2847"/>
    <n v="437.2"/>
    <n v="263.33"/>
    <n v="1244708.3999999999"/>
    <n v="749700.51"/>
    <n v="495007.89"/>
    <x v="2"/>
    <n v="23"/>
  </r>
  <r>
    <s v="Europe"/>
    <s v="United Kingdom"/>
    <x v="4"/>
    <s v="Online"/>
    <s v="L"/>
    <d v="2012-01-05T00:00:00"/>
    <x v="58"/>
    <n v="5"/>
    <n v="2012"/>
    <n v="955357205"/>
    <n v="282"/>
    <n v="668.27"/>
    <n v="502.54"/>
    <n v="188452.14"/>
    <n v="141716.28"/>
    <n v="46735.86"/>
    <x v="6"/>
    <n v="8"/>
  </r>
  <r>
    <s v="Sub-Saharan Africa"/>
    <s v="Djibouti"/>
    <x v="8"/>
    <s v="Offline"/>
    <s v="H"/>
    <d v="2014-04-07T00:00:00"/>
    <x v="59"/>
    <n v="7"/>
    <n v="2014"/>
    <n v="259353148"/>
    <n v="7215"/>
    <n v="437.2"/>
    <n v="263.33"/>
    <n v="3154398"/>
    <n v="1899925.95"/>
    <n v="1254472.05"/>
    <x v="3"/>
    <n v="13"/>
  </r>
  <r>
    <s v="Australia and Oceania"/>
    <s v="Australia"/>
    <x v="1"/>
    <s v="Offline"/>
    <s v="H"/>
    <d v="2013-06-09T00:00:00"/>
    <x v="60"/>
    <n v="9"/>
    <n v="2013"/>
    <n v="450563752"/>
    <n v="682"/>
    <n v="205.7"/>
    <n v="117.11"/>
    <n v="140287.4"/>
    <n v="79869.02"/>
    <n v="60418.38"/>
    <x v="7"/>
    <n v="21"/>
  </r>
  <r>
    <s v="Europe"/>
    <s v="San Marino"/>
    <x v="0"/>
    <s v="Online"/>
    <s v="L"/>
    <d v="2013-06-26T00:00:00"/>
    <x v="61"/>
    <n v="26"/>
    <n v="2013"/>
    <n v="569662845"/>
    <n v="4750"/>
    <n v="255.28"/>
    <n v="159.41999999999999"/>
    <n v="1212580"/>
    <n v="757245"/>
    <n v="455335"/>
    <x v="0"/>
    <n v="9"/>
  </r>
  <r>
    <s v="Sub-Saharan Africa"/>
    <s v="Cameroon"/>
    <x v="2"/>
    <s v="Online"/>
    <s v="M"/>
    <d v="2011-11-07T00:00:00"/>
    <x v="62"/>
    <n v="7"/>
    <n v="2011"/>
    <n v="177636754"/>
    <n v="5518"/>
    <n v="651.21"/>
    <n v="524.96"/>
    <n v="3593376.78"/>
    <n v="2896729.28"/>
    <n v="696647.5"/>
    <x v="4"/>
    <n v="13"/>
  </r>
  <r>
    <s v="Middle East and North Africa"/>
    <s v="Libya"/>
    <x v="7"/>
    <s v="Offline"/>
    <s v="H"/>
    <d v="2010-10-30T00:00:00"/>
    <x v="63"/>
    <n v="30"/>
    <n v="2010"/>
    <n v="705784308"/>
    <n v="6116"/>
    <n v="109.28"/>
    <n v="35.840000000000003"/>
    <n v="668356.48"/>
    <n v="219197.44"/>
    <n v="449159.04"/>
    <x v="3"/>
    <n v="20"/>
  </r>
  <r>
    <s v="Central America and the Caribbean"/>
    <s v="Haiti"/>
    <x v="8"/>
    <s v="Offline"/>
    <s v="H"/>
    <d v="2013-10-13T00:00:00"/>
    <x v="64"/>
    <n v="13"/>
    <n v="2013"/>
    <n v="505716836"/>
    <n v="1705"/>
    <n v="437.2"/>
    <n v="263.33"/>
    <n v="745426"/>
    <n v="448977.65"/>
    <n v="296448.34999999998"/>
    <x v="5"/>
    <n v="16"/>
  </r>
  <r>
    <s v="Sub-Saharan Africa"/>
    <s v="Rwanda"/>
    <x v="8"/>
    <s v="Offline"/>
    <s v="H"/>
    <d v="2013-10-11T00:00:00"/>
    <x v="65"/>
    <n v="11"/>
    <n v="2013"/>
    <n v="699358165"/>
    <n v="4477"/>
    <n v="437.2"/>
    <n v="263.33"/>
    <n v="1957344.4"/>
    <n v="1178928.4099999999"/>
    <n v="778415.99"/>
    <x v="9"/>
    <n v="12"/>
  </r>
  <r>
    <s v="Sub-Saharan Africa"/>
    <s v="Gabon"/>
    <x v="6"/>
    <s v="Offline"/>
    <s v="L"/>
    <d v="2012-07-08T00:00:00"/>
    <x v="66"/>
    <n v="8"/>
    <n v="2012"/>
    <n v="228944623"/>
    <n v="8656"/>
    <n v="81.73"/>
    <n v="56.67"/>
    <n v="707454.88"/>
    <n v="490535.52"/>
    <n v="216919.36"/>
    <x v="3"/>
    <n v="4"/>
  </r>
  <r>
    <s v="Central America and the Caribbean"/>
    <s v="Belize"/>
    <x v="7"/>
    <s v="Offline"/>
    <s v="M"/>
    <d v="2016-07-25T00:00:00"/>
    <x v="67"/>
    <n v="25"/>
    <n v="2016"/>
    <n v="807025039"/>
    <n v="5498"/>
    <n v="109.28"/>
    <n v="35.840000000000003"/>
    <n v="600821.43999999994"/>
    <n v="197048.32000000001"/>
    <n v="403773.12"/>
    <x v="7"/>
    <n v="18"/>
  </r>
  <r>
    <s v="Europe"/>
    <s v="Lithuania"/>
    <x v="2"/>
    <s v="Offline"/>
    <s v="H"/>
    <d v="2010-10-24T00:00:00"/>
    <x v="68"/>
    <n v="24"/>
    <n v="2010"/>
    <n v="166460740"/>
    <n v="8287"/>
    <n v="651.21"/>
    <n v="524.96"/>
    <n v="5396577.2699999996"/>
    <n v="4350343.5199999996"/>
    <n v="1046233.75"/>
    <x v="1"/>
    <n v="19"/>
  </r>
  <r>
    <s v="Sub-Saharan Africa"/>
    <s v="Madagascar"/>
    <x v="7"/>
    <s v="Offline"/>
    <s v="L"/>
    <d v="2015-04-25T00:00:00"/>
    <x v="69"/>
    <n v="25"/>
    <n v="2015"/>
    <n v="610425555"/>
    <n v="7342"/>
    <n v="109.28"/>
    <n v="35.840000000000003"/>
    <n v="802333.76"/>
    <n v="263137.28000000003"/>
    <n v="539196.48"/>
    <x v="8"/>
    <n v="12"/>
  </r>
  <r>
    <s v="Asia"/>
    <s v="Turkmenistan"/>
    <x v="2"/>
    <s v="Online"/>
    <s v="M"/>
    <d v="2013-04-23T00:00:00"/>
    <x v="70"/>
    <n v="23"/>
    <n v="2013"/>
    <n v="462405812"/>
    <n v="5010"/>
    <n v="651.21"/>
    <n v="524.96"/>
    <n v="3262562.1"/>
    <n v="2630049.6"/>
    <n v="632512.5"/>
    <x v="4"/>
    <n v="5"/>
  </r>
  <r>
    <s v="Middle East and North Africa"/>
    <s v="Libya"/>
    <x v="3"/>
    <s v="Online"/>
    <s v="L"/>
    <d v="2015-08-14T00:00:00"/>
    <x v="71"/>
    <n v="14"/>
    <n v="2015"/>
    <n v="816200339"/>
    <n v="673"/>
    <n v="9.33"/>
    <n v="6.92"/>
    <n v="6279.09"/>
    <n v="4657.16"/>
    <n v="1621.93"/>
    <x v="3"/>
    <n v="7"/>
  </r>
  <r>
    <s v="Sub-Saharan Africa"/>
    <s v="Democratic Republic of the Congo"/>
    <x v="9"/>
    <s v="Online"/>
    <s v="C"/>
    <d v="2011-05-26T00:00:00"/>
    <x v="72"/>
    <n v="26"/>
    <n v="2011"/>
    <n v="585920464"/>
    <n v="5741"/>
    <n v="47.45"/>
    <n v="31.79"/>
    <n v="272410.45"/>
    <n v="182506.39"/>
    <n v="89904.06"/>
    <x v="2"/>
    <n v="26"/>
  </r>
  <r>
    <s v="Sub-Saharan Africa"/>
    <s v="Djibouti"/>
    <x v="1"/>
    <s v="Online"/>
    <s v="H"/>
    <d v="2017-05-20T00:00:00"/>
    <x v="73"/>
    <n v="20"/>
    <n v="2017"/>
    <n v="555990016"/>
    <n v="8656"/>
    <n v="205.7"/>
    <n v="117.11"/>
    <n v="1780539.2"/>
    <n v="1013704.16"/>
    <n v="766835.04"/>
    <x v="0"/>
    <n v="19"/>
  </r>
  <r>
    <s v="Middle East and North Africa"/>
    <s v="Pakistan"/>
    <x v="8"/>
    <s v="Offline"/>
    <s v="L"/>
    <d v="2013-07-05T00:00:00"/>
    <x v="74"/>
    <n v="5"/>
    <n v="2013"/>
    <n v="231145322"/>
    <n v="9892"/>
    <n v="437.2"/>
    <n v="263.33"/>
    <n v="4324782.4000000004"/>
    <n v="2604860.36"/>
    <n v="1719922.04"/>
    <x v="9"/>
    <n v="3"/>
  </r>
  <r>
    <s v="North America"/>
    <s v="Mexico"/>
    <x v="4"/>
    <s v="Offline"/>
    <s v="C"/>
    <d v="2014-11-06T00:00:00"/>
    <x v="75"/>
    <n v="6"/>
    <n v="2014"/>
    <n v="986435210"/>
    <n v="6954"/>
    <n v="668.27"/>
    <n v="502.54"/>
    <n v="4647149.58"/>
    <n v="3494663.16"/>
    <n v="1152486.42"/>
    <x v="6"/>
    <n v="12"/>
  </r>
  <r>
    <s v="Australia and Oceania"/>
    <s v="Federated States of Micronesia"/>
    <x v="9"/>
    <s v="Online"/>
    <s v="C"/>
    <d v="2014-10-28T00:00:00"/>
    <x v="76"/>
    <n v="28"/>
    <n v="2014"/>
    <n v="217221009"/>
    <n v="9379"/>
    <n v="47.45"/>
    <n v="31.79"/>
    <n v="445033.55"/>
    <n v="298158.40999999997"/>
    <n v="146875.14000000001"/>
    <x v="8"/>
    <n v="12"/>
  </r>
  <r>
    <s v="Asia"/>
    <s v="Laos"/>
    <x v="5"/>
    <s v="Offline"/>
    <s v="C"/>
    <d v="2011-09-15T00:00:00"/>
    <x v="77"/>
    <n v="15"/>
    <n v="2011"/>
    <n v="789176547"/>
    <n v="3732"/>
    <n v="154.06"/>
    <n v="90.93"/>
    <n v="574951.92000000004"/>
    <n v="339350.76"/>
    <n v="235601.16"/>
    <x v="1"/>
    <n v="12"/>
  </r>
  <r>
    <s v="Europe"/>
    <s v="Monaco"/>
    <x v="0"/>
    <s v="Offline"/>
    <s v="H"/>
    <d v="2012-05-29T00:00:00"/>
    <x v="78"/>
    <n v="29"/>
    <n v="2012"/>
    <n v="688288152"/>
    <n v="8614"/>
    <n v="255.28"/>
    <n v="159.41999999999999"/>
    <n v="2198981.92"/>
    <n v="1373243.88"/>
    <n v="825738.04"/>
    <x v="9"/>
    <n v="7"/>
  </r>
  <r>
    <s v="Australia and Oceania"/>
    <s v="Samoa "/>
    <x v="8"/>
    <s v="Online"/>
    <s v="H"/>
    <d v="2013-07-20T00:00:00"/>
    <x v="79"/>
    <n v="20"/>
    <n v="2013"/>
    <n v="670854651"/>
    <n v="9654"/>
    <n v="437.2"/>
    <n v="263.33"/>
    <n v="4220728.8"/>
    <n v="2542187.8199999998"/>
    <n v="1678540.98"/>
    <x v="4"/>
    <n v="20"/>
  </r>
  <r>
    <s v="Europe"/>
    <s v="Spain"/>
    <x v="4"/>
    <s v="Offline"/>
    <s v="L"/>
    <d v="2012-10-21T00:00:00"/>
    <x v="80"/>
    <n v="21"/>
    <n v="2012"/>
    <n v="213487374"/>
    <n v="4513"/>
    <n v="668.27"/>
    <n v="502.54"/>
    <n v="3015902.51"/>
    <n v="2267963.02"/>
    <n v="747939.49"/>
    <x v="4"/>
    <n v="9"/>
  </r>
  <r>
    <s v="Middle East and North Africa"/>
    <s v="Lebanon"/>
    <x v="7"/>
    <s v="Online"/>
    <s v="L"/>
    <d v="2012-09-18T00:00:00"/>
    <x v="81"/>
    <n v="18"/>
    <n v="2012"/>
    <n v="663110148"/>
    <n v="7884"/>
    <n v="109.28"/>
    <n v="35.840000000000003"/>
    <n v="861563.52"/>
    <n v="282562.56"/>
    <n v="579000.96"/>
    <x v="8"/>
    <n v="24"/>
  </r>
  <r>
    <s v="Middle East and North Africa"/>
    <s v="Iran"/>
    <x v="8"/>
    <s v="Online"/>
    <s v="H"/>
    <d v="2016-11-15T00:00:00"/>
    <x v="82"/>
    <n v="15"/>
    <n v="2016"/>
    <n v="286959302"/>
    <n v="6489"/>
    <n v="437.2"/>
    <n v="263.33"/>
    <n v="2836990.8"/>
    <n v="1708748.37"/>
    <n v="1128242.43"/>
    <x v="5"/>
    <n v="18"/>
  </r>
  <r>
    <s v="Sub-Saharan Africa"/>
    <s v="Zambia"/>
    <x v="11"/>
    <s v="Online"/>
    <s v="L"/>
    <d v="2011-01-04T00:00:00"/>
    <x v="83"/>
    <n v="4"/>
    <n v="2011"/>
    <n v="122583663"/>
    <n v="4085"/>
    <n v="152.58000000000001"/>
    <n v="97.44"/>
    <n v="623289.30000000005"/>
    <n v="398042.4"/>
    <n v="225246.9"/>
    <x v="6"/>
    <n v="13"/>
  </r>
  <r>
    <s v="Sub-Saharan Africa"/>
    <s v="Kenya"/>
    <x v="5"/>
    <s v="Online"/>
    <s v="L"/>
    <d v="2012-03-18T00:00:00"/>
    <x v="84"/>
    <n v="18"/>
    <n v="2012"/>
    <n v="827844560"/>
    <n v="6457"/>
    <n v="154.06"/>
    <n v="90.93"/>
    <n v="994765.42"/>
    <n v="587135.01"/>
    <n v="407630.41"/>
    <x v="9"/>
    <n v="26"/>
  </r>
  <r>
    <s v="North America"/>
    <s v="Mexico"/>
    <x v="6"/>
    <s v="Offline"/>
    <s v="L"/>
    <d v="2012-02-17T00:00:00"/>
    <x v="85"/>
    <n v="17"/>
    <n v="2012"/>
    <n v="430915820"/>
    <n v="6422"/>
    <n v="81.73"/>
    <n v="56.67"/>
    <n v="524870.06000000006"/>
    <n v="363934.74"/>
    <n v="160935.32"/>
    <x v="1"/>
    <n v="23"/>
  </r>
  <r>
    <s v="Sub-Saharan Africa"/>
    <s v="Sao Tome and Principe"/>
    <x v="9"/>
    <s v="Offline"/>
    <s v="C"/>
    <d v="2011-01-16T00:00:00"/>
    <x v="86"/>
    <n v="16"/>
    <n v="2011"/>
    <n v="180283772"/>
    <n v="8829"/>
    <n v="47.45"/>
    <n v="31.79"/>
    <n v="418936.05"/>
    <n v="280673.90999999997"/>
    <n v="138262.14000000001"/>
    <x v="6"/>
    <n v="11"/>
  </r>
  <r>
    <s v="Sub-Saharan Africa"/>
    <s v="The Gambia"/>
    <x v="0"/>
    <s v="Offline"/>
    <s v="M"/>
    <d v="2014-02-03T00:00:00"/>
    <x v="87"/>
    <n v="3"/>
    <n v="2014"/>
    <n v="494747245"/>
    <n v="5559"/>
    <n v="255.28"/>
    <n v="159.41999999999999"/>
    <n v="1419101.52"/>
    <n v="886215.78"/>
    <n v="532885.74"/>
    <x v="8"/>
    <n v="4"/>
  </r>
  <r>
    <s v="Middle East and North Africa"/>
    <s v="Kuwait"/>
    <x v="3"/>
    <s v="Online"/>
    <s v="M"/>
    <d v="2012-04-30T00:00:00"/>
    <x v="88"/>
    <n v="30"/>
    <n v="2012"/>
    <n v="513417565"/>
    <n v="522"/>
    <n v="9.33"/>
    <n v="6.92"/>
    <n v="4870.26"/>
    <n v="3612.24"/>
    <n v="1258.02"/>
    <x v="6"/>
    <n v="15"/>
  </r>
  <r>
    <s v="Europe"/>
    <s v="Slovenia"/>
    <x v="9"/>
    <s v="Offline"/>
    <s v="C"/>
    <d v="2016-10-23T00:00:00"/>
    <x v="89"/>
    <n v="23"/>
    <n v="2016"/>
    <n v="345718562"/>
    <n v="4660"/>
    <n v="47.45"/>
    <n v="31.79"/>
    <n v="221117"/>
    <n v="148141.4"/>
    <n v="72975.600000000006"/>
    <x v="6"/>
    <n v="25"/>
  </r>
  <r>
    <s v="Sub-Saharan Africa"/>
    <s v="Sierra Leone"/>
    <x v="2"/>
    <s v="Offline"/>
    <s v="H"/>
    <d v="2016-12-06T00:00:00"/>
    <x v="90"/>
    <n v="6"/>
    <n v="2016"/>
    <n v="621386563"/>
    <n v="948"/>
    <n v="651.21"/>
    <n v="524.96"/>
    <n v="617347.07999999996"/>
    <n v="497662.08"/>
    <n v="119685"/>
    <x v="9"/>
    <n v="4"/>
  </r>
  <r>
    <s v="Australia and Oceania"/>
    <s v="Australia"/>
    <x v="9"/>
    <s v="Offline"/>
    <s v="H"/>
    <d v="2014-07-07T00:00:00"/>
    <x v="91"/>
    <n v="7"/>
    <n v="2014"/>
    <n v="240470397"/>
    <n v="9389"/>
    <n v="47.45"/>
    <n v="31.79"/>
    <n v="445508.05"/>
    <n v="298476.31"/>
    <n v="147031.74"/>
    <x v="5"/>
    <n v="26"/>
  </r>
  <r>
    <s v="Middle East and North Africa"/>
    <s v="Azerbaijan"/>
    <x v="2"/>
    <s v="Online"/>
    <s v="M"/>
    <d v="2012-06-13T00:00:00"/>
    <x v="92"/>
    <n v="13"/>
    <n v="2012"/>
    <n v="423331391"/>
    <n v="2021"/>
    <n v="651.21"/>
    <n v="524.96"/>
    <n v="1316095.4099999999"/>
    <n v="1060944.1599999999"/>
    <n v="255151.25"/>
    <x v="5"/>
    <n v="17"/>
  </r>
  <r>
    <s v="Europe"/>
    <s v="Romania"/>
    <x v="8"/>
    <s v="Online"/>
    <s v="H"/>
    <d v="2010-11-26T00:00:00"/>
    <x v="93"/>
    <n v="26"/>
    <n v="2010"/>
    <n v="660643374"/>
    <n v="7910"/>
    <n v="437.2"/>
    <n v="263.33"/>
    <n v="3458252"/>
    <n v="2082940.3"/>
    <n v="1375311.7"/>
    <x v="6"/>
    <n v="9"/>
  </r>
  <r>
    <s v="Central America and the Caribbean"/>
    <s v="Nicaragua"/>
    <x v="9"/>
    <s v="Offline"/>
    <s v="C"/>
    <d v="2011-02-08T00:00:00"/>
    <x v="94"/>
    <n v="8"/>
    <n v="2011"/>
    <n v="963392674"/>
    <n v="8156"/>
    <n v="47.45"/>
    <n v="31.79"/>
    <n v="387002.2"/>
    <n v="259279.24"/>
    <n v="127722.96"/>
    <x v="1"/>
    <n v="6"/>
  </r>
  <r>
    <s v="Sub-Saharan Africa"/>
    <s v="Mali"/>
    <x v="7"/>
    <s v="Online"/>
    <s v="M"/>
    <d v="2011-07-26T00:00:00"/>
    <x v="95"/>
    <n v="26"/>
    <n v="2011"/>
    <n v="512878119"/>
    <n v="888"/>
    <n v="109.28"/>
    <n v="35.840000000000003"/>
    <n v="97040.639999999999"/>
    <n v="31825.919999999998"/>
    <n v="65214.720000000001"/>
    <x v="5"/>
    <n v="25"/>
  </r>
  <r>
    <s v="Asia"/>
    <s v="Malaysia"/>
    <x v="3"/>
    <s v="Offline"/>
    <s v="L"/>
    <d v="2011-11-11T00:00:00"/>
    <x v="96"/>
    <n v="11"/>
    <n v="2011"/>
    <n v="810711038"/>
    <n v="6267"/>
    <n v="9.33"/>
    <n v="6.92"/>
    <n v="58471.11"/>
    <n v="43367.64"/>
    <n v="15103.47"/>
    <x v="6"/>
    <n v="18"/>
  </r>
  <r>
    <s v="Sub-Saharan Africa"/>
    <s v="Sierra Leone"/>
    <x v="5"/>
    <s v="Offline"/>
    <s v="C"/>
    <d v="2016-06-01T00:00:00"/>
    <x v="97"/>
    <n v="1"/>
    <n v="2016"/>
    <n v="728815257"/>
    <n v="1485"/>
    <n v="154.06"/>
    <n v="90.93"/>
    <n v="228779.1"/>
    <n v="135031.04999999999"/>
    <n v="93748.05"/>
    <x v="8"/>
    <n v="21"/>
  </r>
  <r>
    <s v="North America"/>
    <s v="Mexico"/>
    <x v="6"/>
    <s v="Offline"/>
    <s v="M"/>
    <d v="2015-07-30T00:00:00"/>
    <x v="98"/>
    <n v="30"/>
    <n v="2015"/>
    <n v="559427106"/>
    <n v="5767"/>
    <n v="81.73"/>
    <n v="56.67"/>
    <n v="471336.91"/>
    <n v="326815.89"/>
    <n v="144521.01999999999"/>
    <x v="4"/>
    <n v="6"/>
  </r>
  <r>
    <s v="Sub-Saharan Africa"/>
    <s v="Mozambique"/>
    <x v="4"/>
    <s v="Offline"/>
    <s v="L"/>
    <d v="2012-02-10T00:00:00"/>
    <x v="99"/>
    <n v="10"/>
    <n v="2012"/>
    <n v="665095412"/>
    <n v="5367"/>
    <n v="668.27"/>
    <n v="502.54"/>
    <n v="3586605.09"/>
    <n v="2697132.18"/>
    <n v="889472.91"/>
    <x v="4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6D0D75-9908-4F2A-9F7F-8B7BC9B90D9B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A18" firstHeaderRow="1" firstDataRow="3" firstDataCol="1"/>
  <pivotFields count="20">
    <pivotField showAll="0"/>
    <pivotField showAll="0"/>
    <pivotField axis="axisCol" showAll="0">
      <items count="13">
        <item x="0"/>
        <item x="9"/>
        <item x="1"/>
        <item x="7"/>
        <item x="8"/>
        <item x="3"/>
        <item x="4"/>
        <item x="10"/>
        <item x="2"/>
        <item x="6"/>
        <item x="11"/>
        <item x="5"/>
        <item t="default"/>
      </items>
    </pivotField>
    <pivotField showAll="0"/>
    <pivotField showAll="0"/>
    <pivotField numFmtId="14" showAll="0"/>
    <pivotField axis="axisRow" numFmtId="169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1">
        <item x="8"/>
        <item x="3"/>
        <item x="0"/>
        <item x="2"/>
        <item x="6"/>
        <item x="9"/>
        <item x="1"/>
        <item x="5"/>
        <item x="4"/>
        <item x="7"/>
        <item t="default"/>
      </items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2"/>
    <field x="-2"/>
  </colFields>
  <colItems count="2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 t="grand">
      <x/>
    </i>
    <i t="grand" i="1">
      <x/>
    </i>
  </colItems>
  <dataFields count="2">
    <dataField name="Sum of Total Profit" fld="15" baseField="6" baseItem="0" numFmtId="166"/>
    <dataField name="Average of Total Profit2" fld="15" subtotal="average" baseField="6" baseItem="1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11E969C-9B71-4AC3-A05D-6A6E68C75A13}" autoFormatId="16" applyNumberFormats="0" applyBorderFormats="0" applyFontFormats="0" applyPatternFormats="0" applyAlignmentFormats="0" applyWidthHeightFormats="0">
  <queryTableRefresh nextId="19">
    <queryTableFields count="17">
      <queryTableField id="1" name="Region" tableColumnId="1"/>
      <queryTableField id="2" name="Country" tableColumnId="2"/>
      <queryTableField id="3" name="Item Type" tableColumnId="3"/>
      <queryTableField id="4" name="Sales Channel" tableColumnId="4"/>
      <queryTableField id="5" name="Order Priority" tableColumnId="5"/>
      <queryTableField id="18" dataBound="0" tableColumnId="18"/>
      <queryTableField id="6" name="Date.1" tableColumnId="6"/>
      <queryTableField id="8" name="Date.3.1" tableColumnId="8"/>
      <queryTableField id="9" name="Order ID" tableColumnId="9"/>
      <queryTableField id="10" name="Units Sold" tableColumnId="10"/>
      <queryTableField id="11" name="Unit Price" tableColumnId="11"/>
      <queryTableField id="12" name="Unit Cost" tableColumnId="12"/>
      <queryTableField id="13" name="Total Revenue" tableColumnId="13"/>
      <queryTableField id="14" name="Total Cost" tableColumnId="14"/>
      <queryTableField id="15" name="Total Profit" tableColumnId="15"/>
      <queryTableField id="16" name="Sales Person" tableColumnId="16"/>
      <queryTableField id="17" name="Customer ID" tableColumnId="17"/>
    </queryTableFields>
    <queryTableDeletedFields count="1">
      <deletedField name="Date.2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92CB6C-F606-428A-A3A9-89073AB7F673}" name="Table1" displayName="Table1" ref="A1:M40" totalsRowShown="0" headerRowDxfId="48" dataDxfId="47" tableBorderDxfId="46">
  <autoFilter ref="A1:M40" xr:uid="{4092CB6C-F606-428A-A3A9-89073AB7F673}"/>
  <tableColumns count="13">
    <tableColumn id="1" xr3:uid="{CC12FD5D-7C55-43EA-A9EE-6B57EC7EC453}" name="Sale ID" dataDxfId="45" totalsRowDxfId="44"/>
    <tableColumn id="2" xr3:uid="{0A906005-060A-4FF7-848F-AD793E3C640E}" name="Contact" dataDxfId="43" totalsRowDxfId="42"/>
    <tableColumn id="3" xr3:uid="{150BA5F5-F905-4FC7-9EB1-999F3BA0C830}" name="Sex" dataDxfId="41" totalsRowDxfId="40"/>
    <tableColumn id="4" xr3:uid="{5ABC46F9-2FDC-47BC-88C8-CC5C6225EB4A}" name="Age" dataDxfId="39" totalsRowDxfId="38"/>
    <tableColumn id="5" xr3:uid="{082A5315-B83F-4373-9408-2C35B34D7787}" name="State" dataDxfId="37" totalsRowDxfId="36"/>
    <tableColumn id="6" xr3:uid="{22591E85-C377-46B3-978F-69D663F77D57}" name="Product ID" dataDxfId="35" totalsRowDxfId="34"/>
    <tableColumn id="7" xr3:uid="{11D137E4-5E00-44C5-BD71-3D50886189AB}" name="Product Type" dataDxfId="33" totalsRowDxfId="32"/>
    <tableColumn id="8" xr3:uid="{C5C9EA1D-9055-43E1-8DE8-080518A340D3}" name="Sale Price" dataDxfId="31" totalsRowDxfId="30"/>
    <tableColumn id="9" xr3:uid="{10530838-6041-4050-ADF3-3937BBE6198F}" name="Profit" dataDxfId="29" totalsRowDxfId="28"/>
    <tableColumn id="10" xr3:uid="{5A9DCFF7-7417-4DE8-B7ED-01606CD27BDC}" name="Lead" dataDxfId="27" totalsRowDxfId="26"/>
    <tableColumn id="11" xr3:uid="{81EC1E1A-2F1C-4D77-B873-EE23F42A4176}" name="Month" dataDxfId="25" totalsRowDxfId="24"/>
    <tableColumn id="12" xr3:uid="{E4CD3BDE-5635-494F-8770-FA43AB1168AB}" name="Year" dataDxfId="23" totalsRowDxfId="22"/>
    <tableColumn id="13" xr3:uid="{00A8010A-9D7A-4650-9BAB-7CA34B211954}" name="Salesperson" dataDxfId="21" totalsRowDxfId="2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2A24D3-6495-4349-9793-0095EF8F42EB}" name="Table2" displayName="Table2" ref="A1:L27" totalsRowShown="0">
  <autoFilter ref="A1:L27" xr:uid="{FF2A24D3-6495-4349-9793-0095EF8F42EB}"/>
  <tableColumns count="12">
    <tableColumn id="1" xr3:uid="{FD9CEAD6-A1F7-4EBF-9382-B8A3D2C6E951}" name="ID"/>
    <tableColumn id="2" xr3:uid="{0CF58BBC-87BD-4B7B-92F7-29A52F1D4D2F}" name="First Name"/>
    <tableColumn id="3" xr3:uid="{049FF954-4CD2-43E5-A8D4-8D4B84F9AFF3}" name="Last Name"/>
    <tableColumn id="4" xr3:uid="{59425C53-D449-40D2-86AE-2BE5128F37E3}" name="Company"/>
    <tableColumn id="5" xr3:uid="{D0F8F066-E51D-4804-B7E1-CD797CD42412}" name="Email"/>
    <tableColumn id="6" xr3:uid="{15EB9785-5F00-462A-8BE4-5163CCAB52A5}" name="Phone"/>
    <tableColumn id="7" xr3:uid="{D0A02B17-0C30-481E-AC97-FAC4171BF661}" name="Hired" dataDxfId="19"/>
    <tableColumn id="8" xr3:uid="{AFA289A6-5246-498F-B77C-3E3B3BF1DA80}" name="Department"/>
    <tableColumn id="9" xr3:uid="{F973EC5F-0BBD-4AE2-8AAA-9A25F8BD6A31}" name="Street"/>
    <tableColumn id="10" xr3:uid="{985F5DB2-CFF5-445D-96FE-213C9FDEFB49}" name="City"/>
    <tableColumn id="11" xr3:uid="{6CB89BD1-5F26-49DC-9BEF-549D89848933}" name="State"/>
    <tableColumn id="12" xr3:uid="{D48801AE-59AD-464C-8C40-92D20B0793E3}" name="Zip" dataDxfId="1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B3491D-0A7B-4806-AB65-8FCDE3F5281A}" name="Table4_2" displayName="Table4_2" ref="A1:Q101" tableType="queryTable" totalsRowShown="0">
  <tableColumns count="17">
    <tableColumn id="1" xr3:uid="{BE126C0D-DD28-479D-9808-FB3D084CB8D8}" uniqueName="1" name="Region" queryTableFieldId="1" dataDxfId="17"/>
    <tableColumn id="2" xr3:uid="{1D8D0019-B0CC-434D-A29E-87BC5B68659D}" uniqueName="2" name="Country" queryTableFieldId="2" dataDxfId="16"/>
    <tableColumn id="3" xr3:uid="{0AA2FE69-F4FD-4A3F-B802-80AC565E5E4C}" uniqueName="3" name="Item Type" queryTableFieldId="3" dataDxfId="15"/>
    <tableColumn id="4" xr3:uid="{D7317B50-BF7E-47C1-9465-89CF3F7E9DFD}" uniqueName="4" name="Sales Channel" queryTableFieldId="4" dataDxfId="14"/>
    <tableColumn id="5" xr3:uid="{DB1A4AE6-099E-4957-B903-BB640AF9D67F}" uniqueName="5" name="Order Priority" queryTableFieldId="5" dataDxfId="13"/>
    <tableColumn id="18" xr3:uid="{09F0104D-9F88-4127-800F-CD190FE5B293}" uniqueName="18" name="Months" queryTableFieldId="18" dataDxfId="12"/>
    <tableColumn id="6" xr3:uid="{18328649-B6F0-444E-9397-6B5AE8ABC687}" uniqueName="6" name="Date.1" queryTableFieldId="6"/>
    <tableColumn id="8" xr3:uid="{5EECA68E-3343-430D-B7B2-45FF19C2F6A9}" uniqueName="8" name="Date.3.1" queryTableFieldId="8"/>
    <tableColumn id="9" xr3:uid="{EA8AA78D-EC4B-4131-91FC-11DD19FDC4E5}" uniqueName="9" name="Order ID" queryTableFieldId="9"/>
    <tableColumn id="10" xr3:uid="{1646ACA1-94D8-4217-833F-566B8F5ECF71}" uniqueName="10" name="Units Sold" queryTableFieldId="10"/>
    <tableColumn id="11" xr3:uid="{A622F214-4E32-450C-AE87-47631CD10CB3}" uniqueName="11" name="Unit Price" queryTableFieldId="11"/>
    <tableColumn id="12" xr3:uid="{8110EA83-4F1D-404F-92E4-23CECC911569}" uniqueName="12" name="Unit Cost" queryTableFieldId="12"/>
    <tableColumn id="13" xr3:uid="{9F1900D9-2C21-4DAC-99F3-EFD3980F0473}" uniqueName="13" name="Total Revenue" queryTableFieldId="13"/>
    <tableColumn id="14" xr3:uid="{CF97628B-92A6-4DB0-BE91-8A5770509F3A}" uniqueName="14" name="Total Cost" queryTableFieldId="14"/>
    <tableColumn id="15" xr3:uid="{BC65AA37-75EA-44D4-AE9B-CBB718C38DDC}" uniqueName="15" name="Total Profit" queryTableFieldId="15"/>
    <tableColumn id="16" xr3:uid="{8889248F-A246-4035-A4CE-0A3926DE595F}" uniqueName="16" name="Sales Person" queryTableFieldId="16"/>
    <tableColumn id="17" xr3:uid="{61A0DA59-8E20-439C-BBC3-8C3D74386F73}" uniqueName="17" name="Customer ID" queryTableField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B408BD-C0BF-4343-A1B8-3428F2B2CC08}" name="Sales2" displayName="Sales2" ref="A1:R101" totalsRowShown="0">
  <autoFilter ref="A1:R101" xr:uid="{5FB408BD-C0BF-4343-A1B8-3428F2B2CC08}"/>
  <tableColumns count="18">
    <tableColumn id="1" xr3:uid="{AD8C7794-5F25-4E2C-86B5-928F6A313247}" name="Region"/>
    <tableColumn id="2" xr3:uid="{A65DDC27-4EB0-4C51-A71F-2DA82296B24F}" name="Country"/>
    <tableColumn id="3" xr3:uid="{7226836B-615D-442A-95CF-EC31A4773F01}" name="Item Type"/>
    <tableColumn id="4" xr3:uid="{C23505EB-1BB7-4644-8DD0-11DBA4F6E868}" name="Sales Channel"/>
    <tableColumn id="5" xr3:uid="{920B6BDC-1166-46FC-BB66-770D48DB81E6}" name="Order Priority"/>
    <tableColumn id="6" xr3:uid="{CD36BDC5-3842-4765-84F1-009354761940}" name="Date" dataDxfId="11"/>
    <tableColumn id="7" xr3:uid="{E9257C29-798C-4CE6-849B-1AEDE31E36D6}" name="Month" dataDxfId="10"/>
    <tableColumn id="8" xr3:uid="{880C7246-21BF-41E2-BBB1-95E7BCE936D7}" name="Day"/>
    <tableColumn id="9" xr3:uid="{7D8C8BEF-482B-487F-8EF1-4258C1DD3941}" name="Year"/>
    <tableColumn id="10" xr3:uid="{B46907BA-1E63-4CD1-9726-82264200397F}" name="Order ID"/>
    <tableColumn id="11" xr3:uid="{A04E6EBC-1271-4AAB-9D72-A6E4F7F9790C}" name="Units Sold"/>
    <tableColumn id="12" xr3:uid="{E8D76CFC-718B-4CCA-AD9B-71DF35068AEE}" name="Unit Price"/>
    <tableColumn id="13" xr3:uid="{7B71FB8C-3D98-4203-B867-BE4B86AC8814}" name="Unit Cost"/>
    <tableColumn id="14" xr3:uid="{45AB16D2-5470-45D6-8773-2CEA3F481CF2}" name="Total Revenue"/>
    <tableColumn id="15" xr3:uid="{ABA00EAE-F770-431C-AC59-8279AC36A644}" name="Total Cost"/>
    <tableColumn id="16" xr3:uid="{E3B03CD5-17CB-483E-9302-20F1199053A5}" name="Total Profit"/>
    <tableColumn id="17" xr3:uid="{5FEB2C20-8DD1-4A72-BE9E-D8F221401135}" name="Sales Person"/>
    <tableColumn id="18" xr3:uid="{70BD5D22-3B12-4D9E-970F-2C8654674F61}" name="Customer ID" dataDxfId="9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EE572B-E19E-4C2B-A41A-1286E7450BAC}" name="Customers" displayName="Customers" ref="A1:L27" totalsRowShown="0" headerRowDxfId="8" headerRowBorderDxfId="7" headerRowCellStyle="DateStyle">
  <autoFilter ref="A1:L27" xr:uid="{09EE572B-E19E-4C2B-A41A-1286E7450BAC}"/>
  <tableColumns count="12">
    <tableColumn id="1" xr3:uid="{2D6CD231-F620-4E02-80FA-26D1B1500CC2}" name="ID"/>
    <tableColumn id="2" xr3:uid="{BDDFC59D-713A-48C1-A33D-7BD6DF33E54B}" name="First Name"/>
    <tableColumn id="3" xr3:uid="{9324D960-4A63-4122-98EA-D5264ACE44CC}" name="Last Name"/>
    <tableColumn id="4" xr3:uid="{E733455B-3A01-44C5-A8A6-1F52756239BE}" name="Company"/>
    <tableColumn id="5" xr3:uid="{348871F5-CCD9-47FF-A97D-39A58ED6AC90}" name="Email"/>
    <tableColumn id="6" xr3:uid="{420D90B4-8C8F-4906-A191-80140CAF545D}" name="Phone"/>
    <tableColumn id="7" xr3:uid="{C5667B4F-D888-46D3-84CB-41ABA6844A52}" name="Hired" dataDxfId="6"/>
    <tableColumn id="8" xr3:uid="{B2A97C92-FEB0-4DDB-A4D9-E876088674A2}" name="Department"/>
    <tableColumn id="9" xr3:uid="{820C2D2E-0011-43CC-A07B-0CFA640192CA}" name="Street"/>
    <tableColumn id="10" xr3:uid="{5FDC2A15-35A2-4BE6-92EC-ACD9D3B409DC}" name="City"/>
    <tableColumn id="11" xr3:uid="{860F81D8-98EA-482F-BAD0-B2D9BB3A0EE4}" name="State"/>
    <tableColumn id="12" xr3:uid="{93E065A2-E4A7-400D-88BF-A4400C35658D}" name="Zip" dataDxfId="5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mailto:thaljef@sbcglobal.net" TargetMode="External"/><Relationship Id="rId7" Type="http://schemas.openxmlformats.org/officeDocument/2006/relationships/hyperlink" Target="mailto:ghost@icloud.com" TargetMode="External"/><Relationship Id="rId2" Type="http://schemas.openxmlformats.org/officeDocument/2006/relationships/hyperlink" Target="mailto:gravyface@aol.com" TargetMode="External"/><Relationship Id="rId1" Type="http://schemas.openxmlformats.org/officeDocument/2006/relationships/hyperlink" Target="mailto:gboss@me.com" TargetMode="External"/><Relationship Id="rId6" Type="http://schemas.openxmlformats.org/officeDocument/2006/relationships/hyperlink" Target="mailto:stomv@icloud.com" TargetMode="External"/><Relationship Id="rId5" Type="http://schemas.openxmlformats.org/officeDocument/2006/relationships/hyperlink" Target="mailto:ozawa@mac.com" TargetMode="External"/><Relationship Id="rId4" Type="http://schemas.openxmlformats.org/officeDocument/2006/relationships/hyperlink" Target="mailto:duchamp@ao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1B61-92A7-4B00-ABDA-0042A133D40D}">
  <dimension ref="A1:T34"/>
  <sheetViews>
    <sheetView topLeftCell="F10" zoomScaleNormal="100" workbookViewId="0">
      <selection activeCell="P22" sqref="P22"/>
    </sheetView>
  </sheetViews>
  <sheetFormatPr defaultRowHeight="15" x14ac:dyDescent="0.25"/>
  <cols>
    <col min="1" max="1" width="20.7109375" bestFit="1" customWidth="1"/>
    <col min="2" max="4" width="9.85546875" bestFit="1" customWidth="1"/>
    <col min="6" max="6" width="20.140625" customWidth="1"/>
    <col min="7" max="9" width="9.85546875" bestFit="1" customWidth="1"/>
    <col min="10" max="10" width="6.42578125" customWidth="1"/>
    <col min="11" max="11" width="27.85546875" bestFit="1" customWidth="1"/>
    <col min="12" max="12" width="9.42578125" bestFit="1" customWidth="1"/>
    <col min="13" max="13" width="9.7109375" bestFit="1" customWidth="1"/>
    <col min="14" max="14" width="10.28515625" bestFit="1" customWidth="1"/>
    <col min="16" max="16" width="9.7109375" bestFit="1" customWidth="1"/>
    <col min="18" max="18" width="18.7109375" bestFit="1" customWidth="1"/>
    <col min="20" max="20" width="18.85546875" bestFit="1" customWidth="1"/>
  </cols>
  <sheetData>
    <row r="1" spans="1:20" ht="29.25" thickBot="1" x14ac:dyDescent="0.5">
      <c r="A1" s="50" t="s">
        <v>0</v>
      </c>
      <c r="B1" s="51"/>
      <c r="C1" s="52"/>
      <c r="R1" s="25" t="s">
        <v>44</v>
      </c>
    </row>
    <row r="2" spans="1:20" ht="15.75" thickTop="1" x14ac:dyDescent="0.25"/>
    <row r="3" spans="1:20" x14ac:dyDescent="0.25">
      <c r="B3" s="4">
        <v>44927</v>
      </c>
      <c r="C3" s="4">
        <v>44958</v>
      </c>
      <c r="D3" s="4">
        <v>44986</v>
      </c>
      <c r="E3" s="1"/>
      <c r="G3" s="4">
        <v>44927</v>
      </c>
      <c r="H3" s="4">
        <v>44958</v>
      </c>
      <c r="I3" s="4">
        <v>44986</v>
      </c>
      <c r="J3" s="1"/>
      <c r="L3" s="4">
        <v>44927</v>
      </c>
      <c r="M3" s="4">
        <v>44958</v>
      </c>
      <c r="N3" s="4">
        <v>44986</v>
      </c>
      <c r="O3" t="s">
        <v>68</v>
      </c>
      <c r="R3" t="s">
        <v>45</v>
      </c>
      <c r="T3" s="19">
        <f>AVERAGE(M26:N26)</f>
        <v>601.2650000000001</v>
      </c>
    </row>
    <row r="4" spans="1:20" ht="16.5" thickBot="1" x14ac:dyDescent="0.3">
      <c r="A4" s="15" t="s">
        <v>1</v>
      </c>
      <c r="F4" s="15" t="s">
        <v>21</v>
      </c>
      <c r="K4" s="15" t="s">
        <v>35</v>
      </c>
      <c r="R4" t="s">
        <v>46</v>
      </c>
      <c r="T4">
        <f>COUNT(M26:N26)</f>
        <v>2</v>
      </c>
    </row>
    <row r="5" spans="1:20" ht="15.75" thickTop="1" x14ac:dyDescent="0.25">
      <c r="A5" s="3" t="s">
        <v>2</v>
      </c>
      <c r="B5" s="11">
        <v>8333.24</v>
      </c>
      <c r="C5" s="10">
        <v>8333.24</v>
      </c>
      <c r="D5" s="10">
        <v>8333.24</v>
      </c>
      <c r="F5" s="3" t="s">
        <v>22</v>
      </c>
      <c r="G5" s="11">
        <v>45</v>
      </c>
      <c r="H5" s="10">
        <v>45</v>
      </c>
      <c r="I5" s="10">
        <v>45</v>
      </c>
      <c r="K5" t="s">
        <v>36</v>
      </c>
      <c r="L5" s="17">
        <f>IFERROR(B10/B7,"-")</f>
        <v>1.5648674746899256E-2</v>
      </c>
      <c r="M5" s="17">
        <f>IFERROR(C10/C7,"-")</f>
        <v>1.6157889434317538E-2</v>
      </c>
      <c r="N5" s="17">
        <f>D10/D7</f>
        <v>1.6069071787394883E-2</v>
      </c>
      <c r="O5" s="17">
        <f>AVERAGE(L5:N5)</f>
        <v>1.5958545322870558E-2</v>
      </c>
      <c r="R5" t="s">
        <v>47</v>
      </c>
      <c r="T5" s="19">
        <f>MAX(M26:N26)</f>
        <v>604.21</v>
      </c>
    </row>
    <row r="6" spans="1:20" x14ac:dyDescent="0.25">
      <c r="A6" s="3" t="s">
        <v>3</v>
      </c>
      <c r="B6" s="8">
        <v>583.16999999999996</v>
      </c>
      <c r="C6" s="9">
        <v>302.17</v>
      </c>
      <c r="D6" s="9">
        <v>349.9</v>
      </c>
      <c r="F6" s="13" t="s">
        <v>23</v>
      </c>
      <c r="G6" s="8">
        <v>8.99</v>
      </c>
      <c r="H6" s="9">
        <v>8.99</v>
      </c>
      <c r="I6" s="9">
        <v>8.99</v>
      </c>
      <c r="K6" s="14" t="s">
        <v>7</v>
      </c>
      <c r="L6" s="17">
        <f>B11/B7</f>
        <v>2.5833266976283055E-2</v>
      </c>
      <c r="M6" s="17">
        <f>C11/C7</f>
        <v>2.7625787310619879E-2</v>
      </c>
      <c r="N6" s="17">
        <f>D11/D7</f>
        <v>2.6219777638043382E-2</v>
      </c>
      <c r="O6" s="17">
        <f t="shared" ref="O6:O16" si="0">AVERAGE(L6:N6)</f>
        <v>2.6559610641648773E-2</v>
      </c>
      <c r="R6" t="s">
        <v>48</v>
      </c>
      <c r="T6" s="19">
        <f>MIN(M26:N26)</f>
        <v>598.32000000000005</v>
      </c>
    </row>
    <row r="7" spans="1:20" x14ac:dyDescent="0.25">
      <c r="A7" s="3" t="s">
        <v>4</v>
      </c>
      <c r="B7" s="10">
        <f>B5+B6</f>
        <v>8916.41</v>
      </c>
      <c r="C7" s="10">
        <f>C5+C6</f>
        <v>8635.41</v>
      </c>
      <c r="D7" s="10">
        <f>D5+D6</f>
        <v>8683.14</v>
      </c>
      <c r="F7" s="3" t="s">
        <v>24</v>
      </c>
      <c r="G7" s="6">
        <v>4.99</v>
      </c>
      <c r="H7" s="7">
        <v>0</v>
      </c>
      <c r="I7" s="7">
        <v>63.98</v>
      </c>
      <c r="K7" t="s">
        <v>8</v>
      </c>
      <c r="L7" s="17">
        <f>B12/B7</f>
        <v>1.1353223999345028E-2</v>
      </c>
      <c r="M7" s="17">
        <f>C12/C7</f>
        <v>1.3662350716410686E-2</v>
      </c>
      <c r="N7" s="17">
        <f>D12/D7</f>
        <v>1.1294301370241641E-2</v>
      </c>
      <c r="O7" s="17">
        <f t="shared" si="0"/>
        <v>1.2103292028665785E-2</v>
      </c>
      <c r="R7" t="s">
        <v>49</v>
      </c>
      <c r="T7" t="str">
        <f>IF(N26&gt;T3, "Yes", "No")</f>
        <v>Yes</v>
      </c>
    </row>
    <row r="8" spans="1:20" x14ac:dyDescent="0.25">
      <c r="F8" s="13" t="s">
        <v>25</v>
      </c>
      <c r="G8" s="8">
        <v>290.12</v>
      </c>
      <c r="H8" s="9">
        <v>234.9</v>
      </c>
      <c r="I8" s="9">
        <v>298.10000000000002</v>
      </c>
      <c r="K8" s="14" t="s">
        <v>37</v>
      </c>
      <c r="L8" s="17">
        <f>B13/B7</f>
        <v>3.4958015613907392E-3</v>
      </c>
      <c r="M8" s="17">
        <f>C13/C7</f>
        <v>3.8191585576133613E-3</v>
      </c>
      <c r="N8" s="17">
        <f>D13/D7</f>
        <v>3.9121792347008109E-3</v>
      </c>
      <c r="O8" s="17">
        <f t="shared" si="0"/>
        <v>3.7423797845683037E-3</v>
      </c>
      <c r="R8" t="s">
        <v>50</v>
      </c>
      <c r="T8" t="e">
        <f>M26&amp;"--"&amp;#REF!&amp;"--"&amp;N26</f>
        <v>#REF!</v>
      </c>
    </row>
    <row r="9" spans="1:20" x14ac:dyDescent="0.25">
      <c r="A9" s="3" t="s">
        <v>5</v>
      </c>
      <c r="F9" s="3" t="s">
        <v>13</v>
      </c>
      <c r="G9" s="6">
        <v>220.76</v>
      </c>
      <c r="H9" s="7">
        <v>0</v>
      </c>
      <c r="I9" s="7">
        <v>0</v>
      </c>
      <c r="K9" t="s">
        <v>38</v>
      </c>
      <c r="L9" s="17">
        <f>B15/B7</f>
        <v>6.2852650337972341E-2</v>
      </c>
      <c r="M9" s="17">
        <f>C15/C7</f>
        <v>6.9286808617077825E-2</v>
      </c>
      <c r="N9" s="17">
        <f>D15/D7</f>
        <v>6.9584274813028479E-2</v>
      </c>
      <c r="O9" s="17">
        <f t="shared" si="0"/>
        <v>6.7241244589359553E-2</v>
      </c>
      <c r="R9" t="s">
        <v>50</v>
      </c>
      <c r="T9" t="e">
        <f>_xlfn.CONCAT(M26,"--",#REF!,"--",N26)</f>
        <v>#REF!</v>
      </c>
    </row>
    <row r="10" spans="1:20" x14ac:dyDescent="0.25">
      <c r="A10" s="3" t="s">
        <v>6</v>
      </c>
      <c r="B10" s="6">
        <v>139.53</v>
      </c>
      <c r="C10" s="7">
        <v>139.53</v>
      </c>
      <c r="D10" s="7">
        <v>139.53</v>
      </c>
      <c r="K10" s="14" t="s">
        <v>14</v>
      </c>
      <c r="L10" s="17">
        <f>B20/B7</f>
        <v>2.0571059428626543E-2</v>
      </c>
      <c r="M10" s="17">
        <f>C20/C7</f>
        <v>2.2244456256275035E-2</v>
      </c>
      <c r="N10" s="17">
        <f>D20/D7</f>
        <v>2.051331661127196E-2</v>
      </c>
      <c r="O10" s="17">
        <f t="shared" si="0"/>
        <v>2.1109610765391178E-2</v>
      </c>
      <c r="R10" t="s">
        <v>51</v>
      </c>
      <c r="T10">
        <f>VLOOKUP(F12,F3:I21,2,)</f>
        <v>393.16</v>
      </c>
    </row>
    <row r="11" spans="1:20" x14ac:dyDescent="0.25">
      <c r="A11" s="3" t="s">
        <v>7</v>
      </c>
      <c r="B11" s="8">
        <v>230.34</v>
      </c>
      <c r="C11" s="9">
        <v>238.56</v>
      </c>
      <c r="D11" s="9">
        <v>227.67</v>
      </c>
      <c r="F11" t="s">
        <v>26</v>
      </c>
      <c r="K11" t="s">
        <v>39</v>
      </c>
      <c r="L11" s="17">
        <f>B25/B7</f>
        <v>1.3887876398685122E-2</v>
      </c>
      <c r="M11" s="17">
        <f>C25/C7</f>
        <v>1.4339793941457325E-2</v>
      </c>
      <c r="N11" s="17">
        <f>D25/D7</f>
        <v>1.4260970109891124E-2</v>
      </c>
      <c r="O11" s="17">
        <f t="shared" si="0"/>
        <v>1.4162880150011188E-2</v>
      </c>
      <c r="R11" t="s">
        <v>52</v>
      </c>
      <c r="T11">
        <f>INDEX(F5:I9,4,2)</f>
        <v>290.12</v>
      </c>
    </row>
    <row r="12" spans="1:20" x14ac:dyDescent="0.25">
      <c r="A12" s="3" t="s">
        <v>8</v>
      </c>
      <c r="B12" s="6">
        <v>101.23</v>
      </c>
      <c r="C12" s="7">
        <v>117.98</v>
      </c>
      <c r="D12" s="7">
        <v>98.07</v>
      </c>
      <c r="F12" s="3" t="s">
        <v>27</v>
      </c>
      <c r="G12" s="6">
        <v>393.16</v>
      </c>
      <c r="H12" s="7">
        <v>45.98</v>
      </c>
      <c r="I12" s="7">
        <v>32.19</v>
      </c>
      <c r="K12" s="14" t="s">
        <v>40</v>
      </c>
      <c r="L12" s="17">
        <f>B27/B7</f>
        <v>1.2224650952569477E-2</v>
      </c>
      <c r="M12" s="17">
        <f>C27/C7</f>
        <v>1.2622446415398921E-2</v>
      </c>
      <c r="N12" s="17">
        <f>D27/D7</f>
        <v>1.2553062601777699E-2</v>
      </c>
      <c r="O12" s="17">
        <f t="shared" si="0"/>
        <v>1.2466719989915366E-2</v>
      </c>
      <c r="R12" t="s">
        <v>45</v>
      </c>
      <c r="T12">
        <f>SUBTOTAL(1,M26:N26)</f>
        <v>601.2650000000001</v>
      </c>
    </row>
    <row r="13" spans="1:20" x14ac:dyDescent="0.25">
      <c r="A13" s="3" t="s">
        <v>9</v>
      </c>
      <c r="B13" s="8">
        <v>31.17</v>
      </c>
      <c r="C13" s="9">
        <v>32.979999999999997</v>
      </c>
      <c r="D13" s="9">
        <v>33.97</v>
      </c>
      <c r="K13" t="s">
        <v>22</v>
      </c>
      <c r="L13" s="17">
        <f>G5/B7</f>
        <v>5.0468742464736373E-3</v>
      </c>
      <c r="M13" s="17">
        <f>H5/C7</f>
        <v>5.2111017311279951E-3</v>
      </c>
      <c r="N13" s="17">
        <f>I5/D7</f>
        <v>5.1824570374311603E-3</v>
      </c>
      <c r="O13" s="17">
        <f t="shared" si="0"/>
        <v>5.1468110050109312E-3</v>
      </c>
      <c r="R13" t="s">
        <v>53</v>
      </c>
      <c r="T13">
        <f>MOD(5,4)</f>
        <v>1</v>
      </c>
    </row>
    <row r="14" spans="1:20" x14ac:dyDescent="0.25">
      <c r="A14" s="3" t="s">
        <v>10</v>
      </c>
      <c r="B14" s="6">
        <v>0</v>
      </c>
      <c r="C14" s="7">
        <v>0</v>
      </c>
      <c r="D14" s="7">
        <v>0</v>
      </c>
      <c r="F14" t="s">
        <v>28</v>
      </c>
      <c r="K14" s="14" t="s">
        <v>23</v>
      </c>
      <c r="L14" s="17">
        <f>G6/B7</f>
        <v>1.0082533216844E-3</v>
      </c>
      <c r="M14" s="17">
        <f>H6/C7</f>
        <v>1.0410623236186817E-3</v>
      </c>
      <c r="N14" s="17">
        <f>I6/D7</f>
        <v>1.0353397503668029E-3</v>
      </c>
      <c r="O14" s="17">
        <f t="shared" si="0"/>
        <v>1.0282184652232948E-3</v>
      </c>
      <c r="R14" t="s">
        <v>54</v>
      </c>
      <c r="T14">
        <f>POWER(5,2)</f>
        <v>25</v>
      </c>
    </row>
    <row r="15" spans="1:20" x14ac:dyDescent="0.25">
      <c r="A15" s="3" t="s">
        <v>11</v>
      </c>
      <c r="B15" s="8">
        <v>560.41999999999996</v>
      </c>
      <c r="C15" s="9">
        <v>598.32000000000005</v>
      </c>
      <c r="D15" s="9">
        <v>604.21</v>
      </c>
      <c r="F15" s="3" t="s">
        <v>32</v>
      </c>
      <c r="G15" s="5">
        <f>B7*0.08481</f>
        <v>756.20073209999998</v>
      </c>
      <c r="H15" s="5">
        <f>C7*0.08481</f>
        <v>732.36912209999991</v>
      </c>
      <c r="I15" s="5">
        <f>D7*0.08481</f>
        <v>736.41710339999997</v>
      </c>
      <c r="K15" t="s">
        <v>24</v>
      </c>
      <c r="L15" s="17">
        <f>G7/B7</f>
        <v>5.5964227755341E-4</v>
      </c>
      <c r="M15" s="17">
        <f>H7/C7</f>
        <v>0</v>
      </c>
      <c r="N15" s="17">
        <f>I7/D7</f>
        <v>7.3683022501076804E-3</v>
      </c>
      <c r="O15" s="17">
        <f t="shared" si="0"/>
        <v>2.6426481758870302E-3</v>
      </c>
      <c r="R15" t="s">
        <v>56</v>
      </c>
      <c r="T15">
        <f>CEILING(4.45,1)</f>
        <v>5</v>
      </c>
    </row>
    <row r="16" spans="1:20" x14ac:dyDescent="0.25">
      <c r="A16" s="3" t="s">
        <v>12</v>
      </c>
      <c r="B16" s="6">
        <v>0</v>
      </c>
      <c r="C16" s="7">
        <v>0</v>
      </c>
      <c r="D16" s="7">
        <v>0</v>
      </c>
      <c r="F16" s="13" t="s">
        <v>29</v>
      </c>
      <c r="G16" s="2">
        <f>B7*0.037</f>
        <v>329.90716999999995</v>
      </c>
      <c r="H16" s="2">
        <f>C7*0.037</f>
        <v>319.51016999999996</v>
      </c>
      <c r="I16" s="2">
        <f>D7*0.037</f>
        <v>321.27617999999995</v>
      </c>
      <c r="K16" s="14" t="s">
        <v>25</v>
      </c>
      <c r="L16" s="17">
        <f>G8/B7</f>
        <v>3.25377590308207E-2</v>
      </c>
      <c r="M16" s="17">
        <f>H8/C7</f>
        <v>2.7201951036488134E-2</v>
      </c>
      <c r="N16" s="17">
        <f>I8/D7</f>
        <v>3.4330898730182864E-2</v>
      </c>
      <c r="O16" s="17">
        <f t="shared" si="0"/>
        <v>3.1356869599163902E-2</v>
      </c>
      <c r="R16" t="s">
        <v>55</v>
      </c>
      <c r="T16">
        <f>CEILING(4.45,2)</f>
        <v>6</v>
      </c>
    </row>
    <row r="17" spans="1:20" x14ac:dyDescent="0.25">
      <c r="A17" s="3" t="s">
        <v>13</v>
      </c>
      <c r="B17" s="8">
        <v>0</v>
      </c>
      <c r="C17" s="9">
        <v>0</v>
      </c>
      <c r="D17" s="9">
        <v>0</v>
      </c>
      <c r="F17" s="3" t="s">
        <v>30</v>
      </c>
      <c r="G17" s="5">
        <f>B7*0.01</f>
        <v>89.164100000000005</v>
      </c>
      <c r="H17" s="5">
        <f>C7*0.01</f>
        <v>86.354100000000003</v>
      </c>
      <c r="I17" s="5">
        <f>D7*0.01</f>
        <v>86.831400000000002</v>
      </c>
      <c r="R17" t="s">
        <v>58</v>
      </c>
      <c r="T17">
        <f>FLOOR(4.45,1)</f>
        <v>4</v>
      </c>
    </row>
    <row r="18" spans="1:20" x14ac:dyDescent="0.25">
      <c r="F18" s="13" t="s">
        <v>34</v>
      </c>
      <c r="G18" s="2">
        <f>B7*0.0765</f>
        <v>682.10536500000001</v>
      </c>
      <c r="H18" s="2">
        <f>C7*0.0765</f>
        <v>660.60886499999992</v>
      </c>
      <c r="I18" s="2">
        <f>D7*0.0765</f>
        <v>664.26020999999992</v>
      </c>
      <c r="R18" t="s">
        <v>57</v>
      </c>
      <c r="T18">
        <f>FLOOR(4.45,3)</f>
        <v>3</v>
      </c>
    </row>
    <row r="19" spans="1:20" ht="16.5" thickBot="1" x14ac:dyDescent="0.3">
      <c r="A19" s="15" t="s">
        <v>16</v>
      </c>
      <c r="F19" s="3" t="s">
        <v>31</v>
      </c>
      <c r="G19" s="12">
        <f>SUM(G15:G18)</f>
        <v>1857.3773670999999</v>
      </c>
      <c r="H19" s="12">
        <f>SUM(H15:H18)</f>
        <v>1798.8422570999999</v>
      </c>
      <c r="I19" s="12">
        <f>SUM(I15:I18)</f>
        <v>1808.7848933999999</v>
      </c>
      <c r="R19" t="s">
        <v>59</v>
      </c>
      <c r="T19">
        <f>LEN("Hello World")</f>
        <v>11</v>
      </c>
    </row>
    <row r="20" spans="1:20" ht="17.25" thickTop="1" thickBot="1" x14ac:dyDescent="0.3">
      <c r="A20" s="3" t="s">
        <v>14</v>
      </c>
      <c r="B20" s="6">
        <v>183.42</v>
      </c>
      <c r="C20" s="7">
        <v>192.09</v>
      </c>
      <c r="D20" s="7">
        <v>178.12</v>
      </c>
      <c r="K20" s="15" t="s">
        <v>41</v>
      </c>
      <c r="L20" s="22">
        <v>44927</v>
      </c>
      <c r="M20" s="22">
        <v>44958</v>
      </c>
      <c r="N20" s="22">
        <v>44986</v>
      </c>
      <c r="O20" s="15" t="s">
        <v>42</v>
      </c>
      <c r="P20" s="15" t="s">
        <v>43</v>
      </c>
      <c r="R20" t="s">
        <v>60</v>
      </c>
      <c r="T20" t="str">
        <f>REPLACE(R20,3,4,"like")</f>
        <v>I like you</v>
      </c>
    </row>
    <row r="21" spans="1:20" ht="15.75" thickTop="1" x14ac:dyDescent="0.25">
      <c r="A21" s="3" t="s">
        <v>15</v>
      </c>
      <c r="B21" s="8">
        <v>0</v>
      </c>
      <c r="C21" s="9">
        <v>93.4</v>
      </c>
      <c r="D21" s="9">
        <v>0</v>
      </c>
      <c r="F21" s="16" t="s">
        <v>33</v>
      </c>
      <c r="G21" s="29">
        <f>B7-SUM(B10:B28)-SUM(G5:G18)</f>
        <v>4617.072632899999</v>
      </c>
      <c r="H21" s="29">
        <f>C7-SUM(C10:C28)-SUM(H5:H18)</f>
        <v>4856.0077428999994</v>
      </c>
      <c r="I21" s="29">
        <f>D7-SUM(D10:D28)-SUM(I5:I18)</f>
        <v>4911.6951066000001</v>
      </c>
      <c r="R21" t="s">
        <v>61</v>
      </c>
      <c r="T21" t="str">
        <f>SUBSTITUTE(R21,"He","She",1)</f>
        <v>She eats pizza</v>
      </c>
    </row>
    <row r="22" spans="1:20" x14ac:dyDescent="0.25">
      <c r="A22" s="3" t="s">
        <v>13</v>
      </c>
      <c r="B22" s="6">
        <v>0</v>
      </c>
      <c r="C22" s="7">
        <v>0</v>
      </c>
      <c r="D22" s="7">
        <v>0</v>
      </c>
      <c r="K22" t="s">
        <v>36</v>
      </c>
      <c r="L22" s="18">
        <f>B10</f>
        <v>139.53</v>
      </c>
      <c r="M22" s="18">
        <f t="shared" ref="M22:N22" si="1">C10</f>
        <v>139.53</v>
      </c>
      <c r="N22" s="18">
        <f t="shared" si="1"/>
        <v>139.53</v>
      </c>
      <c r="O22" s="19">
        <f t="shared" ref="O22:O33" si="2">SUM(M22:N22)</f>
        <v>279.06</v>
      </c>
      <c r="P22" s="17">
        <f>O22/$O$34</f>
        <v>7.658803672141945E-2</v>
      </c>
      <c r="R22" t="s">
        <v>62</v>
      </c>
      <c r="T22" t="str">
        <f>UPPER(R22)</f>
        <v>THE DOG SLEEPS</v>
      </c>
    </row>
    <row r="23" spans="1:20" x14ac:dyDescent="0.25">
      <c r="B23" s="10"/>
      <c r="C23" s="10"/>
      <c r="D23" s="10"/>
      <c r="F23" s="27" t="s">
        <v>69</v>
      </c>
      <c r="G23" s="28">
        <f>AVERAGE(G21:I21)</f>
        <v>4794.9251607999995</v>
      </c>
      <c r="I23" t="s">
        <v>70</v>
      </c>
      <c r="K23" s="14" t="s">
        <v>7</v>
      </c>
      <c r="L23" s="18">
        <f>B11</f>
        <v>230.34</v>
      </c>
      <c r="M23" s="18">
        <f t="shared" ref="M23:N23" si="3">C11</f>
        <v>238.56</v>
      </c>
      <c r="N23" s="18">
        <f t="shared" si="3"/>
        <v>227.67</v>
      </c>
      <c r="O23" s="19">
        <f t="shared" si="2"/>
        <v>466.23</v>
      </c>
      <c r="P23" s="17">
        <f t="shared" ref="P23:P33" si="4">O23/$O$34</f>
        <v>0.12795685644889054</v>
      </c>
      <c r="T23" t="str">
        <f>LOWER(R22)</f>
        <v>the dog sleeps</v>
      </c>
    </row>
    <row r="24" spans="1:20" x14ac:dyDescent="0.25">
      <c r="A24" s="3" t="s">
        <v>17</v>
      </c>
      <c r="B24" s="10"/>
      <c r="C24" s="10"/>
      <c r="D24" s="10"/>
      <c r="K24" t="s">
        <v>8</v>
      </c>
      <c r="L24" s="18">
        <f>B12</f>
        <v>101.23</v>
      </c>
      <c r="M24" s="18">
        <f t="shared" ref="M24:N24" si="5">C12</f>
        <v>117.98</v>
      </c>
      <c r="N24" s="18">
        <f t="shared" si="5"/>
        <v>98.07</v>
      </c>
      <c r="O24" s="19">
        <f t="shared" si="2"/>
        <v>216.05</v>
      </c>
      <c r="P24" s="17">
        <f t="shared" si="4"/>
        <v>5.9294937768446479E-2</v>
      </c>
      <c r="T24" t="str">
        <f>PROPER(R22)</f>
        <v>The Dog Sleeps</v>
      </c>
    </row>
    <row r="25" spans="1:20" x14ac:dyDescent="0.25">
      <c r="A25" s="3" t="s">
        <v>18</v>
      </c>
      <c r="B25" s="6">
        <v>123.83</v>
      </c>
      <c r="C25" s="7">
        <v>123.83</v>
      </c>
      <c r="D25" s="7">
        <v>123.83</v>
      </c>
      <c r="K25" s="14" t="s">
        <v>37</v>
      </c>
      <c r="L25" s="18">
        <f>B13</f>
        <v>31.17</v>
      </c>
      <c r="M25" s="18">
        <f t="shared" ref="M25:N25" si="6">C13</f>
        <v>32.979999999999997</v>
      </c>
      <c r="N25" s="18">
        <f t="shared" si="6"/>
        <v>33.97</v>
      </c>
      <c r="O25" s="19">
        <f t="shared" si="2"/>
        <v>66.949999999999989</v>
      </c>
      <c r="P25" s="17">
        <f t="shared" si="4"/>
        <v>1.8374432231416295E-2</v>
      </c>
    </row>
    <row r="26" spans="1:20" x14ac:dyDescent="0.25">
      <c r="A26" s="3" t="s">
        <v>19</v>
      </c>
      <c r="B26" s="8">
        <v>0</v>
      </c>
      <c r="C26" s="9">
        <v>0</v>
      </c>
      <c r="D26" s="9">
        <v>0</v>
      </c>
      <c r="K26" t="s">
        <v>38</v>
      </c>
      <c r="L26" s="21">
        <f>B15</f>
        <v>560.41999999999996</v>
      </c>
      <c r="M26" s="21">
        <f t="shared" ref="M26:N26" si="7">C15</f>
        <v>598.32000000000005</v>
      </c>
      <c r="N26" s="21">
        <f t="shared" si="7"/>
        <v>604.21</v>
      </c>
      <c r="O26" s="19">
        <f t="shared" si="2"/>
        <v>1202.5300000000002</v>
      </c>
      <c r="P26" s="17">
        <f t="shared" si="4"/>
        <v>0.33003444348386923</v>
      </c>
      <c r="R26" t="s">
        <v>63</v>
      </c>
      <c r="T26" s="23">
        <f ca="1">NOW()</f>
        <v>45041.405633101851</v>
      </c>
    </row>
    <row r="27" spans="1:20" x14ac:dyDescent="0.25">
      <c r="A27" s="3" t="s">
        <v>20</v>
      </c>
      <c r="B27" s="6">
        <v>109</v>
      </c>
      <c r="C27" s="7">
        <v>109</v>
      </c>
      <c r="D27" s="7">
        <v>109</v>
      </c>
      <c r="K27" s="14" t="s">
        <v>14</v>
      </c>
      <c r="L27" s="20">
        <f>B20</f>
        <v>183.42</v>
      </c>
      <c r="M27" s="20">
        <f t="shared" ref="M27:N27" si="8">C20</f>
        <v>192.09</v>
      </c>
      <c r="N27" s="20">
        <f t="shared" si="8"/>
        <v>178.12</v>
      </c>
      <c r="O27" s="19">
        <f t="shared" si="2"/>
        <v>370.21000000000004</v>
      </c>
      <c r="P27" s="17">
        <f t="shared" si="4"/>
        <v>0.10160416066307137</v>
      </c>
      <c r="R27" t="s">
        <v>64</v>
      </c>
      <c r="T27" s="24">
        <f ca="1">TODAY()</f>
        <v>45041</v>
      </c>
    </row>
    <row r="28" spans="1:20" x14ac:dyDescent="0.25">
      <c r="A28" s="3" t="s">
        <v>13</v>
      </c>
      <c r="B28" s="8">
        <v>0</v>
      </c>
      <c r="C28" s="9">
        <v>0</v>
      </c>
      <c r="D28" s="9">
        <v>0</v>
      </c>
      <c r="K28" t="s">
        <v>39</v>
      </c>
      <c r="L28" s="21">
        <f>B25</f>
        <v>123.83</v>
      </c>
      <c r="M28" s="21">
        <f t="shared" ref="M28:N28" si="9">C25</f>
        <v>123.83</v>
      </c>
      <c r="N28" s="21">
        <f t="shared" si="9"/>
        <v>123.83</v>
      </c>
      <c r="O28" s="19">
        <f t="shared" si="2"/>
        <v>247.66</v>
      </c>
      <c r="P28" s="17">
        <f t="shared" si="4"/>
        <v>6.7970304502353404E-2</v>
      </c>
      <c r="R28" t="s">
        <v>65</v>
      </c>
      <c r="T28">
        <f ca="1">DAY(TODAY())</f>
        <v>25</v>
      </c>
    </row>
    <row r="29" spans="1:20" x14ac:dyDescent="0.25">
      <c r="K29" s="14" t="s">
        <v>40</v>
      </c>
      <c r="L29" s="20">
        <f>G5</f>
        <v>45</v>
      </c>
      <c r="M29" s="20">
        <f t="shared" ref="M29:N29" si="10">H5</f>
        <v>45</v>
      </c>
      <c r="N29" s="20">
        <f t="shared" si="10"/>
        <v>45</v>
      </c>
      <c r="O29" s="19">
        <f t="shared" si="2"/>
        <v>90</v>
      </c>
      <c r="P29" s="17">
        <f t="shared" si="4"/>
        <v>2.4700506360380386E-2</v>
      </c>
      <c r="R29" t="s">
        <v>66</v>
      </c>
      <c r="T29">
        <f ca="1">MONTH(TODAY())</f>
        <v>4</v>
      </c>
    </row>
    <row r="30" spans="1:20" x14ac:dyDescent="0.25">
      <c r="K30" t="s">
        <v>22</v>
      </c>
      <c r="L30" s="21">
        <f>G5</f>
        <v>45</v>
      </c>
      <c r="M30" s="21">
        <f t="shared" ref="M30:N30" si="11">H5</f>
        <v>45</v>
      </c>
      <c r="N30" s="21">
        <f t="shared" si="11"/>
        <v>45</v>
      </c>
      <c r="O30" s="19">
        <f t="shared" si="2"/>
        <v>90</v>
      </c>
      <c r="P30" s="17">
        <f t="shared" si="4"/>
        <v>2.4700506360380386E-2</v>
      </c>
      <c r="R30" t="s">
        <v>67</v>
      </c>
      <c r="T30">
        <f ca="1">YEAR(TODAY())</f>
        <v>2023</v>
      </c>
    </row>
    <row r="31" spans="1:20" x14ac:dyDescent="0.25">
      <c r="K31" s="14" t="s">
        <v>23</v>
      </c>
      <c r="L31" s="20">
        <f>G6</f>
        <v>8.99</v>
      </c>
      <c r="M31" s="20">
        <f t="shared" ref="M31:N31" si="12">H6</f>
        <v>8.99</v>
      </c>
      <c r="N31" s="20">
        <f t="shared" si="12"/>
        <v>8.99</v>
      </c>
      <c r="O31" s="19">
        <f t="shared" si="2"/>
        <v>17.98</v>
      </c>
      <c r="P31" s="17">
        <f t="shared" si="4"/>
        <v>4.9346122706626595E-3</v>
      </c>
    </row>
    <row r="32" spans="1:20" x14ac:dyDescent="0.25">
      <c r="K32" t="s">
        <v>24</v>
      </c>
      <c r="L32" s="21">
        <f>G7</f>
        <v>4.99</v>
      </c>
      <c r="M32" s="21">
        <f t="shared" ref="M32:N32" si="13">H7</f>
        <v>0</v>
      </c>
      <c r="N32" s="21">
        <f t="shared" si="13"/>
        <v>63.98</v>
      </c>
      <c r="O32" s="19">
        <f t="shared" si="2"/>
        <v>63.98</v>
      </c>
      <c r="P32" s="17">
        <f t="shared" si="4"/>
        <v>1.7559315521523747E-2</v>
      </c>
    </row>
    <row r="33" spans="11:16" x14ac:dyDescent="0.25">
      <c r="K33" s="14" t="s">
        <v>25</v>
      </c>
      <c r="L33" s="20">
        <f>G8</f>
        <v>290.12</v>
      </c>
      <c r="M33" s="20">
        <f t="shared" ref="M33:N33" si="14">H8</f>
        <v>234.9</v>
      </c>
      <c r="N33" s="20">
        <f t="shared" si="14"/>
        <v>298.10000000000002</v>
      </c>
      <c r="O33" s="19">
        <f t="shared" si="2"/>
        <v>533</v>
      </c>
      <c r="P33" s="17">
        <f t="shared" si="4"/>
        <v>0.14628188766758607</v>
      </c>
    </row>
    <row r="34" spans="11:16" x14ac:dyDescent="0.25">
      <c r="K34" s="16" t="s">
        <v>42</v>
      </c>
      <c r="L34" s="26">
        <f>SUM(L22:L33)</f>
        <v>1764.04</v>
      </c>
      <c r="M34" s="26">
        <f>SUM(M22:M33)</f>
        <v>1777.18</v>
      </c>
      <c r="N34" s="26">
        <f>SUM(N22:N33)</f>
        <v>1866.4700000000003</v>
      </c>
      <c r="O34" s="26">
        <f>SUM(O22:O33)</f>
        <v>3643.65</v>
      </c>
      <c r="P34" s="19"/>
    </row>
  </sheetData>
  <mergeCells count="1">
    <mergeCell ref="A1:C1"/>
  </mergeCells>
  <conditionalFormatting sqref="L5:N16">
    <cfRule type="cellIs" dxfId="4" priority="1" operator="greaterThan">
      <formula>0.0275</formula>
    </cfRule>
    <cfRule type="cellIs" dxfId="3" priority="2" operator="greaterThan">
      <formula>0.275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F418-4E5F-4926-A3FD-4F760ED0B666}">
  <dimension ref="A1:R40"/>
  <sheetViews>
    <sheetView topLeftCell="E1" workbookViewId="0">
      <selection activeCell="K10" sqref="K10"/>
    </sheetView>
  </sheetViews>
  <sheetFormatPr defaultRowHeight="15" x14ac:dyDescent="0.25"/>
  <cols>
    <col min="1" max="1" width="11.140625" bestFit="1" customWidth="1"/>
    <col min="2" max="2" width="15.5703125" bestFit="1" customWidth="1"/>
    <col min="3" max="3" width="11.140625" bestFit="1" customWidth="1"/>
    <col min="4" max="4" width="11.140625" style="43" bestFit="1" customWidth="1"/>
    <col min="5" max="5" width="11.140625" bestFit="1" customWidth="1"/>
    <col min="6" max="6" width="12.28515625" customWidth="1"/>
    <col min="7" max="7" width="14.7109375" customWidth="1"/>
    <col min="8" max="8" width="11.7109375" customWidth="1"/>
    <col min="9" max="9" width="9.140625" bestFit="1" customWidth="1"/>
    <col min="10" max="11" width="12.140625" bestFit="1" customWidth="1"/>
    <col min="12" max="12" width="7.140625" customWidth="1"/>
    <col min="13" max="13" width="13.85546875" customWidth="1"/>
    <col min="15" max="15" width="25.5703125" bestFit="1" customWidth="1"/>
    <col min="16" max="16" width="14.28515625" bestFit="1" customWidth="1"/>
    <col min="17" max="17" width="13.85546875" bestFit="1" customWidth="1"/>
  </cols>
  <sheetData>
    <row r="1" spans="1:18" ht="15.75" thickBot="1" x14ac:dyDescent="0.3">
      <c r="A1" s="27" t="s">
        <v>71</v>
      </c>
      <c r="B1" s="36" t="s">
        <v>72</v>
      </c>
      <c r="C1" s="36" t="s">
        <v>73</v>
      </c>
      <c r="D1" s="40" t="s">
        <v>74</v>
      </c>
      <c r="E1" s="36" t="s">
        <v>29</v>
      </c>
      <c r="F1" s="36" t="s">
        <v>75</v>
      </c>
      <c r="G1" s="36" t="s">
        <v>76</v>
      </c>
      <c r="H1" s="36" t="s">
        <v>77</v>
      </c>
      <c r="I1" s="36" t="s">
        <v>78</v>
      </c>
      <c r="J1" s="36" t="s">
        <v>79</v>
      </c>
      <c r="K1" s="36" t="s">
        <v>66</v>
      </c>
      <c r="L1" s="36" t="s">
        <v>67</v>
      </c>
      <c r="M1" s="36" t="s">
        <v>80</v>
      </c>
      <c r="O1" t="s">
        <v>131</v>
      </c>
      <c r="P1" s="44">
        <f>SUM(Table1[Sale Price])</f>
        <v>32649.610000000026</v>
      </c>
      <c r="Q1" t="s">
        <v>132</v>
      </c>
      <c r="R1">
        <f>SUBTOTAL(9,Table1[Sale Price])</f>
        <v>32649.610000000026</v>
      </c>
    </row>
    <row r="2" spans="1:18" ht="16.5" thickBot="1" x14ac:dyDescent="0.3">
      <c r="A2" s="33">
        <v>1</v>
      </c>
      <c r="B2" s="30" t="s">
        <v>104</v>
      </c>
      <c r="C2" s="30" t="s">
        <v>93</v>
      </c>
      <c r="D2" s="41">
        <v>43</v>
      </c>
      <c r="E2" s="30" t="s">
        <v>89</v>
      </c>
      <c r="F2" s="30" t="s">
        <v>126</v>
      </c>
      <c r="G2" s="30" t="s">
        <v>115</v>
      </c>
      <c r="H2" s="37">
        <v>479.99</v>
      </c>
      <c r="I2" s="37">
        <v>143.38999999999999</v>
      </c>
      <c r="J2" s="30" t="s">
        <v>102</v>
      </c>
      <c r="K2" s="30" t="s">
        <v>114</v>
      </c>
      <c r="L2" s="30">
        <v>2018</v>
      </c>
      <c r="M2" s="30">
        <v>9</v>
      </c>
      <c r="O2" s="15" t="s">
        <v>76</v>
      </c>
      <c r="P2" s="15" t="s">
        <v>133</v>
      </c>
      <c r="Q2" s="15" t="s">
        <v>78</v>
      </c>
    </row>
    <row r="3" spans="1:18" ht="15.75" thickTop="1" x14ac:dyDescent="0.25">
      <c r="A3" s="34">
        <v>2</v>
      </c>
      <c r="B3" s="31" t="s">
        <v>116</v>
      </c>
      <c r="C3" s="31" t="s">
        <v>82</v>
      </c>
      <c r="D3" s="42">
        <v>37</v>
      </c>
      <c r="E3" s="31" t="s">
        <v>117</v>
      </c>
      <c r="F3" s="31" t="s">
        <v>118</v>
      </c>
      <c r="G3" s="31" t="s">
        <v>115</v>
      </c>
      <c r="H3" s="38">
        <v>1249.99</v>
      </c>
      <c r="I3" s="38">
        <v>230.89</v>
      </c>
      <c r="J3" s="31" t="s">
        <v>86</v>
      </c>
      <c r="K3" s="31" t="s">
        <v>114</v>
      </c>
      <c r="L3" s="31">
        <v>2018</v>
      </c>
      <c r="M3" s="31">
        <v>13</v>
      </c>
      <c r="O3" t="s">
        <v>85</v>
      </c>
      <c r="P3">
        <f>DSUM(Table1[#All],Table1[[#Headers],[Sale Price]],O2:O3)</f>
        <v>19299.770000000004</v>
      </c>
      <c r="Q3">
        <f>DSUM(Table1[#All],Table1[[#Headers],[Profit]],O2:O3)</f>
        <v>2875.8200000000006</v>
      </c>
    </row>
    <row r="4" spans="1:18" x14ac:dyDescent="0.25">
      <c r="A4" s="34">
        <v>3</v>
      </c>
      <c r="B4" s="31" t="s">
        <v>124</v>
      </c>
      <c r="C4" s="31" t="s">
        <v>93</v>
      </c>
      <c r="D4" s="42">
        <v>26</v>
      </c>
      <c r="E4" s="31" t="s">
        <v>83</v>
      </c>
      <c r="F4" s="31" t="s">
        <v>125</v>
      </c>
      <c r="G4" s="31" t="s">
        <v>115</v>
      </c>
      <c r="H4" s="38">
        <v>649.99</v>
      </c>
      <c r="I4" s="38">
        <v>118.64</v>
      </c>
      <c r="J4" s="31" t="s">
        <v>102</v>
      </c>
      <c r="K4" s="31" t="s">
        <v>91</v>
      </c>
      <c r="L4" s="31">
        <v>2018</v>
      </c>
      <c r="M4" s="31">
        <v>25</v>
      </c>
    </row>
    <row r="5" spans="1:18" ht="16.5" thickBot="1" x14ac:dyDescent="0.3">
      <c r="A5" s="34">
        <v>4</v>
      </c>
      <c r="B5" s="31" t="s">
        <v>92</v>
      </c>
      <c r="C5" s="31" t="s">
        <v>93</v>
      </c>
      <c r="D5" s="42">
        <v>35</v>
      </c>
      <c r="E5" s="31" t="s">
        <v>83</v>
      </c>
      <c r="F5" s="31" t="s">
        <v>120</v>
      </c>
      <c r="G5" s="31" t="s">
        <v>85</v>
      </c>
      <c r="H5" s="38">
        <v>399.99</v>
      </c>
      <c r="I5" s="38">
        <v>72.09</v>
      </c>
      <c r="J5" s="31" t="s">
        <v>102</v>
      </c>
      <c r="K5" s="31" t="s">
        <v>87</v>
      </c>
      <c r="L5" s="31">
        <v>2018</v>
      </c>
      <c r="M5" s="31">
        <v>11</v>
      </c>
      <c r="O5" s="15" t="s">
        <v>75</v>
      </c>
      <c r="P5" s="15" t="s">
        <v>133</v>
      </c>
    </row>
    <row r="6" spans="1:18" ht="15.75" thickTop="1" x14ac:dyDescent="0.25">
      <c r="A6" s="35">
        <v>5</v>
      </c>
      <c r="B6" s="32" t="s">
        <v>81</v>
      </c>
      <c r="C6" s="32" t="s">
        <v>82</v>
      </c>
      <c r="D6" s="42">
        <v>55</v>
      </c>
      <c r="E6" s="32" t="s">
        <v>83</v>
      </c>
      <c r="F6" s="32" t="s">
        <v>84</v>
      </c>
      <c r="G6" s="32" t="s">
        <v>85</v>
      </c>
      <c r="H6" s="39">
        <v>699.99</v>
      </c>
      <c r="I6" s="39">
        <v>98.09</v>
      </c>
      <c r="J6" s="32" t="s">
        <v>86</v>
      </c>
      <c r="K6" s="32" t="s">
        <v>87</v>
      </c>
      <c r="L6" s="32">
        <v>2018</v>
      </c>
      <c r="M6" s="32">
        <v>10</v>
      </c>
      <c r="O6" t="s">
        <v>134</v>
      </c>
      <c r="P6">
        <f>DSUM(Table1[#All],Table1[[#Headers],[Sale Price]],O5:O6)</f>
        <v>13099.9</v>
      </c>
    </row>
    <row r="7" spans="1:18" x14ac:dyDescent="0.25">
      <c r="A7" s="34">
        <v>6</v>
      </c>
      <c r="B7" s="31" t="s">
        <v>100</v>
      </c>
      <c r="C7" s="31" t="s">
        <v>82</v>
      </c>
      <c r="D7" s="42">
        <v>45</v>
      </c>
      <c r="E7" s="31" t="s">
        <v>83</v>
      </c>
      <c r="F7" s="31" t="s">
        <v>118</v>
      </c>
      <c r="G7" s="31" t="s">
        <v>115</v>
      </c>
      <c r="H7" s="38">
        <v>1249.99</v>
      </c>
      <c r="I7" s="38">
        <v>230.89</v>
      </c>
      <c r="J7" s="31" t="s">
        <v>112</v>
      </c>
      <c r="K7" s="31" t="s">
        <v>103</v>
      </c>
      <c r="L7" s="31">
        <v>2018</v>
      </c>
      <c r="M7" s="31">
        <v>23</v>
      </c>
    </row>
    <row r="8" spans="1:18" ht="16.5" thickBot="1" x14ac:dyDescent="0.3">
      <c r="A8" s="35">
        <v>7</v>
      </c>
      <c r="B8" s="32" t="s">
        <v>106</v>
      </c>
      <c r="C8" s="32" t="s">
        <v>82</v>
      </c>
      <c r="D8" s="42">
        <v>46</v>
      </c>
      <c r="E8" s="32" t="s">
        <v>89</v>
      </c>
      <c r="F8" s="32" t="s">
        <v>107</v>
      </c>
      <c r="G8" s="32" t="s">
        <v>85</v>
      </c>
      <c r="H8" s="39">
        <v>1349.99</v>
      </c>
      <c r="I8" s="39">
        <v>180.34</v>
      </c>
      <c r="J8" s="32" t="s">
        <v>90</v>
      </c>
      <c r="K8" s="32" t="s">
        <v>108</v>
      </c>
      <c r="L8" s="32">
        <v>2018</v>
      </c>
      <c r="M8" s="32">
        <v>24</v>
      </c>
      <c r="O8" s="15" t="s">
        <v>135</v>
      </c>
      <c r="P8" s="15"/>
    </row>
    <row r="9" spans="1:18" ht="17.25" thickTop="1" thickBot="1" x14ac:dyDescent="0.3">
      <c r="A9" s="34">
        <v>8</v>
      </c>
      <c r="B9" s="31" t="s">
        <v>122</v>
      </c>
      <c r="C9" s="31" t="s">
        <v>93</v>
      </c>
      <c r="D9" s="42">
        <v>23</v>
      </c>
      <c r="E9" s="31" t="s">
        <v>89</v>
      </c>
      <c r="F9" s="31" t="s">
        <v>128</v>
      </c>
      <c r="G9" s="31" t="s">
        <v>123</v>
      </c>
      <c r="H9" s="38">
        <v>999.99</v>
      </c>
      <c r="I9" s="38">
        <v>146.69</v>
      </c>
      <c r="J9" s="31" t="s">
        <v>102</v>
      </c>
      <c r="K9" s="31" t="s">
        <v>97</v>
      </c>
      <c r="L9" s="31">
        <v>2018</v>
      </c>
      <c r="M9" s="31">
        <v>13</v>
      </c>
      <c r="O9" s="15" t="s">
        <v>71</v>
      </c>
      <c r="P9" s="15" t="s">
        <v>75</v>
      </c>
    </row>
    <row r="10" spans="1:18" ht="15.75" thickTop="1" x14ac:dyDescent="0.25">
      <c r="A10" s="35">
        <v>9</v>
      </c>
      <c r="B10" s="32" t="s">
        <v>95</v>
      </c>
      <c r="C10" s="32" t="s">
        <v>93</v>
      </c>
      <c r="D10" s="42">
        <v>52</v>
      </c>
      <c r="E10" s="32" t="s">
        <v>89</v>
      </c>
      <c r="F10" s="32" t="s">
        <v>96</v>
      </c>
      <c r="G10" s="32" t="s">
        <v>85</v>
      </c>
      <c r="H10" s="39">
        <v>649.99</v>
      </c>
      <c r="I10" s="39">
        <v>122.34</v>
      </c>
      <c r="J10" s="32" t="s">
        <v>90</v>
      </c>
      <c r="K10" s="32" t="s">
        <v>97</v>
      </c>
      <c r="L10" s="32">
        <v>2018</v>
      </c>
      <c r="M10" s="32">
        <v>20</v>
      </c>
      <c r="O10" t="s">
        <v>136</v>
      </c>
      <c r="P10" t="s">
        <v>137</v>
      </c>
    </row>
    <row r="11" spans="1:18" x14ac:dyDescent="0.25">
      <c r="A11" s="34">
        <v>10</v>
      </c>
      <c r="B11" s="31" t="s">
        <v>127</v>
      </c>
      <c r="C11" s="31" t="s">
        <v>93</v>
      </c>
      <c r="D11" s="42">
        <v>56</v>
      </c>
      <c r="E11" s="31" t="s">
        <v>117</v>
      </c>
      <c r="F11" s="31" t="s">
        <v>126</v>
      </c>
      <c r="G11" s="31" t="s">
        <v>115</v>
      </c>
      <c r="H11" s="38">
        <v>479.99</v>
      </c>
      <c r="I11" s="38">
        <v>143.38999999999999</v>
      </c>
      <c r="J11" s="31" t="s">
        <v>112</v>
      </c>
      <c r="K11" s="31" t="s">
        <v>105</v>
      </c>
      <c r="L11" s="31">
        <v>2018</v>
      </c>
      <c r="M11" s="31">
        <v>20</v>
      </c>
    </row>
    <row r="12" spans="1:18" x14ac:dyDescent="0.25">
      <c r="A12" s="35">
        <v>11</v>
      </c>
      <c r="B12" s="32" t="s">
        <v>109</v>
      </c>
      <c r="C12" s="32" t="s">
        <v>93</v>
      </c>
      <c r="D12" s="42">
        <v>49</v>
      </c>
      <c r="E12" s="32" t="s">
        <v>83</v>
      </c>
      <c r="F12" s="32" t="s">
        <v>107</v>
      </c>
      <c r="G12" s="32" t="s">
        <v>85</v>
      </c>
      <c r="H12" s="39">
        <v>1349.99</v>
      </c>
      <c r="I12" s="39">
        <v>180.34</v>
      </c>
      <c r="J12" s="32" t="s">
        <v>110</v>
      </c>
      <c r="K12" s="32" t="s">
        <v>99</v>
      </c>
      <c r="L12" s="32">
        <v>2018</v>
      </c>
      <c r="M12" s="32">
        <v>9</v>
      </c>
      <c r="O12" t="s">
        <v>138</v>
      </c>
      <c r="P12">
        <f>DSUM(Table1[#All],Table1[[#Headers],[Sale Price]],O9:P10)</f>
        <v>1449.97</v>
      </c>
    </row>
    <row r="13" spans="1:18" x14ac:dyDescent="0.25">
      <c r="A13" s="34">
        <v>12</v>
      </c>
      <c r="B13" s="31" t="s">
        <v>119</v>
      </c>
      <c r="C13" s="31" t="s">
        <v>82</v>
      </c>
      <c r="D13" s="42">
        <v>54</v>
      </c>
      <c r="E13" s="31" t="s">
        <v>89</v>
      </c>
      <c r="F13" s="31" t="s">
        <v>118</v>
      </c>
      <c r="G13" s="31" t="s">
        <v>115</v>
      </c>
      <c r="H13" s="38">
        <v>1249.99</v>
      </c>
      <c r="I13" s="38">
        <v>230.89</v>
      </c>
      <c r="J13" s="31" t="s">
        <v>112</v>
      </c>
      <c r="K13" s="31" t="s">
        <v>99</v>
      </c>
      <c r="L13" s="31">
        <v>2018</v>
      </c>
      <c r="M13" s="31">
        <v>13</v>
      </c>
    </row>
    <row r="14" spans="1:18" ht="16.5" thickBot="1" x14ac:dyDescent="0.3">
      <c r="A14" s="34">
        <v>13</v>
      </c>
      <c r="B14" s="31" t="s">
        <v>98</v>
      </c>
      <c r="C14" s="31" t="s">
        <v>93</v>
      </c>
      <c r="D14" s="42">
        <v>57</v>
      </c>
      <c r="E14" s="31" t="s">
        <v>83</v>
      </c>
      <c r="F14" s="31" t="s">
        <v>96</v>
      </c>
      <c r="G14" s="31" t="s">
        <v>85</v>
      </c>
      <c r="H14" s="38">
        <v>649.99</v>
      </c>
      <c r="I14" s="38">
        <v>122.34</v>
      </c>
      <c r="J14" s="31" t="s">
        <v>90</v>
      </c>
      <c r="K14" s="31" t="s">
        <v>99</v>
      </c>
      <c r="L14" s="31">
        <v>2018</v>
      </c>
      <c r="M14" s="31">
        <v>24</v>
      </c>
      <c r="O14" s="15" t="s">
        <v>76</v>
      </c>
      <c r="P14" s="15" t="s">
        <v>133</v>
      </c>
    </row>
    <row r="15" spans="1:18" ht="15.75" thickTop="1" x14ac:dyDescent="0.25">
      <c r="A15" s="34">
        <v>14</v>
      </c>
      <c r="B15" s="31" t="s">
        <v>111</v>
      </c>
      <c r="C15" s="31" t="s">
        <v>93</v>
      </c>
      <c r="D15" s="42">
        <v>51</v>
      </c>
      <c r="E15" s="31" t="s">
        <v>83</v>
      </c>
      <c r="F15" s="31" t="s">
        <v>125</v>
      </c>
      <c r="G15" s="31" t="s">
        <v>115</v>
      </c>
      <c r="H15" s="38">
        <v>649.99</v>
      </c>
      <c r="I15" s="38">
        <v>118.64</v>
      </c>
      <c r="J15" s="31" t="s">
        <v>102</v>
      </c>
      <c r="K15" s="31" t="s">
        <v>94</v>
      </c>
      <c r="L15" s="31">
        <v>2018</v>
      </c>
      <c r="M15" s="31">
        <v>11</v>
      </c>
      <c r="O15" t="s">
        <v>115</v>
      </c>
      <c r="P15">
        <f>DSUM(Table1[#All],Table1[[#Headers],[Sale Price]],O14:O16)</f>
        <v>28649.65000000002</v>
      </c>
    </row>
    <row r="16" spans="1:18" x14ac:dyDescent="0.25">
      <c r="A16" s="34">
        <v>15</v>
      </c>
      <c r="B16" s="31" t="s">
        <v>129</v>
      </c>
      <c r="C16" s="31" t="s">
        <v>93</v>
      </c>
      <c r="D16" s="42">
        <v>56</v>
      </c>
      <c r="E16" s="31" t="s">
        <v>89</v>
      </c>
      <c r="F16" s="31" t="s">
        <v>128</v>
      </c>
      <c r="G16" s="31" t="s">
        <v>123</v>
      </c>
      <c r="H16" s="38">
        <v>999.99</v>
      </c>
      <c r="I16" s="38">
        <v>146.69</v>
      </c>
      <c r="J16" s="31" t="s">
        <v>113</v>
      </c>
      <c r="K16" s="31" t="s">
        <v>94</v>
      </c>
      <c r="L16" s="31">
        <v>2018</v>
      </c>
      <c r="M16" s="31">
        <v>9</v>
      </c>
      <c r="O16" t="s">
        <v>85</v>
      </c>
    </row>
    <row r="17" spans="1:16" x14ac:dyDescent="0.25">
      <c r="A17" s="35">
        <v>16</v>
      </c>
      <c r="B17" s="32" t="s">
        <v>121</v>
      </c>
      <c r="C17" s="32" t="s">
        <v>82</v>
      </c>
      <c r="D17" s="42">
        <v>49</v>
      </c>
      <c r="E17" s="32" t="s">
        <v>83</v>
      </c>
      <c r="F17" s="32" t="s">
        <v>120</v>
      </c>
      <c r="G17" s="32" t="s">
        <v>85</v>
      </c>
      <c r="H17" s="39">
        <v>399.99</v>
      </c>
      <c r="I17" s="39">
        <v>72.09</v>
      </c>
      <c r="J17" s="32" t="s">
        <v>112</v>
      </c>
      <c r="K17" s="32" t="s">
        <v>114</v>
      </c>
      <c r="L17" s="32">
        <v>2019</v>
      </c>
      <c r="M17" s="32">
        <v>11</v>
      </c>
    </row>
    <row r="18" spans="1:16" ht="16.5" thickBot="1" x14ac:dyDescent="0.3">
      <c r="A18" s="34">
        <v>17</v>
      </c>
      <c r="B18" s="31" t="s">
        <v>88</v>
      </c>
      <c r="C18" s="31" t="s">
        <v>82</v>
      </c>
      <c r="D18" s="42">
        <v>46</v>
      </c>
      <c r="E18" s="31" t="s">
        <v>89</v>
      </c>
      <c r="F18" s="31" t="s">
        <v>84</v>
      </c>
      <c r="G18" s="31" t="s">
        <v>85</v>
      </c>
      <c r="H18" s="38">
        <v>699.99</v>
      </c>
      <c r="I18" s="38">
        <v>98.09</v>
      </c>
      <c r="J18" s="31" t="s">
        <v>90</v>
      </c>
      <c r="K18" s="31" t="s">
        <v>91</v>
      </c>
      <c r="L18" s="31">
        <v>2019</v>
      </c>
      <c r="M18" s="31">
        <v>23</v>
      </c>
      <c r="O18" s="15" t="s">
        <v>135</v>
      </c>
      <c r="P18" s="15"/>
    </row>
    <row r="19" spans="1:16" ht="17.25" thickTop="1" thickBot="1" x14ac:dyDescent="0.3">
      <c r="A19" s="34">
        <v>18</v>
      </c>
      <c r="B19" s="31" t="s">
        <v>106</v>
      </c>
      <c r="C19" s="31" t="s">
        <v>82</v>
      </c>
      <c r="D19" s="42">
        <v>46</v>
      </c>
      <c r="E19" s="31" t="s">
        <v>101</v>
      </c>
      <c r="F19" s="31" t="s">
        <v>128</v>
      </c>
      <c r="G19" s="31" t="s">
        <v>123</v>
      </c>
      <c r="H19" s="38">
        <v>999.99</v>
      </c>
      <c r="I19" s="38">
        <v>146.69</v>
      </c>
      <c r="J19" s="31" t="s">
        <v>102</v>
      </c>
      <c r="K19" s="31" t="s">
        <v>87</v>
      </c>
      <c r="L19" s="31">
        <v>2019</v>
      </c>
      <c r="M19" s="31">
        <v>25</v>
      </c>
      <c r="O19" s="15" t="s">
        <v>80</v>
      </c>
      <c r="P19" s="15" t="s">
        <v>76</v>
      </c>
    </row>
    <row r="20" spans="1:16" ht="15.75" thickTop="1" x14ac:dyDescent="0.25">
      <c r="A20" s="34">
        <v>19</v>
      </c>
      <c r="B20" s="31" t="s">
        <v>122</v>
      </c>
      <c r="C20" s="31" t="s">
        <v>93</v>
      </c>
      <c r="D20" s="42">
        <v>23</v>
      </c>
      <c r="E20" s="31" t="s">
        <v>83</v>
      </c>
      <c r="F20" s="31" t="s">
        <v>120</v>
      </c>
      <c r="G20" s="31" t="s">
        <v>85</v>
      </c>
      <c r="H20" s="38">
        <v>399.99</v>
      </c>
      <c r="I20" s="38">
        <v>72.09</v>
      </c>
      <c r="J20" s="31" t="s">
        <v>86</v>
      </c>
      <c r="K20" s="31" t="s">
        <v>87</v>
      </c>
      <c r="L20" s="31">
        <v>2019</v>
      </c>
      <c r="M20" s="31">
        <v>9</v>
      </c>
      <c r="O20">
        <v>9</v>
      </c>
      <c r="P20" t="s">
        <v>115</v>
      </c>
    </row>
    <row r="21" spans="1:16" x14ac:dyDescent="0.25">
      <c r="A21" s="34">
        <v>20</v>
      </c>
      <c r="B21" s="31" t="s">
        <v>100</v>
      </c>
      <c r="C21" s="31" t="s">
        <v>82</v>
      </c>
      <c r="D21" s="42">
        <v>45</v>
      </c>
      <c r="E21" s="31" t="s">
        <v>101</v>
      </c>
      <c r="F21" s="31" t="s">
        <v>96</v>
      </c>
      <c r="G21" s="31" t="s">
        <v>85</v>
      </c>
      <c r="H21" s="38">
        <v>649.99</v>
      </c>
      <c r="I21" s="38">
        <v>122.34</v>
      </c>
      <c r="J21" s="31" t="s">
        <v>102</v>
      </c>
      <c r="K21" s="31" t="s">
        <v>103</v>
      </c>
      <c r="L21" s="31">
        <v>2019</v>
      </c>
      <c r="M21" s="31">
        <v>10</v>
      </c>
    </row>
    <row r="22" spans="1:16" x14ac:dyDescent="0.25">
      <c r="A22" s="34">
        <v>21</v>
      </c>
      <c r="B22" s="31" t="s">
        <v>98</v>
      </c>
      <c r="C22" s="31" t="s">
        <v>93</v>
      </c>
      <c r="D22" s="42">
        <v>57</v>
      </c>
      <c r="E22" s="31" t="s">
        <v>83</v>
      </c>
      <c r="F22" s="31" t="s">
        <v>126</v>
      </c>
      <c r="G22" s="31" t="s">
        <v>115</v>
      </c>
      <c r="H22" s="38">
        <v>479.99</v>
      </c>
      <c r="I22" s="38">
        <v>143.38999999999999</v>
      </c>
      <c r="J22" s="31" t="s">
        <v>86</v>
      </c>
      <c r="K22" s="31" t="s">
        <v>108</v>
      </c>
      <c r="L22" s="31">
        <v>2019</v>
      </c>
      <c r="M22" s="31">
        <v>9</v>
      </c>
      <c r="O22" t="s">
        <v>139</v>
      </c>
      <c r="P22">
        <f>DAVERAGE(Table1[#All],Table1[[#Headers],[Sale Price]],O19:P20)</f>
        <v>479.99</v>
      </c>
    </row>
    <row r="23" spans="1:16" x14ac:dyDescent="0.25">
      <c r="A23" s="34">
        <v>22</v>
      </c>
      <c r="B23" s="31" t="s">
        <v>111</v>
      </c>
      <c r="C23" s="31" t="s">
        <v>93</v>
      </c>
      <c r="D23" s="42">
        <v>51</v>
      </c>
      <c r="E23" s="31" t="s">
        <v>83</v>
      </c>
      <c r="F23" s="31" t="s">
        <v>107</v>
      </c>
      <c r="G23" s="31" t="s">
        <v>85</v>
      </c>
      <c r="H23" s="38">
        <v>1349.99</v>
      </c>
      <c r="I23" s="38">
        <v>180.34</v>
      </c>
      <c r="J23" s="31" t="s">
        <v>102</v>
      </c>
      <c r="K23" s="31" t="s">
        <v>105</v>
      </c>
      <c r="L23" s="31">
        <v>2019</v>
      </c>
      <c r="M23" s="31">
        <v>13</v>
      </c>
    </row>
    <row r="24" spans="1:16" ht="16.5" thickBot="1" x14ac:dyDescent="0.3">
      <c r="A24" s="35">
        <v>23</v>
      </c>
      <c r="B24" s="32" t="s">
        <v>104</v>
      </c>
      <c r="C24" s="32" t="s">
        <v>93</v>
      </c>
      <c r="D24" s="42">
        <v>43</v>
      </c>
      <c r="E24" s="32" t="s">
        <v>89</v>
      </c>
      <c r="F24" s="32" t="s">
        <v>96</v>
      </c>
      <c r="G24" s="32" t="s">
        <v>85</v>
      </c>
      <c r="H24" s="39">
        <v>649.99</v>
      </c>
      <c r="I24" s="39">
        <v>122.34</v>
      </c>
      <c r="J24" s="32" t="s">
        <v>102</v>
      </c>
      <c r="K24" s="32" t="s">
        <v>105</v>
      </c>
      <c r="L24" s="32">
        <v>2019</v>
      </c>
      <c r="M24" s="32">
        <v>13</v>
      </c>
      <c r="O24" s="15" t="s">
        <v>76</v>
      </c>
      <c r="P24" s="15" t="s">
        <v>140</v>
      </c>
    </row>
    <row r="25" spans="1:16" ht="15.75" thickTop="1" x14ac:dyDescent="0.25">
      <c r="A25" s="35">
        <v>24</v>
      </c>
      <c r="B25" s="32" t="s">
        <v>116</v>
      </c>
      <c r="C25" s="32" t="s">
        <v>82</v>
      </c>
      <c r="D25" s="42">
        <v>37</v>
      </c>
      <c r="E25" s="32" t="s">
        <v>117</v>
      </c>
      <c r="F25" s="32" t="s">
        <v>130</v>
      </c>
      <c r="G25" s="32" t="s">
        <v>85</v>
      </c>
      <c r="H25" s="39">
        <v>1049.99</v>
      </c>
      <c r="I25" s="39">
        <v>143.09</v>
      </c>
      <c r="J25" s="32" t="s">
        <v>86</v>
      </c>
      <c r="K25" s="32" t="s">
        <v>99</v>
      </c>
      <c r="L25" s="32">
        <v>2019</v>
      </c>
      <c r="M25" s="32">
        <v>20</v>
      </c>
      <c r="O25" t="s">
        <v>123</v>
      </c>
      <c r="P25">
        <f>DCOUNT(Table1[#All],Table1[[#Headers],[Sale Price]],O24:O25)</f>
        <v>4</v>
      </c>
    </row>
    <row r="26" spans="1:16" x14ac:dyDescent="0.25">
      <c r="A26" s="35">
        <v>25</v>
      </c>
      <c r="B26" s="32" t="s">
        <v>106</v>
      </c>
      <c r="C26" s="32" t="s">
        <v>82</v>
      </c>
      <c r="D26" s="42">
        <v>46</v>
      </c>
      <c r="E26" s="32" t="s">
        <v>101</v>
      </c>
      <c r="F26" s="32" t="s">
        <v>125</v>
      </c>
      <c r="G26" s="32" t="s">
        <v>115</v>
      </c>
      <c r="H26" s="39">
        <v>649.99</v>
      </c>
      <c r="I26" s="39">
        <v>118.64</v>
      </c>
      <c r="J26" s="32" t="s">
        <v>112</v>
      </c>
      <c r="K26" s="32" t="s">
        <v>99</v>
      </c>
      <c r="L26" s="32">
        <v>2019</v>
      </c>
      <c r="M26" s="32">
        <v>10</v>
      </c>
    </row>
    <row r="27" spans="1:16" x14ac:dyDescent="0.25">
      <c r="A27" s="34">
        <v>26</v>
      </c>
      <c r="B27" s="31" t="s">
        <v>122</v>
      </c>
      <c r="C27" s="31" t="s">
        <v>93</v>
      </c>
      <c r="D27" s="42">
        <v>23</v>
      </c>
      <c r="E27" s="31" t="s">
        <v>83</v>
      </c>
      <c r="F27" s="31" t="s">
        <v>130</v>
      </c>
      <c r="G27" s="31" t="s">
        <v>85</v>
      </c>
      <c r="H27" s="38">
        <v>1049.99</v>
      </c>
      <c r="I27" s="38">
        <v>143.09</v>
      </c>
      <c r="J27" s="31" t="s">
        <v>90</v>
      </c>
      <c r="K27" s="31" t="s">
        <v>99</v>
      </c>
      <c r="L27" s="31">
        <v>2019</v>
      </c>
      <c r="M27" s="31">
        <v>10</v>
      </c>
    </row>
    <row r="28" spans="1:16" x14ac:dyDescent="0.25">
      <c r="A28" s="35">
        <v>27</v>
      </c>
      <c r="B28" s="32" t="s">
        <v>95</v>
      </c>
      <c r="C28" s="32" t="s">
        <v>93</v>
      </c>
      <c r="D28" s="42">
        <v>52</v>
      </c>
      <c r="E28" s="32" t="s">
        <v>89</v>
      </c>
      <c r="F28" s="32" t="s">
        <v>130</v>
      </c>
      <c r="G28" s="32" t="s">
        <v>85</v>
      </c>
      <c r="H28" s="39">
        <v>1049.99</v>
      </c>
      <c r="I28" s="39">
        <v>143.09</v>
      </c>
      <c r="J28" s="32" t="s">
        <v>102</v>
      </c>
      <c r="K28" s="32" t="s">
        <v>94</v>
      </c>
      <c r="L28" s="32">
        <v>2019</v>
      </c>
      <c r="M28" s="32">
        <v>9</v>
      </c>
    </row>
    <row r="29" spans="1:16" x14ac:dyDescent="0.25">
      <c r="A29" s="35">
        <v>28</v>
      </c>
      <c r="B29" s="32" t="s">
        <v>92</v>
      </c>
      <c r="C29" s="32" t="s">
        <v>93</v>
      </c>
      <c r="D29" s="42">
        <v>35</v>
      </c>
      <c r="E29" s="32" t="s">
        <v>83</v>
      </c>
      <c r="F29" s="32" t="s">
        <v>84</v>
      </c>
      <c r="G29" s="32" t="s">
        <v>85</v>
      </c>
      <c r="H29" s="39">
        <v>699.99</v>
      </c>
      <c r="I29" s="39">
        <v>98.09</v>
      </c>
      <c r="J29" s="32" t="s">
        <v>90</v>
      </c>
      <c r="K29" s="32" t="s">
        <v>94</v>
      </c>
      <c r="L29" s="32">
        <v>2019</v>
      </c>
      <c r="M29" s="32">
        <v>11</v>
      </c>
    </row>
    <row r="30" spans="1:16" x14ac:dyDescent="0.25">
      <c r="A30" s="35">
        <v>29</v>
      </c>
      <c r="B30" s="32" t="s">
        <v>81</v>
      </c>
      <c r="C30" s="32" t="s">
        <v>82</v>
      </c>
      <c r="D30" s="42">
        <v>55</v>
      </c>
      <c r="E30" s="32" t="s">
        <v>83</v>
      </c>
      <c r="F30" s="32" t="s">
        <v>107</v>
      </c>
      <c r="G30" s="32" t="s">
        <v>85</v>
      </c>
      <c r="H30" s="39">
        <v>1349.99</v>
      </c>
      <c r="I30" s="39">
        <v>180.34</v>
      </c>
      <c r="J30" s="32" t="s">
        <v>112</v>
      </c>
      <c r="K30" s="32" t="s">
        <v>94</v>
      </c>
      <c r="L30" s="32">
        <v>2019</v>
      </c>
      <c r="M30" s="32">
        <v>20</v>
      </c>
    </row>
    <row r="31" spans="1:16" x14ac:dyDescent="0.25">
      <c r="A31" s="34">
        <v>30</v>
      </c>
      <c r="B31" s="31" t="s">
        <v>127</v>
      </c>
      <c r="C31" s="31" t="s">
        <v>93</v>
      </c>
      <c r="D31" s="42">
        <v>56</v>
      </c>
      <c r="E31" s="31" t="s">
        <v>117</v>
      </c>
      <c r="F31" s="31" t="s">
        <v>126</v>
      </c>
      <c r="G31" s="31" t="s">
        <v>115</v>
      </c>
      <c r="H31" s="38">
        <v>479.99</v>
      </c>
      <c r="I31" s="38">
        <v>143.38999999999999</v>
      </c>
      <c r="J31" s="31" t="s">
        <v>112</v>
      </c>
      <c r="K31" s="31" t="s">
        <v>114</v>
      </c>
      <c r="L31" s="31">
        <v>2020</v>
      </c>
      <c r="M31" s="31">
        <v>9</v>
      </c>
    </row>
    <row r="32" spans="1:16" x14ac:dyDescent="0.25">
      <c r="A32" s="35">
        <v>31</v>
      </c>
      <c r="B32" s="32" t="s">
        <v>109</v>
      </c>
      <c r="C32" s="32" t="s">
        <v>93</v>
      </c>
      <c r="D32" s="42">
        <v>49</v>
      </c>
      <c r="E32" s="32" t="s">
        <v>83</v>
      </c>
      <c r="F32" s="32" t="s">
        <v>107</v>
      </c>
      <c r="G32" s="32" t="s">
        <v>85</v>
      </c>
      <c r="H32" s="39">
        <v>1349.99</v>
      </c>
      <c r="I32" s="39">
        <v>180.34</v>
      </c>
      <c r="J32" s="32" t="s">
        <v>113</v>
      </c>
      <c r="K32" s="32" t="s">
        <v>114</v>
      </c>
      <c r="L32" s="32">
        <v>2020</v>
      </c>
      <c r="M32" s="32">
        <v>23</v>
      </c>
    </row>
    <row r="33" spans="1:13" x14ac:dyDescent="0.25">
      <c r="A33" s="35">
        <v>32</v>
      </c>
      <c r="B33" s="32" t="s">
        <v>119</v>
      </c>
      <c r="C33" s="32" t="s">
        <v>82</v>
      </c>
      <c r="D33" s="42">
        <v>54</v>
      </c>
      <c r="E33" s="32" t="s">
        <v>89</v>
      </c>
      <c r="F33" s="32" t="s">
        <v>118</v>
      </c>
      <c r="G33" s="32" t="s">
        <v>115</v>
      </c>
      <c r="H33" s="39">
        <v>1249.99</v>
      </c>
      <c r="I33" s="39">
        <v>230.89</v>
      </c>
      <c r="J33" s="32" t="s">
        <v>112</v>
      </c>
      <c r="K33" s="32" t="s">
        <v>91</v>
      </c>
      <c r="L33" s="32">
        <v>2020</v>
      </c>
      <c r="M33" s="32">
        <v>24</v>
      </c>
    </row>
    <row r="34" spans="1:13" x14ac:dyDescent="0.25">
      <c r="A34" s="35">
        <v>33</v>
      </c>
      <c r="B34" s="32" t="s">
        <v>121</v>
      </c>
      <c r="C34" s="32" t="s">
        <v>82</v>
      </c>
      <c r="D34" s="42">
        <v>49</v>
      </c>
      <c r="E34" s="32" t="s">
        <v>83</v>
      </c>
      <c r="F34" s="32" t="s">
        <v>120</v>
      </c>
      <c r="G34" s="32" t="s">
        <v>85</v>
      </c>
      <c r="H34" s="39">
        <v>399.99</v>
      </c>
      <c r="I34" s="39">
        <v>72.09</v>
      </c>
      <c r="J34" s="32" t="s">
        <v>112</v>
      </c>
      <c r="K34" s="32" t="s">
        <v>87</v>
      </c>
      <c r="L34" s="32">
        <v>2020</v>
      </c>
      <c r="M34" s="32">
        <v>9</v>
      </c>
    </row>
    <row r="35" spans="1:13" x14ac:dyDescent="0.25">
      <c r="A35" s="35">
        <v>34</v>
      </c>
      <c r="B35" s="32" t="s">
        <v>88</v>
      </c>
      <c r="C35" s="32" t="s">
        <v>82</v>
      </c>
      <c r="D35" s="42">
        <v>46</v>
      </c>
      <c r="E35" s="32" t="s">
        <v>89</v>
      </c>
      <c r="F35" s="32" t="s">
        <v>84</v>
      </c>
      <c r="G35" s="32" t="s">
        <v>85</v>
      </c>
      <c r="H35" s="39">
        <v>699.99</v>
      </c>
      <c r="I35" s="39">
        <v>98.09</v>
      </c>
      <c r="J35" s="32" t="s">
        <v>90</v>
      </c>
      <c r="K35" s="32" t="s">
        <v>87</v>
      </c>
      <c r="L35" s="32">
        <v>2020</v>
      </c>
      <c r="M35" s="32">
        <v>13</v>
      </c>
    </row>
    <row r="36" spans="1:13" x14ac:dyDescent="0.25">
      <c r="A36" s="35">
        <v>35</v>
      </c>
      <c r="B36" s="32" t="s">
        <v>106</v>
      </c>
      <c r="C36" s="32" t="s">
        <v>82</v>
      </c>
      <c r="D36" s="42">
        <v>46</v>
      </c>
      <c r="E36" s="32" t="s">
        <v>101</v>
      </c>
      <c r="F36" s="32" t="s">
        <v>128</v>
      </c>
      <c r="G36" s="32" t="s">
        <v>123</v>
      </c>
      <c r="H36" s="39">
        <v>999.99</v>
      </c>
      <c r="I36" s="39">
        <v>146.69</v>
      </c>
      <c r="J36" s="32" t="s">
        <v>102</v>
      </c>
      <c r="K36" s="32" t="s">
        <v>103</v>
      </c>
      <c r="L36" s="32">
        <v>2020</v>
      </c>
      <c r="M36" s="32">
        <v>13</v>
      </c>
    </row>
    <row r="37" spans="1:13" x14ac:dyDescent="0.25">
      <c r="A37" s="35">
        <v>36</v>
      </c>
      <c r="B37" s="32" t="s">
        <v>100</v>
      </c>
      <c r="C37" s="32" t="s">
        <v>82</v>
      </c>
      <c r="D37" s="42">
        <v>45</v>
      </c>
      <c r="E37" s="32" t="s">
        <v>101</v>
      </c>
      <c r="F37" s="32" t="s">
        <v>96</v>
      </c>
      <c r="G37" s="32" t="s">
        <v>85</v>
      </c>
      <c r="H37" s="39">
        <v>649.99</v>
      </c>
      <c r="I37" s="39">
        <v>122.34</v>
      </c>
      <c r="J37" s="32" t="s">
        <v>102</v>
      </c>
      <c r="K37" s="32" t="s">
        <v>103</v>
      </c>
      <c r="L37" s="32">
        <v>2020</v>
      </c>
      <c r="M37" s="32">
        <v>9</v>
      </c>
    </row>
    <row r="38" spans="1:13" x14ac:dyDescent="0.25">
      <c r="A38" s="35">
        <v>37</v>
      </c>
      <c r="B38" s="32" t="s">
        <v>98</v>
      </c>
      <c r="C38" s="32" t="s">
        <v>93</v>
      </c>
      <c r="D38" s="42">
        <v>57</v>
      </c>
      <c r="E38" s="32" t="s">
        <v>83</v>
      </c>
      <c r="F38" s="32" t="s">
        <v>126</v>
      </c>
      <c r="G38" s="32" t="s">
        <v>115</v>
      </c>
      <c r="H38" s="39">
        <v>479.99</v>
      </c>
      <c r="I38" s="39">
        <v>143.38999999999999</v>
      </c>
      <c r="J38" s="32" t="s">
        <v>86</v>
      </c>
      <c r="K38" s="32" t="s">
        <v>103</v>
      </c>
      <c r="L38" s="32">
        <v>2020</v>
      </c>
      <c r="M38" s="32">
        <v>24</v>
      </c>
    </row>
    <row r="39" spans="1:13" x14ac:dyDescent="0.25">
      <c r="A39" s="35">
        <v>38</v>
      </c>
      <c r="B39" s="32" t="s">
        <v>111</v>
      </c>
      <c r="C39" s="32" t="s">
        <v>93</v>
      </c>
      <c r="D39" s="42">
        <v>51</v>
      </c>
      <c r="E39" s="32" t="s">
        <v>83</v>
      </c>
      <c r="F39" s="32" t="s">
        <v>107</v>
      </c>
      <c r="G39" s="32" t="s">
        <v>85</v>
      </c>
      <c r="H39" s="39">
        <v>1349.99</v>
      </c>
      <c r="I39" s="39">
        <v>180.34</v>
      </c>
      <c r="J39" s="32" t="s">
        <v>102</v>
      </c>
      <c r="K39" s="32" t="s">
        <v>108</v>
      </c>
      <c r="L39" s="32">
        <v>2020</v>
      </c>
      <c r="M39" s="32">
        <v>10</v>
      </c>
    </row>
    <row r="40" spans="1:13" x14ac:dyDescent="0.25">
      <c r="A40" s="34">
        <v>39</v>
      </c>
      <c r="B40" s="31" t="s">
        <v>92</v>
      </c>
      <c r="C40" s="31" t="s">
        <v>93</v>
      </c>
      <c r="D40" s="42">
        <v>35</v>
      </c>
      <c r="E40" s="31" t="s">
        <v>83</v>
      </c>
      <c r="F40" s="31" t="s">
        <v>120</v>
      </c>
      <c r="G40" s="31" t="s">
        <v>85</v>
      </c>
      <c r="H40" s="38">
        <v>399.99</v>
      </c>
      <c r="I40" s="38">
        <v>72.09</v>
      </c>
      <c r="J40" s="31" t="s">
        <v>102</v>
      </c>
      <c r="K40" s="31" t="s">
        <v>108</v>
      </c>
      <c r="L40" s="31">
        <v>2020</v>
      </c>
      <c r="M40" s="31">
        <v>10</v>
      </c>
    </row>
  </sheetData>
  <sortState xmlns:xlrd2="http://schemas.microsoft.com/office/spreadsheetml/2017/richdata2" ref="A2:M40">
    <sortCondition ref="A1:A40"/>
  </sortState>
  <conditionalFormatting sqref="A1:A40">
    <cfRule type="duplicateValues" dxfId="2" priority="4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C5A8B-FE31-4DD0-8635-0D34B8AB4DFB}">
  <dimension ref="A1:L27"/>
  <sheetViews>
    <sheetView topLeftCell="B1" workbookViewId="0">
      <selection activeCell="I15" sqref="I15"/>
    </sheetView>
  </sheetViews>
  <sheetFormatPr defaultRowHeight="15" x14ac:dyDescent="0.25"/>
  <cols>
    <col min="1" max="1" width="5" customWidth="1"/>
    <col min="2" max="2" width="12.7109375" customWidth="1"/>
    <col min="3" max="3" width="12.28515625" customWidth="1"/>
    <col min="4" max="4" width="24.140625" bestFit="1" customWidth="1"/>
    <col min="5" max="5" width="23" bestFit="1" customWidth="1"/>
    <col min="6" max="6" width="8.85546875" customWidth="1"/>
    <col min="7" max="7" width="10.7109375" bestFit="1" customWidth="1"/>
    <col min="8" max="8" width="13.85546875" customWidth="1"/>
    <col min="9" max="9" width="22" bestFit="1" customWidth="1"/>
    <col min="10" max="10" width="11.5703125" bestFit="1" customWidth="1"/>
    <col min="11" max="11" width="7.7109375" customWidth="1"/>
    <col min="12" max="12" width="6" bestFit="1" customWidth="1"/>
  </cols>
  <sheetData>
    <row r="1" spans="1:12" x14ac:dyDescent="0.25">
      <c r="A1" t="s">
        <v>141</v>
      </c>
      <c r="B1" t="s">
        <v>142</v>
      </c>
      <c r="C1" t="s">
        <v>143</v>
      </c>
      <c r="D1" t="s">
        <v>144</v>
      </c>
      <c r="E1" t="s">
        <v>90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29</v>
      </c>
      <c r="L1" t="s">
        <v>150</v>
      </c>
    </row>
    <row r="2" spans="1:12" x14ac:dyDescent="0.25">
      <c r="A2">
        <v>1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  <c r="G2" s="24">
        <v>30224</v>
      </c>
      <c r="H2" t="s">
        <v>156</v>
      </c>
      <c r="I2" t="s">
        <v>157</v>
      </c>
      <c r="J2" t="s">
        <v>158</v>
      </c>
      <c r="K2" t="s">
        <v>159</v>
      </c>
      <c r="L2" s="45">
        <v>83014</v>
      </c>
    </row>
    <row r="3" spans="1:12" x14ac:dyDescent="0.25">
      <c r="A3">
        <v>2</v>
      </c>
      <c r="B3" t="s">
        <v>160</v>
      </c>
      <c r="C3" t="s">
        <v>161</v>
      </c>
      <c r="D3" t="s">
        <v>162</v>
      </c>
      <c r="E3" t="s">
        <v>163</v>
      </c>
      <c r="F3" t="s">
        <v>164</v>
      </c>
      <c r="G3" s="24">
        <v>30224</v>
      </c>
      <c r="H3" t="s">
        <v>156</v>
      </c>
      <c r="I3" t="s">
        <v>165</v>
      </c>
      <c r="J3" t="s">
        <v>166</v>
      </c>
      <c r="K3" t="s">
        <v>167</v>
      </c>
      <c r="L3" s="45">
        <v>88101</v>
      </c>
    </row>
    <row r="4" spans="1:12" x14ac:dyDescent="0.25">
      <c r="A4">
        <v>3</v>
      </c>
      <c r="B4" t="s">
        <v>168</v>
      </c>
      <c r="C4" t="s">
        <v>169</v>
      </c>
      <c r="D4" t="s">
        <v>170</v>
      </c>
      <c r="E4" t="s">
        <v>171</v>
      </c>
      <c r="F4" t="s">
        <v>172</v>
      </c>
      <c r="G4" s="24">
        <v>30243</v>
      </c>
      <c r="H4" t="s">
        <v>173</v>
      </c>
      <c r="I4" t="s">
        <v>174</v>
      </c>
      <c r="J4" t="s">
        <v>175</v>
      </c>
      <c r="K4" t="s">
        <v>176</v>
      </c>
      <c r="L4" s="45">
        <v>61329</v>
      </c>
    </row>
    <row r="5" spans="1:12" x14ac:dyDescent="0.25">
      <c r="A5">
        <v>4</v>
      </c>
      <c r="B5" t="s">
        <v>177</v>
      </c>
      <c r="C5" t="s">
        <v>178</v>
      </c>
      <c r="D5" t="s">
        <v>179</v>
      </c>
      <c r="E5" t="s">
        <v>180</v>
      </c>
      <c r="F5" t="s">
        <v>181</v>
      </c>
      <c r="G5" s="24">
        <v>30224</v>
      </c>
      <c r="H5" t="s">
        <v>173</v>
      </c>
      <c r="I5" t="s">
        <v>182</v>
      </c>
      <c r="J5" t="s">
        <v>183</v>
      </c>
      <c r="K5" t="s">
        <v>89</v>
      </c>
      <c r="L5" s="45">
        <v>43240</v>
      </c>
    </row>
    <row r="6" spans="1:12" x14ac:dyDescent="0.25">
      <c r="A6">
        <v>5</v>
      </c>
      <c r="B6" t="s">
        <v>184</v>
      </c>
      <c r="C6" t="s">
        <v>185</v>
      </c>
      <c r="D6" t="s">
        <v>186</v>
      </c>
      <c r="E6" t="s">
        <v>187</v>
      </c>
      <c r="F6" t="s">
        <v>188</v>
      </c>
      <c r="G6" s="24">
        <v>30306</v>
      </c>
      <c r="H6" t="s">
        <v>189</v>
      </c>
      <c r="I6" t="s">
        <v>190</v>
      </c>
      <c r="J6" t="s">
        <v>191</v>
      </c>
      <c r="K6" t="s">
        <v>192</v>
      </c>
      <c r="L6" s="45">
        <v>47351</v>
      </c>
    </row>
    <row r="7" spans="1:12" x14ac:dyDescent="0.25">
      <c r="A7">
        <v>6</v>
      </c>
      <c r="B7" t="s">
        <v>193</v>
      </c>
      <c r="C7" t="s">
        <v>169</v>
      </c>
      <c r="D7" t="s">
        <v>194</v>
      </c>
      <c r="E7" t="s">
        <v>195</v>
      </c>
      <c r="F7" t="s">
        <v>196</v>
      </c>
      <c r="G7" s="24">
        <v>30224</v>
      </c>
      <c r="H7" t="s">
        <v>156</v>
      </c>
      <c r="I7" t="s">
        <v>197</v>
      </c>
      <c r="J7" t="s">
        <v>198</v>
      </c>
      <c r="K7" t="s">
        <v>199</v>
      </c>
      <c r="L7" s="45">
        <v>66052</v>
      </c>
    </row>
    <row r="8" spans="1:12" x14ac:dyDescent="0.25">
      <c r="A8">
        <v>7</v>
      </c>
      <c r="B8" t="s">
        <v>200</v>
      </c>
      <c r="C8" t="s">
        <v>201</v>
      </c>
      <c r="D8" t="s">
        <v>202</v>
      </c>
      <c r="E8" t="s">
        <v>203</v>
      </c>
      <c r="F8" t="s">
        <v>204</v>
      </c>
      <c r="G8" s="24">
        <v>30306</v>
      </c>
      <c r="H8" t="s">
        <v>205</v>
      </c>
      <c r="I8" t="s">
        <v>206</v>
      </c>
      <c r="J8" t="s">
        <v>207</v>
      </c>
      <c r="K8" t="s">
        <v>208</v>
      </c>
      <c r="L8" s="45">
        <v>23669</v>
      </c>
    </row>
    <row r="9" spans="1:12" x14ac:dyDescent="0.25">
      <c r="A9">
        <v>8</v>
      </c>
      <c r="B9" t="s">
        <v>209</v>
      </c>
      <c r="C9" t="s">
        <v>210</v>
      </c>
      <c r="D9" t="s">
        <v>211</v>
      </c>
      <c r="E9" t="s">
        <v>212</v>
      </c>
      <c r="F9" t="s">
        <v>213</v>
      </c>
      <c r="G9" s="24">
        <v>30306</v>
      </c>
      <c r="H9" t="s">
        <v>133</v>
      </c>
      <c r="I9" t="s">
        <v>214</v>
      </c>
      <c r="J9" t="s">
        <v>215</v>
      </c>
      <c r="K9" t="s">
        <v>216</v>
      </c>
      <c r="L9" s="45">
        <v>38618</v>
      </c>
    </row>
    <row r="10" spans="1:12" x14ac:dyDescent="0.25">
      <c r="A10">
        <v>9</v>
      </c>
      <c r="B10" t="s">
        <v>217</v>
      </c>
      <c r="C10" t="s">
        <v>218</v>
      </c>
      <c r="D10" t="s">
        <v>219</v>
      </c>
      <c r="E10" t="s">
        <v>220</v>
      </c>
      <c r="F10" t="s">
        <v>221</v>
      </c>
      <c r="G10" s="24">
        <v>30306</v>
      </c>
      <c r="H10" t="s">
        <v>133</v>
      </c>
      <c r="I10" t="s">
        <v>222</v>
      </c>
      <c r="J10" t="s">
        <v>223</v>
      </c>
      <c r="K10" t="s">
        <v>224</v>
      </c>
      <c r="L10" s="45">
        <v>65001</v>
      </c>
    </row>
    <row r="11" spans="1:12" x14ac:dyDescent="0.25">
      <c r="A11">
        <v>10</v>
      </c>
      <c r="B11" t="s">
        <v>225</v>
      </c>
      <c r="C11" t="s">
        <v>226</v>
      </c>
      <c r="D11" t="s">
        <v>227</v>
      </c>
      <c r="E11" t="s">
        <v>228</v>
      </c>
      <c r="F11" t="s">
        <v>229</v>
      </c>
      <c r="G11" s="24">
        <v>30329</v>
      </c>
      <c r="H11" t="s">
        <v>133</v>
      </c>
      <c r="I11" t="s">
        <v>230</v>
      </c>
      <c r="J11" t="s">
        <v>231</v>
      </c>
      <c r="K11" t="s">
        <v>232</v>
      </c>
      <c r="L11" s="45">
        <v>2108</v>
      </c>
    </row>
    <row r="12" spans="1:12" x14ac:dyDescent="0.25">
      <c r="A12">
        <v>11</v>
      </c>
      <c r="B12" t="s">
        <v>233</v>
      </c>
      <c r="C12" t="s">
        <v>234</v>
      </c>
      <c r="D12" t="s">
        <v>235</v>
      </c>
      <c r="E12" t="s">
        <v>236</v>
      </c>
      <c r="F12" t="s">
        <v>237</v>
      </c>
      <c r="G12" s="24">
        <v>30336</v>
      </c>
      <c r="H12" t="s">
        <v>156</v>
      </c>
      <c r="I12" t="s">
        <v>238</v>
      </c>
      <c r="J12" t="s">
        <v>239</v>
      </c>
      <c r="K12" t="s">
        <v>176</v>
      </c>
      <c r="L12" s="45">
        <v>60804</v>
      </c>
    </row>
    <row r="13" spans="1:12" x14ac:dyDescent="0.25">
      <c r="A13">
        <v>12</v>
      </c>
      <c r="B13" t="s">
        <v>240</v>
      </c>
      <c r="C13" t="s">
        <v>241</v>
      </c>
      <c r="D13" t="s">
        <v>242</v>
      </c>
      <c r="E13" t="s">
        <v>243</v>
      </c>
      <c r="F13" t="s">
        <v>244</v>
      </c>
      <c r="G13" s="24">
        <v>30844</v>
      </c>
      <c r="H13" t="s">
        <v>133</v>
      </c>
      <c r="I13" t="s">
        <v>245</v>
      </c>
      <c r="J13" t="s">
        <v>246</v>
      </c>
      <c r="K13" t="s">
        <v>247</v>
      </c>
      <c r="L13" s="45">
        <v>30008</v>
      </c>
    </row>
    <row r="14" spans="1:12" x14ac:dyDescent="0.25">
      <c r="A14">
        <v>13</v>
      </c>
      <c r="B14" t="s">
        <v>248</v>
      </c>
      <c r="C14" t="s">
        <v>185</v>
      </c>
      <c r="D14" t="s">
        <v>249</v>
      </c>
      <c r="E14" t="s">
        <v>250</v>
      </c>
      <c r="F14" t="s">
        <v>251</v>
      </c>
      <c r="G14" s="24">
        <v>30886</v>
      </c>
      <c r="H14" t="s">
        <v>252</v>
      </c>
      <c r="I14" t="s">
        <v>190</v>
      </c>
      <c r="J14" t="s">
        <v>253</v>
      </c>
      <c r="K14" t="s">
        <v>254</v>
      </c>
      <c r="L14" s="45">
        <v>50074</v>
      </c>
    </row>
    <row r="15" spans="1:12" x14ac:dyDescent="0.25">
      <c r="A15">
        <v>14</v>
      </c>
      <c r="B15" t="s">
        <v>255</v>
      </c>
      <c r="C15" t="s">
        <v>256</v>
      </c>
      <c r="D15" t="s">
        <v>257</v>
      </c>
      <c r="E15" t="s">
        <v>258</v>
      </c>
      <c r="F15" t="s">
        <v>259</v>
      </c>
      <c r="G15" s="24">
        <v>30890</v>
      </c>
      <c r="H15" t="s">
        <v>260</v>
      </c>
      <c r="I15" t="s">
        <v>261</v>
      </c>
      <c r="J15" t="s">
        <v>262</v>
      </c>
      <c r="K15" t="s">
        <v>263</v>
      </c>
      <c r="L15" s="45">
        <v>74728</v>
      </c>
    </row>
    <row r="16" spans="1:12" x14ac:dyDescent="0.25">
      <c r="A16">
        <v>15</v>
      </c>
      <c r="B16" t="s">
        <v>264</v>
      </c>
      <c r="C16" t="s">
        <v>178</v>
      </c>
      <c r="D16" t="s">
        <v>265</v>
      </c>
      <c r="E16" t="s">
        <v>266</v>
      </c>
      <c r="F16" t="s">
        <v>181</v>
      </c>
      <c r="G16" s="24">
        <v>30945</v>
      </c>
      <c r="H16" t="s">
        <v>205</v>
      </c>
      <c r="I16" t="s">
        <v>182</v>
      </c>
      <c r="J16" t="s">
        <v>267</v>
      </c>
      <c r="K16" t="s">
        <v>83</v>
      </c>
      <c r="L16" s="45">
        <v>18216</v>
      </c>
    </row>
    <row r="17" spans="1:12" x14ac:dyDescent="0.25">
      <c r="A17">
        <v>16</v>
      </c>
      <c r="B17" t="s">
        <v>268</v>
      </c>
      <c r="C17" t="s">
        <v>178</v>
      </c>
      <c r="D17" t="s">
        <v>269</v>
      </c>
      <c r="E17" t="s">
        <v>270</v>
      </c>
      <c r="F17" t="s">
        <v>181</v>
      </c>
      <c r="G17" s="24">
        <v>30972</v>
      </c>
      <c r="H17" t="s">
        <v>173</v>
      </c>
      <c r="I17" t="s">
        <v>182</v>
      </c>
      <c r="J17" t="s">
        <v>271</v>
      </c>
      <c r="K17" t="s">
        <v>272</v>
      </c>
      <c r="L17" s="45">
        <v>53186</v>
      </c>
    </row>
    <row r="18" spans="1:12" x14ac:dyDescent="0.25">
      <c r="A18">
        <v>17</v>
      </c>
      <c r="B18" t="s">
        <v>273</v>
      </c>
      <c r="C18" t="s">
        <v>274</v>
      </c>
      <c r="D18" t="s">
        <v>275</v>
      </c>
      <c r="E18" t="s">
        <v>276</v>
      </c>
      <c r="F18" t="s">
        <v>277</v>
      </c>
      <c r="G18" s="24">
        <v>31031</v>
      </c>
      <c r="H18" t="s">
        <v>278</v>
      </c>
      <c r="I18" t="s">
        <v>279</v>
      </c>
      <c r="J18" t="s">
        <v>280</v>
      </c>
      <c r="K18" t="s">
        <v>281</v>
      </c>
      <c r="L18" s="45">
        <v>8003</v>
      </c>
    </row>
    <row r="19" spans="1:12" x14ac:dyDescent="0.25">
      <c r="A19">
        <v>18</v>
      </c>
      <c r="B19" t="s">
        <v>282</v>
      </c>
      <c r="C19" t="s">
        <v>283</v>
      </c>
      <c r="D19" t="s">
        <v>284</v>
      </c>
      <c r="E19" t="s">
        <v>285</v>
      </c>
      <c r="F19" t="s">
        <v>286</v>
      </c>
      <c r="G19" s="24">
        <v>31051</v>
      </c>
      <c r="H19" t="s">
        <v>205</v>
      </c>
      <c r="I19" t="s">
        <v>287</v>
      </c>
      <c r="J19" t="s">
        <v>288</v>
      </c>
      <c r="K19" t="s">
        <v>289</v>
      </c>
      <c r="L19" s="45">
        <v>99553</v>
      </c>
    </row>
    <row r="20" spans="1:12" x14ac:dyDescent="0.25">
      <c r="A20">
        <v>19</v>
      </c>
      <c r="B20" t="s">
        <v>290</v>
      </c>
      <c r="C20" t="s">
        <v>291</v>
      </c>
      <c r="D20" t="s">
        <v>292</v>
      </c>
      <c r="E20" t="s">
        <v>293</v>
      </c>
      <c r="F20" t="s">
        <v>294</v>
      </c>
      <c r="G20" s="24">
        <v>31120</v>
      </c>
      <c r="H20" t="s">
        <v>133</v>
      </c>
      <c r="I20" t="s">
        <v>295</v>
      </c>
      <c r="J20" t="s">
        <v>296</v>
      </c>
      <c r="K20" t="s">
        <v>141</v>
      </c>
      <c r="L20" s="45">
        <v>83714</v>
      </c>
    </row>
    <row r="21" spans="1:12" x14ac:dyDescent="0.25">
      <c r="A21">
        <v>20</v>
      </c>
      <c r="B21" t="s">
        <v>297</v>
      </c>
      <c r="C21" t="s">
        <v>298</v>
      </c>
      <c r="D21" t="s">
        <v>299</v>
      </c>
      <c r="E21" t="s">
        <v>300</v>
      </c>
      <c r="F21" t="s">
        <v>301</v>
      </c>
      <c r="G21" s="24">
        <v>31210</v>
      </c>
      <c r="H21" t="s">
        <v>278</v>
      </c>
      <c r="I21" t="s">
        <v>302</v>
      </c>
      <c r="J21" t="s">
        <v>303</v>
      </c>
      <c r="K21" t="s">
        <v>304</v>
      </c>
      <c r="L21" s="45">
        <v>90272</v>
      </c>
    </row>
    <row r="22" spans="1:12" x14ac:dyDescent="0.25">
      <c r="A22">
        <v>21</v>
      </c>
      <c r="B22" t="s">
        <v>305</v>
      </c>
      <c r="C22" t="s">
        <v>201</v>
      </c>
      <c r="D22" t="s">
        <v>306</v>
      </c>
      <c r="E22" t="s">
        <v>307</v>
      </c>
      <c r="F22" t="s">
        <v>308</v>
      </c>
      <c r="G22" s="24">
        <v>31301</v>
      </c>
      <c r="H22" t="s">
        <v>173</v>
      </c>
      <c r="I22" t="s">
        <v>309</v>
      </c>
      <c r="J22" t="s">
        <v>310</v>
      </c>
      <c r="K22" t="s">
        <v>247</v>
      </c>
      <c r="L22" s="45">
        <v>31054</v>
      </c>
    </row>
    <row r="23" spans="1:12" x14ac:dyDescent="0.25">
      <c r="A23">
        <v>22</v>
      </c>
      <c r="B23" t="s">
        <v>311</v>
      </c>
      <c r="C23" t="s">
        <v>312</v>
      </c>
      <c r="D23" t="s">
        <v>313</v>
      </c>
      <c r="E23" t="s">
        <v>314</v>
      </c>
      <c r="F23" t="s">
        <v>315</v>
      </c>
      <c r="G23" s="24">
        <v>31370</v>
      </c>
      <c r="H23" t="s">
        <v>133</v>
      </c>
      <c r="I23" t="s">
        <v>316</v>
      </c>
      <c r="J23" t="s">
        <v>317</v>
      </c>
      <c r="K23" t="s">
        <v>318</v>
      </c>
      <c r="L23" s="45">
        <v>49274</v>
      </c>
    </row>
    <row r="24" spans="1:12" x14ac:dyDescent="0.25">
      <c r="A24">
        <v>23</v>
      </c>
      <c r="B24" t="s">
        <v>319</v>
      </c>
      <c r="C24" t="s">
        <v>320</v>
      </c>
      <c r="D24" t="s">
        <v>321</v>
      </c>
      <c r="E24" t="s">
        <v>322</v>
      </c>
      <c r="F24" t="s">
        <v>323</v>
      </c>
      <c r="G24" s="24">
        <v>31572</v>
      </c>
      <c r="H24" t="s">
        <v>133</v>
      </c>
      <c r="I24" t="s">
        <v>324</v>
      </c>
      <c r="J24" t="s">
        <v>239</v>
      </c>
      <c r="K24" t="s">
        <v>176</v>
      </c>
      <c r="L24" s="45">
        <v>60804</v>
      </c>
    </row>
    <row r="25" spans="1:12" x14ac:dyDescent="0.25">
      <c r="A25">
        <v>24</v>
      </c>
      <c r="B25" t="s">
        <v>325</v>
      </c>
      <c r="C25" t="s">
        <v>326</v>
      </c>
      <c r="D25" t="s">
        <v>327</v>
      </c>
      <c r="E25" t="s">
        <v>328</v>
      </c>
      <c r="F25" t="s">
        <v>329</v>
      </c>
      <c r="G25" s="24">
        <v>31920</v>
      </c>
      <c r="H25" t="s">
        <v>133</v>
      </c>
      <c r="I25" t="s">
        <v>330</v>
      </c>
      <c r="J25" t="s">
        <v>198</v>
      </c>
      <c r="K25" t="s">
        <v>199</v>
      </c>
      <c r="L25" s="45">
        <v>66052</v>
      </c>
    </row>
    <row r="26" spans="1:12" x14ac:dyDescent="0.25">
      <c r="A26">
        <v>25</v>
      </c>
      <c r="B26" t="s">
        <v>331</v>
      </c>
      <c r="C26" t="s">
        <v>332</v>
      </c>
      <c r="D26" t="s">
        <v>333</v>
      </c>
      <c r="E26" t="s">
        <v>334</v>
      </c>
      <c r="F26" t="s">
        <v>335</v>
      </c>
      <c r="G26" s="24">
        <v>32367</v>
      </c>
      <c r="H26" t="s">
        <v>336</v>
      </c>
      <c r="I26" t="s">
        <v>337</v>
      </c>
      <c r="J26" t="s">
        <v>175</v>
      </c>
      <c r="K26" t="s">
        <v>176</v>
      </c>
      <c r="L26" s="45">
        <v>61329</v>
      </c>
    </row>
    <row r="27" spans="1:12" x14ac:dyDescent="0.25">
      <c r="A27">
        <v>26</v>
      </c>
      <c r="B27" t="s">
        <v>338</v>
      </c>
      <c r="C27" t="s">
        <v>339</v>
      </c>
      <c r="D27" t="s">
        <v>340</v>
      </c>
      <c r="E27" t="s">
        <v>341</v>
      </c>
      <c r="F27" t="s">
        <v>342</v>
      </c>
      <c r="G27" s="24">
        <v>32506</v>
      </c>
      <c r="H27" t="s">
        <v>205</v>
      </c>
      <c r="I27" t="s">
        <v>343</v>
      </c>
      <c r="J27" t="s">
        <v>223</v>
      </c>
      <c r="K27" t="s">
        <v>224</v>
      </c>
      <c r="L27" s="45">
        <v>65001</v>
      </c>
    </row>
  </sheetData>
  <conditionalFormatting sqref="B2:B27">
    <cfRule type="expression" dxfId="1" priority="10">
      <formula>LEN(B2)&lt;2</formula>
    </cfRule>
  </conditionalFormatting>
  <conditionalFormatting sqref="E2:E27">
    <cfRule type="expression" dxfId="0" priority="1">
      <formula>NOT(ISNUMBER(MATCH("*@*",E2,0)))</formula>
    </cfRule>
  </conditionalFormatting>
  <dataValidations count="1">
    <dataValidation type="list" allowBlank="1" showInputMessage="1" showErrorMessage="1" sqref="H2:H27" xr:uid="{C9BC3DDF-1E65-4337-9F70-F575085707F6}">
      <formula1>"Manager,Secretary,Legal,Accounting,Shipping,Sales,Tech,Janitorial,Shipping,Marketing"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4BA0-265A-4BDF-9F82-2EAE8E5DFD01}">
  <dimension ref="A1:Q101"/>
  <sheetViews>
    <sheetView topLeftCell="C70" workbookViewId="0">
      <selection activeCell="F2" sqref="F2"/>
    </sheetView>
  </sheetViews>
  <sheetFormatPr defaultRowHeight="15" x14ac:dyDescent="0.25"/>
  <cols>
    <col min="1" max="1" width="32.42578125" bestFit="1" customWidth="1"/>
    <col min="2" max="2" width="31.5703125" bestFit="1" customWidth="1"/>
    <col min="3" max="3" width="14.5703125" bestFit="1" customWidth="1"/>
    <col min="4" max="4" width="15.7109375" bestFit="1" customWidth="1"/>
    <col min="5" max="5" width="15.5703125" bestFit="1" customWidth="1"/>
    <col min="6" max="6" width="15.5703125" style="46" customWidth="1"/>
    <col min="7" max="7" width="9" bestFit="1" customWidth="1"/>
    <col min="8" max="8" width="10.5703125" bestFit="1" customWidth="1"/>
    <col min="9" max="9" width="10.7109375" bestFit="1" customWidth="1"/>
    <col min="10" max="10" width="12.28515625" bestFit="1" customWidth="1"/>
    <col min="11" max="11" width="12" bestFit="1" customWidth="1"/>
    <col min="12" max="12" width="11.42578125" bestFit="1" customWidth="1"/>
    <col min="13" max="13" width="16.140625" bestFit="1" customWidth="1"/>
    <col min="14" max="14" width="12" bestFit="1" customWidth="1"/>
    <col min="15" max="15" width="13.140625" bestFit="1" customWidth="1"/>
    <col min="16" max="16" width="14.42578125" bestFit="1" customWidth="1"/>
    <col min="17" max="17" width="14.140625" bestFit="1" customWidth="1"/>
  </cols>
  <sheetData>
    <row r="1" spans="1:17" x14ac:dyDescent="0.25">
      <c r="A1" t="s">
        <v>344</v>
      </c>
      <c r="B1" t="s">
        <v>345</v>
      </c>
      <c r="C1" t="s">
        <v>346</v>
      </c>
      <c r="D1" t="s">
        <v>347</v>
      </c>
      <c r="E1" t="s">
        <v>348</v>
      </c>
      <c r="F1" s="46" t="s">
        <v>460</v>
      </c>
      <c r="G1" t="s">
        <v>458</v>
      </c>
      <c r="H1" t="s">
        <v>459</v>
      </c>
      <c r="I1" t="s">
        <v>349</v>
      </c>
      <c r="J1" t="s">
        <v>350</v>
      </c>
      <c r="K1" t="s">
        <v>351</v>
      </c>
      <c r="L1" t="s">
        <v>352</v>
      </c>
      <c r="M1" t="s">
        <v>353</v>
      </c>
      <c r="N1" t="s">
        <v>354</v>
      </c>
      <c r="O1" t="s">
        <v>355</v>
      </c>
      <c r="P1" t="s">
        <v>356</v>
      </c>
      <c r="Q1" t="s">
        <v>357</v>
      </c>
    </row>
    <row r="2" spans="1:17" x14ac:dyDescent="0.25">
      <c r="A2" t="s">
        <v>358</v>
      </c>
      <c r="B2" t="s">
        <v>359</v>
      </c>
      <c r="C2" t="s">
        <v>360</v>
      </c>
      <c r="D2" t="s">
        <v>361</v>
      </c>
      <c r="E2" t="s">
        <v>362</v>
      </c>
      <c r="F2" s="46">
        <v>40326</v>
      </c>
      <c r="G2">
        <v>28</v>
      </c>
      <c r="H2">
        <v>2010</v>
      </c>
      <c r="I2">
        <v>669165933</v>
      </c>
      <c r="J2">
        <v>9925</v>
      </c>
      <c r="K2">
        <v>255.28</v>
      </c>
      <c r="L2">
        <v>159.41999999999999</v>
      </c>
      <c r="M2">
        <v>2533654</v>
      </c>
      <c r="N2">
        <v>1582243.5</v>
      </c>
      <c r="O2">
        <v>951410.5</v>
      </c>
      <c r="P2">
        <v>3</v>
      </c>
      <c r="Q2">
        <v>6</v>
      </c>
    </row>
    <row r="3" spans="1:17" x14ac:dyDescent="0.25">
      <c r="A3" t="s">
        <v>363</v>
      </c>
      <c r="B3" t="s">
        <v>364</v>
      </c>
      <c r="C3" t="s">
        <v>365</v>
      </c>
      <c r="D3" t="s">
        <v>366</v>
      </c>
      <c r="E3" t="s">
        <v>367</v>
      </c>
      <c r="F3" s="46">
        <v>41143</v>
      </c>
      <c r="G3">
        <v>22</v>
      </c>
      <c r="H3">
        <v>2012</v>
      </c>
      <c r="I3">
        <v>963881480</v>
      </c>
      <c r="J3">
        <v>2804</v>
      </c>
      <c r="K3">
        <v>205.7</v>
      </c>
      <c r="L3">
        <v>117.11</v>
      </c>
      <c r="M3">
        <v>576782.80000000005</v>
      </c>
      <c r="N3">
        <v>328376.44</v>
      </c>
      <c r="O3">
        <v>248406.36</v>
      </c>
      <c r="P3">
        <v>7</v>
      </c>
      <c r="Q3">
        <v>22</v>
      </c>
    </row>
    <row r="4" spans="1:17" x14ac:dyDescent="0.25">
      <c r="A4" t="s">
        <v>368</v>
      </c>
      <c r="B4" t="s">
        <v>369</v>
      </c>
      <c r="C4" t="s">
        <v>370</v>
      </c>
      <c r="D4" t="s">
        <v>361</v>
      </c>
      <c r="E4" t="s">
        <v>371</v>
      </c>
      <c r="F4" s="46">
        <v>41761</v>
      </c>
      <c r="G4">
        <v>2</v>
      </c>
      <c r="H4">
        <v>2014</v>
      </c>
      <c r="I4">
        <v>341417157</v>
      </c>
      <c r="J4">
        <v>1779</v>
      </c>
      <c r="K4">
        <v>651.21</v>
      </c>
      <c r="L4">
        <v>524.96</v>
      </c>
      <c r="M4">
        <v>1158502.5900000001</v>
      </c>
      <c r="N4">
        <v>933903.84</v>
      </c>
      <c r="O4">
        <v>224598.75</v>
      </c>
      <c r="P4">
        <v>4</v>
      </c>
      <c r="Q4">
        <v>15</v>
      </c>
    </row>
    <row r="5" spans="1:17" x14ac:dyDescent="0.25">
      <c r="A5" t="s">
        <v>372</v>
      </c>
      <c r="B5" t="s">
        <v>373</v>
      </c>
      <c r="C5" t="s">
        <v>374</v>
      </c>
      <c r="D5" t="s">
        <v>366</v>
      </c>
      <c r="E5" t="s">
        <v>367</v>
      </c>
      <c r="F5" s="46">
        <v>41810</v>
      </c>
      <c r="G5">
        <v>20</v>
      </c>
      <c r="H5">
        <v>2014</v>
      </c>
      <c r="I5">
        <v>514321792</v>
      </c>
      <c r="J5">
        <v>8102</v>
      </c>
      <c r="K5">
        <v>9.33</v>
      </c>
      <c r="L5">
        <v>6.92</v>
      </c>
      <c r="M5">
        <v>75591.66</v>
      </c>
      <c r="N5">
        <v>56065.84</v>
      </c>
      <c r="O5">
        <v>19525.82</v>
      </c>
      <c r="P5">
        <v>7</v>
      </c>
      <c r="Q5">
        <v>19</v>
      </c>
    </row>
    <row r="6" spans="1:17" x14ac:dyDescent="0.25">
      <c r="A6" t="s">
        <v>372</v>
      </c>
      <c r="B6" t="s">
        <v>375</v>
      </c>
      <c r="C6" t="s">
        <v>370</v>
      </c>
      <c r="D6" t="s">
        <v>361</v>
      </c>
      <c r="E6" t="s">
        <v>371</v>
      </c>
      <c r="F6" s="46">
        <v>41306</v>
      </c>
      <c r="G6">
        <v>1</v>
      </c>
      <c r="H6">
        <v>2013</v>
      </c>
      <c r="I6">
        <v>115456712</v>
      </c>
      <c r="J6">
        <v>5062</v>
      </c>
      <c r="K6">
        <v>651.21</v>
      </c>
      <c r="L6">
        <v>524.96</v>
      </c>
      <c r="M6">
        <v>3296425.02</v>
      </c>
      <c r="N6">
        <v>2657347.52</v>
      </c>
      <c r="O6">
        <v>639077.5</v>
      </c>
      <c r="P6">
        <v>2</v>
      </c>
      <c r="Q6">
        <v>14</v>
      </c>
    </row>
    <row r="7" spans="1:17" x14ac:dyDescent="0.25">
      <c r="A7" t="s">
        <v>358</v>
      </c>
      <c r="B7" t="s">
        <v>376</v>
      </c>
      <c r="C7" t="s">
        <v>360</v>
      </c>
      <c r="D7" t="s">
        <v>366</v>
      </c>
      <c r="E7" t="s">
        <v>367</v>
      </c>
      <c r="F7" s="46">
        <v>42039</v>
      </c>
      <c r="G7">
        <v>4</v>
      </c>
      <c r="H7">
        <v>2015</v>
      </c>
      <c r="I7">
        <v>547995746</v>
      </c>
      <c r="J7">
        <v>2974</v>
      </c>
      <c r="K7">
        <v>255.28</v>
      </c>
      <c r="L7">
        <v>159.41999999999999</v>
      </c>
      <c r="M7">
        <v>759202.72</v>
      </c>
      <c r="N7">
        <v>474115.08</v>
      </c>
      <c r="O7">
        <v>285087.64</v>
      </c>
      <c r="P7">
        <v>9</v>
      </c>
      <c r="Q7">
        <v>17</v>
      </c>
    </row>
    <row r="8" spans="1:17" x14ac:dyDescent="0.25">
      <c r="A8" t="s">
        <v>372</v>
      </c>
      <c r="B8" t="s">
        <v>377</v>
      </c>
      <c r="C8" t="s">
        <v>378</v>
      </c>
      <c r="D8" t="s">
        <v>361</v>
      </c>
      <c r="E8" t="s">
        <v>93</v>
      </c>
      <c r="F8" s="46">
        <v>40656</v>
      </c>
      <c r="G8">
        <v>23</v>
      </c>
      <c r="H8">
        <v>2011</v>
      </c>
      <c r="I8">
        <v>135425221</v>
      </c>
      <c r="J8">
        <v>4187</v>
      </c>
      <c r="K8">
        <v>668.27</v>
      </c>
      <c r="L8">
        <v>502.54</v>
      </c>
      <c r="M8">
        <v>2798046.49</v>
      </c>
      <c r="N8">
        <v>2104134.98</v>
      </c>
      <c r="O8">
        <v>693911.51</v>
      </c>
      <c r="P8">
        <v>7</v>
      </c>
      <c r="Q8">
        <v>3</v>
      </c>
    </row>
    <row r="9" spans="1:17" x14ac:dyDescent="0.25">
      <c r="A9" t="s">
        <v>372</v>
      </c>
      <c r="B9" t="s">
        <v>379</v>
      </c>
      <c r="C9" t="s">
        <v>380</v>
      </c>
      <c r="D9" t="s">
        <v>366</v>
      </c>
      <c r="E9" t="s">
        <v>362</v>
      </c>
      <c r="F9" s="46">
        <v>41107</v>
      </c>
      <c r="G9">
        <v>17</v>
      </c>
      <c r="H9">
        <v>2012</v>
      </c>
      <c r="I9">
        <v>871543967</v>
      </c>
      <c r="J9">
        <v>8082</v>
      </c>
      <c r="K9">
        <v>154.06</v>
      </c>
      <c r="L9">
        <v>90.93</v>
      </c>
      <c r="M9">
        <v>1245112.92</v>
      </c>
      <c r="N9">
        <v>734896.26</v>
      </c>
      <c r="O9">
        <v>510216.66</v>
      </c>
      <c r="P9">
        <v>8</v>
      </c>
      <c r="Q9">
        <v>22</v>
      </c>
    </row>
    <row r="10" spans="1:17" x14ac:dyDescent="0.25">
      <c r="A10" t="s">
        <v>372</v>
      </c>
      <c r="B10" t="s">
        <v>381</v>
      </c>
      <c r="C10" t="s">
        <v>382</v>
      </c>
      <c r="D10" t="s">
        <v>361</v>
      </c>
      <c r="E10" t="s">
        <v>93</v>
      </c>
      <c r="F10" s="46">
        <v>42199</v>
      </c>
      <c r="G10">
        <v>14</v>
      </c>
      <c r="H10">
        <v>2015</v>
      </c>
      <c r="I10">
        <v>770463311</v>
      </c>
      <c r="J10">
        <v>6070</v>
      </c>
      <c r="K10">
        <v>81.73</v>
      </c>
      <c r="L10">
        <v>56.67</v>
      </c>
      <c r="M10">
        <v>496101.1</v>
      </c>
      <c r="N10">
        <v>343986.9</v>
      </c>
      <c r="O10">
        <v>152114.20000000001</v>
      </c>
      <c r="P10">
        <v>8</v>
      </c>
      <c r="Q10">
        <v>17</v>
      </c>
    </row>
    <row r="11" spans="1:17" x14ac:dyDescent="0.25">
      <c r="A11" t="s">
        <v>372</v>
      </c>
      <c r="B11" t="s">
        <v>383</v>
      </c>
      <c r="C11" t="s">
        <v>365</v>
      </c>
      <c r="D11" t="s">
        <v>366</v>
      </c>
      <c r="E11" t="s">
        <v>362</v>
      </c>
      <c r="F11" s="46">
        <v>41747</v>
      </c>
      <c r="G11">
        <v>18</v>
      </c>
      <c r="H11">
        <v>2014</v>
      </c>
      <c r="I11">
        <v>616607081</v>
      </c>
      <c r="J11">
        <v>6593</v>
      </c>
      <c r="K11">
        <v>205.7</v>
      </c>
      <c r="L11">
        <v>117.11</v>
      </c>
      <c r="M11">
        <v>1356180.1</v>
      </c>
      <c r="N11">
        <v>772106.23</v>
      </c>
      <c r="O11">
        <v>584073.87</v>
      </c>
      <c r="P11">
        <v>5</v>
      </c>
      <c r="Q11">
        <v>7</v>
      </c>
    </row>
    <row r="12" spans="1:17" x14ac:dyDescent="0.25">
      <c r="A12" t="s">
        <v>384</v>
      </c>
      <c r="B12" t="s">
        <v>385</v>
      </c>
      <c r="C12" t="s">
        <v>380</v>
      </c>
      <c r="D12" t="s">
        <v>366</v>
      </c>
      <c r="E12" t="s">
        <v>362</v>
      </c>
      <c r="F12" s="46">
        <v>40718</v>
      </c>
      <c r="G12">
        <v>24</v>
      </c>
      <c r="H12">
        <v>2011</v>
      </c>
      <c r="I12">
        <v>814711606</v>
      </c>
      <c r="J12">
        <v>124</v>
      </c>
      <c r="K12">
        <v>154.06</v>
      </c>
      <c r="L12">
        <v>90.93</v>
      </c>
      <c r="M12">
        <v>19103.439999999999</v>
      </c>
      <c r="N12">
        <v>11275.32</v>
      </c>
      <c r="O12">
        <v>7828.12</v>
      </c>
      <c r="P12">
        <v>9</v>
      </c>
      <c r="Q12">
        <v>10</v>
      </c>
    </row>
    <row r="13" spans="1:17" x14ac:dyDescent="0.25">
      <c r="A13" t="s">
        <v>372</v>
      </c>
      <c r="B13" t="s">
        <v>386</v>
      </c>
      <c r="C13" t="s">
        <v>387</v>
      </c>
      <c r="D13" t="s">
        <v>361</v>
      </c>
      <c r="E13" t="s">
        <v>362</v>
      </c>
      <c r="F13" s="46">
        <v>41853</v>
      </c>
      <c r="G13">
        <v>2</v>
      </c>
      <c r="H13">
        <v>2014</v>
      </c>
      <c r="I13">
        <v>939825713</v>
      </c>
      <c r="J13">
        <v>4168</v>
      </c>
      <c r="K13">
        <v>109.28</v>
      </c>
      <c r="L13">
        <v>35.840000000000003</v>
      </c>
      <c r="M13">
        <v>455479.03999999998</v>
      </c>
      <c r="N13">
        <v>149381.12</v>
      </c>
      <c r="O13">
        <v>306097.91999999998</v>
      </c>
      <c r="P13">
        <v>5</v>
      </c>
      <c r="Q13">
        <v>7</v>
      </c>
    </row>
    <row r="14" spans="1:17" x14ac:dyDescent="0.25">
      <c r="A14" t="s">
        <v>384</v>
      </c>
      <c r="B14" t="s">
        <v>388</v>
      </c>
      <c r="C14" t="s">
        <v>387</v>
      </c>
      <c r="D14" t="s">
        <v>366</v>
      </c>
      <c r="E14" t="s">
        <v>371</v>
      </c>
      <c r="F14" s="46">
        <v>42748</v>
      </c>
      <c r="G14">
        <v>13</v>
      </c>
      <c r="H14">
        <v>2017</v>
      </c>
      <c r="I14">
        <v>187310731</v>
      </c>
      <c r="J14">
        <v>8263</v>
      </c>
      <c r="K14">
        <v>109.28</v>
      </c>
      <c r="L14">
        <v>35.840000000000003</v>
      </c>
      <c r="M14">
        <v>902980.64</v>
      </c>
      <c r="N14">
        <v>296145.91999999998</v>
      </c>
      <c r="O14">
        <v>606834.72</v>
      </c>
      <c r="P14">
        <v>3</v>
      </c>
      <c r="Q14">
        <v>26</v>
      </c>
    </row>
    <row r="15" spans="1:17" x14ac:dyDescent="0.25">
      <c r="A15" t="s">
        <v>363</v>
      </c>
      <c r="B15" t="s">
        <v>389</v>
      </c>
      <c r="C15" t="s">
        <v>378</v>
      </c>
      <c r="D15" t="s">
        <v>361</v>
      </c>
      <c r="E15" t="s">
        <v>362</v>
      </c>
      <c r="F15" s="46">
        <v>42774</v>
      </c>
      <c r="G15">
        <v>8</v>
      </c>
      <c r="H15">
        <v>2017</v>
      </c>
      <c r="I15">
        <v>522840487</v>
      </c>
      <c r="J15">
        <v>8974</v>
      </c>
      <c r="K15">
        <v>668.27</v>
      </c>
      <c r="L15">
        <v>502.54</v>
      </c>
      <c r="M15">
        <v>5997054.9800000004</v>
      </c>
      <c r="N15">
        <v>4509793.96</v>
      </c>
      <c r="O15">
        <v>1487261.02</v>
      </c>
      <c r="P15">
        <v>8</v>
      </c>
      <c r="Q15">
        <v>4</v>
      </c>
    </row>
    <row r="16" spans="1:17" x14ac:dyDescent="0.25">
      <c r="A16" t="s">
        <v>384</v>
      </c>
      <c r="B16" t="s">
        <v>390</v>
      </c>
      <c r="C16" t="s">
        <v>382</v>
      </c>
      <c r="D16" t="s">
        <v>361</v>
      </c>
      <c r="E16" t="s">
        <v>367</v>
      </c>
      <c r="F16" s="46">
        <v>41689</v>
      </c>
      <c r="G16">
        <v>19</v>
      </c>
      <c r="H16">
        <v>2014</v>
      </c>
      <c r="I16">
        <v>832401311</v>
      </c>
      <c r="J16">
        <v>4901</v>
      </c>
      <c r="K16">
        <v>81.73</v>
      </c>
      <c r="L16">
        <v>56.67</v>
      </c>
      <c r="M16">
        <v>400558.73</v>
      </c>
      <c r="N16">
        <v>277739.67</v>
      </c>
      <c r="O16">
        <v>122819.06</v>
      </c>
      <c r="P16">
        <v>4</v>
      </c>
      <c r="Q16">
        <v>16</v>
      </c>
    </row>
    <row r="17" spans="1:17" x14ac:dyDescent="0.25">
      <c r="A17" t="s">
        <v>368</v>
      </c>
      <c r="B17" t="s">
        <v>391</v>
      </c>
      <c r="C17" t="s">
        <v>387</v>
      </c>
      <c r="D17" t="s">
        <v>366</v>
      </c>
      <c r="E17" t="s">
        <v>93</v>
      </c>
      <c r="F17" s="46">
        <v>41022</v>
      </c>
      <c r="G17">
        <v>23</v>
      </c>
      <c r="H17">
        <v>2012</v>
      </c>
      <c r="I17">
        <v>972292029</v>
      </c>
      <c r="J17">
        <v>1673</v>
      </c>
      <c r="K17">
        <v>109.28</v>
      </c>
      <c r="L17">
        <v>35.840000000000003</v>
      </c>
      <c r="M17">
        <v>182825.44</v>
      </c>
      <c r="N17">
        <v>59960.32</v>
      </c>
      <c r="O17">
        <v>122865.12</v>
      </c>
      <c r="P17">
        <v>8</v>
      </c>
      <c r="Q17">
        <v>7</v>
      </c>
    </row>
    <row r="18" spans="1:17" x14ac:dyDescent="0.25">
      <c r="A18" t="s">
        <v>384</v>
      </c>
      <c r="B18" t="s">
        <v>392</v>
      </c>
      <c r="C18" t="s">
        <v>393</v>
      </c>
      <c r="D18" t="s">
        <v>361</v>
      </c>
      <c r="E18" t="s">
        <v>93</v>
      </c>
      <c r="F18" s="46">
        <v>42693</v>
      </c>
      <c r="G18">
        <v>19</v>
      </c>
      <c r="H18">
        <v>2016</v>
      </c>
      <c r="I18">
        <v>419123971</v>
      </c>
      <c r="J18">
        <v>6952</v>
      </c>
      <c r="K18">
        <v>437.2</v>
      </c>
      <c r="L18">
        <v>263.33</v>
      </c>
      <c r="M18">
        <v>3039414.4</v>
      </c>
      <c r="N18">
        <v>1830670.16</v>
      </c>
      <c r="O18">
        <v>1208744.24</v>
      </c>
      <c r="P18">
        <v>10</v>
      </c>
      <c r="Q18">
        <v>12</v>
      </c>
    </row>
    <row r="19" spans="1:17" x14ac:dyDescent="0.25">
      <c r="A19" t="s">
        <v>372</v>
      </c>
      <c r="B19" t="s">
        <v>394</v>
      </c>
      <c r="C19" t="s">
        <v>395</v>
      </c>
      <c r="D19" t="s">
        <v>361</v>
      </c>
      <c r="E19" t="s">
        <v>367</v>
      </c>
      <c r="F19" s="46">
        <v>42095</v>
      </c>
      <c r="G19">
        <v>1</v>
      </c>
      <c r="H19">
        <v>2015</v>
      </c>
      <c r="I19">
        <v>519820964</v>
      </c>
      <c r="J19">
        <v>5430</v>
      </c>
      <c r="K19">
        <v>47.45</v>
      </c>
      <c r="L19">
        <v>31.79</v>
      </c>
      <c r="M19">
        <v>257653.5</v>
      </c>
      <c r="N19">
        <v>172619.7</v>
      </c>
      <c r="O19">
        <v>85033.8</v>
      </c>
      <c r="P19">
        <v>9</v>
      </c>
      <c r="Q19">
        <v>15</v>
      </c>
    </row>
    <row r="20" spans="1:17" x14ac:dyDescent="0.25">
      <c r="A20" t="s">
        <v>384</v>
      </c>
      <c r="B20" t="s">
        <v>396</v>
      </c>
      <c r="C20" t="s">
        <v>378</v>
      </c>
      <c r="D20" t="s">
        <v>361</v>
      </c>
      <c r="E20" t="s">
        <v>371</v>
      </c>
      <c r="F20" s="46">
        <v>40542</v>
      </c>
      <c r="G20">
        <v>30</v>
      </c>
      <c r="H20">
        <v>2010</v>
      </c>
      <c r="I20">
        <v>441619336</v>
      </c>
      <c r="J20">
        <v>3830</v>
      </c>
      <c r="K20">
        <v>668.27</v>
      </c>
      <c r="L20">
        <v>502.54</v>
      </c>
      <c r="M20">
        <v>2559474.1</v>
      </c>
      <c r="N20">
        <v>1924728.2</v>
      </c>
      <c r="O20">
        <v>634745.9</v>
      </c>
      <c r="P20">
        <v>9</v>
      </c>
      <c r="Q20">
        <v>15</v>
      </c>
    </row>
    <row r="21" spans="1:17" x14ac:dyDescent="0.25">
      <c r="A21" t="s">
        <v>358</v>
      </c>
      <c r="B21" t="s">
        <v>397</v>
      </c>
      <c r="C21" t="s">
        <v>398</v>
      </c>
      <c r="D21" t="s">
        <v>366</v>
      </c>
      <c r="E21" t="s">
        <v>371</v>
      </c>
      <c r="F21" s="46">
        <v>41121</v>
      </c>
      <c r="G21">
        <v>31</v>
      </c>
      <c r="H21">
        <v>2012</v>
      </c>
      <c r="I21">
        <v>322067916</v>
      </c>
      <c r="J21">
        <v>5908</v>
      </c>
      <c r="K21">
        <v>421.89</v>
      </c>
      <c r="L21">
        <v>364.69</v>
      </c>
      <c r="M21">
        <v>2492526.12</v>
      </c>
      <c r="N21">
        <v>2154588.52</v>
      </c>
      <c r="O21">
        <v>337937.6</v>
      </c>
      <c r="P21">
        <v>10</v>
      </c>
      <c r="Q21">
        <v>5</v>
      </c>
    </row>
    <row r="22" spans="1:17" x14ac:dyDescent="0.25">
      <c r="A22" t="s">
        <v>368</v>
      </c>
      <c r="B22" t="s">
        <v>399</v>
      </c>
      <c r="C22" t="s">
        <v>360</v>
      </c>
      <c r="D22" t="s">
        <v>366</v>
      </c>
      <c r="E22" t="s">
        <v>371</v>
      </c>
      <c r="F22" s="46">
        <v>41773</v>
      </c>
      <c r="G22">
        <v>14</v>
      </c>
      <c r="H22">
        <v>2014</v>
      </c>
      <c r="I22">
        <v>819028031</v>
      </c>
      <c r="J22">
        <v>7450</v>
      </c>
      <c r="K22">
        <v>255.28</v>
      </c>
      <c r="L22">
        <v>159.41999999999999</v>
      </c>
      <c r="M22">
        <v>1901836</v>
      </c>
      <c r="N22">
        <v>1187679</v>
      </c>
      <c r="O22">
        <v>714157</v>
      </c>
      <c r="P22">
        <v>1</v>
      </c>
      <c r="Q22">
        <v>22</v>
      </c>
    </row>
    <row r="23" spans="1:17" x14ac:dyDescent="0.25">
      <c r="A23" t="s">
        <v>368</v>
      </c>
      <c r="B23" t="s">
        <v>400</v>
      </c>
      <c r="C23" t="s">
        <v>360</v>
      </c>
      <c r="D23" t="s">
        <v>366</v>
      </c>
      <c r="E23" t="s">
        <v>362</v>
      </c>
      <c r="F23" s="46">
        <v>42216</v>
      </c>
      <c r="G23">
        <v>31</v>
      </c>
      <c r="H23">
        <v>2015</v>
      </c>
      <c r="I23">
        <v>860673511</v>
      </c>
      <c r="J23">
        <v>1273</v>
      </c>
      <c r="K23">
        <v>255.28</v>
      </c>
      <c r="L23">
        <v>159.41999999999999</v>
      </c>
      <c r="M23">
        <v>324971.44</v>
      </c>
      <c r="N23">
        <v>202941.66</v>
      </c>
      <c r="O23">
        <v>122029.78</v>
      </c>
      <c r="P23">
        <v>3</v>
      </c>
      <c r="Q23">
        <v>25</v>
      </c>
    </row>
    <row r="24" spans="1:17" x14ac:dyDescent="0.25">
      <c r="A24" t="s">
        <v>363</v>
      </c>
      <c r="B24" t="s">
        <v>389</v>
      </c>
      <c r="C24" t="s">
        <v>401</v>
      </c>
      <c r="D24" t="s">
        <v>366</v>
      </c>
      <c r="E24" t="s">
        <v>371</v>
      </c>
      <c r="F24" s="46">
        <v>42551</v>
      </c>
      <c r="G24">
        <v>30</v>
      </c>
      <c r="H24">
        <v>2016</v>
      </c>
      <c r="I24">
        <v>795490682</v>
      </c>
      <c r="J24">
        <v>2225</v>
      </c>
      <c r="K24">
        <v>152.58000000000001</v>
      </c>
      <c r="L24">
        <v>97.44</v>
      </c>
      <c r="M24">
        <v>339490.5</v>
      </c>
      <c r="N24">
        <v>216804</v>
      </c>
      <c r="O24">
        <v>122686.5</v>
      </c>
      <c r="P24">
        <v>6</v>
      </c>
      <c r="Q24">
        <v>11</v>
      </c>
    </row>
    <row r="25" spans="1:17" x14ac:dyDescent="0.25">
      <c r="A25" t="s">
        <v>358</v>
      </c>
      <c r="B25" t="s">
        <v>402</v>
      </c>
      <c r="C25" t="s">
        <v>374</v>
      </c>
      <c r="D25" t="s">
        <v>366</v>
      </c>
      <c r="E25" t="s">
        <v>362</v>
      </c>
      <c r="F25" s="46">
        <v>41890</v>
      </c>
      <c r="G25">
        <v>8</v>
      </c>
      <c r="H25">
        <v>2014</v>
      </c>
      <c r="I25">
        <v>142278373</v>
      </c>
      <c r="J25">
        <v>2187</v>
      </c>
      <c r="K25">
        <v>9.33</v>
      </c>
      <c r="L25">
        <v>6.92</v>
      </c>
      <c r="M25">
        <v>20404.71</v>
      </c>
      <c r="N25">
        <v>15134.04</v>
      </c>
      <c r="O25">
        <v>5270.67</v>
      </c>
      <c r="P25">
        <v>1</v>
      </c>
      <c r="Q25">
        <v>16</v>
      </c>
    </row>
    <row r="26" spans="1:17" x14ac:dyDescent="0.25">
      <c r="A26" t="s">
        <v>368</v>
      </c>
      <c r="B26" t="s">
        <v>403</v>
      </c>
      <c r="C26" t="s">
        <v>382</v>
      </c>
      <c r="D26" t="s">
        <v>366</v>
      </c>
      <c r="E26" t="s">
        <v>371</v>
      </c>
      <c r="F26" s="46">
        <v>42497</v>
      </c>
      <c r="G26">
        <v>7</v>
      </c>
      <c r="H26">
        <v>2016</v>
      </c>
      <c r="I26">
        <v>740147912</v>
      </c>
      <c r="J26">
        <v>5070</v>
      </c>
      <c r="K26">
        <v>81.73</v>
      </c>
      <c r="L26">
        <v>56.67</v>
      </c>
      <c r="M26">
        <v>414371.1</v>
      </c>
      <c r="N26">
        <v>287316.90000000002</v>
      </c>
      <c r="O26">
        <v>127054.2</v>
      </c>
      <c r="P26">
        <v>5</v>
      </c>
      <c r="Q26">
        <v>4</v>
      </c>
    </row>
    <row r="27" spans="1:17" x14ac:dyDescent="0.25">
      <c r="A27" t="s">
        <v>368</v>
      </c>
      <c r="B27" t="s">
        <v>404</v>
      </c>
      <c r="C27" t="s">
        <v>393</v>
      </c>
      <c r="D27" t="s">
        <v>366</v>
      </c>
      <c r="E27" t="s">
        <v>362</v>
      </c>
      <c r="F27" s="46">
        <v>42877</v>
      </c>
      <c r="G27">
        <v>22</v>
      </c>
      <c r="H27">
        <v>2017</v>
      </c>
      <c r="I27">
        <v>898523128</v>
      </c>
      <c r="J27">
        <v>1815</v>
      </c>
      <c r="K27">
        <v>437.2</v>
      </c>
      <c r="L27">
        <v>263.33</v>
      </c>
      <c r="M27">
        <v>793518</v>
      </c>
      <c r="N27">
        <v>477943.95</v>
      </c>
      <c r="O27">
        <v>315574.05</v>
      </c>
      <c r="P27">
        <v>8</v>
      </c>
      <c r="Q27">
        <v>4</v>
      </c>
    </row>
    <row r="28" spans="1:17" x14ac:dyDescent="0.25">
      <c r="A28" t="s">
        <v>358</v>
      </c>
      <c r="B28" t="s">
        <v>405</v>
      </c>
      <c r="C28" t="s">
        <v>374</v>
      </c>
      <c r="D28" t="s">
        <v>366</v>
      </c>
      <c r="E28" t="s">
        <v>93</v>
      </c>
      <c r="F28" s="46">
        <v>41925</v>
      </c>
      <c r="G28">
        <v>13</v>
      </c>
      <c r="H28">
        <v>2014</v>
      </c>
      <c r="I28">
        <v>347140347</v>
      </c>
      <c r="J28">
        <v>5398</v>
      </c>
      <c r="K28">
        <v>9.33</v>
      </c>
      <c r="L28">
        <v>6.92</v>
      </c>
      <c r="M28">
        <v>50363.34</v>
      </c>
      <c r="N28">
        <v>37354.160000000003</v>
      </c>
      <c r="O28">
        <v>13009.18</v>
      </c>
      <c r="P28">
        <v>9</v>
      </c>
      <c r="Q28">
        <v>21</v>
      </c>
    </row>
    <row r="29" spans="1:17" x14ac:dyDescent="0.25">
      <c r="A29" t="s">
        <v>372</v>
      </c>
      <c r="B29" t="s">
        <v>406</v>
      </c>
      <c r="C29" t="s">
        <v>374</v>
      </c>
      <c r="D29" t="s">
        <v>366</v>
      </c>
      <c r="E29" t="s">
        <v>371</v>
      </c>
      <c r="F29" s="46">
        <v>40305</v>
      </c>
      <c r="G29">
        <v>7</v>
      </c>
      <c r="H29">
        <v>2010</v>
      </c>
      <c r="I29">
        <v>686048400</v>
      </c>
      <c r="J29">
        <v>5822</v>
      </c>
      <c r="K29">
        <v>9.33</v>
      </c>
      <c r="L29">
        <v>6.92</v>
      </c>
      <c r="M29">
        <v>54319.26</v>
      </c>
      <c r="N29">
        <v>40288.239999999998</v>
      </c>
      <c r="O29">
        <v>14031.02</v>
      </c>
      <c r="P29">
        <v>1</v>
      </c>
      <c r="Q29">
        <v>23</v>
      </c>
    </row>
    <row r="30" spans="1:17" x14ac:dyDescent="0.25">
      <c r="A30" t="s">
        <v>368</v>
      </c>
      <c r="B30" t="s">
        <v>399</v>
      </c>
      <c r="C30" t="s">
        <v>395</v>
      </c>
      <c r="D30" t="s">
        <v>361</v>
      </c>
      <c r="E30" t="s">
        <v>367</v>
      </c>
      <c r="F30" s="46">
        <v>41838</v>
      </c>
      <c r="G30">
        <v>18</v>
      </c>
      <c r="H30">
        <v>2014</v>
      </c>
      <c r="I30">
        <v>435608613</v>
      </c>
      <c r="J30">
        <v>5124</v>
      </c>
      <c r="K30">
        <v>47.45</v>
      </c>
      <c r="L30">
        <v>31.79</v>
      </c>
      <c r="M30">
        <v>243133.8</v>
      </c>
      <c r="N30">
        <v>162891.96</v>
      </c>
      <c r="O30">
        <v>80241.84</v>
      </c>
      <c r="P30">
        <v>1</v>
      </c>
      <c r="Q30">
        <v>22</v>
      </c>
    </row>
    <row r="31" spans="1:17" x14ac:dyDescent="0.25">
      <c r="A31" t="s">
        <v>372</v>
      </c>
      <c r="B31" t="s">
        <v>407</v>
      </c>
      <c r="C31" t="s">
        <v>378</v>
      </c>
      <c r="D31" t="s">
        <v>361</v>
      </c>
      <c r="E31" t="s">
        <v>371</v>
      </c>
      <c r="F31" s="46">
        <v>41055</v>
      </c>
      <c r="G31">
        <v>26</v>
      </c>
      <c r="H31">
        <v>2012</v>
      </c>
      <c r="I31">
        <v>886494815</v>
      </c>
      <c r="J31">
        <v>2370</v>
      </c>
      <c r="K31">
        <v>668.27</v>
      </c>
      <c r="L31">
        <v>502.54</v>
      </c>
      <c r="M31">
        <v>1583799.9</v>
      </c>
      <c r="N31">
        <v>1191019.8</v>
      </c>
      <c r="O31">
        <v>392780.1</v>
      </c>
      <c r="P31">
        <v>2</v>
      </c>
      <c r="Q31">
        <v>25</v>
      </c>
    </row>
    <row r="32" spans="1:17" x14ac:dyDescent="0.25">
      <c r="A32" t="s">
        <v>368</v>
      </c>
      <c r="B32" t="s">
        <v>408</v>
      </c>
      <c r="C32" t="s">
        <v>393</v>
      </c>
      <c r="D32" t="s">
        <v>361</v>
      </c>
      <c r="E32" t="s">
        <v>93</v>
      </c>
      <c r="F32" s="46">
        <v>41169</v>
      </c>
      <c r="G32">
        <v>17</v>
      </c>
      <c r="H32">
        <v>2012</v>
      </c>
      <c r="I32">
        <v>249693334</v>
      </c>
      <c r="J32">
        <v>8661</v>
      </c>
      <c r="K32">
        <v>437.2</v>
      </c>
      <c r="L32">
        <v>263.33</v>
      </c>
      <c r="M32">
        <v>3786589.2</v>
      </c>
      <c r="N32">
        <v>2280701.13</v>
      </c>
      <c r="O32">
        <v>1505888.07</v>
      </c>
      <c r="P32">
        <v>7</v>
      </c>
      <c r="Q32">
        <v>14</v>
      </c>
    </row>
    <row r="33" spans="1:17" x14ac:dyDescent="0.25">
      <c r="A33" t="s">
        <v>372</v>
      </c>
      <c r="B33" t="s">
        <v>409</v>
      </c>
      <c r="C33" t="s">
        <v>382</v>
      </c>
      <c r="D33" t="s">
        <v>361</v>
      </c>
      <c r="E33" t="s">
        <v>367</v>
      </c>
      <c r="F33" s="46">
        <v>41637</v>
      </c>
      <c r="G33">
        <v>29</v>
      </c>
      <c r="H33">
        <v>2013</v>
      </c>
      <c r="I33">
        <v>406502997</v>
      </c>
      <c r="J33">
        <v>2125</v>
      </c>
      <c r="K33">
        <v>81.73</v>
      </c>
      <c r="L33">
        <v>56.67</v>
      </c>
      <c r="M33">
        <v>173676.25</v>
      </c>
      <c r="N33">
        <v>120423.75</v>
      </c>
      <c r="O33">
        <v>53252.5</v>
      </c>
      <c r="P33">
        <v>1</v>
      </c>
      <c r="Q33">
        <v>4</v>
      </c>
    </row>
    <row r="34" spans="1:17" x14ac:dyDescent="0.25">
      <c r="A34" t="s">
        <v>358</v>
      </c>
      <c r="B34" t="s">
        <v>410</v>
      </c>
      <c r="C34" t="s">
        <v>370</v>
      </c>
      <c r="D34" t="s">
        <v>366</v>
      </c>
      <c r="E34" t="s">
        <v>367</v>
      </c>
      <c r="F34" s="46">
        <v>42304</v>
      </c>
      <c r="G34">
        <v>27</v>
      </c>
      <c r="H34">
        <v>2015</v>
      </c>
      <c r="I34">
        <v>158535134</v>
      </c>
      <c r="J34">
        <v>2924</v>
      </c>
      <c r="K34">
        <v>651.21</v>
      </c>
      <c r="L34">
        <v>524.96</v>
      </c>
      <c r="M34">
        <v>1904138.04</v>
      </c>
      <c r="N34">
        <v>1534983.04</v>
      </c>
      <c r="O34">
        <v>369155</v>
      </c>
      <c r="P34">
        <v>2</v>
      </c>
      <c r="Q34">
        <v>12</v>
      </c>
    </row>
    <row r="35" spans="1:17" x14ac:dyDescent="0.25">
      <c r="A35" t="s">
        <v>384</v>
      </c>
      <c r="B35" t="s">
        <v>411</v>
      </c>
      <c r="C35" t="s">
        <v>378</v>
      </c>
      <c r="D35" t="s">
        <v>361</v>
      </c>
      <c r="E35" t="s">
        <v>362</v>
      </c>
      <c r="F35" s="46">
        <v>42020</v>
      </c>
      <c r="G35">
        <v>16</v>
      </c>
      <c r="H35">
        <v>2015</v>
      </c>
      <c r="I35">
        <v>177713572</v>
      </c>
      <c r="J35">
        <v>8250</v>
      </c>
      <c r="K35">
        <v>668.27</v>
      </c>
      <c r="L35">
        <v>502.54</v>
      </c>
      <c r="M35">
        <v>5513227.5</v>
      </c>
      <c r="N35">
        <v>4145955</v>
      </c>
      <c r="O35">
        <v>1367272.5</v>
      </c>
      <c r="P35">
        <v>1</v>
      </c>
      <c r="Q35">
        <v>19</v>
      </c>
    </row>
    <row r="36" spans="1:17" x14ac:dyDescent="0.25">
      <c r="A36" t="s">
        <v>372</v>
      </c>
      <c r="B36" t="s">
        <v>412</v>
      </c>
      <c r="C36" t="s">
        <v>401</v>
      </c>
      <c r="D36" t="s">
        <v>366</v>
      </c>
      <c r="E36" t="s">
        <v>93</v>
      </c>
      <c r="F36" s="46">
        <v>42791</v>
      </c>
      <c r="G36">
        <v>25</v>
      </c>
      <c r="H36">
        <v>2017</v>
      </c>
      <c r="I36">
        <v>756274640</v>
      </c>
      <c r="J36">
        <v>7327</v>
      </c>
      <c r="K36">
        <v>152.58000000000001</v>
      </c>
      <c r="L36">
        <v>97.44</v>
      </c>
      <c r="M36">
        <v>1117953.6599999999</v>
      </c>
      <c r="N36">
        <v>713942.88</v>
      </c>
      <c r="O36">
        <v>404010.78</v>
      </c>
      <c r="P36">
        <v>5</v>
      </c>
      <c r="Q36">
        <v>14</v>
      </c>
    </row>
    <row r="37" spans="1:17" x14ac:dyDescent="0.25">
      <c r="A37" t="s">
        <v>363</v>
      </c>
      <c r="B37" t="s">
        <v>413</v>
      </c>
      <c r="C37" t="s">
        <v>382</v>
      </c>
      <c r="D37" t="s">
        <v>361</v>
      </c>
      <c r="E37" t="s">
        <v>371</v>
      </c>
      <c r="F37" s="46">
        <v>42863</v>
      </c>
      <c r="G37">
        <v>8</v>
      </c>
      <c r="H37">
        <v>2017</v>
      </c>
      <c r="I37">
        <v>456767165</v>
      </c>
      <c r="J37">
        <v>6409</v>
      </c>
      <c r="K37">
        <v>81.73</v>
      </c>
      <c r="L37">
        <v>56.67</v>
      </c>
      <c r="M37">
        <v>523807.57</v>
      </c>
      <c r="N37">
        <v>363198.03</v>
      </c>
      <c r="O37">
        <v>160609.54</v>
      </c>
      <c r="P37">
        <v>7</v>
      </c>
      <c r="Q37">
        <v>10</v>
      </c>
    </row>
    <row r="38" spans="1:17" x14ac:dyDescent="0.25">
      <c r="A38" t="s">
        <v>414</v>
      </c>
      <c r="B38" t="s">
        <v>415</v>
      </c>
      <c r="C38" t="s">
        <v>374</v>
      </c>
      <c r="D38" t="s">
        <v>366</v>
      </c>
      <c r="E38" t="s">
        <v>371</v>
      </c>
      <c r="F38" s="46">
        <v>40869</v>
      </c>
      <c r="G38">
        <v>22</v>
      </c>
      <c r="H38">
        <v>2011</v>
      </c>
      <c r="I38">
        <v>162052476</v>
      </c>
      <c r="J38">
        <v>3784</v>
      </c>
      <c r="K38">
        <v>9.33</v>
      </c>
      <c r="L38">
        <v>6.92</v>
      </c>
      <c r="M38">
        <v>35304.720000000001</v>
      </c>
      <c r="N38">
        <v>26185.279999999999</v>
      </c>
      <c r="O38">
        <v>9119.44</v>
      </c>
      <c r="P38">
        <v>5</v>
      </c>
      <c r="Q38">
        <v>11</v>
      </c>
    </row>
    <row r="39" spans="1:17" x14ac:dyDescent="0.25">
      <c r="A39" t="s">
        <v>372</v>
      </c>
      <c r="B39" t="s">
        <v>407</v>
      </c>
      <c r="C39" t="s">
        <v>398</v>
      </c>
      <c r="D39" t="s">
        <v>366</v>
      </c>
      <c r="E39" t="s">
        <v>93</v>
      </c>
      <c r="F39" s="46">
        <v>42749</v>
      </c>
      <c r="G39">
        <v>14</v>
      </c>
      <c r="H39">
        <v>2017</v>
      </c>
      <c r="I39">
        <v>825304400</v>
      </c>
      <c r="J39">
        <v>4767</v>
      </c>
      <c r="K39">
        <v>421.89</v>
      </c>
      <c r="L39">
        <v>364.69</v>
      </c>
      <c r="M39">
        <v>2011149.63</v>
      </c>
      <c r="N39">
        <v>1738477.23</v>
      </c>
      <c r="O39">
        <v>272672.40000000002</v>
      </c>
      <c r="P39">
        <v>7</v>
      </c>
      <c r="Q39">
        <v>10</v>
      </c>
    </row>
    <row r="40" spans="1:17" x14ac:dyDescent="0.25">
      <c r="A40" t="s">
        <v>384</v>
      </c>
      <c r="B40" t="s">
        <v>416</v>
      </c>
      <c r="C40" t="s">
        <v>370</v>
      </c>
      <c r="D40" t="s">
        <v>366</v>
      </c>
      <c r="E40" t="s">
        <v>371</v>
      </c>
      <c r="F40" s="46">
        <v>41000</v>
      </c>
      <c r="G40">
        <v>1</v>
      </c>
      <c r="H40">
        <v>2012</v>
      </c>
      <c r="I40">
        <v>320009267</v>
      </c>
      <c r="J40">
        <v>6708</v>
      </c>
      <c r="K40">
        <v>651.21</v>
      </c>
      <c r="L40">
        <v>524.96</v>
      </c>
      <c r="M40">
        <v>4368316.68</v>
      </c>
      <c r="N40">
        <v>3521431.68</v>
      </c>
      <c r="O40">
        <v>846885</v>
      </c>
      <c r="P40">
        <v>9</v>
      </c>
      <c r="Q40">
        <v>2</v>
      </c>
    </row>
    <row r="41" spans="1:17" x14ac:dyDescent="0.25">
      <c r="A41" t="s">
        <v>368</v>
      </c>
      <c r="B41" t="s">
        <v>391</v>
      </c>
      <c r="C41" t="s">
        <v>370</v>
      </c>
      <c r="D41" t="s">
        <v>366</v>
      </c>
      <c r="E41" t="s">
        <v>93</v>
      </c>
      <c r="F41" s="46">
        <v>40955</v>
      </c>
      <c r="G41">
        <v>16</v>
      </c>
      <c r="H41">
        <v>2012</v>
      </c>
      <c r="I41">
        <v>189965903</v>
      </c>
      <c r="J41">
        <v>3987</v>
      </c>
      <c r="K41">
        <v>651.21</v>
      </c>
      <c r="L41">
        <v>524.96</v>
      </c>
      <c r="M41">
        <v>2596374.27</v>
      </c>
      <c r="N41">
        <v>2093015.52</v>
      </c>
      <c r="O41">
        <v>503358.75</v>
      </c>
      <c r="P41">
        <v>7</v>
      </c>
      <c r="Q41">
        <v>23</v>
      </c>
    </row>
    <row r="42" spans="1:17" x14ac:dyDescent="0.25">
      <c r="A42" t="s">
        <v>372</v>
      </c>
      <c r="B42" t="s">
        <v>417</v>
      </c>
      <c r="C42" t="s">
        <v>382</v>
      </c>
      <c r="D42" t="s">
        <v>366</v>
      </c>
      <c r="E42" t="s">
        <v>362</v>
      </c>
      <c r="F42" s="46">
        <v>42805</v>
      </c>
      <c r="G42">
        <v>11</v>
      </c>
      <c r="H42">
        <v>2017</v>
      </c>
      <c r="I42">
        <v>699285638</v>
      </c>
      <c r="J42">
        <v>3015</v>
      </c>
      <c r="K42">
        <v>81.73</v>
      </c>
      <c r="L42">
        <v>56.67</v>
      </c>
      <c r="M42">
        <v>246415.95</v>
      </c>
      <c r="N42">
        <v>170860.05</v>
      </c>
      <c r="O42">
        <v>75555.899999999994</v>
      </c>
      <c r="P42">
        <v>4</v>
      </c>
      <c r="Q42">
        <v>10</v>
      </c>
    </row>
    <row r="43" spans="1:17" x14ac:dyDescent="0.25">
      <c r="A43" t="s">
        <v>414</v>
      </c>
      <c r="B43" t="s">
        <v>418</v>
      </c>
      <c r="C43" t="s">
        <v>393</v>
      </c>
      <c r="D43" t="s">
        <v>366</v>
      </c>
      <c r="E43" t="s">
        <v>93</v>
      </c>
      <c r="F43" s="46">
        <v>40215</v>
      </c>
      <c r="G43">
        <v>6</v>
      </c>
      <c r="H43">
        <v>2010</v>
      </c>
      <c r="I43">
        <v>382392299</v>
      </c>
      <c r="J43">
        <v>7234</v>
      </c>
      <c r="K43">
        <v>437.2</v>
      </c>
      <c r="L43">
        <v>263.33</v>
      </c>
      <c r="M43">
        <v>3162704.8</v>
      </c>
      <c r="N43">
        <v>1904929.22</v>
      </c>
      <c r="O43">
        <v>1257775.58</v>
      </c>
      <c r="P43">
        <v>8</v>
      </c>
      <c r="Q43">
        <v>1</v>
      </c>
    </row>
    <row r="44" spans="1:17" x14ac:dyDescent="0.25">
      <c r="A44" t="s">
        <v>372</v>
      </c>
      <c r="B44" t="s">
        <v>407</v>
      </c>
      <c r="C44" t="s">
        <v>365</v>
      </c>
      <c r="D44" t="s">
        <v>361</v>
      </c>
      <c r="E44" t="s">
        <v>362</v>
      </c>
      <c r="F44" s="46">
        <v>41067</v>
      </c>
      <c r="G44">
        <v>7</v>
      </c>
      <c r="H44">
        <v>2012</v>
      </c>
      <c r="I44">
        <v>994022214</v>
      </c>
      <c r="J44">
        <v>2117</v>
      </c>
      <c r="K44">
        <v>205.7</v>
      </c>
      <c r="L44">
        <v>117.11</v>
      </c>
      <c r="M44">
        <v>435466.9</v>
      </c>
      <c r="N44">
        <v>247921.87</v>
      </c>
      <c r="O44">
        <v>187545.03</v>
      </c>
      <c r="P44">
        <v>1</v>
      </c>
      <c r="Q44">
        <v>12</v>
      </c>
    </row>
    <row r="45" spans="1:17" x14ac:dyDescent="0.25">
      <c r="A45" t="s">
        <v>368</v>
      </c>
      <c r="B45" t="s">
        <v>419</v>
      </c>
      <c r="C45" t="s">
        <v>380</v>
      </c>
      <c r="D45" t="s">
        <v>366</v>
      </c>
      <c r="E45" t="s">
        <v>362</v>
      </c>
      <c r="F45" s="46">
        <v>41188</v>
      </c>
      <c r="G45">
        <v>6</v>
      </c>
      <c r="H45">
        <v>2012</v>
      </c>
      <c r="I45">
        <v>759224212</v>
      </c>
      <c r="J45">
        <v>171</v>
      </c>
      <c r="K45">
        <v>154.06</v>
      </c>
      <c r="L45">
        <v>90.93</v>
      </c>
      <c r="M45">
        <v>26344.26</v>
      </c>
      <c r="N45">
        <v>15549.03</v>
      </c>
      <c r="O45">
        <v>10795.23</v>
      </c>
      <c r="P45">
        <v>10</v>
      </c>
      <c r="Q45">
        <v>15</v>
      </c>
    </row>
    <row r="46" spans="1:17" x14ac:dyDescent="0.25">
      <c r="A46" t="s">
        <v>384</v>
      </c>
      <c r="B46" t="s">
        <v>411</v>
      </c>
      <c r="C46" t="s">
        <v>387</v>
      </c>
      <c r="D46" t="s">
        <v>366</v>
      </c>
      <c r="E46" t="s">
        <v>362</v>
      </c>
      <c r="F46" s="46">
        <v>42322</v>
      </c>
      <c r="G46">
        <v>14</v>
      </c>
      <c r="H46">
        <v>2015</v>
      </c>
      <c r="I46">
        <v>223359620</v>
      </c>
      <c r="J46">
        <v>5930</v>
      </c>
      <c r="K46">
        <v>109.28</v>
      </c>
      <c r="L46">
        <v>35.840000000000003</v>
      </c>
      <c r="M46">
        <v>648030.4</v>
      </c>
      <c r="N46">
        <v>212531.20000000001</v>
      </c>
      <c r="O46">
        <v>435499.2</v>
      </c>
      <c r="P46">
        <v>4</v>
      </c>
      <c r="Q46">
        <v>3</v>
      </c>
    </row>
    <row r="47" spans="1:17" x14ac:dyDescent="0.25">
      <c r="A47" t="s">
        <v>372</v>
      </c>
      <c r="B47" t="s">
        <v>420</v>
      </c>
      <c r="C47" t="s">
        <v>365</v>
      </c>
      <c r="D47" t="s">
        <v>361</v>
      </c>
      <c r="E47" t="s">
        <v>362</v>
      </c>
      <c r="F47" s="46">
        <v>42458</v>
      </c>
      <c r="G47">
        <v>29</v>
      </c>
      <c r="H47">
        <v>2016</v>
      </c>
      <c r="I47">
        <v>902102267</v>
      </c>
      <c r="J47">
        <v>962</v>
      </c>
      <c r="K47">
        <v>205.7</v>
      </c>
      <c r="L47">
        <v>117.11</v>
      </c>
      <c r="M47">
        <v>197883.4</v>
      </c>
      <c r="N47">
        <v>112659.82</v>
      </c>
      <c r="O47">
        <v>85223.58</v>
      </c>
      <c r="P47">
        <v>1</v>
      </c>
      <c r="Q47">
        <v>7</v>
      </c>
    </row>
    <row r="48" spans="1:17" x14ac:dyDescent="0.25">
      <c r="A48" t="s">
        <v>368</v>
      </c>
      <c r="B48" t="s">
        <v>421</v>
      </c>
      <c r="C48" t="s">
        <v>393</v>
      </c>
      <c r="D48" t="s">
        <v>366</v>
      </c>
      <c r="E48" t="s">
        <v>367</v>
      </c>
      <c r="F48" s="46">
        <v>42735</v>
      </c>
      <c r="G48">
        <v>31</v>
      </c>
      <c r="H48">
        <v>2016</v>
      </c>
      <c r="I48">
        <v>331438481</v>
      </c>
      <c r="J48">
        <v>8867</v>
      </c>
      <c r="K48">
        <v>437.2</v>
      </c>
      <c r="L48">
        <v>263.33</v>
      </c>
      <c r="M48">
        <v>3876652.4</v>
      </c>
      <c r="N48">
        <v>2334947.11</v>
      </c>
      <c r="O48">
        <v>1541705.29</v>
      </c>
      <c r="P48">
        <v>5</v>
      </c>
      <c r="Q48">
        <v>7</v>
      </c>
    </row>
    <row r="49" spans="1:17" x14ac:dyDescent="0.25">
      <c r="A49" t="s">
        <v>368</v>
      </c>
      <c r="B49" t="s">
        <v>408</v>
      </c>
      <c r="C49" t="s">
        <v>382</v>
      </c>
      <c r="D49" t="s">
        <v>366</v>
      </c>
      <c r="E49" t="s">
        <v>93</v>
      </c>
      <c r="F49" s="46">
        <v>40535</v>
      </c>
      <c r="G49">
        <v>23</v>
      </c>
      <c r="H49">
        <v>2010</v>
      </c>
      <c r="I49">
        <v>617667090</v>
      </c>
      <c r="J49">
        <v>273</v>
      </c>
      <c r="K49">
        <v>81.73</v>
      </c>
      <c r="L49">
        <v>56.67</v>
      </c>
      <c r="M49">
        <v>22312.29</v>
      </c>
      <c r="N49">
        <v>15470.91</v>
      </c>
      <c r="O49">
        <v>6841.38</v>
      </c>
      <c r="P49">
        <v>4</v>
      </c>
      <c r="Q49">
        <v>1</v>
      </c>
    </row>
    <row r="50" spans="1:17" x14ac:dyDescent="0.25">
      <c r="A50" t="s">
        <v>368</v>
      </c>
      <c r="B50" t="s">
        <v>422</v>
      </c>
      <c r="C50" t="s">
        <v>387</v>
      </c>
      <c r="D50" t="s">
        <v>361</v>
      </c>
      <c r="E50" t="s">
        <v>367</v>
      </c>
      <c r="F50" s="46">
        <v>41926</v>
      </c>
      <c r="G50">
        <v>14</v>
      </c>
      <c r="H50">
        <v>2014</v>
      </c>
      <c r="I50">
        <v>787399423</v>
      </c>
      <c r="J50">
        <v>7842</v>
      </c>
      <c r="K50">
        <v>109.28</v>
      </c>
      <c r="L50">
        <v>35.840000000000003</v>
      </c>
      <c r="M50">
        <v>856973.76</v>
      </c>
      <c r="N50">
        <v>281057.28000000003</v>
      </c>
      <c r="O50">
        <v>575916.48</v>
      </c>
      <c r="P50">
        <v>7</v>
      </c>
      <c r="Q50">
        <v>14</v>
      </c>
    </row>
    <row r="51" spans="1:17" x14ac:dyDescent="0.25">
      <c r="A51" t="s">
        <v>372</v>
      </c>
      <c r="B51" t="s">
        <v>423</v>
      </c>
      <c r="C51" t="s">
        <v>370</v>
      </c>
      <c r="D51" t="s">
        <v>361</v>
      </c>
      <c r="E51" t="s">
        <v>367</v>
      </c>
      <c r="F51" s="46">
        <v>40919</v>
      </c>
      <c r="G51">
        <v>11</v>
      </c>
      <c r="H51">
        <v>2012</v>
      </c>
      <c r="I51">
        <v>837559306</v>
      </c>
      <c r="J51">
        <v>1266</v>
      </c>
      <c r="K51">
        <v>651.21</v>
      </c>
      <c r="L51">
        <v>524.96</v>
      </c>
      <c r="M51">
        <v>824431.86</v>
      </c>
      <c r="N51">
        <v>664599.36</v>
      </c>
      <c r="O51">
        <v>159832.5</v>
      </c>
      <c r="P51">
        <v>4</v>
      </c>
      <c r="Q51">
        <v>8</v>
      </c>
    </row>
    <row r="52" spans="1:17" x14ac:dyDescent="0.25">
      <c r="A52" t="s">
        <v>368</v>
      </c>
      <c r="B52" t="s">
        <v>424</v>
      </c>
      <c r="C52" t="s">
        <v>387</v>
      </c>
      <c r="D52" t="s">
        <v>366</v>
      </c>
      <c r="E52" t="s">
        <v>367</v>
      </c>
      <c r="F52" s="46">
        <v>40211</v>
      </c>
      <c r="G52">
        <v>2</v>
      </c>
      <c r="H52">
        <v>2010</v>
      </c>
      <c r="I52">
        <v>385383069</v>
      </c>
      <c r="J52">
        <v>2269</v>
      </c>
      <c r="K52">
        <v>109.28</v>
      </c>
      <c r="L52">
        <v>35.840000000000003</v>
      </c>
      <c r="M52">
        <v>247956.32</v>
      </c>
      <c r="N52">
        <v>81320.960000000006</v>
      </c>
      <c r="O52">
        <v>166635.35999999999</v>
      </c>
      <c r="P52">
        <v>1</v>
      </c>
      <c r="Q52">
        <v>14</v>
      </c>
    </row>
    <row r="53" spans="1:17" x14ac:dyDescent="0.25">
      <c r="A53" t="s">
        <v>372</v>
      </c>
      <c r="B53" t="s">
        <v>425</v>
      </c>
      <c r="C53" t="s">
        <v>374</v>
      </c>
      <c r="D53" t="s">
        <v>366</v>
      </c>
      <c r="E53" t="s">
        <v>371</v>
      </c>
      <c r="F53" s="46">
        <v>41504</v>
      </c>
      <c r="G53">
        <v>18</v>
      </c>
      <c r="H53">
        <v>2013</v>
      </c>
      <c r="I53">
        <v>918419539</v>
      </c>
      <c r="J53">
        <v>9606</v>
      </c>
      <c r="K53">
        <v>9.33</v>
      </c>
      <c r="L53">
        <v>6.92</v>
      </c>
      <c r="M53">
        <v>89623.98</v>
      </c>
      <c r="N53">
        <v>66473.52</v>
      </c>
      <c r="O53">
        <v>23150.46</v>
      </c>
      <c r="P53">
        <v>2</v>
      </c>
      <c r="Q53">
        <v>26</v>
      </c>
    </row>
    <row r="54" spans="1:17" x14ac:dyDescent="0.25">
      <c r="A54" t="s">
        <v>414</v>
      </c>
      <c r="B54" t="s">
        <v>426</v>
      </c>
      <c r="C54" t="s">
        <v>365</v>
      </c>
      <c r="D54" t="s">
        <v>366</v>
      </c>
      <c r="E54" t="s">
        <v>93</v>
      </c>
      <c r="F54" s="46">
        <v>41358</v>
      </c>
      <c r="G54">
        <v>25</v>
      </c>
      <c r="H54">
        <v>2013</v>
      </c>
      <c r="I54">
        <v>844530045</v>
      </c>
      <c r="J54">
        <v>4063</v>
      </c>
      <c r="K54">
        <v>205.7</v>
      </c>
      <c r="L54">
        <v>117.11</v>
      </c>
      <c r="M54">
        <v>835759.1</v>
      </c>
      <c r="N54">
        <v>475817.93</v>
      </c>
      <c r="O54">
        <v>359941.17</v>
      </c>
      <c r="P54">
        <v>9</v>
      </c>
      <c r="Q54">
        <v>6</v>
      </c>
    </row>
    <row r="55" spans="1:17" x14ac:dyDescent="0.25">
      <c r="A55" t="s">
        <v>372</v>
      </c>
      <c r="B55" t="s">
        <v>427</v>
      </c>
      <c r="C55" t="s">
        <v>370</v>
      </c>
      <c r="D55" t="s">
        <v>361</v>
      </c>
      <c r="E55" t="s">
        <v>93</v>
      </c>
      <c r="F55" s="46">
        <v>40873</v>
      </c>
      <c r="G55">
        <v>26</v>
      </c>
      <c r="H55">
        <v>2011</v>
      </c>
      <c r="I55">
        <v>441888415</v>
      </c>
      <c r="J55">
        <v>3457</v>
      </c>
      <c r="K55">
        <v>651.21</v>
      </c>
      <c r="L55">
        <v>524.96</v>
      </c>
      <c r="M55">
        <v>2251232.9700000002</v>
      </c>
      <c r="N55">
        <v>1814786.72</v>
      </c>
      <c r="O55">
        <v>436446.25</v>
      </c>
      <c r="P55">
        <v>6</v>
      </c>
      <c r="Q55">
        <v>22</v>
      </c>
    </row>
    <row r="56" spans="1:17" x14ac:dyDescent="0.25">
      <c r="A56" t="s">
        <v>372</v>
      </c>
      <c r="B56" t="s">
        <v>373</v>
      </c>
      <c r="C56" t="s">
        <v>374</v>
      </c>
      <c r="D56" t="s">
        <v>361</v>
      </c>
      <c r="E56" t="s">
        <v>362</v>
      </c>
      <c r="F56" s="46">
        <v>41534</v>
      </c>
      <c r="G56">
        <v>17</v>
      </c>
      <c r="H56">
        <v>2013</v>
      </c>
      <c r="I56">
        <v>508980977</v>
      </c>
      <c r="J56">
        <v>7637</v>
      </c>
      <c r="K56">
        <v>9.33</v>
      </c>
      <c r="L56">
        <v>6.92</v>
      </c>
      <c r="M56">
        <v>71253.210000000006</v>
      </c>
      <c r="N56">
        <v>52848.04</v>
      </c>
      <c r="O56">
        <v>18405.169999999998</v>
      </c>
      <c r="P56">
        <v>8</v>
      </c>
      <c r="Q56">
        <v>7</v>
      </c>
    </row>
    <row r="57" spans="1:17" x14ac:dyDescent="0.25">
      <c r="A57" t="s">
        <v>372</v>
      </c>
      <c r="B57" t="s">
        <v>428</v>
      </c>
      <c r="C57" t="s">
        <v>387</v>
      </c>
      <c r="D57" t="s">
        <v>366</v>
      </c>
      <c r="E57" t="s">
        <v>367</v>
      </c>
      <c r="F57" s="46">
        <v>41068</v>
      </c>
      <c r="G57">
        <v>8</v>
      </c>
      <c r="H57">
        <v>2012</v>
      </c>
      <c r="I57">
        <v>114606559</v>
      </c>
      <c r="J57">
        <v>3482</v>
      </c>
      <c r="K57">
        <v>109.28</v>
      </c>
      <c r="L57">
        <v>35.840000000000003</v>
      </c>
      <c r="M57">
        <v>380512.96</v>
      </c>
      <c r="N57">
        <v>124794.88</v>
      </c>
      <c r="O57">
        <v>255718.08</v>
      </c>
      <c r="P57">
        <v>6</v>
      </c>
      <c r="Q57">
        <v>26</v>
      </c>
    </row>
    <row r="58" spans="1:17" x14ac:dyDescent="0.25">
      <c r="A58" t="s">
        <v>358</v>
      </c>
      <c r="B58" t="s">
        <v>429</v>
      </c>
      <c r="C58" t="s">
        <v>387</v>
      </c>
      <c r="D58" t="s">
        <v>361</v>
      </c>
      <c r="E58" t="s">
        <v>367</v>
      </c>
      <c r="F58" s="46">
        <v>40359</v>
      </c>
      <c r="G58">
        <v>30</v>
      </c>
      <c r="H58">
        <v>2010</v>
      </c>
      <c r="I58">
        <v>647876489</v>
      </c>
      <c r="J58">
        <v>9905</v>
      </c>
      <c r="K58">
        <v>109.28</v>
      </c>
      <c r="L58">
        <v>35.840000000000003</v>
      </c>
      <c r="M58">
        <v>1082418.3999999999</v>
      </c>
      <c r="N58">
        <v>354995.20000000001</v>
      </c>
      <c r="O58">
        <v>727423.2</v>
      </c>
      <c r="P58">
        <v>8</v>
      </c>
      <c r="Q58">
        <v>8</v>
      </c>
    </row>
    <row r="59" spans="1:17" x14ac:dyDescent="0.25">
      <c r="A59" t="s">
        <v>368</v>
      </c>
      <c r="B59" t="s">
        <v>430</v>
      </c>
      <c r="C59" t="s">
        <v>393</v>
      </c>
      <c r="D59" t="s">
        <v>361</v>
      </c>
      <c r="E59" t="s">
        <v>362</v>
      </c>
      <c r="F59" s="46">
        <v>42058</v>
      </c>
      <c r="G59">
        <v>23</v>
      </c>
      <c r="H59">
        <v>2015</v>
      </c>
      <c r="I59">
        <v>868214595</v>
      </c>
      <c r="J59">
        <v>2847</v>
      </c>
      <c r="K59">
        <v>437.2</v>
      </c>
      <c r="L59">
        <v>263.33</v>
      </c>
      <c r="M59">
        <v>1244708.3999999999</v>
      </c>
      <c r="N59">
        <v>749700.51</v>
      </c>
      <c r="O59">
        <v>495007.89</v>
      </c>
      <c r="P59">
        <v>4</v>
      </c>
      <c r="Q59">
        <v>23</v>
      </c>
    </row>
    <row r="60" spans="1:17" x14ac:dyDescent="0.25">
      <c r="A60" t="s">
        <v>368</v>
      </c>
      <c r="B60" t="s">
        <v>431</v>
      </c>
      <c r="C60" t="s">
        <v>378</v>
      </c>
      <c r="D60" t="s">
        <v>366</v>
      </c>
      <c r="E60" t="s">
        <v>371</v>
      </c>
      <c r="F60" s="46">
        <v>40913</v>
      </c>
      <c r="G60">
        <v>5</v>
      </c>
      <c r="H60">
        <v>2012</v>
      </c>
      <c r="I60">
        <v>955357205</v>
      </c>
      <c r="J60">
        <v>282</v>
      </c>
      <c r="K60">
        <v>668.27</v>
      </c>
      <c r="L60">
        <v>502.54</v>
      </c>
      <c r="M60">
        <v>188452.14</v>
      </c>
      <c r="N60">
        <v>141716.28</v>
      </c>
      <c r="O60">
        <v>46735.86</v>
      </c>
      <c r="P60">
        <v>5</v>
      </c>
      <c r="Q60">
        <v>8</v>
      </c>
    </row>
    <row r="61" spans="1:17" x14ac:dyDescent="0.25">
      <c r="A61" t="s">
        <v>372</v>
      </c>
      <c r="B61" t="s">
        <v>412</v>
      </c>
      <c r="C61" t="s">
        <v>393</v>
      </c>
      <c r="D61" t="s">
        <v>361</v>
      </c>
      <c r="E61" t="s">
        <v>362</v>
      </c>
      <c r="F61" s="46">
        <v>41736</v>
      </c>
      <c r="G61">
        <v>7</v>
      </c>
      <c r="H61">
        <v>2014</v>
      </c>
      <c r="I61">
        <v>259353148</v>
      </c>
      <c r="J61">
        <v>7215</v>
      </c>
      <c r="K61">
        <v>437.2</v>
      </c>
      <c r="L61">
        <v>263.33</v>
      </c>
      <c r="M61">
        <v>3154398</v>
      </c>
      <c r="N61">
        <v>1899925.95</v>
      </c>
      <c r="O61">
        <v>1254472.05</v>
      </c>
      <c r="P61">
        <v>2</v>
      </c>
      <c r="Q61">
        <v>13</v>
      </c>
    </row>
    <row r="62" spans="1:17" x14ac:dyDescent="0.25">
      <c r="A62" t="s">
        <v>358</v>
      </c>
      <c r="B62" t="s">
        <v>410</v>
      </c>
      <c r="C62" t="s">
        <v>365</v>
      </c>
      <c r="D62" t="s">
        <v>361</v>
      </c>
      <c r="E62" t="s">
        <v>362</v>
      </c>
      <c r="F62" s="46">
        <v>41434</v>
      </c>
      <c r="G62">
        <v>9</v>
      </c>
      <c r="H62">
        <v>2013</v>
      </c>
      <c r="I62">
        <v>450563752</v>
      </c>
      <c r="J62">
        <v>682</v>
      </c>
      <c r="K62">
        <v>205.7</v>
      </c>
      <c r="L62">
        <v>117.11</v>
      </c>
      <c r="M62">
        <v>140287.4</v>
      </c>
      <c r="N62">
        <v>79869.02</v>
      </c>
      <c r="O62">
        <v>60418.38</v>
      </c>
      <c r="P62">
        <v>10</v>
      </c>
      <c r="Q62">
        <v>21</v>
      </c>
    </row>
    <row r="63" spans="1:17" x14ac:dyDescent="0.25">
      <c r="A63" t="s">
        <v>368</v>
      </c>
      <c r="B63" t="s">
        <v>432</v>
      </c>
      <c r="C63" t="s">
        <v>360</v>
      </c>
      <c r="D63" t="s">
        <v>366</v>
      </c>
      <c r="E63" t="s">
        <v>371</v>
      </c>
      <c r="F63" s="46">
        <v>41451</v>
      </c>
      <c r="G63">
        <v>26</v>
      </c>
      <c r="H63">
        <v>2013</v>
      </c>
      <c r="I63">
        <v>569662845</v>
      </c>
      <c r="J63">
        <v>4750</v>
      </c>
      <c r="K63">
        <v>255.28</v>
      </c>
      <c r="L63">
        <v>159.41999999999999</v>
      </c>
      <c r="M63">
        <v>1212580</v>
      </c>
      <c r="N63">
        <v>757245</v>
      </c>
      <c r="O63">
        <v>455335</v>
      </c>
      <c r="P63">
        <v>3</v>
      </c>
      <c r="Q63">
        <v>9</v>
      </c>
    </row>
    <row r="64" spans="1:17" x14ac:dyDescent="0.25">
      <c r="A64" t="s">
        <v>372</v>
      </c>
      <c r="B64" t="s">
        <v>394</v>
      </c>
      <c r="C64" t="s">
        <v>370</v>
      </c>
      <c r="D64" t="s">
        <v>366</v>
      </c>
      <c r="E64" t="s">
        <v>93</v>
      </c>
      <c r="F64" s="46">
        <v>40854</v>
      </c>
      <c r="G64">
        <v>7</v>
      </c>
      <c r="H64">
        <v>2011</v>
      </c>
      <c r="I64">
        <v>177636754</v>
      </c>
      <c r="J64">
        <v>5518</v>
      </c>
      <c r="K64">
        <v>651.21</v>
      </c>
      <c r="L64">
        <v>524.96</v>
      </c>
      <c r="M64">
        <v>3593376.78</v>
      </c>
      <c r="N64">
        <v>2896729.28</v>
      </c>
      <c r="O64">
        <v>696647.5</v>
      </c>
      <c r="P64">
        <v>9</v>
      </c>
      <c r="Q64">
        <v>13</v>
      </c>
    </row>
    <row r="65" spans="1:17" x14ac:dyDescent="0.25">
      <c r="A65" t="s">
        <v>414</v>
      </c>
      <c r="B65" t="s">
        <v>433</v>
      </c>
      <c r="C65" t="s">
        <v>387</v>
      </c>
      <c r="D65" t="s">
        <v>361</v>
      </c>
      <c r="E65" t="s">
        <v>362</v>
      </c>
      <c r="F65" s="46">
        <v>40481</v>
      </c>
      <c r="G65">
        <v>30</v>
      </c>
      <c r="H65">
        <v>2010</v>
      </c>
      <c r="I65">
        <v>705784308</v>
      </c>
      <c r="J65">
        <v>6116</v>
      </c>
      <c r="K65">
        <v>109.28</v>
      </c>
      <c r="L65">
        <v>35.840000000000003</v>
      </c>
      <c r="M65">
        <v>668356.48</v>
      </c>
      <c r="N65">
        <v>219197.44</v>
      </c>
      <c r="O65">
        <v>449159.04</v>
      </c>
      <c r="P65">
        <v>2</v>
      </c>
      <c r="Q65">
        <v>20</v>
      </c>
    </row>
    <row r="66" spans="1:17" x14ac:dyDescent="0.25">
      <c r="A66" t="s">
        <v>363</v>
      </c>
      <c r="B66" t="s">
        <v>434</v>
      </c>
      <c r="C66" t="s">
        <v>393</v>
      </c>
      <c r="D66" t="s">
        <v>361</v>
      </c>
      <c r="E66" t="s">
        <v>362</v>
      </c>
      <c r="F66" s="46">
        <v>41560</v>
      </c>
      <c r="G66">
        <v>13</v>
      </c>
      <c r="H66">
        <v>2013</v>
      </c>
      <c r="I66">
        <v>505716836</v>
      </c>
      <c r="J66">
        <v>1705</v>
      </c>
      <c r="K66">
        <v>437.2</v>
      </c>
      <c r="L66">
        <v>263.33</v>
      </c>
      <c r="M66">
        <v>745426</v>
      </c>
      <c r="N66">
        <v>448977.65</v>
      </c>
      <c r="O66">
        <v>296448.34999999998</v>
      </c>
      <c r="P66">
        <v>8</v>
      </c>
      <c r="Q66">
        <v>16</v>
      </c>
    </row>
    <row r="67" spans="1:17" x14ac:dyDescent="0.25">
      <c r="A67" t="s">
        <v>372</v>
      </c>
      <c r="B67" t="s">
        <v>375</v>
      </c>
      <c r="C67" t="s">
        <v>393</v>
      </c>
      <c r="D67" t="s">
        <v>361</v>
      </c>
      <c r="E67" t="s">
        <v>362</v>
      </c>
      <c r="F67" s="46">
        <v>41558</v>
      </c>
      <c r="G67">
        <v>11</v>
      </c>
      <c r="H67">
        <v>2013</v>
      </c>
      <c r="I67">
        <v>699358165</v>
      </c>
      <c r="J67">
        <v>4477</v>
      </c>
      <c r="K67">
        <v>437.2</v>
      </c>
      <c r="L67">
        <v>263.33</v>
      </c>
      <c r="M67">
        <v>1957344.4</v>
      </c>
      <c r="N67">
        <v>1178928.4099999999</v>
      </c>
      <c r="O67">
        <v>778415.99</v>
      </c>
      <c r="P67">
        <v>6</v>
      </c>
      <c r="Q67">
        <v>12</v>
      </c>
    </row>
    <row r="68" spans="1:17" x14ac:dyDescent="0.25">
      <c r="A68" t="s">
        <v>372</v>
      </c>
      <c r="B68" t="s">
        <v>435</v>
      </c>
      <c r="C68" t="s">
        <v>382</v>
      </c>
      <c r="D68" t="s">
        <v>361</v>
      </c>
      <c r="E68" t="s">
        <v>371</v>
      </c>
      <c r="F68" s="46">
        <v>41098</v>
      </c>
      <c r="G68">
        <v>8</v>
      </c>
      <c r="H68">
        <v>2012</v>
      </c>
      <c r="I68">
        <v>228944623</v>
      </c>
      <c r="J68">
        <v>8656</v>
      </c>
      <c r="K68">
        <v>81.73</v>
      </c>
      <c r="L68">
        <v>56.67</v>
      </c>
      <c r="M68">
        <v>707454.88</v>
      </c>
      <c r="N68">
        <v>490535.52</v>
      </c>
      <c r="O68">
        <v>216919.36</v>
      </c>
      <c r="P68">
        <v>2</v>
      </c>
      <c r="Q68">
        <v>4</v>
      </c>
    </row>
    <row r="69" spans="1:17" x14ac:dyDescent="0.25">
      <c r="A69" t="s">
        <v>363</v>
      </c>
      <c r="B69" t="s">
        <v>436</v>
      </c>
      <c r="C69" t="s">
        <v>387</v>
      </c>
      <c r="D69" t="s">
        <v>361</v>
      </c>
      <c r="E69" t="s">
        <v>93</v>
      </c>
      <c r="F69" s="46">
        <v>42576</v>
      </c>
      <c r="G69">
        <v>25</v>
      </c>
      <c r="H69">
        <v>2016</v>
      </c>
      <c r="I69">
        <v>807025039</v>
      </c>
      <c r="J69">
        <v>5498</v>
      </c>
      <c r="K69">
        <v>109.28</v>
      </c>
      <c r="L69">
        <v>35.840000000000003</v>
      </c>
      <c r="M69">
        <v>600821.43999999994</v>
      </c>
      <c r="N69">
        <v>197048.32000000001</v>
      </c>
      <c r="O69">
        <v>403773.12</v>
      </c>
      <c r="P69">
        <v>10</v>
      </c>
      <c r="Q69">
        <v>18</v>
      </c>
    </row>
    <row r="70" spans="1:17" x14ac:dyDescent="0.25">
      <c r="A70" t="s">
        <v>368</v>
      </c>
      <c r="B70" t="s">
        <v>437</v>
      </c>
      <c r="C70" t="s">
        <v>370</v>
      </c>
      <c r="D70" t="s">
        <v>361</v>
      </c>
      <c r="E70" t="s">
        <v>362</v>
      </c>
      <c r="F70" s="46">
        <v>40475</v>
      </c>
      <c r="G70">
        <v>24</v>
      </c>
      <c r="H70">
        <v>2010</v>
      </c>
      <c r="I70">
        <v>166460740</v>
      </c>
      <c r="J70">
        <v>8287</v>
      </c>
      <c r="K70">
        <v>651.21</v>
      </c>
      <c r="L70">
        <v>524.96</v>
      </c>
      <c r="M70">
        <v>5396577.2699999996</v>
      </c>
      <c r="N70">
        <v>4350343.5199999996</v>
      </c>
      <c r="O70">
        <v>1046233.75</v>
      </c>
      <c r="P70">
        <v>7</v>
      </c>
      <c r="Q70">
        <v>19</v>
      </c>
    </row>
    <row r="71" spans="1:17" x14ac:dyDescent="0.25">
      <c r="A71" t="s">
        <v>372</v>
      </c>
      <c r="B71" t="s">
        <v>438</v>
      </c>
      <c r="C71" t="s">
        <v>387</v>
      </c>
      <c r="D71" t="s">
        <v>361</v>
      </c>
      <c r="E71" t="s">
        <v>371</v>
      </c>
      <c r="F71" s="46">
        <v>42119</v>
      </c>
      <c r="G71">
        <v>25</v>
      </c>
      <c r="H71">
        <v>2015</v>
      </c>
      <c r="I71">
        <v>610425555</v>
      </c>
      <c r="J71">
        <v>7342</v>
      </c>
      <c r="K71">
        <v>109.28</v>
      </c>
      <c r="L71">
        <v>35.840000000000003</v>
      </c>
      <c r="M71">
        <v>802333.76</v>
      </c>
      <c r="N71">
        <v>263137.28000000003</v>
      </c>
      <c r="O71">
        <v>539196.48</v>
      </c>
      <c r="P71">
        <v>1</v>
      </c>
      <c r="Q71">
        <v>12</v>
      </c>
    </row>
    <row r="72" spans="1:17" x14ac:dyDescent="0.25">
      <c r="A72" t="s">
        <v>384</v>
      </c>
      <c r="B72" t="s">
        <v>396</v>
      </c>
      <c r="C72" t="s">
        <v>370</v>
      </c>
      <c r="D72" t="s">
        <v>366</v>
      </c>
      <c r="E72" t="s">
        <v>93</v>
      </c>
      <c r="F72" s="46">
        <v>41387</v>
      </c>
      <c r="G72">
        <v>23</v>
      </c>
      <c r="H72">
        <v>2013</v>
      </c>
      <c r="I72">
        <v>462405812</v>
      </c>
      <c r="J72">
        <v>5010</v>
      </c>
      <c r="K72">
        <v>651.21</v>
      </c>
      <c r="L72">
        <v>524.96</v>
      </c>
      <c r="M72">
        <v>3262562.1</v>
      </c>
      <c r="N72">
        <v>2630049.6</v>
      </c>
      <c r="O72">
        <v>632512.5</v>
      </c>
      <c r="P72">
        <v>9</v>
      </c>
      <c r="Q72">
        <v>5</v>
      </c>
    </row>
    <row r="73" spans="1:17" x14ac:dyDescent="0.25">
      <c r="A73" t="s">
        <v>414</v>
      </c>
      <c r="B73" t="s">
        <v>433</v>
      </c>
      <c r="C73" t="s">
        <v>374</v>
      </c>
      <c r="D73" t="s">
        <v>366</v>
      </c>
      <c r="E73" t="s">
        <v>371</v>
      </c>
      <c r="F73" s="46">
        <v>42230</v>
      </c>
      <c r="G73">
        <v>14</v>
      </c>
      <c r="H73">
        <v>2015</v>
      </c>
      <c r="I73">
        <v>816200339</v>
      </c>
      <c r="J73">
        <v>673</v>
      </c>
      <c r="K73">
        <v>9.33</v>
      </c>
      <c r="L73">
        <v>6.92</v>
      </c>
      <c r="M73">
        <v>6279.09</v>
      </c>
      <c r="N73">
        <v>4657.16</v>
      </c>
      <c r="O73">
        <v>1621.93</v>
      </c>
      <c r="P73">
        <v>2</v>
      </c>
      <c r="Q73">
        <v>7</v>
      </c>
    </row>
    <row r="74" spans="1:17" x14ac:dyDescent="0.25">
      <c r="A74" t="s">
        <v>372</v>
      </c>
      <c r="B74" t="s">
        <v>439</v>
      </c>
      <c r="C74" t="s">
        <v>395</v>
      </c>
      <c r="D74" t="s">
        <v>366</v>
      </c>
      <c r="E74" t="s">
        <v>367</v>
      </c>
      <c r="F74" s="46">
        <v>40689</v>
      </c>
      <c r="G74">
        <v>26</v>
      </c>
      <c r="H74">
        <v>2011</v>
      </c>
      <c r="I74">
        <v>585920464</v>
      </c>
      <c r="J74">
        <v>5741</v>
      </c>
      <c r="K74">
        <v>47.45</v>
      </c>
      <c r="L74">
        <v>31.79</v>
      </c>
      <c r="M74">
        <v>272410.45</v>
      </c>
      <c r="N74">
        <v>182506.39</v>
      </c>
      <c r="O74">
        <v>89904.06</v>
      </c>
      <c r="P74">
        <v>4</v>
      </c>
      <c r="Q74">
        <v>26</v>
      </c>
    </row>
    <row r="75" spans="1:17" x14ac:dyDescent="0.25">
      <c r="A75" t="s">
        <v>372</v>
      </c>
      <c r="B75" t="s">
        <v>412</v>
      </c>
      <c r="C75" t="s">
        <v>365</v>
      </c>
      <c r="D75" t="s">
        <v>366</v>
      </c>
      <c r="E75" t="s">
        <v>362</v>
      </c>
      <c r="F75" s="46">
        <v>42875</v>
      </c>
      <c r="G75">
        <v>20</v>
      </c>
      <c r="H75">
        <v>2017</v>
      </c>
      <c r="I75">
        <v>555990016</v>
      </c>
      <c r="J75">
        <v>8656</v>
      </c>
      <c r="K75">
        <v>205.7</v>
      </c>
      <c r="L75">
        <v>117.11</v>
      </c>
      <c r="M75">
        <v>1780539.2</v>
      </c>
      <c r="N75">
        <v>1013704.16</v>
      </c>
      <c r="O75">
        <v>766835.04</v>
      </c>
      <c r="P75">
        <v>3</v>
      </c>
      <c r="Q75">
        <v>19</v>
      </c>
    </row>
    <row r="76" spans="1:17" x14ac:dyDescent="0.25">
      <c r="A76" t="s">
        <v>414</v>
      </c>
      <c r="B76" t="s">
        <v>440</v>
      </c>
      <c r="C76" t="s">
        <v>393</v>
      </c>
      <c r="D76" t="s">
        <v>361</v>
      </c>
      <c r="E76" t="s">
        <v>371</v>
      </c>
      <c r="F76" s="46">
        <v>41460</v>
      </c>
      <c r="G76">
        <v>5</v>
      </c>
      <c r="H76">
        <v>2013</v>
      </c>
      <c r="I76">
        <v>231145322</v>
      </c>
      <c r="J76">
        <v>9892</v>
      </c>
      <c r="K76">
        <v>437.2</v>
      </c>
      <c r="L76">
        <v>263.33</v>
      </c>
      <c r="M76">
        <v>4324782.4000000004</v>
      </c>
      <c r="N76">
        <v>2604860.36</v>
      </c>
      <c r="O76">
        <v>1719922.04</v>
      </c>
      <c r="P76">
        <v>6</v>
      </c>
      <c r="Q76">
        <v>3</v>
      </c>
    </row>
    <row r="77" spans="1:17" x14ac:dyDescent="0.25">
      <c r="A77" t="s">
        <v>441</v>
      </c>
      <c r="B77" t="s">
        <v>442</v>
      </c>
      <c r="C77" t="s">
        <v>378</v>
      </c>
      <c r="D77" t="s">
        <v>361</v>
      </c>
      <c r="E77" t="s">
        <v>367</v>
      </c>
      <c r="F77" s="46">
        <v>41949</v>
      </c>
      <c r="G77">
        <v>6</v>
      </c>
      <c r="H77">
        <v>2014</v>
      </c>
      <c r="I77">
        <v>986435210</v>
      </c>
      <c r="J77">
        <v>6954</v>
      </c>
      <c r="K77">
        <v>668.27</v>
      </c>
      <c r="L77">
        <v>502.54</v>
      </c>
      <c r="M77">
        <v>4647149.58</v>
      </c>
      <c r="N77">
        <v>3494663.16</v>
      </c>
      <c r="O77">
        <v>1152486.42</v>
      </c>
      <c r="P77">
        <v>5</v>
      </c>
      <c r="Q77">
        <v>12</v>
      </c>
    </row>
    <row r="78" spans="1:17" x14ac:dyDescent="0.25">
      <c r="A78" t="s">
        <v>358</v>
      </c>
      <c r="B78" t="s">
        <v>443</v>
      </c>
      <c r="C78" t="s">
        <v>395</v>
      </c>
      <c r="D78" t="s">
        <v>366</v>
      </c>
      <c r="E78" t="s">
        <v>367</v>
      </c>
      <c r="F78" s="46">
        <v>41940</v>
      </c>
      <c r="G78">
        <v>28</v>
      </c>
      <c r="H78">
        <v>2014</v>
      </c>
      <c r="I78">
        <v>217221009</v>
      </c>
      <c r="J78">
        <v>9379</v>
      </c>
      <c r="K78">
        <v>47.45</v>
      </c>
      <c r="L78">
        <v>31.79</v>
      </c>
      <c r="M78">
        <v>445033.55</v>
      </c>
      <c r="N78">
        <v>298158.40999999997</v>
      </c>
      <c r="O78">
        <v>146875.14000000001</v>
      </c>
      <c r="P78">
        <v>1</v>
      </c>
      <c r="Q78">
        <v>12</v>
      </c>
    </row>
    <row r="79" spans="1:17" x14ac:dyDescent="0.25">
      <c r="A79" t="s">
        <v>384</v>
      </c>
      <c r="B79" t="s">
        <v>444</v>
      </c>
      <c r="C79" t="s">
        <v>380</v>
      </c>
      <c r="D79" t="s">
        <v>361</v>
      </c>
      <c r="E79" t="s">
        <v>367</v>
      </c>
      <c r="F79" s="46">
        <v>40801</v>
      </c>
      <c r="G79">
        <v>15</v>
      </c>
      <c r="H79">
        <v>2011</v>
      </c>
      <c r="I79">
        <v>789176547</v>
      </c>
      <c r="J79">
        <v>3732</v>
      </c>
      <c r="K79">
        <v>154.06</v>
      </c>
      <c r="L79">
        <v>90.93</v>
      </c>
      <c r="M79">
        <v>574951.92000000004</v>
      </c>
      <c r="N79">
        <v>339350.76</v>
      </c>
      <c r="O79">
        <v>235601.16</v>
      </c>
      <c r="P79">
        <v>7</v>
      </c>
      <c r="Q79">
        <v>12</v>
      </c>
    </row>
    <row r="80" spans="1:17" x14ac:dyDescent="0.25">
      <c r="A80" t="s">
        <v>368</v>
      </c>
      <c r="B80" t="s">
        <v>445</v>
      </c>
      <c r="C80" t="s">
        <v>360</v>
      </c>
      <c r="D80" t="s">
        <v>361</v>
      </c>
      <c r="E80" t="s">
        <v>362</v>
      </c>
      <c r="F80" s="46">
        <v>41058</v>
      </c>
      <c r="G80">
        <v>29</v>
      </c>
      <c r="H80">
        <v>2012</v>
      </c>
      <c r="I80">
        <v>688288152</v>
      </c>
      <c r="J80">
        <v>8614</v>
      </c>
      <c r="K80">
        <v>255.28</v>
      </c>
      <c r="L80">
        <v>159.41999999999999</v>
      </c>
      <c r="M80">
        <v>2198981.92</v>
      </c>
      <c r="N80">
        <v>1373243.88</v>
      </c>
      <c r="O80">
        <v>825738.04</v>
      </c>
      <c r="P80">
        <v>6</v>
      </c>
      <c r="Q80">
        <v>7</v>
      </c>
    </row>
    <row r="81" spans="1:17" x14ac:dyDescent="0.25">
      <c r="A81" t="s">
        <v>358</v>
      </c>
      <c r="B81" t="s">
        <v>446</v>
      </c>
      <c r="C81" t="s">
        <v>393</v>
      </c>
      <c r="D81" t="s">
        <v>366</v>
      </c>
      <c r="E81" t="s">
        <v>362</v>
      </c>
      <c r="F81" s="46">
        <v>41475</v>
      </c>
      <c r="G81">
        <v>20</v>
      </c>
      <c r="H81">
        <v>2013</v>
      </c>
      <c r="I81">
        <v>670854651</v>
      </c>
      <c r="J81">
        <v>9654</v>
      </c>
      <c r="K81">
        <v>437.2</v>
      </c>
      <c r="L81">
        <v>263.33</v>
      </c>
      <c r="M81">
        <v>4220728.8</v>
      </c>
      <c r="N81">
        <v>2542187.8199999998</v>
      </c>
      <c r="O81">
        <v>1678540.98</v>
      </c>
      <c r="P81">
        <v>9</v>
      </c>
      <c r="Q81">
        <v>20</v>
      </c>
    </row>
    <row r="82" spans="1:17" x14ac:dyDescent="0.25">
      <c r="A82" t="s">
        <v>368</v>
      </c>
      <c r="B82" t="s">
        <v>447</v>
      </c>
      <c r="C82" t="s">
        <v>378</v>
      </c>
      <c r="D82" t="s">
        <v>361</v>
      </c>
      <c r="E82" t="s">
        <v>371</v>
      </c>
      <c r="F82" s="46">
        <v>41203</v>
      </c>
      <c r="G82">
        <v>21</v>
      </c>
      <c r="H82">
        <v>2012</v>
      </c>
      <c r="I82">
        <v>213487374</v>
      </c>
      <c r="J82">
        <v>4513</v>
      </c>
      <c r="K82">
        <v>668.27</v>
      </c>
      <c r="L82">
        <v>502.54</v>
      </c>
      <c r="M82">
        <v>3015902.51</v>
      </c>
      <c r="N82">
        <v>2267963.02</v>
      </c>
      <c r="O82">
        <v>747939.49</v>
      </c>
      <c r="P82">
        <v>9</v>
      </c>
      <c r="Q82">
        <v>9</v>
      </c>
    </row>
    <row r="83" spans="1:17" x14ac:dyDescent="0.25">
      <c r="A83" t="s">
        <v>414</v>
      </c>
      <c r="B83" t="s">
        <v>448</v>
      </c>
      <c r="C83" t="s">
        <v>387</v>
      </c>
      <c r="D83" t="s">
        <v>366</v>
      </c>
      <c r="E83" t="s">
        <v>371</v>
      </c>
      <c r="F83" s="46">
        <v>41170</v>
      </c>
      <c r="G83">
        <v>18</v>
      </c>
      <c r="H83">
        <v>2012</v>
      </c>
      <c r="I83">
        <v>663110148</v>
      </c>
      <c r="J83">
        <v>7884</v>
      </c>
      <c r="K83">
        <v>109.28</v>
      </c>
      <c r="L83">
        <v>35.840000000000003</v>
      </c>
      <c r="M83">
        <v>861563.52</v>
      </c>
      <c r="N83">
        <v>282562.56</v>
      </c>
      <c r="O83">
        <v>579000.96</v>
      </c>
      <c r="P83">
        <v>1</v>
      </c>
      <c r="Q83">
        <v>24</v>
      </c>
    </row>
    <row r="84" spans="1:17" x14ac:dyDescent="0.25">
      <c r="A84" t="s">
        <v>414</v>
      </c>
      <c r="B84" t="s">
        <v>449</v>
      </c>
      <c r="C84" t="s">
        <v>393</v>
      </c>
      <c r="D84" t="s">
        <v>366</v>
      </c>
      <c r="E84" t="s">
        <v>362</v>
      </c>
      <c r="F84" s="46">
        <v>42689</v>
      </c>
      <c r="G84">
        <v>15</v>
      </c>
      <c r="H84">
        <v>2016</v>
      </c>
      <c r="I84">
        <v>286959302</v>
      </c>
      <c r="J84">
        <v>6489</v>
      </c>
      <c r="K84">
        <v>437.2</v>
      </c>
      <c r="L84">
        <v>263.33</v>
      </c>
      <c r="M84">
        <v>2836990.8</v>
      </c>
      <c r="N84">
        <v>1708748.37</v>
      </c>
      <c r="O84">
        <v>1128242.43</v>
      </c>
      <c r="P84">
        <v>8</v>
      </c>
      <c r="Q84">
        <v>18</v>
      </c>
    </row>
    <row r="85" spans="1:17" x14ac:dyDescent="0.25">
      <c r="A85" t="s">
        <v>372</v>
      </c>
      <c r="B85" t="s">
        <v>450</v>
      </c>
      <c r="C85" t="s">
        <v>401</v>
      </c>
      <c r="D85" t="s">
        <v>366</v>
      </c>
      <c r="E85" t="s">
        <v>371</v>
      </c>
      <c r="F85" s="46">
        <v>40547</v>
      </c>
      <c r="G85">
        <v>4</v>
      </c>
      <c r="H85">
        <v>2011</v>
      </c>
      <c r="I85">
        <v>122583663</v>
      </c>
      <c r="J85">
        <v>4085</v>
      </c>
      <c r="K85">
        <v>152.58000000000001</v>
      </c>
      <c r="L85">
        <v>97.44</v>
      </c>
      <c r="M85">
        <v>623289.30000000005</v>
      </c>
      <c r="N85">
        <v>398042.4</v>
      </c>
      <c r="O85">
        <v>225246.9</v>
      </c>
      <c r="P85">
        <v>5</v>
      </c>
      <c r="Q85">
        <v>13</v>
      </c>
    </row>
    <row r="86" spans="1:17" x14ac:dyDescent="0.25">
      <c r="A86" t="s">
        <v>372</v>
      </c>
      <c r="B86" t="s">
        <v>451</v>
      </c>
      <c r="C86" t="s">
        <v>380</v>
      </c>
      <c r="D86" t="s">
        <v>366</v>
      </c>
      <c r="E86" t="s">
        <v>371</v>
      </c>
      <c r="F86" s="46">
        <v>40986</v>
      </c>
      <c r="G86">
        <v>18</v>
      </c>
      <c r="H86">
        <v>2012</v>
      </c>
      <c r="I86">
        <v>827844560</v>
      </c>
      <c r="J86">
        <v>6457</v>
      </c>
      <c r="K86">
        <v>154.06</v>
      </c>
      <c r="L86">
        <v>90.93</v>
      </c>
      <c r="M86">
        <v>994765.42</v>
      </c>
      <c r="N86">
        <v>587135.01</v>
      </c>
      <c r="O86">
        <v>407630.41</v>
      </c>
      <c r="P86">
        <v>6</v>
      </c>
      <c r="Q86">
        <v>26</v>
      </c>
    </row>
    <row r="87" spans="1:17" x14ac:dyDescent="0.25">
      <c r="A87" t="s">
        <v>441</v>
      </c>
      <c r="B87" t="s">
        <v>442</v>
      </c>
      <c r="C87" t="s">
        <v>382</v>
      </c>
      <c r="D87" t="s">
        <v>361</v>
      </c>
      <c r="E87" t="s">
        <v>371</v>
      </c>
      <c r="F87" s="46">
        <v>40956</v>
      </c>
      <c r="G87">
        <v>17</v>
      </c>
      <c r="H87">
        <v>2012</v>
      </c>
      <c r="I87">
        <v>430915820</v>
      </c>
      <c r="J87">
        <v>6422</v>
      </c>
      <c r="K87">
        <v>81.73</v>
      </c>
      <c r="L87">
        <v>56.67</v>
      </c>
      <c r="M87">
        <v>524870.06000000006</v>
      </c>
      <c r="N87">
        <v>363934.74</v>
      </c>
      <c r="O87">
        <v>160935.32</v>
      </c>
      <c r="P87">
        <v>7</v>
      </c>
      <c r="Q87">
        <v>23</v>
      </c>
    </row>
    <row r="88" spans="1:17" x14ac:dyDescent="0.25">
      <c r="A88" t="s">
        <v>372</v>
      </c>
      <c r="B88" t="s">
        <v>373</v>
      </c>
      <c r="C88" t="s">
        <v>395</v>
      </c>
      <c r="D88" t="s">
        <v>361</v>
      </c>
      <c r="E88" t="s">
        <v>367</v>
      </c>
      <c r="F88" s="46">
        <v>40559</v>
      </c>
      <c r="G88">
        <v>16</v>
      </c>
      <c r="H88">
        <v>2011</v>
      </c>
      <c r="I88">
        <v>180283772</v>
      </c>
      <c r="J88">
        <v>8829</v>
      </c>
      <c r="K88">
        <v>47.45</v>
      </c>
      <c r="L88">
        <v>31.79</v>
      </c>
      <c r="M88">
        <v>418936.05</v>
      </c>
      <c r="N88">
        <v>280673.90999999997</v>
      </c>
      <c r="O88">
        <v>138262.14000000001</v>
      </c>
      <c r="P88">
        <v>5</v>
      </c>
      <c r="Q88">
        <v>11</v>
      </c>
    </row>
    <row r="89" spans="1:17" x14ac:dyDescent="0.25">
      <c r="A89" t="s">
        <v>372</v>
      </c>
      <c r="B89" t="s">
        <v>407</v>
      </c>
      <c r="C89" t="s">
        <v>360</v>
      </c>
      <c r="D89" t="s">
        <v>361</v>
      </c>
      <c r="E89" t="s">
        <v>93</v>
      </c>
      <c r="F89" s="46">
        <v>41673</v>
      </c>
      <c r="G89">
        <v>3</v>
      </c>
      <c r="H89">
        <v>2014</v>
      </c>
      <c r="I89">
        <v>494747245</v>
      </c>
      <c r="J89">
        <v>5559</v>
      </c>
      <c r="K89">
        <v>255.28</v>
      </c>
      <c r="L89">
        <v>159.41999999999999</v>
      </c>
      <c r="M89">
        <v>1419101.52</v>
      </c>
      <c r="N89">
        <v>886215.78</v>
      </c>
      <c r="O89">
        <v>532885.74</v>
      </c>
      <c r="P89">
        <v>1</v>
      </c>
      <c r="Q89">
        <v>4</v>
      </c>
    </row>
    <row r="90" spans="1:17" x14ac:dyDescent="0.25">
      <c r="A90" t="s">
        <v>414</v>
      </c>
      <c r="B90" t="s">
        <v>452</v>
      </c>
      <c r="C90" t="s">
        <v>374</v>
      </c>
      <c r="D90" t="s">
        <v>366</v>
      </c>
      <c r="E90" t="s">
        <v>93</v>
      </c>
      <c r="F90" s="46">
        <v>41029</v>
      </c>
      <c r="G90">
        <v>30</v>
      </c>
      <c r="H90">
        <v>2012</v>
      </c>
      <c r="I90">
        <v>513417565</v>
      </c>
      <c r="J90">
        <v>522</v>
      </c>
      <c r="K90">
        <v>9.33</v>
      </c>
      <c r="L90">
        <v>6.92</v>
      </c>
      <c r="M90">
        <v>4870.26</v>
      </c>
      <c r="N90">
        <v>3612.24</v>
      </c>
      <c r="O90">
        <v>1258.02</v>
      </c>
      <c r="P90">
        <v>5</v>
      </c>
      <c r="Q90">
        <v>15</v>
      </c>
    </row>
    <row r="91" spans="1:17" x14ac:dyDescent="0.25">
      <c r="A91" t="s">
        <v>368</v>
      </c>
      <c r="B91" t="s">
        <v>453</v>
      </c>
      <c r="C91" t="s">
        <v>395</v>
      </c>
      <c r="D91" t="s">
        <v>361</v>
      </c>
      <c r="E91" t="s">
        <v>367</v>
      </c>
      <c r="F91" s="46">
        <v>42666</v>
      </c>
      <c r="G91">
        <v>23</v>
      </c>
      <c r="H91">
        <v>2016</v>
      </c>
      <c r="I91">
        <v>345718562</v>
      </c>
      <c r="J91">
        <v>4660</v>
      </c>
      <c r="K91">
        <v>47.45</v>
      </c>
      <c r="L91">
        <v>31.79</v>
      </c>
      <c r="M91">
        <v>221117</v>
      </c>
      <c r="N91">
        <v>148141.4</v>
      </c>
      <c r="O91">
        <v>72975.600000000006</v>
      </c>
      <c r="P91">
        <v>5</v>
      </c>
      <c r="Q91">
        <v>25</v>
      </c>
    </row>
    <row r="92" spans="1:17" x14ac:dyDescent="0.25">
      <c r="A92" t="s">
        <v>372</v>
      </c>
      <c r="B92" t="s">
        <v>427</v>
      </c>
      <c r="C92" t="s">
        <v>370</v>
      </c>
      <c r="D92" t="s">
        <v>361</v>
      </c>
      <c r="E92" t="s">
        <v>362</v>
      </c>
      <c r="F92" s="46">
        <v>42710</v>
      </c>
      <c r="G92">
        <v>6</v>
      </c>
      <c r="H92">
        <v>2016</v>
      </c>
      <c r="I92">
        <v>621386563</v>
      </c>
      <c r="J92">
        <v>948</v>
      </c>
      <c r="K92">
        <v>651.21</v>
      </c>
      <c r="L92">
        <v>524.96</v>
      </c>
      <c r="M92">
        <v>617347.07999999996</v>
      </c>
      <c r="N92">
        <v>497662.08</v>
      </c>
      <c r="O92">
        <v>119685</v>
      </c>
      <c r="P92">
        <v>6</v>
      </c>
      <c r="Q92">
        <v>4</v>
      </c>
    </row>
    <row r="93" spans="1:17" x14ac:dyDescent="0.25">
      <c r="A93" t="s">
        <v>358</v>
      </c>
      <c r="B93" t="s">
        <v>410</v>
      </c>
      <c r="C93" t="s">
        <v>395</v>
      </c>
      <c r="D93" t="s">
        <v>361</v>
      </c>
      <c r="E93" t="s">
        <v>362</v>
      </c>
      <c r="F93" s="46">
        <v>41827</v>
      </c>
      <c r="G93">
        <v>7</v>
      </c>
      <c r="H93">
        <v>2014</v>
      </c>
      <c r="I93">
        <v>240470397</v>
      </c>
      <c r="J93">
        <v>9389</v>
      </c>
      <c r="K93">
        <v>47.45</v>
      </c>
      <c r="L93">
        <v>31.79</v>
      </c>
      <c r="M93">
        <v>445508.05</v>
      </c>
      <c r="N93">
        <v>298476.31</v>
      </c>
      <c r="O93">
        <v>147031.74</v>
      </c>
      <c r="P93">
        <v>8</v>
      </c>
      <c r="Q93">
        <v>26</v>
      </c>
    </row>
    <row r="94" spans="1:17" x14ac:dyDescent="0.25">
      <c r="A94" t="s">
        <v>414</v>
      </c>
      <c r="B94" t="s">
        <v>418</v>
      </c>
      <c r="C94" t="s">
        <v>370</v>
      </c>
      <c r="D94" t="s">
        <v>366</v>
      </c>
      <c r="E94" t="s">
        <v>93</v>
      </c>
      <c r="F94" s="46">
        <v>41073</v>
      </c>
      <c r="G94">
        <v>13</v>
      </c>
      <c r="H94">
        <v>2012</v>
      </c>
      <c r="I94">
        <v>423331391</v>
      </c>
      <c r="J94">
        <v>2021</v>
      </c>
      <c r="K94">
        <v>651.21</v>
      </c>
      <c r="L94">
        <v>524.96</v>
      </c>
      <c r="M94">
        <v>1316095.4099999999</v>
      </c>
      <c r="N94">
        <v>1060944.1599999999</v>
      </c>
      <c r="O94">
        <v>255151.25</v>
      </c>
      <c r="P94">
        <v>8</v>
      </c>
      <c r="Q94">
        <v>17</v>
      </c>
    </row>
    <row r="95" spans="1:17" x14ac:dyDescent="0.25">
      <c r="A95" t="s">
        <v>368</v>
      </c>
      <c r="B95" t="s">
        <v>454</v>
      </c>
      <c r="C95" t="s">
        <v>393</v>
      </c>
      <c r="D95" t="s">
        <v>366</v>
      </c>
      <c r="E95" t="s">
        <v>362</v>
      </c>
      <c r="F95" s="46">
        <v>40508</v>
      </c>
      <c r="G95">
        <v>26</v>
      </c>
      <c r="H95">
        <v>2010</v>
      </c>
      <c r="I95">
        <v>660643374</v>
      </c>
      <c r="J95">
        <v>7910</v>
      </c>
      <c r="K95">
        <v>437.2</v>
      </c>
      <c r="L95">
        <v>263.33</v>
      </c>
      <c r="M95">
        <v>3458252</v>
      </c>
      <c r="N95">
        <v>2082940.3</v>
      </c>
      <c r="O95">
        <v>1375311.7</v>
      </c>
      <c r="P95">
        <v>5</v>
      </c>
      <c r="Q95">
        <v>9</v>
      </c>
    </row>
    <row r="96" spans="1:17" x14ac:dyDescent="0.25">
      <c r="A96" t="s">
        <v>363</v>
      </c>
      <c r="B96" t="s">
        <v>455</v>
      </c>
      <c r="C96" t="s">
        <v>395</v>
      </c>
      <c r="D96" t="s">
        <v>361</v>
      </c>
      <c r="E96" t="s">
        <v>367</v>
      </c>
      <c r="F96" s="46">
        <v>40582</v>
      </c>
      <c r="G96">
        <v>8</v>
      </c>
      <c r="H96">
        <v>2011</v>
      </c>
      <c r="I96">
        <v>963392674</v>
      </c>
      <c r="J96">
        <v>8156</v>
      </c>
      <c r="K96">
        <v>47.45</v>
      </c>
      <c r="L96">
        <v>31.79</v>
      </c>
      <c r="M96">
        <v>387002.2</v>
      </c>
      <c r="N96">
        <v>259279.24</v>
      </c>
      <c r="O96">
        <v>127722.96</v>
      </c>
      <c r="P96">
        <v>7</v>
      </c>
      <c r="Q96">
        <v>6</v>
      </c>
    </row>
    <row r="97" spans="1:17" x14ac:dyDescent="0.25">
      <c r="A97" t="s">
        <v>372</v>
      </c>
      <c r="B97" t="s">
        <v>406</v>
      </c>
      <c r="C97" t="s">
        <v>387</v>
      </c>
      <c r="D97" t="s">
        <v>366</v>
      </c>
      <c r="E97" t="s">
        <v>93</v>
      </c>
      <c r="F97" s="46">
        <v>40750</v>
      </c>
      <c r="G97">
        <v>26</v>
      </c>
      <c r="H97">
        <v>2011</v>
      </c>
      <c r="I97">
        <v>512878119</v>
      </c>
      <c r="J97">
        <v>888</v>
      </c>
      <c r="K97">
        <v>109.28</v>
      </c>
      <c r="L97">
        <v>35.840000000000003</v>
      </c>
      <c r="M97">
        <v>97040.639999999999</v>
      </c>
      <c r="N97">
        <v>31825.919999999998</v>
      </c>
      <c r="O97">
        <v>65214.720000000001</v>
      </c>
      <c r="P97">
        <v>8</v>
      </c>
      <c r="Q97">
        <v>25</v>
      </c>
    </row>
    <row r="98" spans="1:17" x14ac:dyDescent="0.25">
      <c r="A98" t="s">
        <v>384</v>
      </c>
      <c r="B98" t="s">
        <v>456</v>
      </c>
      <c r="C98" t="s">
        <v>374</v>
      </c>
      <c r="D98" t="s">
        <v>361</v>
      </c>
      <c r="E98" t="s">
        <v>371</v>
      </c>
      <c r="F98" s="46">
        <v>40858</v>
      </c>
      <c r="G98">
        <v>11</v>
      </c>
      <c r="H98">
        <v>2011</v>
      </c>
      <c r="I98">
        <v>810711038</v>
      </c>
      <c r="J98">
        <v>6267</v>
      </c>
      <c r="K98">
        <v>9.33</v>
      </c>
      <c r="L98">
        <v>6.92</v>
      </c>
      <c r="M98">
        <v>58471.11</v>
      </c>
      <c r="N98">
        <v>43367.64</v>
      </c>
      <c r="O98">
        <v>15103.47</v>
      </c>
      <c r="P98">
        <v>5</v>
      </c>
      <c r="Q98">
        <v>18</v>
      </c>
    </row>
    <row r="99" spans="1:17" x14ac:dyDescent="0.25">
      <c r="A99" t="s">
        <v>372</v>
      </c>
      <c r="B99" t="s">
        <v>427</v>
      </c>
      <c r="C99" t="s">
        <v>380</v>
      </c>
      <c r="D99" t="s">
        <v>361</v>
      </c>
      <c r="E99" t="s">
        <v>367</v>
      </c>
      <c r="F99" s="46">
        <v>42522</v>
      </c>
      <c r="G99">
        <v>1</v>
      </c>
      <c r="H99">
        <v>2016</v>
      </c>
      <c r="I99">
        <v>728815257</v>
      </c>
      <c r="J99">
        <v>1485</v>
      </c>
      <c r="K99">
        <v>154.06</v>
      </c>
      <c r="L99">
        <v>90.93</v>
      </c>
      <c r="M99">
        <v>228779.1</v>
      </c>
      <c r="N99">
        <v>135031.04999999999</v>
      </c>
      <c r="O99">
        <v>93748.05</v>
      </c>
      <c r="P99">
        <v>1</v>
      </c>
      <c r="Q99">
        <v>21</v>
      </c>
    </row>
    <row r="100" spans="1:17" x14ac:dyDescent="0.25">
      <c r="A100" t="s">
        <v>441</v>
      </c>
      <c r="B100" t="s">
        <v>442</v>
      </c>
      <c r="C100" t="s">
        <v>382</v>
      </c>
      <c r="D100" t="s">
        <v>361</v>
      </c>
      <c r="E100" t="s">
        <v>93</v>
      </c>
      <c r="F100" s="46">
        <v>42215</v>
      </c>
      <c r="G100">
        <v>30</v>
      </c>
      <c r="H100">
        <v>2015</v>
      </c>
      <c r="I100">
        <v>559427106</v>
      </c>
      <c r="J100">
        <v>5767</v>
      </c>
      <c r="K100">
        <v>81.73</v>
      </c>
      <c r="L100">
        <v>56.67</v>
      </c>
      <c r="M100">
        <v>471336.91</v>
      </c>
      <c r="N100">
        <v>326815.89</v>
      </c>
      <c r="O100">
        <v>144521.01999999999</v>
      </c>
      <c r="P100">
        <v>9</v>
      </c>
      <c r="Q100">
        <v>6</v>
      </c>
    </row>
    <row r="101" spans="1:17" x14ac:dyDescent="0.25">
      <c r="A101" t="s">
        <v>372</v>
      </c>
      <c r="B101" t="s">
        <v>457</v>
      </c>
      <c r="C101" t="s">
        <v>378</v>
      </c>
      <c r="D101" t="s">
        <v>361</v>
      </c>
      <c r="E101" t="s">
        <v>371</v>
      </c>
      <c r="F101" s="46">
        <v>40949</v>
      </c>
      <c r="G101">
        <v>10</v>
      </c>
      <c r="H101">
        <v>2012</v>
      </c>
      <c r="I101">
        <v>665095412</v>
      </c>
      <c r="J101">
        <v>5367</v>
      </c>
      <c r="K101">
        <v>668.27</v>
      </c>
      <c r="L101">
        <v>502.54</v>
      </c>
      <c r="M101">
        <v>3586605.09</v>
      </c>
      <c r="N101">
        <v>2697132.18</v>
      </c>
      <c r="O101">
        <v>889472.91</v>
      </c>
      <c r="P101">
        <v>9</v>
      </c>
      <c r="Q101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C6824-B339-485E-AEF4-55AE0DA1BBF1}">
  <dimension ref="A3:AA18"/>
  <sheetViews>
    <sheetView tabSelected="1" workbookViewId="0">
      <selection activeCell="D25" sqref="D25"/>
    </sheetView>
  </sheetViews>
  <sheetFormatPr defaultRowHeight="15" x14ac:dyDescent="0.25"/>
  <cols>
    <col min="1" max="1" width="13.140625" bestFit="1" customWidth="1"/>
    <col min="2" max="2" width="17.7109375" bestFit="1" customWidth="1"/>
    <col min="3" max="3" width="22.28515625" bestFit="1" customWidth="1"/>
    <col min="4" max="4" width="17.7109375" bestFit="1" customWidth="1"/>
    <col min="5" max="5" width="22.28515625" bestFit="1" customWidth="1"/>
    <col min="6" max="6" width="17.7109375" bestFit="1" customWidth="1"/>
    <col min="7" max="7" width="22.28515625" bestFit="1" customWidth="1"/>
    <col min="8" max="8" width="17.7109375" bestFit="1" customWidth="1"/>
    <col min="9" max="9" width="22.28515625" bestFit="1" customWidth="1"/>
    <col min="10" max="10" width="17.7109375" bestFit="1" customWidth="1"/>
    <col min="11" max="11" width="22.28515625" bestFit="1" customWidth="1"/>
    <col min="12" max="12" width="17.7109375" bestFit="1" customWidth="1"/>
    <col min="13" max="13" width="22.28515625" bestFit="1" customWidth="1"/>
    <col min="14" max="14" width="17.7109375" bestFit="1" customWidth="1"/>
    <col min="15" max="15" width="22.28515625" bestFit="1" customWidth="1"/>
    <col min="16" max="16" width="17.7109375" bestFit="1" customWidth="1"/>
    <col min="17" max="17" width="22.28515625" bestFit="1" customWidth="1"/>
    <col min="18" max="18" width="17.7109375" bestFit="1" customWidth="1"/>
    <col min="19" max="19" width="22.28515625" bestFit="1" customWidth="1"/>
    <col min="20" max="20" width="17.7109375" bestFit="1" customWidth="1"/>
    <col min="21" max="21" width="22.28515625" bestFit="1" customWidth="1"/>
    <col min="22" max="22" width="17.7109375" bestFit="1" customWidth="1"/>
    <col min="23" max="23" width="22.28515625" bestFit="1" customWidth="1"/>
    <col min="24" max="24" width="17.7109375" bestFit="1" customWidth="1"/>
    <col min="25" max="25" width="22.28515625" bestFit="1" customWidth="1"/>
    <col min="26" max="26" width="22.7109375" bestFit="1" customWidth="1"/>
    <col min="27" max="27" width="27.28515625" bestFit="1" customWidth="1"/>
  </cols>
  <sheetData>
    <row r="3" spans="1:27" x14ac:dyDescent="0.25">
      <c r="B3" s="48" t="s">
        <v>475</v>
      </c>
    </row>
    <row r="4" spans="1:27" x14ac:dyDescent="0.25">
      <c r="B4" t="s">
        <v>360</v>
      </c>
      <c r="D4" t="s">
        <v>395</v>
      </c>
      <c r="F4" t="s">
        <v>365</v>
      </c>
      <c r="H4" t="s">
        <v>387</v>
      </c>
      <c r="J4" t="s">
        <v>393</v>
      </c>
      <c r="L4" t="s">
        <v>374</v>
      </c>
      <c r="N4" t="s">
        <v>378</v>
      </c>
      <c r="P4" t="s">
        <v>398</v>
      </c>
      <c r="R4" t="s">
        <v>370</v>
      </c>
      <c r="T4" t="s">
        <v>382</v>
      </c>
      <c r="V4" t="s">
        <v>401</v>
      </c>
      <c r="X4" t="s">
        <v>380</v>
      </c>
      <c r="Z4" t="s">
        <v>476</v>
      </c>
      <c r="AA4" t="s">
        <v>477</v>
      </c>
    </row>
    <row r="5" spans="1:27" x14ac:dyDescent="0.25">
      <c r="A5" s="48" t="s">
        <v>462</v>
      </c>
      <c r="B5" t="s">
        <v>461</v>
      </c>
      <c r="C5" t="s">
        <v>478</v>
      </c>
      <c r="D5" t="s">
        <v>461</v>
      </c>
      <c r="E5" t="s">
        <v>478</v>
      </c>
      <c r="F5" t="s">
        <v>461</v>
      </c>
      <c r="G5" t="s">
        <v>478</v>
      </c>
      <c r="H5" t="s">
        <v>461</v>
      </c>
      <c r="I5" t="s">
        <v>478</v>
      </c>
      <c r="J5" t="s">
        <v>461</v>
      </c>
      <c r="K5" t="s">
        <v>478</v>
      </c>
      <c r="L5" t="s">
        <v>461</v>
      </c>
      <c r="M5" t="s">
        <v>478</v>
      </c>
      <c r="N5" t="s">
        <v>461</v>
      </c>
      <c r="O5" t="s">
        <v>478</v>
      </c>
      <c r="P5" t="s">
        <v>461</v>
      </c>
      <c r="Q5" t="s">
        <v>478</v>
      </c>
      <c r="R5" t="s">
        <v>461</v>
      </c>
      <c r="S5" t="s">
        <v>478</v>
      </c>
      <c r="T5" t="s">
        <v>461</v>
      </c>
      <c r="U5" t="s">
        <v>478</v>
      </c>
      <c r="V5" t="s">
        <v>461</v>
      </c>
      <c r="W5" t="s">
        <v>478</v>
      </c>
      <c r="X5" t="s">
        <v>461</v>
      </c>
      <c r="Y5" t="s">
        <v>478</v>
      </c>
    </row>
    <row r="6" spans="1:27" x14ac:dyDescent="0.25">
      <c r="A6" s="49" t="s">
        <v>469</v>
      </c>
      <c r="B6" s="10"/>
      <c r="C6" s="53"/>
      <c r="D6" s="10">
        <v>138262.14000000001</v>
      </c>
      <c r="E6" s="53">
        <v>138262.14000000001</v>
      </c>
      <c r="F6" s="10"/>
      <c r="G6" s="53"/>
      <c r="H6" s="10">
        <v>606834.72</v>
      </c>
      <c r="I6" s="53">
        <v>606834.72</v>
      </c>
      <c r="J6" s="10"/>
      <c r="K6" s="53"/>
      <c r="L6" s="10"/>
      <c r="M6" s="53"/>
      <c r="N6" s="10">
        <v>1414008.36</v>
      </c>
      <c r="O6" s="53">
        <v>707004.18</v>
      </c>
      <c r="P6" s="10">
        <v>272672.40000000002</v>
      </c>
      <c r="Q6" s="53">
        <v>272672.40000000002</v>
      </c>
      <c r="R6" s="10">
        <v>159832.5</v>
      </c>
      <c r="S6" s="53">
        <v>159832.5</v>
      </c>
      <c r="T6" s="10"/>
      <c r="U6" s="53"/>
      <c r="V6" s="10">
        <v>225246.9</v>
      </c>
      <c r="W6" s="53">
        <v>225246.9</v>
      </c>
      <c r="X6" s="10"/>
      <c r="Y6" s="53"/>
      <c r="Z6" s="10">
        <v>2816857.0199999996</v>
      </c>
      <c r="AA6" s="53">
        <v>402408.14571428567</v>
      </c>
    </row>
    <row r="7" spans="1:27" x14ac:dyDescent="0.25">
      <c r="A7" s="49" t="s">
        <v>464</v>
      </c>
      <c r="B7" s="10">
        <v>817973.38</v>
      </c>
      <c r="C7" s="53">
        <v>408986.69</v>
      </c>
      <c r="D7" s="10">
        <v>127722.96</v>
      </c>
      <c r="E7" s="53">
        <v>127722.96</v>
      </c>
      <c r="F7" s="10"/>
      <c r="G7" s="53"/>
      <c r="H7" s="10">
        <v>166635.35999999999</v>
      </c>
      <c r="I7" s="53">
        <v>166635.35999999999</v>
      </c>
      <c r="J7" s="10">
        <v>1752783.4700000002</v>
      </c>
      <c r="K7" s="53">
        <v>876391.7350000001</v>
      </c>
      <c r="L7" s="10"/>
      <c r="M7" s="53"/>
      <c r="N7" s="10">
        <v>2376733.9300000002</v>
      </c>
      <c r="O7" s="53">
        <v>1188366.9650000001</v>
      </c>
      <c r="P7" s="10"/>
      <c r="Q7" s="53"/>
      <c r="R7" s="10">
        <v>1142436.25</v>
      </c>
      <c r="S7" s="53">
        <v>571218.125</v>
      </c>
      <c r="T7" s="10">
        <v>283754.38</v>
      </c>
      <c r="U7" s="53">
        <v>141877.19</v>
      </c>
      <c r="V7" s="10">
        <v>404010.78</v>
      </c>
      <c r="W7" s="53">
        <v>404010.78</v>
      </c>
      <c r="X7" s="10"/>
      <c r="Y7" s="53"/>
      <c r="Z7" s="10">
        <v>7072050.5100000007</v>
      </c>
      <c r="AA7" s="53">
        <v>544003.88538461539</v>
      </c>
    </row>
    <row r="8" spans="1:27" x14ac:dyDescent="0.25">
      <c r="A8" s="49" t="s">
        <v>473</v>
      </c>
      <c r="B8" s="10"/>
      <c r="C8" s="53"/>
      <c r="D8" s="10"/>
      <c r="E8" s="53"/>
      <c r="F8" s="10">
        <v>445164.75</v>
      </c>
      <c r="G8" s="53">
        <v>222582.375</v>
      </c>
      <c r="H8" s="10"/>
      <c r="I8" s="53"/>
      <c r="J8" s="10"/>
      <c r="K8" s="53"/>
      <c r="L8" s="10"/>
      <c r="M8" s="53"/>
      <c r="N8" s="10"/>
      <c r="O8" s="53"/>
      <c r="P8" s="10"/>
      <c r="Q8" s="53"/>
      <c r="R8" s="10"/>
      <c r="S8" s="53"/>
      <c r="T8" s="10">
        <v>75555.899999999994</v>
      </c>
      <c r="U8" s="53">
        <v>75555.899999999994</v>
      </c>
      <c r="V8" s="10"/>
      <c r="W8" s="53"/>
      <c r="X8" s="10">
        <v>407630.41</v>
      </c>
      <c r="Y8" s="53">
        <v>407630.41</v>
      </c>
      <c r="Z8" s="10">
        <v>928351.06</v>
      </c>
      <c r="AA8" s="53">
        <v>232087.76500000001</v>
      </c>
    </row>
    <row r="9" spans="1:27" x14ac:dyDescent="0.25">
      <c r="A9" s="49" t="s">
        <v>470</v>
      </c>
      <c r="B9" s="10"/>
      <c r="C9" s="53"/>
      <c r="D9" s="10">
        <v>85033.8</v>
      </c>
      <c r="E9" s="53">
        <v>85033.8</v>
      </c>
      <c r="F9" s="10">
        <v>584073.87</v>
      </c>
      <c r="G9" s="53">
        <v>584073.87</v>
      </c>
      <c r="H9" s="10">
        <v>662061.6</v>
      </c>
      <c r="I9" s="53">
        <v>331030.8</v>
      </c>
      <c r="J9" s="10">
        <v>1254472.05</v>
      </c>
      <c r="K9" s="53">
        <v>1254472.05</v>
      </c>
      <c r="L9" s="10">
        <v>1258.02</v>
      </c>
      <c r="M9" s="53">
        <v>1258.02</v>
      </c>
      <c r="N9" s="10">
        <v>693911.51</v>
      </c>
      <c r="O9" s="53">
        <v>693911.51</v>
      </c>
      <c r="P9" s="10"/>
      <c r="Q9" s="53"/>
      <c r="R9" s="10">
        <v>1479397.5</v>
      </c>
      <c r="S9" s="53">
        <v>739698.75</v>
      </c>
      <c r="T9" s="10"/>
      <c r="U9" s="53"/>
      <c r="V9" s="10"/>
      <c r="W9" s="53"/>
      <c r="X9" s="10"/>
      <c r="Y9" s="53"/>
      <c r="Z9" s="10">
        <v>4760208.3500000006</v>
      </c>
      <c r="AA9" s="53">
        <v>528912.0388888889</v>
      </c>
    </row>
    <row r="10" spans="1:27" x14ac:dyDescent="0.25">
      <c r="A10" s="49" t="s">
        <v>108</v>
      </c>
      <c r="B10" s="10">
        <v>2491305.54</v>
      </c>
      <c r="C10" s="53">
        <v>830435.18</v>
      </c>
      <c r="D10" s="10">
        <v>89904.06</v>
      </c>
      <c r="E10" s="53">
        <v>89904.06</v>
      </c>
      <c r="F10" s="10">
        <v>766835.04</v>
      </c>
      <c r="G10" s="53">
        <v>766835.04</v>
      </c>
      <c r="H10" s="10"/>
      <c r="I10" s="53"/>
      <c r="J10" s="10">
        <v>315574.05</v>
      </c>
      <c r="K10" s="53">
        <v>315574.05</v>
      </c>
      <c r="L10" s="10">
        <v>14031.02</v>
      </c>
      <c r="M10" s="53">
        <v>14031.02</v>
      </c>
      <c r="N10" s="10">
        <v>392780.1</v>
      </c>
      <c r="O10" s="53">
        <v>392780.1</v>
      </c>
      <c r="P10" s="10"/>
      <c r="Q10" s="53"/>
      <c r="R10" s="10">
        <v>224598.75</v>
      </c>
      <c r="S10" s="53">
        <v>224598.75</v>
      </c>
      <c r="T10" s="10">
        <v>287663.74</v>
      </c>
      <c r="U10" s="53">
        <v>143831.87</v>
      </c>
      <c r="V10" s="10"/>
      <c r="W10" s="53"/>
      <c r="X10" s="10"/>
      <c r="Y10" s="53"/>
      <c r="Z10" s="10">
        <v>4582692.3000000007</v>
      </c>
      <c r="AA10" s="53">
        <v>416608.39090909099</v>
      </c>
    </row>
    <row r="11" spans="1:27" x14ac:dyDescent="0.25">
      <c r="A11" s="49" t="s">
        <v>465</v>
      </c>
      <c r="B11" s="10">
        <v>455335</v>
      </c>
      <c r="C11" s="53">
        <v>455335</v>
      </c>
      <c r="D11" s="10"/>
      <c r="E11" s="53"/>
      <c r="F11" s="10">
        <v>247963.41</v>
      </c>
      <c r="G11" s="53">
        <v>123981.705</v>
      </c>
      <c r="H11" s="10">
        <v>983141.27999999991</v>
      </c>
      <c r="I11" s="53">
        <v>491570.63999999996</v>
      </c>
      <c r="J11" s="10"/>
      <c r="K11" s="53"/>
      <c r="L11" s="10">
        <v>19525.82</v>
      </c>
      <c r="M11" s="53">
        <v>19525.82</v>
      </c>
      <c r="N11" s="10"/>
      <c r="O11" s="53"/>
      <c r="P11" s="10"/>
      <c r="Q11" s="53"/>
      <c r="R11" s="10">
        <v>255151.25</v>
      </c>
      <c r="S11" s="53">
        <v>255151.25</v>
      </c>
      <c r="T11" s="10"/>
      <c r="U11" s="53"/>
      <c r="V11" s="10">
        <v>122686.5</v>
      </c>
      <c r="W11" s="53">
        <v>122686.5</v>
      </c>
      <c r="X11" s="10">
        <v>101576.17</v>
      </c>
      <c r="Y11" s="53">
        <v>50788.084999999999</v>
      </c>
      <c r="Z11" s="10">
        <v>2185379.4300000002</v>
      </c>
      <c r="AA11" s="53">
        <v>218537.94300000003</v>
      </c>
    </row>
    <row r="12" spans="1:27" x14ac:dyDescent="0.25">
      <c r="A12" s="49" t="s">
        <v>471</v>
      </c>
      <c r="B12" s="10">
        <v>122029.78</v>
      </c>
      <c r="C12" s="53">
        <v>122029.78</v>
      </c>
      <c r="D12" s="10">
        <v>227273.58</v>
      </c>
      <c r="E12" s="53">
        <v>113636.79</v>
      </c>
      <c r="F12" s="10"/>
      <c r="G12" s="53"/>
      <c r="H12" s="10">
        <v>468987.83999999997</v>
      </c>
      <c r="I12" s="53">
        <v>234493.91999999998</v>
      </c>
      <c r="J12" s="10">
        <v>3398463.02</v>
      </c>
      <c r="K12" s="53">
        <v>1699231.51</v>
      </c>
      <c r="L12" s="10"/>
      <c r="M12" s="53"/>
      <c r="N12" s="10"/>
      <c r="O12" s="53"/>
      <c r="P12" s="10">
        <v>337937.6</v>
      </c>
      <c r="Q12" s="53">
        <v>337937.6</v>
      </c>
      <c r="R12" s="10"/>
      <c r="S12" s="53"/>
      <c r="T12" s="10">
        <v>513554.57999999996</v>
      </c>
      <c r="U12" s="53">
        <v>171184.86</v>
      </c>
      <c r="V12" s="10"/>
      <c r="W12" s="53"/>
      <c r="X12" s="10">
        <v>510216.66</v>
      </c>
      <c r="Y12" s="53">
        <v>510216.66</v>
      </c>
      <c r="Z12" s="10">
        <v>5578463.0600000005</v>
      </c>
      <c r="AA12" s="53">
        <v>464871.92166666669</v>
      </c>
    </row>
    <row r="13" spans="1:27" x14ac:dyDescent="0.25">
      <c r="A13" s="49" t="s">
        <v>474</v>
      </c>
      <c r="B13" s="10"/>
      <c r="C13" s="53"/>
      <c r="D13" s="10"/>
      <c r="E13" s="53"/>
      <c r="F13" s="10">
        <v>248406.36</v>
      </c>
      <c r="G13" s="53">
        <v>248406.36</v>
      </c>
      <c r="H13" s="10">
        <v>306097.91999999998</v>
      </c>
      <c r="I13" s="53">
        <v>306097.91999999998</v>
      </c>
      <c r="J13" s="10"/>
      <c r="K13" s="53"/>
      <c r="L13" s="10">
        <v>24772.39</v>
      </c>
      <c r="M13" s="53">
        <v>12386.195</v>
      </c>
      <c r="N13" s="10"/>
      <c r="O13" s="53"/>
      <c r="P13" s="10"/>
      <c r="Q13" s="53"/>
      <c r="R13" s="10"/>
      <c r="S13" s="53"/>
      <c r="T13" s="10"/>
      <c r="U13" s="53"/>
      <c r="V13" s="10"/>
      <c r="W13" s="53"/>
      <c r="X13" s="10"/>
      <c r="Y13" s="53"/>
      <c r="Z13" s="10">
        <v>579276.67000000004</v>
      </c>
      <c r="AA13" s="53">
        <v>144819.16750000001</v>
      </c>
    </row>
    <row r="14" spans="1:27" x14ac:dyDescent="0.25">
      <c r="A14" s="49" t="s">
        <v>472</v>
      </c>
      <c r="B14" s="10"/>
      <c r="C14" s="53"/>
      <c r="D14" s="10"/>
      <c r="E14" s="53"/>
      <c r="F14" s="10"/>
      <c r="G14" s="53"/>
      <c r="H14" s="10">
        <v>579000.96</v>
      </c>
      <c r="I14" s="53">
        <v>579000.96</v>
      </c>
      <c r="J14" s="10">
        <v>1505888.07</v>
      </c>
      <c r="K14" s="53">
        <v>1505888.07</v>
      </c>
      <c r="L14" s="10">
        <v>23675.839999999997</v>
      </c>
      <c r="M14" s="53">
        <v>11837.919999999998</v>
      </c>
      <c r="N14" s="10"/>
      <c r="O14" s="53"/>
      <c r="P14" s="10"/>
      <c r="Q14" s="53"/>
      <c r="R14" s="10"/>
      <c r="S14" s="53"/>
      <c r="T14" s="10"/>
      <c r="U14" s="53"/>
      <c r="V14" s="10"/>
      <c r="W14" s="53"/>
      <c r="X14" s="10">
        <v>235601.16</v>
      </c>
      <c r="Y14" s="53">
        <v>235601.16</v>
      </c>
      <c r="Z14" s="10">
        <v>2344166.0300000003</v>
      </c>
      <c r="AA14" s="53">
        <v>468833.20600000006</v>
      </c>
    </row>
    <row r="15" spans="1:27" x14ac:dyDescent="0.25">
      <c r="A15" s="49" t="s">
        <v>466</v>
      </c>
      <c r="B15" s="10"/>
      <c r="C15" s="53"/>
      <c r="D15" s="10">
        <v>219850.74000000002</v>
      </c>
      <c r="E15" s="53">
        <v>109925.37000000001</v>
      </c>
      <c r="F15" s="10"/>
      <c r="G15" s="53"/>
      <c r="H15" s="10">
        <v>1025075.52</v>
      </c>
      <c r="I15" s="53">
        <v>512537.76</v>
      </c>
      <c r="J15" s="10">
        <v>1074864.3399999999</v>
      </c>
      <c r="K15" s="53">
        <v>537432.16999999993</v>
      </c>
      <c r="L15" s="10">
        <v>13009.18</v>
      </c>
      <c r="M15" s="53">
        <v>13009.18</v>
      </c>
      <c r="N15" s="10">
        <v>747939.49</v>
      </c>
      <c r="O15" s="53">
        <v>747939.49</v>
      </c>
      <c r="P15" s="10"/>
      <c r="Q15" s="53"/>
      <c r="R15" s="10">
        <v>1415388.75</v>
      </c>
      <c r="S15" s="53">
        <v>707694.375</v>
      </c>
      <c r="T15" s="10"/>
      <c r="U15" s="53"/>
      <c r="V15" s="10"/>
      <c r="W15" s="53"/>
      <c r="X15" s="10">
        <v>10795.23</v>
      </c>
      <c r="Y15" s="53">
        <v>10795.23</v>
      </c>
      <c r="Z15" s="10">
        <v>4506923.25</v>
      </c>
      <c r="AA15" s="53">
        <v>409720.29545454547</v>
      </c>
    </row>
    <row r="16" spans="1:27" x14ac:dyDescent="0.25">
      <c r="A16" s="49" t="s">
        <v>467</v>
      </c>
      <c r="B16" s="10"/>
      <c r="C16" s="53"/>
      <c r="D16" s="10"/>
      <c r="E16" s="53"/>
      <c r="F16" s="10"/>
      <c r="G16" s="53"/>
      <c r="H16" s="10">
        <v>435499.2</v>
      </c>
      <c r="I16" s="53">
        <v>435499.2</v>
      </c>
      <c r="J16" s="10">
        <v>3712298.37</v>
      </c>
      <c r="K16" s="53">
        <v>1237432.79</v>
      </c>
      <c r="L16" s="10">
        <v>24222.91</v>
      </c>
      <c r="M16" s="53">
        <v>12111.455</v>
      </c>
      <c r="N16" s="10">
        <v>1152486.42</v>
      </c>
      <c r="O16" s="53">
        <v>1152486.42</v>
      </c>
      <c r="P16" s="10"/>
      <c r="Q16" s="53"/>
      <c r="R16" s="10">
        <v>1133093.75</v>
      </c>
      <c r="S16" s="53">
        <v>566546.875</v>
      </c>
      <c r="T16" s="10"/>
      <c r="U16" s="53"/>
      <c r="V16" s="10"/>
      <c r="W16" s="53"/>
      <c r="X16" s="10"/>
      <c r="Y16" s="53"/>
      <c r="Z16" s="10">
        <v>6457600.6500000004</v>
      </c>
      <c r="AA16" s="53">
        <v>717511.18333333335</v>
      </c>
    </row>
    <row r="17" spans="1:27" x14ac:dyDescent="0.25">
      <c r="A17" s="49" t="s">
        <v>468</v>
      </c>
      <c r="B17" s="10"/>
      <c r="C17" s="53"/>
      <c r="D17" s="10"/>
      <c r="E17" s="53"/>
      <c r="F17" s="10"/>
      <c r="G17" s="53"/>
      <c r="H17" s="10"/>
      <c r="I17" s="53"/>
      <c r="J17" s="10">
        <v>1541705.29</v>
      </c>
      <c r="K17" s="53">
        <v>1541705.29</v>
      </c>
      <c r="L17" s="10"/>
      <c r="M17" s="53"/>
      <c r="N17" s="10">
        <v>634745.9</v>
      </c>
      <c r="O17" s="53">
        <v>634745.9</v>
      </c>
      <c r="P17" s="10"/>
      <c r="Q17" s="53"/>
      <c r="R17" s="10">
        <v>119685</v>
      </c>
      <c r="S17" s="53">
        <v>119685</v>
      </c>
      <c r="T17" s="10">
        <v>60093.88</v>
      </c>
      <c r="U17" s="53">
        <v>30046.94</v>
      </c>
      <c r="V17" s="10"/>
      <c r="W17" s="53"/>
      <c r="X17" s="10"/>
      <c r="Y17" s="53"/>
      <c r="Z17" s="10">
        <v>2356230.0699999998</v>
      </c>
      <c r="AA17" s="53">
        <v>471246.01399999997</v>
      </c>
    </row>
    <row r="18" spans="1:27" x14ac:dyDescent="0.25">
      <c r="A18" s="49" t="s">
        <v>463</v>
      </c>
      <c r="B18" s="10">
        <v>3886643.6999999997</v>
      </c>
      <c r="C18" s="53">
        <v>555234.8142857143</v>
      </c>
      <c r="D18" s="10">
        <v>888047.28</v>
      </c>
      <c r="E18" s="53">
        <v>111005.91</v>
      </c>
      <c r="F18" s="10">
        <v>2292443.4300000002</v>
      </c>
      <c r="G18" s="53">
        <v>327491.91857142857</v>
      </c>
      <c r="H18" s="10">
        <v>5233334.4000000004</v>
      </c>
      <c r="I18" s="53">
        <v>402564.18461538467</v>
      </c>
      <c r="J18" s="10">
        <v>14556048.66</v>
      </c>
      <c r="K18" s="53">
        <v>1119696.0507692308</v>
      </c>
      <c r="L18" s="10">
        <v>120495.18</v>
      </c>
      <c r="M18" s="53">
        <v>12049.518</v>
      </c>
      <c r="N18" s="10">
        <v>7412605.71</v>
      </c>
      <c r="O18" s="53">
        <v>823622.85666666669</v>
      </c>
      <c r="P18" s="10">
        <v>610610</v>
      </c>
      <c r="Q18" s="53">
        <v>305305</v>
      </c>
      <c r="R18" s="10">
        <v>5929583.75</v>
      </c>
      <c r="S18" s="53">
        <v>494131.97916666669</v>
      </c>
      <c r="T18" s="10">
        <v>1220622.4799999997</v>
      </c>
      <c r="U18" s="53">
        <v>122062.24799999998</v>
      </c>
      <c r="V18" s="10">
        <v>751944.18</v>
      </c>
      <c r="W18" s="53">
        <v>250648.06000000003</v>
      </c>
      <c r="X18" s="10">
        <v>1265819.6299999999</v>
      </c>
      <c r="Y18" s="53">
        <v>210969.93833333332</v>
      </c>
      <c r="Z18" s="10">
        <v>44168198.400000006</v>
      </c>
      <c r="AA18" s="53">
        <v>441681.98400000005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4CFB-CE42-4DFE-B282-B9B470288A2B}">
  <dimension ref="A1:R101"/>
  <sheetViews>
    <sheetView topLeftCell="A2" workbookViewId="0">
      <selection activeCell="B93" sqref="B93"/>
    </sheetView>
  </sheetViews>
  <sheetFormatPr defaultRowHeight="15" x14ac:dyDescent="0.25"/>
  <cols>
    <col min="1" max="1" width="32.42578125" bestFit="1" customWidth="1"/>
    <col min="2" max="2" width="31.5703125" bestFit="1" customWidth="1"/>
    <col min="3" max="3" width="14.5703125" bestFit="1" customWidth="1"/>
    <col min="4" max="4" width="15.42578125" customWidth="1"/>
    <col min="5" max="5" width="15.28515625" customWidth="1"/>
    <col min="6" max="6" width="10.7109375" bestFit="1" customWidth="1"/>
    <col min="7" max="7" width="10.5703125" customWidth="1"/>
    <col min="8" max="8" width="12" customWidth="1"/>
    <col min="9" max="9" width="11.7109375" customWidth="1"/>
    <col min="10" max="10" width="11.140625" customWidth="1"/>
    <col min="11" max="11" width="15.85546875" customWidth="1"/>
    <col min="12" max="12" width="11.85546875" customWidth="1"/>
    <col min="13" max="13" width="13" customWidth="1"/>
    <col min="14" max="14" width="14.28515625" customWidth="1"/>
    <col min="15" max="15" width="14" customWidth="1"/>
  </cols>
  <sheetData>
    <row r="1" spans="1:18" x14ac:dyDescent="0.25">
      <c r="A1" t="s">
        <v>344</v>
      </c>
      <c r="B1" t="s">
        <v>345</v>
      </c>
      <c r="C1" t="s">
        <v>346</v>
      </c>
      <c r="D1" t="s">
        <v>347</v>
      </c>
      <c r="E1" t="s">
        <v>348</v>
      </c>
      <c r="F1" t="s">
        <v>64</v>
      </c>
      <c r="G1" t="s">
        <v>66</v>
      </c>
      <c r="H1" t="s">
        <v>65</v>
      </c>
      <c r="I1" t="s">
        <v>67</v>
      </c>
      <c r="J1" t="s">
        <v>349</v>
      </c>
      <c r="K1" t="s">
        <v>350</v>
      </c>
      <c r="L1" t="s">
        <v>351</v>
      </c>
      <c r="M1" t="s">
        <v>352</v>
      </c>
      <c r="N1" t="s">
        <v>353</v>
      </c>
      <c r="O1" t="s">
        <v>354</v>
      </c>
      <c r="P1" t="s">
        <v>355</v>
      </c>
      <c r="Q1" t="s">
        <v>356</v>
      </c>
      <c r="R1" t="s">
        <v>357</v>
      </c>
    </row>
    <row r="2" spans="1:18" x14ac:dyDescent="0.25">
      <c r="A2" t="s">
        <v>358</v>
      </c>
      <c r="B2" t="s">
        <v>359</v>
      </c>
      <c r="C2" t="s">
        <v>360</v>
      </c>
      <c r="D2" t="s">
        <v>361</v>
      </c>
      <c r="E2" t="s">
        <v>362</v>
      </c>
      <c r="F2" s="24">
        <v>40326</v>
      </c>
      <c r="G2" s="46">
        <v>40326</v>
      </c>
      <c r="H2">
        <v>28</v>
      </c>
      <c r="I2">
        <v>2010</v>
      </c>
      <c r="J2">
        <v>669165933</v>
      </c>
      <c r="K2">
        <v>9925</v>
      </c>
      <c r="L2">
        <v>255.28</v>
      </c>
      <c r="M2">
        <v>159.41999999999999</v>
      </c>
      <c r="N2">
        <v>2533654</v>
      </c>
      <c r="O2">
        <v>1582243.5</v>
      </c>
      <c r="P2">
        <v>951410.5</v>
      </c>
      <c r="Q2">
        <v>3</v>
      </c>
      <c r="R2">
        <v>6</v>
      </c>
    </row>
    <row r="3" spans="1:18" x14ac:dyDescent="0.25">
      <c r="A3" t="s">
        <v>363</v>
      </c>
      <c r="B3" t="s">
        <v>364</v>
      </c>
      <c r="C3" t="s">
        <v>365</v>
      </c>
      <c r="D3" t="s">
        <v>366</v>
      </c>
      <c r="E3" t="s">
        <v>367</v>
      </c>
      <c r="F3" s="24">
        <v>41143</v>
      </c>
      <c r="G3" s="46">
        <v>41143</v>
      </c>
      <c r="H3">
        <v>22</v>
      </c>
      <c r="I3">
        <v>2012</v>
      </c>
      <c r="J3">
        <v>963881480</v>
      </c>
      <c r="K3">
        <v>2804</v>
      </c>
      <c r="L3">
        <v>205.7</v>
      </c>
      <c r="M3">
        <v>117.11</v>
      </c>
      <c r="N3">
        <v>576782.80000000005</v>
      </c>
      <c r="O3">
        <v>328376.44</v>
      </c>
      <c r="P3">
        <v>248406.36</v>
      </c>
      <c r="Q3">
        <v>7</v>
      </c>
      <c r="R3">
        <v>22</v>
      </c>
    </row>
    <row r="4" spans="1:18" x14ac:dyDescent="0.25">
      <c r="A4" t="s">
        <v>368</v>
      </c>
      <c r="B4" t="s">
        <v>369</v>
      </c>
      <c r="C4" t="s">
        <v>370</v>
      </c>
      <c r="D4" t="s">
        <v>361</v>
      </c>
      <c r="E4" t="s">
        <v>371</v>
      </c>
      <c r="F4" s="24">
        <v>41761</v>
      </c>
      <c r="G4" s="46">
        <v>41761</v>
      </c>
      <c r="H4">
        <v>2</v>
      </c>
      <c r="I4">
        <v>2014</v>
      </c>
      <c r="J4">
        <v>341417157</v>
      </c>
      <c r="K4">
        <v>1779</v>
      </c>
      <c r="L4">
        <v>651.21</v>
      </c>
      <c r="M4">
        <v>524.96</v>
      </c>
      <c r="N4">
        <v>1158502.5900000001</v>
      </c>
      <c r="O4">
        <v>933903.84</v>
      </c>
      <c r="P4">
        <v>224598.75</v>
      </c>
      <c r="Q4">
        <v>4</v>
      </c>
      <c r="R4">
        <v>15</v>
      </c>
    </row>
    <row r="5" spans="1:18" x14ac:dyDescent="0.25">
      <c r="A5" t="s">
        <v>372</v>
      </c>
      <c r="B5" t="s">
        <v>373</v>
      </c>
      <c r="C5" t="s">
        <v>374</v>
      </c>
      <c r="D5" t="s">
        <v>366</v>
      </c>
      <c r="E5" t="s">
        <v>367</v>
      </c>
      <c r="F5" s="24">
        <v>41810</v>
      </c>
      <c r="G5" s="46">
        <v>41810</v>
      </c>
      <c r="H5">
        <v>20</v>
      </c>
      <c r="I5">
        <v>2014</v>
      </c>
      <c r="J5">
        <v>514321792</v>
      </c>
      <c r="K5">
        <v>8102</v>
      </c>
      <c r="L5">
        <v>9.33</v>
      </c>
      <c r="M5">
        <v>6.92</v>
      </c>
      <c r="N5">
        <v>75591.66</v>
      </c>
      <c r="O5">
        <v>56065.84</v>
      </c>
      <c r="P5">
        <v>19525.82</v>
      </c>
      <c r="Q5">
        <v>7</v>
      </c>
      <c r="R5">
        <v>19</v>
      </c>
    </row>
    <row r="6" spans="1:18" x14ac:dyDescent="0.25">
      <c r="A6" t="s">
        <v>372</v>
      </c>
      <c r="B6" t="s">
        <v>375</v>
      </c>
      <c r="C6" t="s">
        <v>370</v>
      </c>
      <c r="D6" t="s">
        <v>361</v>
      </c>
      <c r="E6" t="s">
        <v>371</v>
      </c>
      <c r="F6" s="24">
        <v>41306</v>
      </c>
      <c r="G6" s="46">
        <v>41306</v>
      </c>
      <c r="H6">
        <v>1</v>
      </c>
      <c r="I6">
        <v>2013</v>
      </c>
      <c r="J6">
        <v>115456712</v>
      </c>
      <c r="K6">
        <v>5062</v>
      </c>
      <c r="L6">
        <v>651.21</v>
      </c>
      <c r="M6">
        <v>524.96</v>
      </c>
      <c r="N6">
        <v>3296425.02</v>
      </c>
      <c r="O6">
        <v>2657347.52</v>
      </c>
      <c r="P6">
        <v>639077.5</v>
      </c>
      <c r="Q6">
        <v>2</v>
      </c>
      <c r="R6">
        <v>14</v>
      </c>
    </row>
    <row r="7" spans="1:18" x14ac:dyDescent="0.25">
      <c r="A7" t="s">
        <v>358</v>
      </c>
      <c r="B7" t="s">
        <v>376</v>
      </c>
      <c r="C7" t="s">
        <v>360</v>
      </c>
      <c r="D7" t="s">
        <v>366</v>
      </c>
      <c r="E7" t="s">
        <v>367</v>
      </c>
      <c r="F7" s="24">
        <v>42039</v>
      </c>
      <c r="G7" s="46">
        <v>42039</v>
      </c>
      <c r="H7">
        <v>4</v>
      </c>
      <c r="I7">
        <v>2015</v>
      </c>
      <c r="J7">
        <v>547995746</v>
      </c>
      <c r="K7">
        <v>2974</v>
      </c>
      <c r="L7">
        <v>255.28</v>
      </c>
      <c r="M7">
        <v>159.41999999999999</v>
      </c>
      <c r="N7">
        <v>759202.72</v>
      </c>
      <c r="O7">
        <v>474115.08</v>
      </c>
      <c r="P7">
        <v>285087.64</v>
      </c>
      <c r="Q7">
        <v>9</v>
      </c>
      <c r="R7">
        <v>17</v>
      </c>
    </row>
    <row r="8" spans="1:18" x14ac:dyDescent="0.25">
      <c r="A8" t="s">
        <v>372</v>
      </c>
      <c r="B8" t="s">
        <v>377</v>
      </c>
      <c r="C8" t="s">
        <v>378</v>
      </c>
      <c r="D8" t="s">
        <v>361</v>
      </c>
      <c r="E8" t="s">
        <v>93</v>
      </c>
      <c r="F8" s="24">
        <v>40656</v>
      </c>
      <c r="G8" s="46">
        <v>40656</v>
      </c>
      <c r="H8">
        <v>23</v>
      </c>
      <c r="I8">
        <v>2011</v>
      </c>
      <c r="J8">
        <v>135425221</v>
      </c>
      <c r="K8">
        <v>4187</v>
      </c>
      <c r="L8">
        <v>668.27</v>
      </c>
      <c r="M8">
        <v>502.54</v>
      </c>
      <c r="N8">
        <v>2798046.49</v>
      </c>
      <c r="O8">
        <v>2104134.98</v>
      </c>
      <c r="P8">
        <v>693911.51</v>
      </c>
      <c r="Q8">
        <v>7</v>
      </c>
      <c r="R8">
        <v>3</v>
      </c>
    </row>
    <row r="9" spans="1:18" x14ac:dyDescent="0.25">
      <c r="A9" t="s">
        <v>372</v>
      </c>
      <c r="B9" t="s">
        <v>379</v>
      </c>
      <c r="C9" t="s">
        <v>380</v>
      </c>
      <c r="D9" t="s">
        <v>366</v>
      </c>
      <c r="E9" t="s">
        <v>362</v>
      </c>
      <c r="F9" s="24">
        <v>41107</v>
      </c>
      <c r="G9" s="46">
        <v>41107</v>
      </c>
      <c r="H9">
        <v>17</v>
      </c>
      <c r="I9">
        <v>2012</v>
      </c>
      <c r="J9">
        <v>871543967</v>
      </c>
      <c r="K9">
        <v>8082</v>
      </c>
      <c r="L9">
        <v>154.06</v>
      </c>
      <c r="M9">
        <v>90.93</v>
      </c>
      <c r="N9">
        <v>1245112.92</v>
      </c>
      <c r="O9">
        <v>734896.26</v>
      </c>
      <c r="P9">
        <v>510216.66</v>
      </c>
      <c r="Q9">
        <v>8</v>
      </c>
      <c r="R9">
        <v>22</v>
      </c>
    </row>
    <row r="10" spans="1:18" x14ac:dyDescent="0.25">
      <c r="A10" t="s">
        <v>372</v>
      </c>
      <c r="B10" t="s">
        <v>381</v>
      </c>
      <c r="C10" t="s">
        <v>382</v>
      </c>
      <c r="D10" t="s">
        <v>361</v>
      </c>
      <c r="E10" t="s">
        <v>93</v>
      </c>
      <c r="F10" s="24">
        <v>42199</v>
      </c>
      <c r="G10" s="46">
        <v>42199</v>
      </c>
      <c r="H10">
        <v>14</v>
      </c>
      <c r="I10">
        <v>2015</v>
      </c>
      <c r="J10">
        <v>770463311</v>
      </c>
      <c r="K10">
        <v>6070</v>
      </c>
      <c r="L10">
        <v>81.73</v>
      </c>
      <c r="M10">
        <v>56.67</v>
      </c>
      <c r="N10">
        <v>496101.1</v>
      </c>
      <c r="O10">
        <v>343986.9</v>
      </c>
      <c r="P10">
        <v>152114.20000000001</v>
      </c>
      <c r="Q10">
        <v>8</v>
      </c>
      <c r="R10">
        <v>17</v>
      </c>
    </row>
    <row r="11" spans="1:18" x14ac:dyDescent="0.25">
      <c r="A11" t="s">
        <v>372</v>
      </c>
      <c r="B11" t="s">
        <v>383</v>
      </c>
      <c r="C11" t="s">
        <v>365</v>
      </c>
      <c r="D11" t="s">
        <v>366</v>
      </c>
      <c r="E11" t="s">
        <v>362</v>
      </c>
      <c r="F11" s="24">
        <v>41747</v>
      </c>
      <c r="G11" s="46">
        <v>41747</v>
      </c>
      <c r="H11">
        <v>18</v>
      </c>
      <c r="I11">
        <v>2014</v>
      </c>
      <c r="J11">
        <v>616607081</v>
      </c>
      <c r="K11">
        <v>6593</v>
      </c>
      <c r="L11">
        <v>205.7</v>
      </c>
      <c r="M11">
        <v>117.11</v>
      </c>
      <c r="N11">
        <v>1356180.1</v>
      </c>
      <c r="O11">
        <v>772106.23</v>
      </c>
      <c r="P11">
        <v>584073.87</v>
      </c>
      <c r="Q11">
        <v>5</v>
      </c>
      <c r="R11">
        <v>7</v>
      </c>
    </row>
    <row r="12" spans="1:18" x14ac:dyDescent="0.25">
      <c r="A12" t="s">
        <v>384</v>
      </c>
      <c r="B12" t="s">
        <v>385</v>
      </c>
      <c r="C12" t="s">
        <v>380</v>
      </c>
      <c r="D12" t="s">
        <v>366</v>
      </c>
      <c r="E12" t="s">
        <v>362</v>
      </c>
      <c r="F12" s="24">
        <v>40718</v>
      </c>
      <c r="G12" s="46">
        <v>40718</v>
      </c>
      <c r="H12">
        <v>24</v>
      </c>
      <c r="I12">
        <v>2011</v>
      </c>
      <c r="J12">
        <v>814711606</v>
      </c>
      <c r="K12">
        <v>124</v>
      </c>
      <c r="L12">
        <v>154.06</v>
      </c>
      <c r="M12">
        <v>90.93</v>
      </c>
      <c r="N12">
        <v>19103.439999999999</v>
      </c>
      <c r="O12">
        <v>11275.32</v>
      </c>
      <c r="P12">
        <v>7828.12</v>
      </c>
      <c r="Q12">
        <v>9</v>
      </c>
      <c r="R12">
        <v>10</v>
      </c>
    </row>
    <row r="13" spans="1:18" x14ac:dyDescent="0.25">
      <c r="A13" t="s">
        <v>372</v>
      </c>
      <c r="B13" t="s">
        <v>386</v>
      </c>
      <c r="C13" t="s">
        <v>387</v>
      </c>
      <c r="D13" t="s">
        <v>361</v>
      </c>
      <c r="E13" t="s">
        <v>362</v>
      </c>
      <c r="F13" s="24">
        <v>41853</v>
      </c>
      <c r="G13" s="46">
        <v>41853</v>
      </c>
      <c r="H13">
        <v>2</v>
      </c>
      <c r="I13">
        <v>2014</v>
      </c>
      <c r="J13">
        <v>939825713</v>
      </c>
      <c r="K13">
        <v>4168</v>
      </c>
      <c r="L13">
        <v>109.28</v>
      </c>
      <c r="M13">
        <v>35.840000000000003</v>
      </c>
      <c r="N13">
        <v>455479.03999999998</v>
      </c>
      <c r="O13">
        <v>149381.12</v>
      </c>
      <c r="P13">
        <v>306097.91999999998</v>
      </c>
      <c r="Q13">
        <v>5</v>
      </c>
      <c r="R13">
        <v>7</v>
      </c>
    </row>
    <row r="14" spans="1:18" x14ac:dyDescent="0.25">
      <c r="A14" t="s">
        <v>384</v>
      </c>
      <c r="B14" t="s">
        <v>388</v>
      </c>
      <c r="C14" t="s">
        <v>387</v>
      </c>
      <c r="D14" t="s">
        <v>366</v>
      </c>
      <c r="E14" t="s">
        <v>371</v>
      </c>
      <c r="F14" s="24">
        <v>42748</v>
      </c>
      <c r="G14" s="46">
        <v>42748</v>
      </c>
      <c r="H14">
        <v>13</v>
      </c>
      <c r="I14">
        <v>2017</v>
      </c>
      <c r="J14">
        <v>187310731</v>
      </c>
      <c r="K14">
        <v>8263</v>
      </c>
      <c r="L14">
        <v>109.28</v>
      </c>
      <c r="M14">
        <v>35.840000000000003</v>
      </c>
      <c r="N14">
        <v>902980.64</v>
      </c>
      <c r="O14">
        <v>296145.91999999998</v>
      </c>
      <c r="P14">
        <v>606834.72</v>
      </c>
      <c r="Q14">
        <v>3</v>
      </c>
      <c r="R14">
        <v>26</v>
      </c>
    </row>
    <row r="15" spans="1:18" x14ac:dyDescent="0.25">
      <c r="A15" t="s">
        <v>363</v>
      </c>
      <c r="B15" t="s">
        <v>389</v>
      </c>
      <c r="C15" t="s">
        <v>378</v>
      </c>
      <c r="D15" t="s">
        <v>361</v>
      </c>
      <c r="E15" t="s">
        <v>362</v>
      </c>
      <c r="F15" s="24">
        <v>42774</v>
      </c>
      <c r="G15" s="46">
        <v>42774</v>
      </c>
      <c r="H15">
        <v>8</v>
      </c>
      <c r="I15">
        <v>2017</v>
      </c>
      <c r="J15">
        <v>522840487</v>
      </c>
      <c r="K15">
        <v>8974</v>
      </c>
      <c r="L15">
        <v>668.27</v>
      </c>
      <c r="M15">
        <v>502.54</v>
      </c>
      <c r="N15">
        <v>5997054.9800000004</v>
      </c>
      <c r="O15">
        <v>4509793.96</v>
      </c>
      <c r="P15">
        <v>1487261.02</v>
      </c>
      <c r="Q15">
        <v>8</v>
      </c>
      <c r="R15">
        <v>4</v>
      </c>
    </row>
    <row r="16" spans="1:18" x14ac:dyDescent="0.25">
      <c r="A16" t="s">
        <v>384</v>
      </c>
      <c r="B16" t="s">
        <v>390</v>
      </c>
      <c r="C16" t="s">
        <v>382</v>
      </c>
      <c r="D16" t="s">
        <v>361</v>
      </c>
      <c r="E16" t="s">
        <v>367</v>
      </c>
      <c r="F16" s="24">
        <v>41689</v>
      </c>
      <c r="G16" s="46">
        <v>41689</v>
      </c>
      <c r="H16">
        <v>19</v>
      </c>
      <c r="I16">
        <v>2014</v>
      </c>
      <c r="J16">
        <v>832401311</v>
      </c>
      <c r="K16">
        <v>4901</v>
      </c>
      <c r="L16">
        <v>81.73</v>
      </c>
      <c r="M16">
        <v>56.67</v>
      </c>
      <c r="N16">
        <v>400558.73</v>
      </c>
      <c r="O16">
        <v>277739.67</v>
      </c>
      <c r="P16">
        <v>122819.06</v>
      </c>
      <c r="Q16">
        <v>4</v>
      </c>
      <c r="R16">
        <v>16</v>
      </c>
    </row>
    <row r="17" spans="1:18" x14ac:dyDescent="0.25">
      <c r="A17" t="s">
        <v>368</v>
      </c>
      <c r="B17" t="s">
        <v>391</v>
      </c>
      <c r="C17" t="s">
        <v>387</v>
      </c>
      <c r="D17" t="s">
        <v>366</v>
      </c>
      <c r="E17" t="s">
        <v>93</v>
      </c>
      <c r="F17" s="24">
        <v>41022</v>
      </c>
      <c r="G17" s="46">
        <v>41022</v>
      </c>
      <c r="H17">
        <v>23</v>
      </c>
      <c r="I17">
        <v>2012</v>
      </c>
      <c r="J17">
        <v>972292029</v>
      </c>
      <c r="K17">
        <v>1673</v>
      </c>
      <c r="L17">
        <v>109.28</v>
      </c>
      <c r="M17">
        <v>35.840000000000003</v>
      </c>
      <c r="N17">
        <v>182825.44</v>
      </c>
      <c r="O17">
        <v>59960.32</v>
      </c>
      <c r="P17">
        <v>122865.12</v>
      </c>
      <c r="Q17">
        <v>8</v>
      </c>
      <c r="R17">
        <v>7</v>
      </c>
    </row>
    <row r="18" spans="1:18" x14ac:dyDescent="0.25">
      <c r="A18" t="s">
        <v>384</v>
      </c>
      <c r="B18" t="s">
        <v>392</v>
      </c>
      <c r="C18" t="s">
        <v>393</v>
      </c>
      <c r="D18" t="s">
        <v>361</v>
      </c>
      <c r="E18" t="s">
        <v>93</v>
      </c>
      <c r="F18" s="24">
        <v>42693</v>
      </c>
      <c r="G18" s="46">
        <v>42693</v>
      </c>
      <c r="H18">
        <v>19</v>
      </c>
      <c r="I18">
        <v>2016</v>
      </c>
      <c r="J18">
        <v>419123971</v>
      </c>
      <c r="K18">
        <v>6952</v>
      </c>
      <c r="L18">
        <v>437.2</v>
      </c>
      <c r="M18">
        <v>263.33</v>
      </c>
      <c r="N18">
        <v>3039414.4</v>
      </c>
      <c r="O18">
        <v>1830670.16</v>
      </c>
      <c r="P18">
        <v>1208744.24</v>
      </c>
      <c r="Q18">
        <v>10</v>
      </c>
      <c r="R18">
        <v>12</v>
      </c>
    </row>
    <row r="19" spans="1:18" x14ac:dyDescent="0.25">
      <c r="A19" t="s">
        <v>372</v>
      </c>
      <c r="B19" t="s">
        <v>394</v>
      </c>
      <c r="C19" t="s">
        <v>395</v>
      </c>
      <c r="D19" t="s">
        <v>361</v>
      </c>
      <c r="E19" t="s">
        <v>367</v>
      </c>
      <c r="F19" s="24">
        <v>42095</v>
      </c>
      <c r="G19" s="46">
        <v>42095</v>
      </c>
      <c r="H19">
        <v>1</v>
      </c>
      <c r="I19">
        <v>2015</v>
      </c>
      <c r="J19">
        <v>519820964</v>
      </c>
      <c r="K19">
        <v>5430</v>
      </c>
      <c r="L19">
        <v>47.45</v>
      </c>
      <c r="M19">
        <v>31.79</v>
      </c>
      <c r="N19">
        <v>257653.5</v>
      </c>
      <c r="O19">
        <v>172619.7</v>
      </c>
      <c r="P19">
        <v>85033.8</v>
      </c>
      <c r="Q19">
        <v>9</v>
      </c>
      <c r="R19">
        <v>15</v>
      </c>
    </row>
    <row r="20" spans="1:18" x14ac:dyDescent="0.25">
      <c r="A20" t="s">
        <v>384</v>
      </c>
      <c r="B20" t="s">
        <v>396</v>
      </c>
      <c r="C20" t="s">
        <v>378</v>
      </c>
      <c r="D20" t="s">
        <v>361</v>
      </c>
      <c r="E20" t="s">
        <v>371</v>
      </c>
      <c r="F20" s="24">
        <v>40542</v>
      </c>
      <c r="G20" s="46">
        <v>40542</v>
      </c>
      <c r="H20">
        <v>30</v>
      </c>
      <c r="I20">
        <v>2010</v>
      </c>
      <c r="J20">
        <v>441619336</v>
      </c>
      <c r="K20">
        <v>3830</v>
      </c>
      <c r="L20">
        <v>668.27</v>
      </c>
      <c r="M20">
        <v>502.54</v>
      </c>
      <c r="N20">
        <v>2559474.1</v>
      </c>
      <c r="O20">
        <v>1924728.2</v>
      </c>
      <c r="P20">
        <v>634745.9</v>
      </c>
      <c r="Q20">
        <v>9</v>
      </c>
      <c r="R20">
        <v>15</v>
      </c>
    </row>
    <row r="21" spans="1:18" x14ac:dyDescent="0.25">
      <c r="A21" t="s">
        <v>358</v>
      </c>
      <c r="B21" t="s">
        <v>397</v>
      </c>
      <c r="C21" t="s">
        <v>398</v>
      </c>
      <c r="D21" t="s">
        <v>366</v>
      </c>
      <c r="E21" t="s">
        <v>371</v>
      </c>
      <c r="F21" s="24">
        <v>41121</v>
      </c>
      <c r="G21" s="46">
        <v>41121</v>
      </c>
      <c r="H21">
        <v>31</v>
      </c>
      <c r="I21">
        <v>2012</v>
      </c>
      <c r="J21">
        <v>322067916</v>
      </c>
      <c r="K21">
        <v>5908</v>
      </c>
      <c r="L21">
        <v>421.89</v>
      </c>
      <c r="M21">
        <v>364.69</v>
      </c>
      <c r="N21">
        <v>2492526.12</v>
      </c>
      <c r="O21">
        <v>2154588.52</v>
      </c>
      <c r="P21">
        <v>337937.6</v>
      </c>
      <c r="Q21">
        <v>10</v>
      </c>
      <c r="R21">
        <v>5</v>
      </c>
    </row>
    <row r="22" spans="1:18" x14ac:dyDescent="0.25">
      <c r="A22" t="s">
        <v>368</v>
      </c>
      <c r="B22" t="s">
        <v>399</v>
      </c>
      <c r="C22" t="s">
        <v>360</v>
      </c>
      <c r="D22" t="s">
        <v>366</v>
      </c>
      <c r="E22" t="s">
        <v>371</v>
      </c>
      <c r="F22" s="24">
        <v>41773</v>
      </c>
      <c r="G22" s="46">
        <v>41773</v>
      </c>
      <c r="H22">
        <v>14</v>
      </c>
      <c r="I22">
        <v>2014</v>
      </c>
      <c r="J22">
        <v>819028031</v>
      </c>
      <c r="K22">
        <v>7450</v>
      </c>
      <c r="L22">
        <v>255.28</v>
      </c>
      <c r="M22">
        <v>159.41999999999999</v>
      </c>
      <c r="N22">
        <v>1901836</v>
      </c>
      <c r="O22">
        <v>1187679</v>
      </c>
      <c r="P22">
        <v>714157</v>
      </c>
      <c r="Q22">
        <v>1</v>
      </c>
      <c r="R22">
        <v>22</v>
      </c>
    </row>
    <row r="23" spans="1:18" x14ac:dyDescent="0.25">
      <c r="A23" t="s">
        <v>368</v>
      </c>
      <c r="B23" t="s">
        <v>400</v>
      </c>
      <c r="C23" t="s">
        <v>360</v>
      </c>
      <c r="D23" t="s">
        <v>366</v>
      </c>
      <c r="E23" t="s">
        <v>362</v>
      </c>
      <c r="F23" s="24">
        <v>42216</v>
      </c>
      <c r="G23" s="46">
        <v>42216</v>
      </c>
      <c r="H23">
        <v>31</v>
      </c>
      <c r="I23">
        <v>2015</v>
      </c>
      <c r="J23">
        <v>860673511</v>
      </c>
      <c r="K23">
        <v>1273</v>
      </c>
      <c r="L23">
        <v>255.28</v>
      </c>
      <c r="M23">
        <v>159.41999999999999</v>
      </c>
      <c r="N23">
        <v>324971.44</v>
      </c>
      <c r="O23">
        <v>202941.66</v>
      </c>
      <c r="P23">
        <v>122029.78</v>
      </c>
      <c r="Q23">
        <v>3</v>
      </c>
      <c r="R23">
        <v>25</v>
      </c>
    </row>
    <row r="24" spans="1:18" x14ac:dyDescent="0.25">
      <c r="A24" t="s">
        <v>363</v>
      </c>
      <c r="B24" t="s">
        <v>389</v>
      </c>
      <c r="C24" t="s">
        <v>401</v>
      </c>
      <c r="D24" t="s">
        <v>366</v>
      </c>
      <c r="E24" t="s">
        <v>371</v>
      </c>
      <c r="F24" s="24">
        <v>42551</v>
      </c>
      <c r="G24" s="46">
        <v>42551</v>
      </c>
      <c r="H24">
        <v>30</v>
      </c>
      <c r="I24">
        <v>2016</v>
      </c>
      <c r="J24">
        <v>795490682</v>
      </c>
      <c r="K24">
        <v>2225</v>
      </c>
      <c r="L24">
        <v>152.58000000000001</v>
      </c>
      <c r="M24">
        <v>97.44</v>
      </c>
      <c r="N24">
        <v>339490.5</v>
      </c>
      <c r="O24">
        <v>216804</v>
      </c>
      <c r="P24">
        <v>122686.5</v>
      </c>
      <c r="Q24">
        <v>6</v>
      </c>
      <c r="R24">
        <v>11</v>
      </c>
    </row>
    <row r="25" spans="1:18" x14ac:dyDescent="0.25">
      <c r="A25" t="s">
        <v>358</v>
      </c>
      <c r="B25" t="s">
        <v>402</v>
      </c>
      <c r="C25" t="s">
        <v>374</v>
      </c>
      <c r="D25" t="s">
        <v>366</v>
      </c>
      <c r="E25" t="s">
        <v>362</v>
      </c>
      <c r="F25" s="24">
        <v>41890</v>
      </c>
      <c r="G25" s="46">
        <v>41890</v>
      </c>
      <c r="H25">
        <v>8</v>
      </c>
      <c r="I25">
        <v>2014</v>
      </c>
      <c r="J25">
        <v>142278373</v>
      </c>
      <c r="K25">
        <v>2187</v>
      </c>
      <c r="L25">
        <v>9.33</v>
      </c>
      <c r="M25">
        <v>6.92</v>
      </c>
      <c r="N25">
        <v>20404.71</v>
      </c>
      <c r="O25">
        <v>15134.04</v>
      </c>
      <c r="P25">
        <v>5270.67</v>
      </c>
      <c r="Q25">
        <v>1</v>
      </c>
      <c r="R25">
        <v>16</v>
      </c>
    </row>
    <row r="26" spans="1:18" x14ac:dyDescent="0.25">
      <c r="A26" t="s">
        <v>368</v>
      </c>
      <c r="B26" t="s">
        <v>403</v>
      </c>
      <c r="C26" t="s">
        <v>382</v>
      </c>
      <c r="D26" t="s">
        <v>366</v>
      </c>
      <c r="E26" t="s">
        <v>371</v>
      </c>
      <c r="F26" s="24">
        <v>42497</v>
      </c>
      <c r="G26" s="46">
        <v>42497</v>
      </c>
      <c r="H26">
        <v>7</v>
      </c>
      <c r="I26">
        <v>2016</v>
      </c>
      <c r="J26">
        <v>740147912</v>
      </c>
      <c r="K26">
        <v>5070</v>
      </c>
      <c r="L26">
        <v>81.73</v>
      </c>
      <c r="M26">
        <v>56.67</v>
      </c>
      <c r="N26">
        <v>414371.1</v>
      </c>
      <c r="O26">
        <v>287316.90000000002</v>
      </c>
      <c r="P26">
        <v>127054.2</v>
      </c>
      <c r="Q26">
        <v>5</v>
      </c>
      <c r="R26">
        <v>4</v>
      </c>
    </row>
    <row r="27" spans="1:18" x14ac:dyDescent="0.25">
      <c r="A27" t="s">
        <v>368</v>
      </c>
      <c r="B27" t="s">
        <v>404</v>
      </c>
      <c r="C27" t="s">
        <v>393</v>
      </c>
      <c r="D27" t="s">
        <v>366</v>
      </c>
      <c r="E27" t="s">
        <v>362</v>
      </c>
      <c r="F27" s="24">
        <v>42877</v>
      </c>
      <c r="G27" s="46">
        <v>42877</v>
      </c>
      <c r="H27">
        <v>22</v>
      </c>
      <c r="I27">
        <v>2017</v>
      </c>
      <c r="J27">
        <v>898523128</v>
      </c>
      <c r="K27">
        <v>1815</v>
      </c>
      <c r="L27">
        <v>437.2</v>
      </c>
      <c r="M27">
        <v>263.33</v>
      </c>
      <c r="N27">
        <v>793518</v>
      </c>
      <c r="O27">
        <v>477943.95</v>
      </c>
      <c r="P27">
        <v>315574.05</v>
      </c>
      <c r="Q27">
        <v>8</v>
      </c>
      <c r="R27">
        <v>4</v>
      </c>
    </row>
    <row r="28" spans="1:18" x14ac:dyDescent="0.25">
      <c r="A28" t="s">
        <v>358</v>
      </c>
      <c r="B28" t="s">
        <v>405</v>
      </c>
      <c r="C28" t="s">
        <v>374</v>
      </c>
      <c r="D28" t="s">
        <v>366</v>
      </c>
      <c r="E28" t="s">
        <v>93</v>
      </c>
      <c r="F28" s="24">
        <v>41925</v>
      </c>
      <c r="G28" s="46">
        <v>41925</v>
      </c>
      <c r="H28">
        <v>13</v>
      </c>
      <c r="I28">
        <v>2014</v>
      </c>
      <c r="J28">
        <v>347140347</v>
      </c>
      <c r="K28">
        <v>5398</v>
      </c>
      <c r="L28">
        <v>9.33</v>
      </c>
      <c r="M28">
        <v>6.92</v>
      </c>
      <c r="N28">
        <v>50363.34</v>
      </c>
      <c r="O28">
        <v>37354.160000000003</v>
      </c>
      <c r="P28">
        <v>13009.18</v>
      </c>
      <c r="Q28">
        <v>9</v>
      </c>
      <c r="R28">
        <v>21</v>
      </c>
    </row>
    <row r="29" spans="1:18" x14ac:dyDescent="0.25">
      <c r="A29" t="s">
        <v>372</v>
      </c>
      <c r="B29" t="s">
        <v>406</v>
      </c>
      <c r="C29" t="s">
        <v>374</v>
      </c>
      <c r="D29" t="s">
        <v>366</v>
      </c>
      <c r="E29" t="s">
        <v>371</v>
      </c>
      <c r="F29" s="24">
        <v>40305</v>
      </c>
      <c r="G29" s="46">
        <v>40305</v>
      </c>
      <c r="H29">
        <v>7</v>
      </c>
      <c r="I29">
        <v>2010</v>
      </c>
      <c r="J29">
        <v>686048400</v>
      </c>
      <c r="K29">
        <v>5822</v>
      </c>
      <c r="L29">
        <v>9.33</v>
      </c>
      <c r="M29">
        <v>6.92</v>
      </c>
      <c r="N29">
        <v>54319.26</v>
      </c>
      <c r="O29">
        <v>40288.239999999998</v>
      </c>
      <c r="P29">
        <v>14031.02</v>
      </c>
      <c r="Q29">
        <v>1</v>
      </c>
      <c r="R29">
        <v>23</v>
      </c>
    </row>
    <row r="30" spans="1:18" x14ac:dyDescent="0.25">
      <c r="A30" t="s">
        <v>368</v>
      </c>
      <c r="B30" t="s">
        <v>399</v>
      </c>
      <c r="C30" t="s">
        <v>395</v>
      </c>
      <c r="D30" t="s">
        <v>361</v>
      </c>
      <c r="E30" t="s">
        <v>367</v>
      </c>
      <c r="F30" s="24">
        <v>41838</v>
      </c>
      <c r="G30" s="46">
        <v>41838</v>
      </c>
      <c r="H30">
        <v>18</v>
      </c>
      <c r="I30">
        <v>2014</v>
      </c>
      <c r="J30">
        <v>435608613</v>
      </c>
      <c r="K30">
        <v>5124</v>
      </c>
      <c r="L30">
        <v>47.45</v>
      </c>
      <c r="M30">
        <v>31.79</v>
      </c>
      <c r="N30">
        <v>243133.8</v>
      </c>
      <c r="O30">
        <v>162891.96</v>
      </c>
      <c r="P30">
        <v>80241.84</v>
      </c>
      <c r="Q30">
        <v>1</v>
      </c>
      <c r="R30">
        <v>22</v>
      </c>
    </row>
    <row r="31" spans="1:18" x14ac:dyDescent="0.25">
      <c r="A31" t="s">
        <v>372</v>
      </c>
      <c r="B31" t="s">
        <v>407</v>
      </c>
      <c r="C31" t="s">
        <v>378</v>
      </c>
      <c r="D31" t="s">
        <v>361</v>
      </c>
      <c r="E31" t="s">
        <v>371</v>
      </c>
      <c r="F31" s="24">
        <v>41055</v>
      </c>
      <c r="G31" s="46">
        <v>41055</v>
      </c>
      <c r="H31">
        <v>26</v>
      </c>
      <c r="I31">
        <v>2012</v>
      </c>
      <c r="J31">
        <v>886494815</v>
      </c>
      <c r="K31">
        <v>2370</v>
      </c>
      <c r="L31">
        <v>668.27</v>
      </c>
      <c r="M31">
        <v>502.54</v>
      </c>
      <c r="N31">
        <v>1583799.9</v>
      </c>
      <c r="O31">
        <v>1191019.8</v>
      </c>
      <c r="P31">
        <v>392780.1</v>
      </c>
      <c r="Q31">
        <v>2</v>
      </c>
      <c r="R31">
        <v>25</v>
      </c>
    </row>
    <row r="32" spans="1:18" x14ac:dyDescent="0.25">
      <c r="A32" t="s">
        <v>368</v>
      </c>
      <c r="B32" t="s">
        <v>408</v>
      </c>
      <c r="C32" t="s">
        <v>393</v>
      </c>
      <c r="D32" t="s">
        <v>361</v>
      </c>
      <c r="E32" t="s">
        <v>93</v>
      </c>
      <c r="F32" s="24">
        <v>41169</v>
      </c>
      <c r="G32" s="46">
        <v>41169</v>
      </c>
      <c r="H32">
        <v>17</v>
      </c>
      <c r="I32">
        <v>2012</v>
      </c>
      <c r="J32">
        <v>249693334</v>
      </c>
      <c r="K32">
        <v>8661</v>
      </c>
      <c r="L32">
        <v>437.2</v>
      </c>
      <c r="M32">
        <v>263.33</v>
      </c>
      <c r="N32">
        <v>3786589.2</v>
      </c>
      <c r="O32">
        <v>2280701.13</v>
      </c>
      <c r="P32">
        <v>1505888.07</v>
      </c>
      <c r="Q32">
        <v>7</v>
      </c>
      <c r="R32">
        <v>14</v>
      </c>
    </row>
    <row r="33" spans="1:18" x14ac:dyDescent="0.25">
      <c r="A33" t="s">
        <v>372</v>
      </c>
      <c r="B33" t="s">
        <v>409</v>
      </c>
      <c r="C33" t="s">
        <v>382</v>
      </c>
      <c r="D33" t="s">
        <v>361</v>
      </c>
      <c r="E33" t="s">
        <v>367</v>
      </c>
      <c r="F33" s="24">
        <v>41637</v>
      </c>
      <c r="G33" s="46">
        <v>41637</v>
      </c>
      <c r="H33">
        <v>29</v>
      </c>
      <c r="I33">
        <v>2013</v>
      </c>
      <c r="J33">
        <v>406502997</v>
      </c>
      <c r="K33">
        <v>2125</v>
      </c>
      <c r="L33">
        <v>81.73</v>
      </c>
      <c r="M33">
        <v>56.67</v>
      </c>
      <c r="N33">
        <v>173676.25</v>
      </c>
      <c r="O33">
        <v>120423.75</v>
      </c>
      <c r="P33">
        <v>53252.5</v>
      </c>
      <c r="Q33">
        <v>1</v>
      </c>
      <c r="R33">
        <v>4</v>
      </c>
    </row>
    <row r="34" spans="1:18" x14ac:dyDescent="0.25">
      <c r="A34" t="s">
        <v>358</v>
      </c>
      <c r="B34" t="s">
        <v>410</v>
      </c>
      <c r="C34" t="s">
        <v>370</v>
      </c>
      <c r="D34" t="s">
        <v>366</v>
      </c>
      <c r="E34" t="s">
        <v>367</v>
      </c>
      <c r="F34" s="24">
        <v>42304</v>
      </c>
      <c r="G34" s="46">
        <v>42304</v>
      </c>
      <c r="H34">
        <v>27</v>
      </c>
      <c r="I34">
        <v>2015</v>
      </c>
      <c r="J34">
        <v>158535134</v>
      </c>
      <c r="K34">
        <v>2924</v>
      </c>
      <c r="L34">
        <v>651.21</v>
      </c>
      <c r="M34">
        <v>524.96</v>
      </c>
      <c r="N34">
        <v>1904138.04</v>
      </c>
      <c r="O34">
        <v>1534983.04</v>
      </c>
      <c r="P34">
        <v>369155</v>
      </c>
      <c r="Q34">
        <v>2</v>
      </c>
      <c r="R34">
        <v>12</v>
      </c>
    </row>
    <row r="35" spans="1:18" x14ac:dyDescent="0.25">
      <c r="A35" t="s">
        <v>384</v>
      </c>
      <c r="B35" t="s">
        <v>411</v>
      </c>
      <c r="C35" t="s">
        <v>378</v>
      </c>
      <c r="D35" t="s">
        <v>361</v>
      </c>
      <c r="E35" t="s">
        <v>362</v>
      </c>
      <c r="F35" s="24">
        <v>42020</v>
      </c>
      <c r="G35" s="46">
        <v>42020</v>
      </c>
      <c r="H35">
        <v>16</v>
      </c>
      <c r="I35">
        <v>2015</v>
      </c>
      <c r="J35">
        <v>177713572</v>
      </c>
      <c r="K35">
        <v>8250</v>
      </c>
      <c r="L35">
        <v>668.27</v>
      </c>
      <c r="M35">
        <v>502.54</v>
      </c>
      <c r="N35">
        <v>5513227.5</v>
      </c>
      <c r="O35">
        <v>4145955</v>
      </c>
      <c r="P35">
        <v>1367272.5</v>
      </c>
      <c r="Q35">
        <v>1</v>
      </c>
      <c r="R35">
        <v>19</v>
      </c>
    </row>
    <row r="36" spans="1:18" x14ac:dyDescent="0.25">
      <c r="A36" t="s">
        <v>372</v>
      </c>
      <c r="B36" t="s">
        <v>412</v>
      </c>
      <c r="C36" t="s">
        <v>401</v>
      </c>
      <c r="D36" t="s">
        <v>366</v>
      </c>
      <c r="E36" t="s">
        <v>93</v>
      </c>
      <c r="F36" s="24">
        <v>42791</v>
      </c>
      <c r="G36" s="46">
        <v>42791</v>
      </c>
      <c r="H36">
        <v>25</v>
      </c>
      <c r="I36">
        <v>2017</v>
      </c>
      <c r="J36">
        <v>756274640</v>
      </c>
      <c r="K36">
        <v>7327</v>
      </c>
      <c r="L36">
        <v>152.58000000000001</v>
      </c>
      <c r="M36">
        <v>97.44</v>
      </c>
      <c r="N36">
        <v>1117953.6599999999</v>
      </c>
      <c r="O36">
        <v>713942.88</v>
      </c>
      <c r="P36">
        <v>404010.78</v>
      </c>
      <c r="Q36">
        <v>5</v>
      </c>
      <c r="R36">
        <v>14</v>
      </c>
    </row>
    <row r="37" spans="1:18" x14ac:dyDescent="0.25">
      <c r="A37" t="s">
        <v>363</v>
      </c>
      <c r="B37" t="s">
        <v>413</v>
      </c>
      <c r="C37" t="s">
        <v>382</v>
      </c>
      <c r="D37" t="s">
        <v>361</v>
      </c>
      <c r="E37" t="s">
        <v>371</v>
      </c>
      <c r="F37" s="24">
        <v>42863</v>
      </c>
      <c r="G37" s="46">
        <v>42863</v>
      </c>
      <c r="H37">
        <v>8</v>
      </c>
      <c r="I37">
        <v>2017</v>
      </c>
      <c r="J37">
        <v>456767165</v>
      </c>
      <c r="K37">
        <v>6409</v>
      </c>
      <c r="L37">
        <v>81.73</v>
      </c>
      <c r="M37">
        <v>56.67</v>
      </c>
      <c r="N37">
        <v>523807.57</v>
      </c>
      <c r="O37">
        <v>363198.03</v>
      </c>
      <c r="P37">
        <v>160609.54</v>
      </c>
      <c r="Q37">
        <v>7</v>
      </c>
      <c r="R37">
        <v>10</v>
      </c>
    </row>
    <row r="38" spans="1:18" x14ac:dyDescent="0.25">
      <c r="A38" t="s">
        <v>414</v>
      </c>
      <c r="B38" t="s">
        <v>415</v>
      </c>
      <c r="C38" t="s">
        <v>374</v>
      </c>
      <c r="D38" t="s">
        <v>366</v>
      </c>
      <c r="E38" t="s">
        <v>371</v>
      </c>
      <c r="F38" s="24">
        <v>40869</v>
      </c>
      <c r="G38" s="46">
        <v>40869</v>
      </c>
      <c r="H38">
        <v>22</v>
      </c>
      <c r="I38">
        <v>2011</v>
      </c>
      <c r="J38">
        <v>162052476</v>
      </c>
      <c r="K38">
        <v>3784</v>
      </c>
      <c r="L38">
        <v>9.33</v>
      </c>
      <c r="M38">
        <v>6.92</v>
      </c>
      <c r="N38">
        <v>35304.720000000001</v>
      </c>
      <c r="O38">
        <v>26185.279999999999</v>
      </c>
      <c r="P38">
        <v>9119.44</v>
      </c>
      <c r="Q38">
        <v>5</v>
      </c>
      <c r="R38">
        <v>11</v>
      </c>
    </row>
    <row r="39" spans="1:18" x14ac:dyDescent="0.25">
      <c r="A39" t="s">
        <v>372</v>
      </c>
      <c r="B39" t="s">
        <v>407</v>
      </c>
      <c r="C39" t="s">
        <v>398</v>
      </c>
      <c r="D39" t="s">
        <v>366</v>
      </c>
      <c r="E39" t="s">
        <v>93</v>
      </c>
      <c r="F39" s="24">
        <v>42749</v>
      </c>
      <c r="G39" s="46">
        <v>42749</v>
      </c>
      <c r="H39">
        <v>14</v>
      </c>
      <c r="I39">
        <v>2017</v>
      </c>
      <c r="J39">
        <v>825304400</v>
      </c>
      <c r="K39">
        <v>4767</v>
      </c>
      <c r="L39">
        <v>421.89</v>
      </c>
      <c r="M39">
        <v>364.69</v>
      </c>
      <c r="N39">
        <v>2011149.63</v>
      </c>
      <c r="O39">
        <v>1738477.23</v>
      </c>
      <c r="P39">
        <v>272672.40000000002</v>
      </c>
      <c r="Q39">
        <v>7</v>
      </c>
      <c r="R39">
        <v>10</v>
      </c>
    </row>
    <row r="40" spans="1:18" x14ac:dyDescent="0.25">
      <c r="A40" t="s">
        <v>384</v>
      </c>
      <c r="B40" t="s">
        <v>416</v>
      </c>
      <c r="C40" t="s">
        <v>370</v>
      </c>
      <c r="D40" t="s">
        <v>366</v>
      </c>
      <c r="E40" t="s">
        <v>371</v>
      </c>
      <c r="F40" s="24">
        <v>41000</v>
      </c>
      <c r="G40" s="46">
        <v>41000</v>
      </c>
      <c r="H40">
        <v>1</v>
      </c>
      <c r="I40">
        <v>2012</v>
      </c>
      <c r="J40">
        <v>320009267</v>
      </c>
      <c r="K40">
        <v>6708</v>
      </c>
      <c r="L40">
        <v>651.21</v>
      </c>
      <c r="M40">
        <v>524.96</v>
      </c>
      <c r="N40">
        <v>4368316.68</v>
      </c>
      <c r="O40">
        <v>3521431.68</v>
      </c>
      <c r="P40">
        <v>846885</v>
      </c>
      <c r="Q40">
        <v>9</v>
      </c>
      <c r="R40">
        <v>2</v>
      </c>
    </row>
    <row r="41" spans="1:18" x14ac:dyDescent="0.25">
      <c r="A41" t="s">
        <v>368</v>
      </c>
      <c r="B41" t="s">
        <v>391</v>
      </c>
      <c r="C41" t="s">
        <v>370</v>
      </c>
      <c r="D41" t="s">
        <v>366</v>
      </c>
      <c r="E41" t="s">
        <v>93</v>
      </c>
      <c r="F41" s="24">
        <v>40955</v>
      </c>
      <c r="G41" s="46">
        <v>40955</v>
      </c>
      <c r="H41">
        <v>16</v>
      </c>
      <c r="I41">
        <v>2012</v>
      </c>
      <c r="J41">
        <v>189965903</v>
      </c>
      <c r="K41">
        <v>3987</v>
      </c>
      <c r="L41">
        <v>651.21</v>
      </c>
      <c r="M41">
        <v>524.96</v>
      </c>
      <c r="N41">
        <v>2596374.27</v>
      </c>
      <c r="O41">
        <v>2093015.52</v>
      </c>
      <c r="P41">
        <v>503358.75</v>
      </c>
      <c r="Q41">
        <v>7</v>
      </c>
      <c r="R41">
        <v>23</v>
      </c>
    </row>
    <row r="42" spans="1:18" x14ac:dyDescent="0.25">
      <c r="A42" t="s">
        <v>372</v>
      </c>
      <c r="B42" t="s">
        <v>417</v>
      </c>
      <c r="C42" t="s">
        <v>382</v>
      </c>
      <c r="D42" t="s">
        <v>366</v>
      </c>
      <c r="E42" t="s">
        <v>362</v>
      </c>
      <c r="F42" s="24">
        <v>42805</v>
      </c>
      <c r="G42" s="46">
        <v>42805</v>
      </c>
      <c r="H42">
        <v>11</v>
      </c>
      <c r="I42">
        <v>2017</v>
      </c>
      <c r="J42">
        <v>699285638</v>
      </c>
      <c r="K42">
        <v>3015</v>
      </c>
      <c r="L42">
        <v>81.73</v>
      </c>
      <c r="M42">
        <v>56.67</v>
      </c>
      <c r="N42">
        <v>246415.95</v>
      </c>
      <c r="O42">
        <v>170860.05</v>
      </c>
      <c r="P42">
        <v>75555.899999999994</v>
      </c>
      <c r="Q42">
        <v>4</v>
      </c>
      <c r="R42">
        <v>10</v>
      </c>
    </row>
    <row r="43" spans="1:18" x14ac:dyDescent="0.25">
      <c r="A43" t="s">
        <v>414</v>
      </c>
      <c r="B43" t="s">
        <v>418</v>
      </c>
      <c r="C43" t="s">
        <v>393</v>
      </c>
      <c r="D43" t="s">
        <v>366</v>
      </c>
      <c r="E43" t="s">
        <v>93</v>
      </c>
      <c r="F43" s="24">
        <v>40215</v>
      </c>
      <c r="G43" s="46">
        <v>40215</v>
      </c>
      <c r="H43">
        <v>6</v>
      </c>
      <c r="I43">
        <v>2010</v>
      </c>
      <c r="J43">
        <v>382392299</v>
      </c>
      <c r="K43">
        <v>7234</v>
      </c>
      <c r="L43">
        <v>437.2</v>
      </c>
      <c r="M43">
        <v>263.33</v>
      </c>
      <c r="N43">
        <v>3162704.8</v>
      </c>
      <c r="O43">
        <v>1904929.22</v>
      </c>
      <c r="P43">
        <v>1257775.58</v>
      </c>
      <c r="Q43">
        <v>8</v>
      </c>
      <c r="R43">
        <v>1</v>
      </c>
    </row>
    <row r="44" spans="1:18" x14ac:dyDescent="0.25">
      <c r="A44" t="s">
        <v>372</v>
      </c>
      <c r="B44" t="s">
        <v>407</v>
      </c>
      <c r="C44" t="s">
        <v>365</v>
      </c>
      <c r="D44" t="s">
        <v>361</v>
      </c>
      <c r="E44" t="s">
        <v>362</v>
      </c>
      <c r="F44" s="24">
        <v>41067</v>
      </c>
      <c r="G44" s="46">
        <v>41067</v>
      </c>
      <c r="H44">
        <v>7</v>
      </c>
      <c r="I44">
        <v>2012</v>
      </c>
      <c r="J44">
        <v>994022214</v>
      </c>
      <c r="K44">
        <v>2117</v>
      </c>
      <c r="L44">
        <v>205.7</v>
      </c>
      <c r="M44">
        <v>117.11</v>
      </c>
      <c r="N44">
        <v>435466.9</v>
      </c>
      <c r="O44">
        <v>247921.87</v>
      </c>
      <c r="P44">
        <v>187545.03</v>
      </c>
      <c r="Q44">
        <v>1</v>
      </c>
      <c r="R44">
        <v>12</v>
      </c>
    </row>
    <row r="45" spans="1:18" x14ac:dyDescent="0.25">
      <c r="A45" t="s">
        <v>368</v>
      </c>
      <c r="B45" t="s">
        <v>419</v>
      </c>
      <c r="C45" t="s">
        <v>380</v>
      </c>
      <c r="D45" t="s">
        <v>366</v>
      </c>
      <c r="E45" t="s">
        <v>362</v>
      </c>
      <c r="F45" s="24">
        <v>41188</v>
      </c>
      <c r="G45" s="46">
        <v>41188</v>
      </c>
      <c r="H45">
        <v>6</v>
      </c>
      <c r="I45">
        <v>2012</v>
      </c>
      <c r="J45">
        <v>759224212</v>
      </c>
      <c r="K45">
        <v>171</v>
      </c>
      <c r="L45">
        <v>154.06</v>
      </c>
      <c r="M45">
        <v>90.93</v>
      </c>
      <c r="N45">
        <v>26344.26</v>
      </c>
      <c r="O45">
        <v>15549.03</v>
      </c>
      <c r="P45">
        <v>10795.23</v>
      </c>
      <c r="Q45">
        <v>10</v>
      </c>
      <c r="R45">
        <v>15</v>
      </c>
    </row>
    <row r="46" spans="1:18" x14ac:dyDescent="0.25">
      <c r="A46" t="s">
        <v>384</v>
      </c>
      <c r="B46" t="s">
        <v>411</v>
      </c>
      <c r="C46" t="s">
        <v>387</v>
      </c>
      <c r="D46" t="s">
        <v>366</v>
      </c>
      <c r="E46" t="s">
        <v>362</v>
      </c>
      <c r="F46" s="24">
        <v>42322</v>
      </c>
      <c r="G46" s="46">
        <v>42322</v>
      </c>
      <c r="H46">
        <v>14</v>
      </c>
      <c r="I46">
        <v>2015</v>
      </c>
      <c r="J46">
        <v>223359620</v>
      </c>
      <c r="K46">
        <v>5930</v>
      </c>
      <c r="L46">
        <v>109.28</v>
      </c>
      <c r="M46">
        <v>35.840000000000003</v>
      </c>
      <c r="N46">
        <v>648030.4</v>
      </c>
      <c r="O46">
        <v>212531.20000000001</v>
      </c>
      <c r="P46">
        <v>435499.2</v>
      </c>
      <c r="Q46">
        <v>4</v>
      </c>
      <c r="R46">
        <v>3</v>
      </c>
    </row>
    <row r="47" spans="1:18" x14ac:dyDescent="0.25">
      <c r="A47" t="s">
        <v>372</v>
      </c>
      <c r="B47" t="s">
        <v>420</v>
      </c>
      <c r="C47" t="s">
        <v>365</v>
      </c>
      <c r="D47" t="s">
        <v>361</v>
      </c>
      <c r="E47" t="s">
        <v>362</v>
      </c>
      <c r="F47" s="24">
        <v>42458</v>
      </c>
      <c r="G47" s="46">
        <v>42458</v>
      </c>
      <c r="H47">
        <v>29</v>
      </c>
      <c r="I47">
        <v>2016</v>
      </c>
      <c r="J47">
        <v>902102267</v>
      </c>
      <c r="K47">
        <v>962</v>
      </c>
      <c r="L47">
        <v>205.7</v>
      </c>
      <c r="M47">
        <v>117.11</v>
      </c>
      <c r="N47">
        <v>197883.4</v>
      </c>
      <c r="O47">
        <v>112659.82</v>
      </c>
      <c r="P47">
        <v>85223.58</v>
      </c>
      <c r="Q47">
        <v>1</v>
      </c>
      <c r="R47">
        <v>7</v>
      </c>
    </row>
    <row r="48" spans="1:18" x14ac:dyDescent="0.25">
      <c r="A48" t="s">
        <v>368</v>
      </c>
      <c r="B48" t="s">
        <v>421</v>
      </c>
      <c r="C48" t="s">
        <v>393</v>
      </c>
      <c r="D48" t="s">
        <v>366</v>
      </c>
      <c r="E48" t="s">
        <v>367</v>
      </c>
      <c r="F48" s="24">
        <v>42735</v>
      </c>
      <c r="G48" s="46">
        <v>42735</v>
      </c>
      <c r="H48">
        <v>31</v>
      </c>
      <c r="I48">
        <v>2016</v>
      </c>
      <c r="J48">
        <v>331438481</v>
      </c>
      <c r="K48">
        <v>8867</v>
      </c>
      <c r="L48">
        <v>437.2</v>
      </c>
      <c r="M48">
        <v>263.33</v>
      </c>
      <c r="N48">
        <v>3876652.4</v>
      </c>
      <c r="O48">
        <v>2334947.11</v>
      </c>
      <c r="P48">
        <v>1541705.29</v>
      </c>
      <c r="Q48">
        <v>5</v>
      </c>
      <c r="R48">
        <v>7</v>
      </c>
    </row>
    <row r="49" spans="1:18" x14ac:dyDescent="0.25">
      <c r="A49" t="s">
        <v>368</v>
      </c>
      <c r="B49" t="s">
        <v>408</v>
      </c>
      <c r="C49" t="s">
        <v>382</v>
      </c>
      <c r="D49" t="s">
        <v>366</v>
      </c>
      <c r="E49" t="s">
        <v>93</v>
      </c>
      <c r="F49" s="24">
        <v>40535</v>
      </c>
      <c r="G49" s="46">
        <v>40535</v>
      </c>
      <c r="H49">
        <v>23</v>
      </c>
      <c r="I49">
        <v>2010</v>
      </c>
      <c r="J49">
        <v>617667090</v>
      </c>
      <c r="K49">
        <v>273</v>
      </c>
      <c r="L49">
        <v>81.73</v>
      </c>
      <c r="M49">
        <v>56.67</v>
      </c>
      <c r="N49">
        <v>22312.29</v>
      </c>
      <c r="O49">
        <v>15470.91</v>
      </c>
      <c r="P49">
        <v>6841.38</v>
      </c>
      <c r="Q49">
        <v>4</v>
      </c>
      <c r="R49">
        <v>1</v>
      </c>
    </row>
    <row r="50" spans="1:18" x14ac:dyDescent="0.25">
      <c r="A50" t="s">
        <v>368</v>
      </c>
      <c r="B50" t="s">
        <v>422</v>
      </c>
      <c r="C50" t="s">
        <v>387</v>
      </c>
      <c r="D50" t="s">
        <v>361</v>
      </c>
      <c r="E50" t="s">
        <v>367</v>
      </c>
      <c r="F50" s="24">
        <v>41926</v>
      </c>
      <c r="G50" s="46">
        <v>41926</v>
      </c>
      <c r="H50">
        <v>14</v>
      </c>
      <c r="I50">
        <v>2014</v>
      </c>
      <c r="J50">
        <v>787399423</v>
      </c>
      <c r="K50">
        <v>7842</v>
      </c>
      <c r="L50">
        <v>109.28</v>
      </c>
      <c r="M50">
        <v>35.840000000000003</v>
      </c>
      <c r="N50">
        <v>856973.76</v>
      </c>
      <c r="O50">
        <v>281057.28000000003</v>
      </c>
      <c r="P50">
        <v>575916.48</v>
      </c>
      <c r="Q50">
        <v>7</v>
      </c>
      <c r="R50">
        <v>14</v>
      </c>
    </row>
    <row r="51" spans="1:18" x14ac:dyDescent="0.25">
      <c r="A51" t="s">
        <v>372</v>
      </c>
      <c r="B51" t="s">
        <v>423</v>
      </c>
      <c r="C51" t="s">
        <v>370</v>
      </c>
      <c r="D51" t="s">
        <v>361</v>
      </c>
      <c r="E51" t="s">
        <v>367</v>
      </c>
      <c r="F51" s="24">
        <v>40919</v>
      </c>
      <c r="G51" s="46">
        <v>40919</v>
      </c>
      <c r="H51">
        <v>11</v>
      </c>
      <c r="I51">
        <v>2012</v>
      </c>
      <c r="J51">
        <v>837559306</v>
      </c>
      <c r="K51">
        <v>1266</v>
      </c>
      <c r="L51">
        <v>651.21</v>
      </c>
      <c r="M51">
        <v>524.96</v>
      </c>
      <c r="N51">
        <v>824431.86</v>
      </c>
      <c r="O51">
        <v>664599.36</v>
      </c>
      <c r="P51">
        <v>159832.5</v>
      </c>
      <c r="Q51">
        <v>4</v>
      </c>
      <c r="R51">
        <v>8</v>
      </c>
    </row>
    <row r="52" spans="1:18" x14ac:dyDescent="0.25">
      <c r="A52" t="s">
        <v>368</v>
      </c>
      <c r="B52" t="s">
        <v>424</v>
      </c>
      <c r="C52" t="s">
        <v>387</v>
      </c>
      <c r="D52" t="s">
        <v>366</v>
      </c>
      <c r="E52" t="s">
        <v>367</v>
      </c>
      <c r="F52" s="24">
        <v>40211</v>
      </c>
      <c r="G52" s="46">
        <v>40211</v>
      </c>
      <c r="H52">
        <v>2</v>
      </c>
      <c r="I52">
        <v>2010</v>
      </c>
      <c r="J52">
        <v>385383069</v>
      </c>
      <c r="K52">
        <v>2269</v>
      </c>
      <c r="L52">
        <v>109.28</v>
      </c>
      <c r="M52">
        <v>35.840000000000003</v>
      </c>
      <c r="N52">
        <v>247956.32</v>
      </c>
      <c r="O52">
        <v>81320.960000000006</v>
      </c>
      <c r="P52">
        <v>166635.35999999999</v>
      </c>
      <c r="Q52">
        <v>1</v>
      </c>
      <c r="R52">
        <v>14</v>
      </c>
    </row>
    <row r="53" spans="1:18" x14ac:dyDescent="0.25">
      <c r="A53" t="s">
        <v>372</v>
      </c>
      <c r="B53" t="s">
        <v>425</v>
      </c>
      <c r="C53" t="s">
        <v>374</v>
      </c>
      <c r="D53" t="s">
        <v>366</v>
      </c>
      <c r="E53" t="s">
        <v>371</v>
      </c>
      <c r="F53" s="24">
        <v>41504</v>
      </c>
      <c r="G53" s="46">
        <v>41504</v>
      </c>
      <c r="H53">
        <v>18</v>
      </c>
      <c r="I53">
        <v>2013</v>
      </c>
      <c r="J53">
        <v>918419539</v>
      </c>
      <c r="K53">
        <v>9606</v>
      </c>
      <c r="L53">
        <v>9.33</v>
      </c>
      <c r="M53">
        <v>6.92</v>
      </c>
      <c r="N53">
        <v>89623.98</v>
      </c>
      <c r="O53">
        <v>66473.52</v>
      </c>
      <c r="P53">
        <v>23150.46</v>
      </c>
      <c r="Q53">
        <v>2</v>
      </c>
      <c r="R53">
        <v>26</v>
      </c>
    </row>
    <row r="54" spans="1:18" x14ac:dyDescent="0.25">
      <c r="A54" t="s">
        <v>414</v>
      </c>
      <c r="B54" t="s">
        <v>426</v>
      </c>
      <c r="C54" t="s">
        <v>365</v>
      </c>
      <c r="D54" t="s">
        <v>366</v>
      </c>
      <c r="E54" t="s">
        <v>93</v>
      </c>
      <c r="F54" s="24">
        <v>41358</v>
      </c>
      <c r="G54" s="46">
        <v>41358</v>
      </c>
      <c r="H54">
        <v>25</v>
      </c>
      <c r="I54">
        <v>2013</v>
      </c>
      <c r="J54">
        <v>844530045</v>
      </c>
      <c r="K54">
        <v>4063</v>
      </c>
      <c r="L54">
        <v>205.7</v>
      </c>
      <c r="M54">
        <v>117.11</v>
      </c>
      <c r="N54">
        <v>835759.1</v>
      </c>
      <c r="O54">
        <v>475817.93</v>
      </c>
      <c r="P54">
        <v>359941.17</v>
      </c>
      <c r="Q54">
        <v>9</v>
      </c>
      <c r="R54">
        <v>6</v>
      </c>
    </row>
    <row r="55" spans="1:18" x14ac:dyDescent="0.25">
      <c r="A55" t="s">
        <v>372</v>
      </c>
      <c r="B55" t="s">
        <v>427</v>
      </c>
      <c r="C55" t="s">
        <v>370</v>
      </c>
      <c r="D55" t="s">
        <v>361</v>
      </c>
      <c r="E55" t="s">
        <v>93</v>
      </c>
      <c r="F55" s="24">
        <v>40873</v>
      </c>
      <c r="G55" s="46">
        <v>40873</v>
      </c>
      <c r="H55">
        <v>26</v>
      </c>
      <c r="I55">
        <v>2011</v>
      </c>
      <c r="J55">
        <v>441888415</v>
      </c>
      <c r="K55">
        <v>3457</v>
      </c>
      <c r="L55">
        <v>651.21</v>
      </c>
      <c r="M55">
        <v>524.96</v>
      </c>
      <c r="N55">
        <v>2251232.9700000002</v>
      </c>
      <c r="O55">
        <v>1814786.72</v>
      </c>
      <c r="P55">
        <v>436446.25</v>
      </c>
      <c r="Q55">
        <v>6</v>
      </c>
      <c r="R55">
        <v>22</v>
      </c>
    </row>
    <row r="56" spans="1:18" x14ac:dyDescent="0.25">
      <c r="A56" t="s">
        <v>372</v>
      </c>
      <c r="B56" t="s">
        <v>373</v>
      </c>
      <c r="C56" t="s">
        <v>374</v>
      </c>
      <c r="D56" t="s">
        <v>361</v>
      </c>
      <c r="E56" t="s">
        <v>362</v>
      </c>
      <c r="F56" s="24">
        <v>41534</v>
      </c>
      <c r="G56" s="46">
        <v>41534</v>
      </c>
      <c r="H56">
        <v>17</v>
      </c>
      <c r="I56">
        <v>2013</v>
      </c>
      <c r="J56">
        <v>508980977</v>
      </c>
      <c r="K56">
        <v>7637</v>
      </c>
      <c r="L56">
        <v>9.33</v>
      </c>
      <c r="M56">
        <v>6.92</v>
      </c>
      <c r="N56">
        <v>71253.210000000006</v>
      </c>
      <c r="O56">
        <v>52848.04</v>
      </c>
      <c r="P56">
        <v>18405.169999999998</v>
      </c>
      <c r="Q56">
        <v>8</v>
      </c>
      <c r="R56">
        <v>7</v>
      </c>
    </row>
    <row r="57" spans="1:18" x14ac:dyDescent="0.25">
      <c r="A57" t="s">
        <v>372</v>
      </c>
      <c r="B57" t="s">
        <v>428</v>
      </c>
      <c r="C57" t="s">
        <v>387</v>
      </c>
      <c r="D57" t="s">
        <v>366</v>
      </c>
      <c r="E57" t="s">
        <v>367</v>
      </c>
      <c r="F57" s="24">
        <v>41068</v>
      </c>
      <c r="G57" s="46">
        <v>41068</v>
      </c>
      <c r="H57">
        <v>8</v>
      </c>
      <c r="I57">
        <v>2012</v>
      </c>
      <c r="J57">
        <v>114606559</v>
      </c>
      <c r="K57">
        <v>3482</v>
      </c>
      <c r="L57">
        <v>109.28</v>
      </c>
      <c r="M57">
        <v>35.840000000000003</v>
      </c>
      <c r="N57">
        <v>380512.96</v>
      </c>
      <c r="O57">
        <v>124794.88</v>
      </c>
      <c r="P57">
        <v>255718.08</v>
      </c>
      <c r="Q57">
        <v>6</v>
      </c>
      <c r="R57">
        <v>26</v>
      </c>
    </row>
    <row r="58" spans="1:18" x14ac:dyDescent="0.25">
      <c r="A58" t="s">
        <v>358</v>
      </c>
      <c r="B58" t="s">
        <v>429</v>
      </c>
      <c r="C58" t="s">
        <v>387</v>
      </c>
      <c r="D58" t="s">
        <v>361</v>
      </c>
      <c r="E58" t="s">
        <v>367</v>
      </c>
      <c r="F58" s="24">
        <v>40359</v>
      </c>
      <c r="G58" s="46">
        <v>40359</v>
      </c>
      <c r="H58">
        <v>30</v>
      </c>
      <c r="I58">
        <v>2010</v>
      </c>
      <c r="J58">
        <v>647876489</v>
      </c>
      <c r="K58">
        <v>9905</v>
      </c>
      <c r="L58">
        <v>109.28</v>
      </c>
      <c r="M58">
        <v>35.840000000000003</v>
      </c>
      <c r="N58">
        <v>1082418.3999999999</v>
      </c>
      <c r="O58">
        <v>354995.20000000001</v>
      </c>
      <c r="P58">
        <v>727423.2</v>
      </c>
      <c r="Q58">
        <v>8</v>
      </c>
      <c r="R58">
        <v>8</v>
      </c>
    </row>
    <row r="59" spans="1:18" x14ac:dyDescent="0.25">
      <c r="A59" t="s">
        <v>368</v>
      </c>
      <c r="B59" t="s">
        <v>430</v>
      </c>
      <c r="C59" t="s">
        <v>393</v>
      </c>
      <c r="D59" t="s">
        <v>361</v>
      </c>
      <c r="E59" t="s">
        <v>362</v>
      </c>
      <c r="F59" s="24">
        <v>42058</v>
      </c>
      <c r="G59" s="46">
        <v>42058</v>
      </c>
      <c r="H59">
        <v>23</v>
      </c>
      <c r="I59">
        <v>2015</v>
      </c>
      <c r="J59">
        <v>868214595</v>
      </c>
      <c r="K59">
        <v>2847</v>
      </c>
      <c r="L59">
        <v>437.2</v>
      </c>
      <c r="M59">
        <v>263.33</v>
      </c>
      <c r="N59">
        <v>1244708.3999999999</v>
      </c>
      <c r="O59">
        <v>749700.51</v>
      </c>
      <c r="P59">
        <v>495007.89</v>
      </c>
      <c r="Q59">
        <v>4</v>
      </c>
      <c r="R59">
        <v>23</v>
      </c>
    </row>
    <row r="60" spans="1:18" x14ac:dyDescent="0.25">
      <c r="A60" t="s">
        <v>368</v>
      </c>
      <c r="B60" t="s">
        <v>431</v>
      </c>
      <c r="C60" t="s">
        <v>378</v>
      </c>
      <c r="D60" t="s">
        <v>366</v>
      </c>
      <c r="E60" t="s">
        <v>371</v>
      </c>
      <c r="F60" s="24">
        <v>40913</v>
      </c>
      <c r="G60" s="46">
        <v>40913</v>
      </c>
      <c r="H60">
        <v>5</v>
      </c>
      <c r="I60">
        <v>2012</v>
      </c>
      <c r="J60">
        <v>955357205</v>
      </c>
      <c r="K60">
        <v>282</v>
      </c>
      <c r="L60">
        <v>668.27</v>
      </c>
      <c r="M60">
        <v>502.54</v>
      </c>
      <c r="N60">
        <v>188452.14</v>
      </c>
      <c r="O60">
        <v>141716.28</v>
      </c>
      <c r="P60">
        <v>46735.86</v>
      </c>
      <c r="Q60">
        <v>5</v>
      </c>
      <c r="R60">
        <v>8</v>
      </c>
    </row>
    <row r="61" spans="1:18" x14ac:dyDescent="0.25">
      <c r="A61" t="s">
        <v>372</v>
      </c>
      <c r="B61" t="s">
        <v>412</v>
      </c>
      <c r="C61" t="s">
        <v>393</v>
      </c>
      <c r="D61" t="s">
        <v>361</v>
      </c>
      <c r="E61" t="s">
        <v>362</v>
      </c>
      <c r="F61" s="24">
        <v>41736</v>
      </c>
      <c r="G61" s="46">
        <v>41736</v>
      </c>
      <c r="H61">
        <v>7</v>
      </c>
      <c r="I61">
        <v>2014</v>
      </c>
      <c r="J61">
        <v>259353148</v>
      </c>
      <c r="K61">
        <v>7215</v>
      </c>
      <c r="L61">
        <v>437.2</v>
      </c>
      <c r="M61">
        <v>263.33</v>
      </c>
      <c r="N61">
        <v>3154398</v>
      </c>
      <c r="O61">
        <v>1899925.95</v>
      </c>
      <c r="P61">
        <v>1254472.05</v>
      </c>
      <c r="Q61">
        <v>2</v>
      </c>
      <c r="R61">
        <v>13</v>
      </c>
    </row>
    <row r="62" spans="1:18" x14ac:dyDescent="0.25">
      <c r="A62" t="s">
        <v>358</v>
      </c>
      <c r="B62" t="s">
        <v>410</v>
      </c>
      <c r="C62" t="s">
        <v>365</v>
      </c>
      <c r="D62" t="s">
        <v>361</v>
      </c>
      <c r="E62" t="s">
        <v>362</v>
      </c>
      <c r="F62" s="24">
        <v>41434</v>
      </c>
      <c r="G62" s="46">
        <v>41434</v>
      </c>
      <c r="H62">
        <v>9</v>
      </c>
      <c r="I62">
        <v>2013</v>
      </c>
      <c r="J62">
        <v>450563752</v>
      </c>
      <c r="K62">
        <v>682</v>
      </c>
      <c r="L62">
        <v>205.7</v>
      </c>
      <c r="M62">
        <v>117.11</v>
      </c>
      <c r="N62">
        <v>140287.4</v>
      </c>
      <c r="O62">
        <v>79869.02</v>
      </c>
      <c r="P62">
        <v>60418.38</v>
      </c>
      <c r="Q62">
        <v>10</v>
      </c>
      <c r="R62">
        <v>21</v>
      </c>
    </row>
    <row r="63" spans="1:18" x14ac:dyDescent="0.25">
      <c r="A63" t="s">
        <v>368</v>
      </c>
      <c r="B63" t="s">
        <v>432</v>
      </c>
      <c r="C63" t="s">
        <v>360</v>
      </c>
      <c r="D63" t="s">
        <v>366</v>
      </c>
      <c r="E63" t="s">
        <v>371</v>
      </c>
      <c r="F63" s="24">
        <v>41451</v>
      </c>
      <c r="G63" s="46">
        <v>41451</v>
      </c>
      <c r="H63">
        <v>26</v>
      </c>
      <c r="I63">
        <v>2013</v>
      </c>
      <c r="J63">
        <v>569662845</v>
      </c>
      <c r="K63">
        <v>4750</v>
      </c>
      <c r="L63">
        <v>255.28</v>
      </c>
      <c r="M63">
        <v>159.41999999999999</v>
      </c>
      <c r="N63">
        <v>1212580</v>
      </c>
      <c r="O63">
        <v>757245</v>
      </c>
      <c r="P63">
        <v>455335</v>
      </c>
      <c r="Q63">
        <v>3</v>
      </c>
      <c r="R63">
        <v>9</v>
      </c>
    </row>
    <row r="64" spans="1:18" x14ac:dyDescent="0.25">
      <c r="A64" t="s">
        <v>372</v>
      </c>
      <c r="B64" t="s">
        <v>394</v>
      </c>
      <c r="C64" t="s">
        <v>370</v>
      </c>
      <c r="D64" t="s">
        <v>366</v>
      </c>
      <c r="E64" t="s">
        <v>93</v>
      </c>
      <c r="F64" s="24">
        <v>40854</v>
      </c>
      <c r="G64" s="46">
        <v>40854</v>
      </c>
      <c r="H64">
        <v>7</v>
      </c>
      <c r="I64">
        <v>2011</v>
      </c>
      <c r="J64">
        <v>177636754</v>
      </c>
      <c r="K64">
        <v>5518</v>
      </c>
      <c r="L64">
        <v>651.21</v>
      </c>
      <c r="M64">
        <v>524.96</v>
      </c>
      <c r="N64">
        <v>3593376.78</v>
      </c>
      <c r="O64">
        <v>2896729.28</v>
      </c>
      <c r="P64">
        <v>696647.5</v>
      </c>
      <c r="Q64">
        <v>9</v>
      </c>
      <c r="R64">
        <v>13</v>
      </c>
    </row>
    <row r="65" spans="1:18" x14ac:dyDescent="0.25">
      <c r="A65" t="s">
        <v>414</v>
      </c>
      <c r="B65" t="s">
        <v>433</v>
      </c>
      <c r="C65" t="s">
        <v>387</v>
      </c>
      <c r="D65" t="s">
        <v>361</v>
      </c>
      <c r="E65" t="s">
        <v>362</v>
      </c>
      <c r="F65" s="24">
        <v>40481</v>
      </c>
      <c r="G65" s="46">
        <v>40481</v>
      </c>
      <c r="H65">
        <v>30</v>
      </c>
      <c r="I65">
        <v>2010</v>
      </c>
      <c r="J65">
        <v>705784308</v>
      </c>
      <c r="K65">
        <v>6116</v>
      </c>
      <c r="L65">
        <v>109.28</v>
      </c>
      <c r="M65">
        <v>35.840000000000003</v>
      </c>
      <c r="N65">
        <v>668356.48</v>
      </c>
      <c r="O65">
        <v>219197.44</v>
      </c>
      <c r="P65">
        <v>449159.04</v>
      </c>
      <c r="Q65">
        <v>2</v>
      </c>
      <c r="R65">
        <v>20</v>
      </c>
    </row>
    <row r="66" spans="1:18" x14ac:dyDescent="0.25">
      <c r="A66" t="s">
        <v>363</v>
      </c>
      <c r="B66" t="s">
        <v>434</v>
      </c>
      <c r="C66" t="s">
        <v>393</v>
      </c>
      <c r="D66" t="s">
        <v>361</v>
      </c>
      <c r="E66" t="s">
        <v>362</v>
      </c>
      <c r="F66" s="24">
        <v>41560</v>
      </c>
      <c r="G66" s="46">
        <v>41560</v>
      </c>
      <c r="H66">
        <v>13</v>
      </c>
      <c r="I66">
        <v>2013</v>
      </c>
      <c r="J66">
        <v>505716836</v>
      </c>
      <c r="K66">
        <v>1705</v>
      </c>
      <c r="L66">
        <v>437.2</v>
      </c>
      <c r="M66">
        <v>263.33</v>
      </c>
      <c r="N66">
        <v>745426</v>
      </c>
      <c r="O66">
        <v>448977.65</v>
      </c>
      <c r="P66">
        <v>296448.34999999998</v>
      </c>
      <c r="Q66">
        <v>8</v>
      </c>
      <c r="R66">
        <v>16</v>
      </c>
    </row>
    <row r="67" spans="1:18" x14ac:dyDescent="0.25">
      <c r="A67" t="s">
        <v>372</v>
      </c>
      <c r="B67" t="s">
        <v>375</v>
      </c>
      <c r="C67" t="s">
        <v>393</v>
      </c>
      <c r="D67" t="s">
        <v>361</v>
      </c>
      <c r="E67" t="s">
        <v>362</v>
      </c>
      <c r="F67" s="24">
        <v>41558</v>
      </c>
      <c r="G67" s="46">
        <v>41558</v>
      </c>
      <c r="H67">
        <v>11</v>
      </c>
      <c r="I67">
        <v>2013</v>
      </c>
      <c r="J67">
        <v>699358165</v>
      </c>
      <c r="K67">
        <v>4477</v>
      </c>
      <c r="L67">
        <v>437.2</v>
      </c>
      <c r="M67">
        <v>263.33</v>
      </c>
      <c r="N67">
        <v>1957344.4</v>
      </c>
      <c r="O67">
        <v>1178928.4099999999</v>
      </c>
      <c r="P67">
        <v>778415.99</v>
      </c>
      <c r="Q67">
        <v>6</v>
      </c>
      <c r="R67">
        <v>12</v>
      </c>
    </row>
    <row r="68" spans="1:18" x14ac:dyDescent="0.25">
      <c r="A68" t="s">
        <v>372</v>
      </c>
      <c r="B68" t="s">
        <v>435</v>
      </c>
      <c r="C68" t="s">
        <v>382</v>
      </c>
      <c r="D68" t="s">
        <v>361</v>
      </c>
      <c r="E68" t="s">
        <v>371</v>
      </c>
      <c r="F68" s="24">
        <v>41098</v>
      </c>
      <c r="G68" s="46">
        <v>41098</v>
      </c>
      <c r="H68">
        <v>8</v>
      </c>
      <c r="I68">
        <v>2012</v>
      </c>
      <c r="J68">
        <v>228944623</v>
      </c>
      <c r="K68">
        <v>8656</v>
      </c>
      <c r="L68">
        <v>81.73</v>
      </c>
      <c r="M68">
        <v>56.67</v>
      </c>
      <c r="N68">
        <v>707454.88</v>
      </c>
      <c r="O68">
        <v>490535.52</v>
      </c>
      <c r="P68">
        <v>216919.36</v>
      </c>
      <c r="Q68">
        <v>2</v>
      </c>
      <c r="R68">
        <v>4</v>
      </c>
    </row>
    <row r="69" spans="1:18" x14ac:dyDescent="0.25">
      <c r="A69" t="s">
        <v>363</v>
      </c>
      <c r="B69" t="s">
        <v>436</v>
      </c>
      <c r="C69" t="s">
        <v>387</v>
      </c>
      <c r="D69" t="s">
        <v>361</v>
      </c>
      <c r="E69" t="s">
        <v>93</v>
      </c>
      <c r="F69" s="24">
        <v>42576</v>
      </c>
      <c r="G69" s="46">
        <v>42576</v>
      </c>
      <c r="H69">
        <v>25</v>
      </c>
      <c r="I69">
        <v>2016</v>
      </c>
      <c r="J69">
        <v>807025039</v>
      </c>
      <c r="K69">
        <v>5498</v>
      </c>
      <c r="L69">
        <v>109.28</v>
      </c>
      <c r="M69">
        <v>35.840000000000003</v>
      </c>
      <c r="N69">
        <v>600821.43999999994</v>
      </c>
      <c r="O69">
        <v>197048.32000000001</v>
      </c>
      <c r="P69">
        <v>403773.12</v>
      </c>
      <c r="Q69">
        <v>10</v>
      </c>
      <c r="R69">
        <v>18</v>
      </c>
    </row>
    <row r="70" spans="1:18" x14ac:dyDescent="0.25">
      <c r="A70" t="s">
        <v>368</v>
      </c>
      <c r="B70" t="s">
        <v>437</v>
      </c>
      <c r="C70" t="s">
        <v>370</v>
      </c>
      <c r="D70" t="s">
        <v>361</v>
      </c>
      <c r="E70" t="s">
        <v>362</v>
      </c>
      <c r="F70" s="24">
        <v>40475</v>
      </c>
      <c r="G70" s="46">
        <v>40475</v>
      </c>
      <c r="H70">
        <v>24</v>
      </c>
      <c r="I70">
        <v>2010</v>
      </c>
      <c r="J70">
        <v>166460740</v>
      </c>
      <c r="K70">
        <v>8287</v>
      </c>
      <c r="L70">
        <v>651.21</v>
      </c>
      <c r="M70">
        <v>524.96</v>
      </c>
      <c r="N70">
        <v>5396577.2699999996</v>
      </c>
      <c r="O70">
        <v>4350343.5199999996</v>
      </c>
      <c r="P70">
        <v>1046233.75</v>
      </c>
      <c r="Q70">
        <v>7</v>
      </c>
      <c r="R70">
        <v>19</v>
      </c>
    </row>
    <row r="71" spans="1:18" x14ac:dyDescent="0.25">
      <c r="A71" t="s">
        <v>372</v>
      </c>
      <c r="B71" t="s">
        <v>438</v>
      </c>
      <c r="C71" t="s">
        <v>387</v>
      </c>
      <c r="D71" t="s">
        <v>361</v>
      </c>
      <c r="E71" t="s">
        <v>371</v>
      </c>
      <c r="F71" s="24">
        <v>42119</v>
      </c>
      <c r="G71" s="46">
        <v>42119</v>
      </c>
      <c r="H71">
        <v>25</v>
      </c>
      <c r="I71">
        <v>2015</v>
      </c>
      <c r="J71">
        <v>610425555</v>
      </c>
      <c r="K71">
        <v>7342</v>
      </c>
      <c r="L71">
        <v>109.28</v>
      </c>
      <c r="M71">
        <v>35.840000000000003</v>
      </c>
      <c r="N71">
        <v>802333.76</v>
      </c>
      <c r="O71">
        <v>263137.28000000003</v>
      </c>
      <c r="P71">
        <v>539196.48</v>
      </c>
      <c r="Q71">
        <v>1</v>
      </c>
      <c r="R71">
        <v>12</v>
      </c>
    </row>
    <row r="72" spans="1:18" x14ac:dyDescent="0.25">
      <c r="A72" t="s">
        <v>384</v>
      </c>
      <c r="B72" t="s">
        <v>396</v>
      </c>
      <c r="C72" t="s">
        <v>370</v>
      </c>
      <c r="D72" t="s">
        <v>366</v>
      </c>
      <c r="E72" t="s">
        <v>93</v>
      </c>
      <c r="F72" s="24">
        <v>41387</v>
      </c>
      <c r="G72" s="46">
        <v>41387</v>
      </c>
      <c r="H72">
        <v>23</v>
      </c>
      <c r="I72">
        <v>2013</v>
      </c>
      <c r="J72">
        <v>462405812</v>
      </c>
      <c r="K72">
        <v>5010</v>
      </c>
      <c r="L72">
        <v>651.21</v>
      </c>
      <c r="M72">
        <v>524.96</v>
      </c>
      <c r="N72">
        <v>3262562.1</v>
      </c>
      <c r="O72">
        <v>2630049.6</v>
      </c>
      <c r="P72">
        <v>632512.5</v>
      </c>
      <c r="Q72">
        <v>9</v>
      </c>
      <c r="R72">
        <v>5</v>
      </c>
    </row>
    <row r="73" spans="1:18" x14ac:dyDescent="0.25">
      <c r="A73" t="s">
        <v>414</v>
      </c>
      <c r="B73" t="s">
        <v>433</v>
      </c>
      <c r="C73" t="s">
        <v>374</v>
      </c>
      <c r="D73" t="s">
        <v>366</v>
      </c>
      <c r="E73" t="s">
        <v>371</v>
      </c>
      <c r="F73" s="24">
        <v>42230</v>
      </c>
      <c r="G73" s="46">
        <v>42230</v>
      </c>
      <c r="H73">
        <v>14</v>
      </c>
      <c r="I73">
        <v>2015</v>
      </c>
      <c r="J73">
        <v>816200339</v>
      </c>
      <c r="K73">
        <v>673</v>
      </c>
      <c r="L73">
        <v>9.33</v>
      </c>
      <c r="M73">
        <v>6.92</v>
      </c>
      <c r="N73">
        <v>6279.09</v>
      </c>
      <c r="O73">
        <v>4657.16</v>
      </c>
      <c r="P73">
        <v>1621.93</v>
      </c>
      <c r="Q73">
        <v>2</v>
      </c>
      <c r="R73">
        <v>7</v>
      </c>
    </row>
    <row r="74" spans="1:18" x14ac:dyDescent="0.25">
      <c r="A74" t="s">
        <v>372</v>
      </c>
      <c r="B74" t="s">
        <v>439</v>
      </c>
      <c r="C74" t="s">
        <v>395</v>
      </c>
      <c r="D74" t="s">
        <v>366</v>
      </c>
      <c r="E74" t="s">
        <v>367</v>
      </c>
      <c r="F74" s="24">
        <v>40689</v>
      </c>
      <c r="G74" s="46">
        <v>40689</v>
      </c>
      <c r="H74">
        <v>26</v>
      </c>
      <c r="I74">
        <v>2011</v>
      </c>
      <c r="J74">
        <v>585920464</v>
      </c>
      <c r="K74">
        <v>5741</v>
      </c>
      <c r="L74">
        <v>47.45</v>
      </c>
      <c r="M74">
        <v>31.79</v>
      </c>
      <c r="N74">
        <v>272410.45</v>
      </c>
      <c r="O74">
        <v>182506.39</v>
      </c>
      <c r="P74">
        <v>89904.06</v>
      </c>
      <c r="Q74">
        <v>4</v>
      </c>
      <c r="R74">
        <v>26</v>
      </c>
    </row>
    <row r="75" spans="1:18" x14ac:dyDescent="0.25">
      <c r="A75" t="s">
        <v>372</v>
      </c>
      <c r="B75" t="s">
        <v>412</v>
      </c>
      <c r="C75" t="s">
        <v>365</v>
      </c>
      <c r="D75" t="s">
        <v>366</v>
      </c>
      <c r="E75" t="s">
        <v>362</v>
      </c>
      <c r="F75" s="24">
        <v>42875</v>
      </c>
      <c r="G75" s="46">
        <v>42875</v>
      </c>
      <c r="H75">
        <v>20</v>
      </c>
      <c r="I75">
        <v>2017</v>
      </c>
      <c r="J75">
        <v>555990016</v>
      </c>
      <c r="K75">
        <v>8656</v>
      </c>
      <c r="L75">
        <v>205.7</v>
      </c>
      <c r="M75">
        <v>117.11</v>
      </c>
      <c r="N75">
        <v>1780539.2</v>
      </c>
      <c r="O75">
        <v>1013704.16</v>
      </c>
      <c r="P75">
        <v>766835.04</v>
      </c>
      <c r="Q75">
        <v>3</v>
      </c>
      <c r="R75">
        <v>19</v>
      </c>
    </row>
    <row r="76" spans="1:18" x14ac:dyDescent="0.25">
      <c r="A76" t="s">
        <v>414</v>
      </c>
      <c r="B76" t="s">
        <v>440</v>
      </c>
      <c r="C76" t="s">
        <v>393</v>
      </c>
      <c r="D76" t="s">
        <v>361</v>
      </c>
      <c r="E76" t="s">
        <v>371</v>
      </c>
      <c r="F76" s="24">
        <v>41460</v>
      </c>
      <c r="G76" s="46">
        <v>41460</v>
      </c>
      <c r="H76">
        <v>5</v>
      </c>
      <c r="I76">
        <v>2013</v>
      </c>
      <c r="J76">
        <v>231145322</v>
      </c>
      <c r="K76">
        <v>9892</v>
      </c>
      <c r="L76">
        <v>437.2</v>
      </c>
      <c r="M76">
        <v>263.33</v>
      </c>
      <c r="N76">
        <v>4324782.4000000004</v>
      </c>
      <c r="O76">
        <v>2604860.36</v>
      </c>
      <c r="P76">
        <v>1719922.04</v>
      </c>
      <c r="Q76">
        <v>6</v>
      </c>
      <c r="R76">
        <v>3</v>
      </c>
    </row>
    <row r="77" spans="1:18" x14ac:dyDescent="0.25">
      <c r="A77" t="s">
        <v>441</v>
      </c>
      <c r="B77" t="s">
        <v>442</v>
      </c>
      <c r="C77" t="s">
        <v>378</v>
      </c>
      <c r="D77" t="s">
        <v>361</v>
      </c>
      <c r="E77" t="s">
        <v>367</v>
      </c>
      <c r="F77" s="24">
        <v>41949</v>
      </c>
      <c r="G77" s="46">
        <v>41949</v>
      </c>
      <c r="H77">
        <v>6</v>
      </c>
      <c r="I77">
        <v>2014</v>
      </c>
      <c r="J77">
        <v>986435210</v>
      </c>
      <c r="K77">
        <v>6954</v>
      </c>
      <c r="L77">
        <v>668.27</v>
      </c>
      <c r="M77">
        <v>502.54</v>
      </c>
      <c r="N77">
        <v>4647149.58</v>
      </c>
      <c r="O77">
        <v>3494663.16</v>
      </c>
      <c r="P77">
        <v>1152486.42</v>
      </c>
      <c r="Q77">
        <v>5</v>
      </c>
      <c r="R77">
        <v>12</v>
      </c>
    </row>
    <row r="78" spans="1:18" x14ac:dyDescent="0.25">
      <c r="A78" t="s">
        <v>358</v>
      </c>
      <c r="B78" t="s">
        <v>443</v>
      </c>
      <c r="C78" t="s">
        <v>395</v>
      </c>
      <c r="D78" t="s">
        <v>366</v>
      </c>
      <c r="E78" t="s">
        <v>367</v>
      </c>
      <c r="F78" s="24">
        <v>41940</v>
      </c>
      <c r="G78" s="46">
        <v>41940</v>
      </c>
      <c r="H78">
        <v>28</v>
      </c>
      <c r="I78">
        <v>2014</v>
      </c>
      <c r="J78">
        <v>217221009</v>
      </c>
      <c r="K78">
        <v>9379</v>
      </c>
      <c r="L78">
        <v>47.45</v>
      </c>
      <c r="M78">
        <v>31.79</v>
      </c>
      <c r="N78">
        <v>445033.55</v>
      </c>
      <c r="O78">
        <v>298158.40999999997</v>
      </c>
      <c r="P78">
        <v>146875.14000000001</v>
      </c>
      <c r="Q78">
        <v>1</v>
      </c>
      <c r="R78">
        <v>12</v>
      </c>
    </row>
    <row r="79" spans="1:18" x14ac:dyDescent="0.25">
      <c r="A79" t="s">
        <v>384</v>
      </c>
      <c r="B79" t="s">
        <v>444</v>
      </c>
      <c r="C79" t="s">
        <v>380</v>
      </c>
      <c r="D79" t="s">
        <v>361</v>
      </c>
      <c r="E79" t="s">
        <v>367</v>
      </c>
      <c r="F79" s="24">
        <v>40801</v>
      </c>
      <c r="G79" s="46">
        <v>40801</v>
      </c>
      <c r="H79">
        <v>15</v>
      </c>
      <c r="I79">
        <v>2011</v>
      </c>
      <c r="J79">
        <v>789176547</v>
      </c>
      <c r="K79">
        <v>3732</v>
      </c>
      <c r="L79">
        <v>154.06</v>
      </c>
      <c r="M79">
        <v>90.93</v>
      </c>
      <c r="N79">
        <v>574951.92000000004</v>
      </c>
      <c r="O79">
        <v>339350.76</v>
      </c>
      <c r="P79">
        <v>235601.16</v>
      </c>
      <c r="Q79">
        <v>7</v>
      </c>
      <c r="R79">
        <v>12</v>
      </c>
    </row>
    <row r="80" spans="1:18" x14ac:dyDescent="0.25">
      <c r="A80" t="s">
        <v>368</v>
      </c>
      <c r="B80" t="s">
        <v>445</v>
      </c>
      <c r="C80" t="s">
        <v>360</v>
      </c>
      <c r="D80" t="s">
        <v>361</v>
      </c>
      <c r="E80" t="s">
        <v>362</v>
      </c>
      <c r="F80" s="24">
        <v>41058</v>
      </c>
      <c r="G80" s="46">
        <v>41058</v>
      </c>
      <c r="H80">
        <v>29</v>
      </c>
      <c r="I80">
        <v>2012</v>
      </c>
      <c r="J80">
        <v>688288152</v>
      </c>
      <c r="K80">
        <v>8614</v>
      </c>
      <c r="L80">
        <v>255.28</v>
      </c>
      <c r="M80">
        <v>159.41999999999999</v>
      </c>
      <c r="N80">
        <v>2198981.92</v>
      </c>
      <c r="O80">
        <v>1373243.88</v>
      </c>
      <c r="P80">
        <v>825738.04</v>
      </c>
      <c r="Q80">
        <v>6</v>
      </c>
      <c r="R80">
        <v>7</v>
      </c>
    </row>
    <row r="81" spans="1:18" x14ac:dyDescent="0.25">
      <c r="A81" t="s">
        <v>358</v>
      </c>
      <c r="B81" t="s">
        <v>446</v>
      </c>
      <c r="C81" t="s">
        <v>393</v>
      </c>
      <c r="D81" t="s">
        <v>366</v>
      </c>
      <c r="E81" t="s">
        <v>362</v>
      </c>
      <c r="F81" s="24">
        <v>41475</v>
      </c>
      <c r="G81" s="46">
        <v>41475</v>
      </c>
      <c r="H81">
        <v>20</v>
      </c>
      <c r="I81">
        <v>2013</v>
      </c>
      <c r="J81">
        <v>670854651</v>
      </c>
      <c r="K81">
        <v>9654</v>
      </c>
      <c r="L81">
        <v>437.2</v>
      </c>
      <c r="M81">
        <v>263.33</v>
      </c>
      <c r="N81">
        <v>4220728.8</v>
      </c>
      <c r="O81">
        <v>2542187.8199999998</v>
      </c>
      <c r="P81">
        <v>1678540.98</v>
      </c>
      <c r="Q81">
        <v>9</v>
      </c>
      <c r="R81">
        <v>20</v>
      </c>
    </row>
    <row r="82" spans="1:18" x14ac:dyDescent="0.25">
      <c r="A82" t="s">
        <v>368</v>
      </c>
      <c r="B82" t="s">
        <v>447</v>
      </c>
      <c r="C82" t="s">
        <v>378</v>
      </c>
      <c r="D82" t="s">
        <v>361</v>
      </c>
      <c r="E82" t="s">
        <v>371</v>
      </c>
      <c r="F82" s="24">
        <v>41203</v>
      </c>
      <c r="G82" s="46">
        <v>41203</v>
      </c>
      <c r="H82">
        <v>21</v>
      </c>
      <c r="I82">
        <v>2012</v>
      </c>
      <c r="J82">
        <v>213487374</v>
      </c>
      <c r="K82">
        <v>4513</v>
      </c>
      <c r="L82">
        <v>668.27</v>
      </c>
      <c r="M82">
        <v>502.54</v>
      </c>
      <c r="N82">
        <v>3015902.51</v>
      </c>
      <c r="O82">
        <v>2267963.02</v>
      </c>
      <c r="P82">
        <v>747939.49</v>
      </c>
      <c r="Q82">
        <v>9</v>
      </c>
      <c r="R82">
        <v>9</v>
      </c>
    </row>
    <row r="83" spans="1:18" x14ac:dyDescent="0.25">
      <c r="A83" t="s">
        <v>414</v>
      </c>
      <c r="B83" t="s">
        <v>448</v>
      </c>
      <c r="C83" t="s">
        <v>387</v>
      </c>
      <c r="D83" t="s">
        <v>366</v>
      </c>
      <c r="E83" t="s">
        <v>371</v>
      </c>
      <c r="F83" s="24">
        <v>41170</v>
      </c>
      <c r="G83" s="46">
        <v>41170</v>
      </c>
      <c r="H83">
        <v>18</v>
      </c>
      <c r="I83">
        <v>2012</v>
      </c>
      <c r="J83">
        <v>663110148</v>
      </c>
      <c r="K83">
        <v>7884</v>
      </c>
      <c r="L83">
        <v>109.28</v>
      </c>
      <c r="M83">
        <v>35.840000000000003</v>
      </c>
      <c r="N83">
        <v>861563.52</v>
      </c>
      <c r="O83">
        <v>282562.56</v>
      </c>
      <c r="P83">
        <v>579000.96</v>
      </c>
      <c r="Q83">
        <v>1</v>
      </c>
      <c r="R83">
        <v>24</v>
      </c>
    </row>
    <row r="84" spans="1:18" x14ac:dyDescent="0.25">
      <c r="A84" t="s">
        <v>414</v>
      </c>
      <c r="B84" t="s">
        <v>449</v>
      </c>
      <c r="C84" t="s">
        <v>393</v>
      </c>
      <c r="D84" t="s">
        <v>366</v>
      </c>
      <c r="E84" t="s">
        <v>362</v>
      </c>
      <c r="F84" s="24">
        <v>42689</v>
      </c>
      <c r="G84" s="46">
        <v>42689</v>
      </c>
      <c r="H84">
        <v>15</v>
      </c>
      <c r="I84">
        <v>2016</v>
      </c>
      <c r="J84">
        <v>286959302</v>
      </c>
      <c r="K84">
        <v>6489</v>
      </c>
      <c r="L84">
        <v>437.2</v>
      </c>
      <c r="M84">
        <v>263.33</v>
      </c>
      <c r="N84">
        <v>2836990.8</v>
      </c>
      <c r="O84">
        <v>1708748.37</v>
      </c>
      <c r="P84">
        <v>1128242.43</v>
      </c>
      <c r="Q84">
        <v>8</v>
      </c>
      <c r="R84">
        <v>18</v>
      </c>
    </row>
    <row r="85" spans="1:18" x14ac:dyDescent="0.25">
      <c r="A85" t="s">
        <v>372</v>
      </c>
      <c r="B85" t="s">
        <v>450</v>
      </c>
      <c r="C85" t="s">
        <v>401</v>
      </c>
      <c r="D85" t="s">
        <v>366</v>
      </c>
      <c r="E85" t="s">
        <v>371</v>
      </c>
      <c r="F85" s="24">
        <v>40547</v>
      </c>
      <c r="G85" s="46">
        <v>40547</v>
      </c>
      <c r="H85">
        <v>4</v>
      </c>
      <c r="I85">
        <v>2011</v>
      </c>
      <c r="J85">
        <v>122583663</v>
      </c>
      <c r="K85">
        <v>4085</v>
      </c>
      <c r="L85">
        <v>152.58000000000001</v>
      </c>
      <c r="M85">
        <v>97.44</v>
      </c>
      <c r="N85">
        <v>623289.30000000005</v>
      </c>
      <c r="O85">
        <v>398042.4</v>
      </c>
      <c r="P85">
        <v>225246.9</v>
      </c>
      <c r="Q85">
        <v>5</v>
      </c>
      <c r="R85">
        <v>13</v>
      </c>
    </row>
    <row r="86" spans="1:18" x14ac:dyDescent="0.25">
      <c r="A86" t="s">
        <v>372</v>
      </c>
      <c r="B86" t="s">
        <v>451</v>
      </c>
      <c r="C86" t="s">
        <v>380</v>
      </c>
      <c r="D86" t="s">
        <v>366</v>
      </c>
      <c r="E86" t="s">
        <v>371</v>
      </c>
      <c r="F86" s="24">
        <v>40986</v>
      </c>
      <c r="G86" s="46">
        <v>40986</v>
      </c>
      <c r="H86">
        <v>18</v>
      </c>
      <c r="I86">
        <v>2012</v>
      </c>
      <c r="J86">
        <v>827844560</v>
      </c>
      <c r="K86">
        <v>6457</v>
      </c>
      <c r="L86">
        <v>154.06</v>
      </c>
      <c r="M86">
        <v>90.93</v>
      </c>
      <c r="N86">
        <v>994765.42</v>
      </c>
      <c r="O86">
        <v>587135.01</v>
      </c>
      <c r="P86">
        <v>407630.41</v>
      </c>
      <c r="Q86">
        <v>6</v>
      </c>
      <c r="R86">
        <v>26</v>
      </c>
    </row>
    <row r="87" spans="1:18" x14ac:dyDescent="0.25">
      <c r="A87" t="s">
        <v>441</v>
      </c>
      <c r="B87" t="s">
        <v>442</v>
      </c>
      <c r="C87" t="s">
        <v>382</v>
      </c>
      <c r="D87" t="s">
        <v>361</v>
      </c>
      <c r="E87" t="s">
        <v>371</v>
      </c>
      <c r="F87" s="24">
        <v>40956</v>
      </c>
      <c r="G87" s="46">
        <v>40956</v>
      </c>
      <c r="H87">
        <v>17</v>
      </c>
      <c r="I87">
        <v>2012</v>
      </c>
      <c r="J87">
        <v>430915820</v>
      </c>
      <c r="K87">
        <v>6422</v>
      </c>
      <c r="L87">
        <v>81.73</v>
      </c>
      <c r="M87">
        <v>56.67</v>
      </c>
      <c r="N87">
        <v>524870.06000000006</v>
      </c>
      <c r="O87">
        <v>363934.74</v>
      </c>
      <c r="P87">
        <v>160935.32</v>
      </c>
      <c r="Q87">
        <v>7</v>
      </c>
      <c r="R87">
        <v>23</v>
      </c>
    </row>
    <row r="88" spans="1:18" x14ac:dyDescent="0.25">
      <c r="A88" t="s">
        <v>372</v>
      </c>
      <c r="B88" t="s">
        <v>373</v>
      </c>
      <c r="C88" t="s">
        <v>395</v>
      </c>
      <c r="D88" t="s">
        <v>361</v>
      </c>
      <c r="E88" t="s">
        <v>367</v>
      </c>
      <c r="F88" s="24">
        <v>40559</v>
      </c>
      <c r="G88" s="46">
        <v>40559</v>
      </c>
      <c r="H88">
        <v>16</v>
      </c>
      <c r="I88">
        <v>2011</v>
      </c>
      <c r="J88">
        <v>180283772</v>
      </c>
      <c r="K88">
        <v>8829</v>
      </c>
      <c r="L88">
        <v>47.45</v>
      </c>
      <c r="M88">
        <v>31.79</v>
      </c>
      <c r="N88">
        <v>418936.05</v>
      </c>
      <c r="O88">
        <v>280673.90999999997</v>
      </c>
      <c r="P88">
        <v>138262.14000000001</v>
      </c>
      <c r="Q88">
        <v>5</v>
      </c>
      <c r="R88">
        <v>11</v>
      </c>
    </row>
    <row r="89" spans="1:18" x14ac:dyDescent="0.25">
      <c r="A89" t="s">
        <v>372</v>
      </c>
      <c r="B89" t="s">
        <v>407</v>
      </c>
      <c r="C89" t="s">
        <v>360</v>
      </c>
      <c r="D89" t="s">
        <v>361</v>
      </c>
      <c r="E89" t="s">
        <v>93</v>
      </c>
      <c r="F89" s="24">
        <v>41673</v>
      </c>
      <c r="G89" s="46">
        <v>41673</v>
      </c>
      <c r="H89">
        <v>3</v>
      </c>
      <c r="I89">
        <v>2014</v>
      </c>
      <c r="J89">
        <v>494747245</v>
      </c>
      <c r="K89">
        <v>5559</v>
      </c>
      <c r="L89">
        <v>255.28</v>
      </c>
      <c r="M89">
        <v>159.41999999999999</v>
      </c>
      <c r="N89">
        <v>1419101.52</v>
      </c>
      <c r="O89">
        <v>886215.78</v>
      </c>
      <c r="P89">
        <v>532885.74</v>
      </c>
      <c r="Q89">
        <v>1</v>
      </c>
      <c r="R89">
        <v>4</v>
      </c>
    </row>
    <row r="90" spans="1:18" x14ac:dyDescent="0.25">
      <c r="A90" t="s">
        <v>414</v>
      </c>
      <c r="B90" t="s">
        <v>452</v>
      </c>
      <c r="C90" t="s">
        <v>374</v>
      </c>
      <c r="D90" t="s">
        <v>366</v>
      </c>
      <c r="E90" t="s">
        <v>93</v>
      </c>
      <c r="F90" s="24">
        <v>41029</v>
      </c>
      <c r="G90" s="46">
        <v>41029</v>
      </c>
      <c r="H90">
        <v>30</v>
      </c>
      <c r="I90">
        <v>2012</v>
      </c>
      <c r="J90">
        <v>513417565</v>
      </c>
      <c r="K90">
        <v>522</v>
      </c>
      <c r="L90">
        <v>9.33</v>
      </c>
      <c r="M90">
        <v>6.92</v>
      </c>
      <c r="N90">
        <v>4870.26</v>
      </c>
      <c r="O90">
        <v>3612.24</v>
      </c>
      <c r="P90">
        <v>1258.02</v>
      </c>
      <c r="Q90">
        <v>5</v>
      </c>
      <c r="R90">
        <v>15</v>
      </c>
    </row>
    <row r="91" spans="1:18" x14ac:dyDescent="0.25">
      <c r="A91" t="s">
        <v>368</v>
      </c>
      <c r="B91" t="s">
        <v>453</v>
      </c>
      <c r="C91" t="s">
        <v>395</v>
      </c>
      <c r="D91" t="s">
        <v>361</v>
      </c>
      <c r="E91" t="s">
        <v>367</v>
      </c>
      <c r="F91" s="24">
        <v>42666</v>
      </c>
      <c r="G91" s="46">
        <v>42666</v>
      </c>
      <c r="H91">
        <v>23</v>
      </c>
      <c r="I91">
        <v>2016</v>
      </c>
      <c r="J91">
        <v>345718562</v>
      </c>
      <c r="K91">
        <v>4660</v>
      </c>
      <c r="L91">
        <v>47.45</v>
      </c>
      <c r="M91">
        <v>31.79</v>
      </c>
      <c r="N91">
        <v>221117</v>
      </c>
      <c r="O91">
        <v>148141.4</v>
      </c>
      <c r="P91">
        <v>72975.600000000006</v>
      </c>
      <c r="Q91">
        <v>5</v>
      </c>
      <c r="R91">
        <v>25</v>
      </c>
    </row>
    <row r="92" spans="1:18" x14ac:dyDescent="0.25">
      <c r="A92" t="s">
        <v>372</v>
      </c>
      <c r="B92" t="s">
        <v>427</v>
      </c>
      <c r="C92" t="s">
        <v>370</v>
      </c>
      <c r="D92" t="s">
        <v>361</v>
      </c>
      <c r="E92" t="s">
        <v>362</v>
      </c>
      <c r="F92" s="24">
        <v>42710</v>
      </c>
      <c r="G92" s="46">
        <v>42710</v>
      </c>
      <c r="H92">
        <v>6</v>
      </c>
      <c r="I92">
        <v>2016</v>
      </c>
      <c r="J92">
        <v>621386563</v>
      </c>
      <c r="K92">
        <v>948</v>
      </c>
      <c r="L92">
        <v>651.21</v>
      </c>
      <c r="M92">
        <v>524.96</v>
      </c>
      <c r="N92">
        <v>617347.07999999996</v>
      </c>
      <c r="O92">
        <v>497662.08</v>
      </c>
      <c r="P92">
        <v>119685</v>
      </c>
      <c r="Q92">
        <v>6</v>
      </c>
      <c r="R92">
        <v>4</v>
      </c>
    </row>
    <row r="93" spans="1:18" x14ac:dyDescent="0.25">
      <c r="A93" t="s">
        <v>358</v>
      </c>
      <c r="B93" t="s">
        <v>410</v>
      </c>
      <c r="C93" t="s">
        <v>395</v>
      </c>
      <c r="D93" t="s">
        <v>361</v>
      </c>
      <c r="E93" t="s">
        <v>362</v>
      </c>
      <c r="F93" s="24">
        <v>41827</v>
      </c>
      <c r="G93" s="46">
        <v>41827</v>
      </c>
      <c r="H93">
        <v>7</v>
      </c>
      <c r="I93">
        <v>2014</v>
      </c>
      <c r="J93">
        <v>240470397</v>
      </c>
      <c r="K93">
        <v>9389</v>
      </c>
      <c r="L93">
        <v>47.45</v>
      </c>
      <c r="M93">
        <v>31.79</v>
      </c>
      <c r="N93">
        <v>445508.05</v>
      </c>
      <c r="O93">
        <v>298476.31</v>
      </c>
      <c r="P93">
        <v>147031.74</v>
      </c>
      <c r="Q93">
        <v>8</v>
      </c>
      <c r="R93">
        <v>26</v>
      </c>
    </row>
    <row r="94" spans="1:18" x14ac:dyDescent="0.25">
      <c r="A94" t="s">
        <v>414</v>
      </c>
      <c r="B94" t="s">
        <v>418</v>
      </c>
      <c r="C94" t="s">
        <v>370</v>
      </c>
      <c r="D94" t="s">
        <v>366</v>
      </c>
      <c r="E94" t="s">
        <v>93</v>
      </c>
      <c r="F94" s="24">
        <v>41073</v>
      </c>
      <c r="G94" s="46">
        <v>41073</v>
      </c>
      <c r="H94">
        <v>13</v>
      </c>
      <c r="I94">
        <v>2012</v>
      </c>
      <c r="J94">
        <v>423331391</v>
      </c>
      <c r="K94">
        <v>2021</v>
      </c>
      <c r="L94">
        <v>651.21</v>
      </c>
      <c r="M94">
        <v>524.96</v>
      </c>
      <c r="N94">
        <v>1316095.4099999999</v>
      </c>
      <c r="O94">
        <v>1060944.1599999999</v>
      </c>
      <c r="P94">
        <v>255151.25</v>
      </c>
      <c r="Q94">
        <v>8</v>
      </c>
      <c r="R94">
        <v>17</v>
      </c>
    </row>
    <row r="95" spans="1:18" x14ac:dyDescent="0.25">
      <c r="A95" t="s">
        <v>368</v>
      </c>
      <c r="B95" t="s">
        <v>454</v>
      </c>
      <c r="C95" t="s">
        <v>393</v>
      </c>
      <c r="D95" t="s">
        <v>366</v>
      </c>
      <c r="E95" t="s">
        <v>362</v>
      </c>
      <c r="F95" s="24">
        <v>40508</v>
      </c>
      <c r="G95" s="46">
        <v>40508</v>
      </c>
      <c r="H95">
        <v>26</v>
      </c>
      <c r="I95">
        <v>2010</v>
      </c>
      <c r="J95">
        <v>660643374</v>
      </c>
      <c r="K95">
        <v>7910</v>
      </c>
      <c r="L95">
        <v>437.2</v>
      </c>
      <c r="M95">
        <v>263.33</v>
      </c>
      <c r="N95">
        <v>3458252</v>
      </c>
      <c r="O95">
        <v>2082940.3</v>
      </c>
      <c r="P95">
        <v>1375311.7</v>
      </c>
      <c r="Q95">
        <v>5</v>
      </c>
      <c r="R95">
        <v>9</v>
      </c>
    </row>
    <row r="96" spans="1:18" x14ac:dyDescent="0.25">
      <c r="A96" t="s">
        <v>363</v>
      </c>
      <c r="B96" t="s">
        <v>455</v>
      </c>
      <c r="C96" t="s">
        <v>395</v>
      </c>
      <c r="D96" t="s">
        <v>361</v>
      </c>
      <c r="E96" t="s">
        <v>367</v>
      </c>
      <c r="F96" s="24">
        <v>40582</v>
      </c>
      <c r="G96" s="46">
        <v>40582</v>
      </c>
      <c r="H96">
        <v>8</v>
      </c>
      <c r="I96">
        <v>2011</v>
      </c>
      <c r="J96">
        <v>963392674</v>
      </c>
      <c r="K96">
        <v>8156</v>
      </c>
      <c r="L96">
        <v>47.45</v>
      </c>
      <c r="M96">
        <v>31.79</v>
      </c>
      <c r="N96">
        <v>387002.2</v>
      </c>
      <c r="O96">
        <v>259279.24</v>
      </c>
      <c r="P96">
        <v>127722.96</v>
      </c>
      <c r="Q96">
        <v>7</v>
      </c>
      <c r="R96">
        <v>6</v>
      </c>
    </row>
    <row r="97" spans="1:18" x14ac:dyDescent="0.25">
      <c r="A97" t="s">
        <v>372</v>
      </c>
      <c r="B97" t="s">
        <v>406</v>
      </c>
      <c r="C97" t="s">
        <v>387</v>
      </c>
      <c r="D97" t="s">
        <v>366</v>
      </c>
      <c r="E97" t="s">
        <v>93</v>
      </c>
      <c r="F97" s="24">
        <v>40750</v>
      </c>
      <c r="G97" s="46">
        <v>40750</v>
      </c>
      <c r="H97">
        <v>26</v>
      </c>
      <c r="I97">
        <v>2011</v>
      </c>
      <c r="J97">
        <v>512878119</v>
      </c>
      <c r="K97">
        <v>888</v>
      </c>
      <c r="L97">
        <v>109.28</v>
      </c>
      <c r="M97">
        <v>35.840000000000003</v>
      </c>
      <c r="N97">
        <v>97040.639999999999</v>
      </c>
      <c r="O97">
        <v>31825.919999999998</v>
      </c>
      <c r="P97">
        <v>65214.720000000001</v>
      </c>
      <c r="Q97">
        <v>8</v>
      </c>
      <c r="R97">
        <v>25</v>
      </c>
    </row>
    <row r="98" spans="1:18" x14ac:dyDescent="0.25">
      <c r="A98" t="s">
        <v>384</v>
      </c>
      <c r="B98" t="s">
        <v>456</v>
      </c>
      <c r="C98" t="s">
        <v>374</v>
      </c>
      <c r="D98" t="s">
        <v>361</v>
      </c>
      <c r="E98" t="s">
        <v>371</v>
      </c>
      <c r="F98" s="24">
        <v>40858</v>
      </c>
      <c r="G98" s="46">
        <v>40858</v>
      </c>
      <c r="H98">
        <v>11</v>
      </c>
      <c r="I98">
        <v>2011</v>
      </c>
      <c r="J98">
        <v>810711038</v>
      </c>
      <c r="K98">
        <v>6267</v>
      </c>
      <c r="L98">
        <v>9.33</v>
      </c>
      <c r="M98">
        <v>6.92</v>
      </c>
      <c r="N98">
        <v>58471.11</v>
      </c>
      <c r="O98">
        <v>43367.64</v>
      </c>
      <c r="P98">
        <v>15103.47</v>
      </c>
      <c r="Q98">
        <v>5</v>
      </c>
      <c r="R98">
        <v>18</v>
      </c>
    </row>
    <row r="99" spans="1:18" x14ac:dyDescent="0.25">
      <c r="A99" t="s">
        <v>372</v>
      </c>
      <c r="B99" t="s">
        <v>427</v>
      </c>
      <c r="C99" t="s">
        <v>380</v>
      </c>
      <c r="D99" t="s">
        <v>361</v>
      </c>
      <c r="E99" t="s">
        <v>367</v>
      </c>
      <c r="F99" s="24">
        <v>42522</v>
      </c>
      <c r="G99" s="46">
        <v>42522</v>
      </c>
      <c r="H99">
        <v>1</v>
      </c>
      <c r="I99">
        <v>2016</v>
      </c>
      <c r="J99">
        <v>728815257</v>
      </c>
      <c r="K99">
        <v>1485</v>
      </c>
      <c r="L99">
        <v>154.06</v>
      </c>
      <c r="M99">
        <v>90.93</v>
      </c>
      <c r="N99">
        <v>228779.1</v>
      </c>
      <c r="O99">
        <v>135031.04999999999</v>
      </c>
      <c r="P99">
        <v>93748.05</v>
      </c>
      <c r="Q99">
        <v>1</v>
      </c>
      <c r="R99">
        <v>21</v>
      </c>
    </row>
    <row r="100" spans="1:18" x14ac:dyDescent="0.25">
      <c r="A100" t="s">
        <v>441</v>
      </c>
      <c r="B100" t="s">
        <v>442</v>
      </c>
      <c r="C100" t="s">
        <v>382</v>
      </c>
      <c r="D100" t="s">
        <v>361</v>
      </c>
      <c r="E100" t="s">
        <v>93</v>
      </c>
      <c r="F100" s="24">
        <v>42215</v>
      </c>
      <c r="G100" s="46">
        <v>42215</v>
      </c>
      <c r="H100">
        <v>30</v>
      </c>
      <c r="I100">
        <v>2015</v>
      </c>
      <c r="J100">
        <v>559427106</v>
      </c>
      <c r="K100">
        <v>5767</v>
      </c>
      <c r="L100">
        <v>81.73</v>
      </c>
      <c r="M100">
        <v>56.67</v>
      </c>
      <c r="N100">
        <v>471336.91</v>
      </c>
      <c r="O100">
        <v>326815.89</v>
      </c>
      <c r="P100">
        <v>144521.01999999999</v>
      </c>
      <c r="Q100">
        <v>9</v>
      </c>
      <c r="R100">
        <v>6</v>
      </c>
    </row>
    <row r="101" spans="1:18" x14ac:dyDescent="0.25">
      <c r="A101" t="s">
        <v>372</v>
      </c>
      <c r="B101" t="s">
        <v>457</v>
      </c>
      <c r="C101" t="s">
        <v>378</v>
      </c>
      <c r="D101" t="s">
        <v>361</v>
      </c>
      <c r="E101" t="s">
        <v>371</v>
      </c>
      <c r="F101" s="24">
        <v>40949</v>
      </c>
      <c r="G101" s="46">
        <v>40949</v>
      </c>
      <c r="H101">
        <v>10</v>
      </c>
      <c r="I101">
        <v>2012</v>
      </c>
      <c r="J101">
        <v>665095412</v>
      </c>
      <c r="K101">
        <v>5367</v>
      </c>
      <c r="L101">
        <v>668.27</v>
      </c>
      <c r="M101">
        <v>502.54</v>
      </c>
      <c r="N101">
        <v>3586605.09</v>
      </c>
      <c r="O101">
        <v>2697132.18</v>
      </c>
      <c r="P101">
        <v>889472.91</v>
      </c>
      <c r="Q101">
        <v>9</v>
      </c>
      <c r="R101">
        <v>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5D551-C669-4B10-AC11-BEB872BD91FF}">
  <dimension ref="A1:L27"/>
  <sheetViews>
    <sheetView workbookViewId="0">
      <selection activeCell="F16" sqref="F16"/>
    </sheetView>
  </sheetViews>
  <sheetFormatPr defaultRowHeight="15" x14ac:dyDescent="0.25"/>
  <cols>
    <col min="7" max="7" width="10.7109375" bestFit="1" customWidth="1"/>
  </cols>
  <sheetData>
    <row r="1" spans="1:12" ht="16.5" thickBot="1" x14ac:dyDescent="0.3">
      <c r="A1" s="47" t="s">
        <v>141</v>
      </c>
      <c r="B1" s="47" t="s">
        <v>142</v>
      </c>
      <c r="C1" s="47" t="s">
        <v>143</v>
      </c>
      <c r="D1" s="47" t="s">
        <v>144</v>
      </c>
      <c r="E1" s="47" t="s">
        <v>90</v>
      </c>
      <c r="F1" s="47" t="s">
        <v>145</v>
      </c>
      <c r="G1" s="47" t="s">
        <v>146</v>
      </c>
      <c r="H1" s="47" t="s">
        <v>147</v>
      </c>
      <c r="I1" s="47" t="s">
        <v>148</v>
      </c>
      <c r="J1" s="47" t="s">
        <v>149</v>
      </c>
      <c r="K1" s="47" t="s">
        <v>29</v>
      </c>
      <c r="L1" s="47" t="s">
        <v>150</v>
      </c>
    </row>
    <row r="2" spans="1:12" ht="15.75" thickTop="1" x14ac:dyDescent="0.25">
      <c r="A2">
        <v>1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  <c r="G2" s="24">
        <v>30224</v>
      </c>
      <c r="H2" t="s">
        <v>156</v>
      </c>
      <c r="I2" t="s">
        <v>157</v>
      </c>
      <c r="J2" t="s">
        <v>158</v>
      </c>
      <c r="K2" t="s">
        <v>159</v>
      </c>
      <c r="L2" s="45">
        <v>83014</v>
      </c>
    </row>
    <row r="3" spans="1:12" x14ac:dyDescent="0.25">
      <c r="A3">
        <v>2</v>
      </c>
      <c r="B3" t="s">
        <v>160</v>
      </c>
      <c r="C3" t="s">
        <v>161</v>
      </c>
      <c r="D3" t="s">
        <v>162</v>
      </c>
      <c r="E3" t="s">
        <v>163</v>
      </c>
      <c r="F3" t="s">
        <v>164</v>
      </c>
      <c r="G3" s="24">
        <v>30224</v>
      </c>
      <c r="H3" t="s">
        <v>156</v>
      </c>
      <c r="I3" t="s">
        <v>165</v>
      </c>
      <c r="J3" t="s">
        <v>166</v>
      </c>
      <c r="K3" t="s">
        <v>167</v>
      </c>
      <c r="L3" s="45">
        <v>88101</v>
      </c>
    </row>
    <row r="4" spans="1:12" x14ac:dyDescent="0.25">
      <c r="A4">
        <v>3</v>
      </c>
      <c r="B4" t="s">
        <v>168</v>
      </c>
      <c r="C4" t="s">
        <v>169</v>
      </c>
      <c r="D4" t="s">
        <v>170</v>
      </c>
      <c r="E4" t="s">
        <v>171</v>
      </c>
      <c r="F4" t="s">
        <v>172</v>
      </c>
      <c r="G4" s="24">
        <v>30243</v>
      </c>
      <c r="H4" t="s">
        <v>173</v>
      </c>
      <c r="I4" t="s">
        <v>174</v>
      </c>
      <c r="J4" t="s">
        <v>175</v>
      </c>
      <c r="K4" t="s">
        <v>176</v>
      </c>
      <c r="L4" s="45">
        <v>61329</v>
      </c>
    </row>
    <row r="5" spans="1:12" x14ac:dyDescent="0.25">
      <c r="A5">
        <v>4</v>
      </c>
      <c r="B5" t="s">
        <v>177</v>
      </c>
      <c r="C5" t="s">
        <v>178</v>
      </c>
      <c r="D5" t="s">
        <v>179</v>
      </c>
      <c r="E5" t="s">
        <v>180</v>
      </c>
      <c r="F5" t="s">
        <v>181</v>
      </c>
      <c r="G5" s="24">
        <v>30224</v>
      </c>
      <c r="H5" t="s">
        <v>173</v>
      </c>
      <c r="I5" t="s">
        <v>182</v>
      </c>
      <c r="J5" t="s">
        <v>183</v>
      </c>
      <c r="K5" t="s">
        <v>89</v>
      </c>
      <c r="L5" s="45">
        <v>43240</v>
      </c>
    </row>
    <row r="6" spans="1:12" x14ac:dyDescent="0.25">
      <c r="A6">
        <v>5</v>
      </c>
      <c r="B6" t="s">
        <v>184</v>
      </c>
      <c r="C6" t="s">
        <v>185</v>
      </c>
      <c r="D6" t="s">
        <v>186</v>
      </c>
      <c r="E6" t="s">
        <v>187</v>
      </c>
      <c r="F6" t="s">
        <v>188</v>
      </c>
      <c r="G6" s="24">
        <v>30306</v>
      </c>
      <c r="H6" t="s">
        <v>189</v>
      </c>
      <c r="I6" t="s">
        <v>190</v>
      </c>
      <c r="J6" t="s">
        <v>191</v>
      </c>
      <c r="K6" t="s">
        <v>192</v>
      </c>
      <c r="L6" s="45">
        <v>47351</v>
      </c>
    </row>
    <row r="7" spans="1:12" x14ac:dyDescent="0.25">
      <c r="A7">
        <v>6</v>
      </c>
      <c r="B7" t="s">
        <v>193</v>
      </c>
      <c r="C7" t="s">
        <v>169</v>
      </c>
      <c r="D7" t="s">
        <v>194</v>
      </c>
      <c r="E7" t="s">
        <v>195</v>
      </c>
      <c r="F7" t="s">
        <v>196</v>
      </c>
      <c r="G7" s="24">
        <v>30224</v>
      </c>
      <c r="H7" t="s">
        <v>156</v>
      </c>
      <c r="I7" t="s">
        <v>197</v>
      </c>
      <c r="J7" t="s">
        <v>198</v>
      </c>
      <c r="K7" t="s">
        <v>199</v>
      </c>
      <c r="L7" s="45">
        <v>66052</v>
      </c>
    </row>
    <row r="8" spans="1:12" x14ac:dyDescent="0.25">
      <c r="A8">
        <v>7</v>
      </c>
      <c r="B8" t="s">
        <v>200</v>
      </c>
      <c r="C8" t="s">
        <v>201</v>
      </c>
      <c r="D8" t="s">
        <v>202</v>
      </c>
      <c r="E8" t="s">
        <v>203</v>
      </c>
      <c r="F8" t="s">
        <v>204</v>
      </c>
      <c r="G8" s="24">
        <v>30306</v>
      </c>
      <c r="H8" t="s">
        <v>205</v>
      </c>
      <c r="I8" t="s">
        <v>206</v>
      </c>
      <c r="J8" t="s">
        <v>207</v>
      </c>
      <c r="K8" t="s">
        <v>208</v>
      </c>
      <c r="L8" s="45">
        <v>23669</v>
      </c>
    </row>
    <row r="9" spans="1:12" x14ac:dyDescent="0.25">
      <c r="A9">
        <v>8</v>
      </c>
      <c r="B9" t="s">
        <v>209</v>
      </c>
      <c r="C9" t="s">
        <v>210</v>
      </c>
      <c r="D9" t="s">
        <v>211</v>
      </c>
      <c r="E9" t="s">
        <v>212</v>
      </c>
      <c r="F9" t="s">
        <v>213</v>
      </c>
      <c r="G9" s="24">
        <v>30306</v>
      </c>
      <c r="H9" t="s">
        <v>133</v>
      </c>
      <c r="I9" t="s">
        <v>214</v>
      </c>
      <c r="J9" t="s">
        <v>215</v>
      </c>
      <c r="K9" t="s">
        <v>216</v>
      </c>
      <c r="L9" s="45">
        <v>38618</v>
      </c>
    </row>
    <row r="10" spans="1:12" x14ac:dyDescent="0.25">
      <c r="A10">
        <v>9</v>
      </c>
      <c r="B10" t="s">
        <v>217</v>
      </c>
      <c r="C10" t="s">
        <v>218</v>
      </c>
      <c r="D10" t="s">
        <v>219</v>
      </c>
      <c r="E10" t="s">
        <v>220</v>
      </c>
      <c r="F10" t="s">
        <v>221</v>
      </c>
      <c r="G10" s="24">
        <v>30306</v>
      </c>
      <c r="H10" t="s">
        <v>133</v>
      </c>
      <c r="I10" t="s">
        <v>222</v>
      </c>
      <c r="J10" t="s">
        <v>223</v>
      </c>
      <c r="K10" t="s">
        <v>224</v>
      </c>
      <c r="L10" s="45">
        <v>65001</v>
      </c>
    </row>
    <row r="11" spans="1:12" x14ac:dyDescent="0.25">
      <c r="A11">
        <v>10</v>
      </c>
      <c r="B11" t="s">
        <v>225</v>
      </c>
      <c r="C11" t="s">
        <v>226</v>
      </c>
      <c r="D11" t="s">
        <v>227</v>
      </c>
      <c r="E11" t="s">
        <v>228</v>
      </c>
      <c r="F11" t="s">
        <v>229</v>
      </c>
      <c r="G11" s="24">
        <v>30329</v>
      </c>
      <c r="H11" t="s">
        <v>133</v>
      </c>
      <c r="I11" t="s">
        <v>230</v>
      </c>
      <c r="J11" t="s">
        <v>231</v>
      </c>
      <c r="K11" t="s">
        <v>232</v>
      </c>
      <c r="L11" s="45">
        <v>2108</v>
      </c>
    </row>
    <row r="12" spans="1:12" x14ac:dyDescent="0.25">
      <c r="A12">
        <v>11</v>
      </c>
      <c r="B12" t="s">
        <v>233</v>
      </c>
      <c r="C12" t="s">
        <v>234</v>
      </c>
      <c r="D12" t="s">
        <v>235</v>
      </c>
      <c r="E12" t="s">
        <v>236</v>
      </c>
      <c r="F12" t="s">
        <v>237</v>
      </c>
      <c r="G12" s="24">
        <v>30336</v>
      </c>
      <c r="H12" t="s">
        <v>156</v>
      </c>
      <c r="I12" t="s">
        <v>238</v>
      </c>
      <c r="J12" t="s">
        <v>239</v>
      </c>
      <c r="K12" t="s">
        <v>176</v>
      </c>
      <c r="L12" s="45">
        <v>60804</v>
      </c>
    </row>
    <row r="13" spans="1:12" x14ac:dyDescent="0.25">
      <c r="A13">
        <v>12</v>
      </c>
      <c r="B13" t="s">
        <v>240</v>
      </c>
      <c r="C13" t="s">
        <v>241</v>
      </c>
      <c r="D13" t="s">
        <v>242</v>
      </c>
      <c r="E13" t="s">
        <v>243</v>
      </c>
      <c r="F13" t="s">
        <v>244</v>
      </c>
      <c r="G13" s="24">
        <v>30844</v>
      </c>
      <c r="H13" t="s">
        <v>133</v>
      </c>
      <c r="I13" t="s">
        <v>245</v>
      </c>
      <c r="J13" t="s">
        <v>246</v>
      </c>
      <c r="K13" t="s">
        <v>247</v>
      </c>
      <c r="L13" s="45">
        <v>30008</v>
      </c>
    </row>
    <row r="14" spans="1:12" x14ac:dyDescent="0.25">
      <c r="A14">
        <v>13</v>
      </c>
      <c r="B14" t="s">
        <v>248</v>
      </c>
      <c r="C14" t="s">
        <v>185</v>
      </c>
      <c r="D14" t="s">
        <v>249</v>
      </c>
      <c r="E14" t="s">
        <v>250</v>
      </c>
      <c r="F14" t="s">
        <v>251</v>
      </c>
      <c r="G14" s="24">
        <v>30886</v>
      </c>
      <c r="H14" t="s">
        <v>252</v>
      </c>
      <c r="I14" t="s">
        <v>190</v>
      </c>
      <c r="J14" t="s">
        <v>253</v>
      </c>
      <c r="K14" t="s">
        <v>254</v>
      </c>
      <c r="L14" s="45">
        <v>50074</v>
      </c>
    </row>
    <row r="15" spans="1:12" x14ac:dyDescent="0.25">
      <c r="A15">
        <v>14</v>
      </c>
      <c r="B15" t="s">
        <v>255</v>
      </c>
      <c r="C15" t="s">
        <v>256</v>
      </c>
      <c r="D15" t="s">
        <v>257</v>
      </c>
      <c r="E15" t="s">
        <v>258</v>
      </c>
      <c r="F15" t="s">
        <v>259</v>
      </c>
      <c r="G15" s="24">
        <v>30890</v>
      </c>
      <c r="H15" t="s">
        <v>260</v>
      </c>
      <c r="I15" t="s">
        <v>261</v>
      </c>
      <c r="J15" t="s">
        <v>262</v>
      </c>
      <c r="K15" t="s">
        <v>263</v>
      </c>
      <c r="L15" s="45">
        <v>74728</v>
      </c>
    </row>
    <row r="16" spans="1:12" x14ac:dyDescent="0.25">
      <c r="A16">
        <v>15</v>
      </c>
      <c r="B16" t="s">
        <v>264</v>
      </c>
      <c r="C16" t="s">
        <v>178</v>
      </c>
      <c r="D16" t="s">
        <v>265</v>
      </c>
      <c r="E16" t="s">
        <v>266</v>
      </c>
      <c r="F16" t="s">
        <v>181</v>
      </c>
      <c r="G16" s="24">
        <v>30945</v>
      </c>
      <c r="H16" t="s">
        <v>205</v>
      </c>
      <c r="I16" t="s">
        <v>182</v>
      </c>
      <c r="J16" t="s">
        <v>267</v>
      </c>
      <c r="K16" t="s">
        <v>83</v>
      </c>
      <c r="L16" s="45">
        <v>18216</v>
      </c>
    </row>
    <row r="17" spans="1:12" x14ac:dyDescent="0.25">
      <c r="A17">
        <v>16</v>
      </c>
      <c r="B17" t="s">
        <v>268</v>
      </c>
      <c r="C17" t="s">
        <v>178</v>
      </c>
      <c r="D17" t="s">
        <v>269</v>
      </c>
      <c r="E17" t="s">
        <v>270</v>
      </c>
      <c r="F17" t="s">
        <v>181</v>
      </c>
      <c r="G17" s="24">
        <v>30972</v>
      </c>
      <c r="H17" t="s">
        <v>173</v>
      </c>
      <c r="I17" t="s">
        <v>182</v>
      </c>
      <c r="J17" t="s">
        <v>271</v>
      </c>
      <c r="K17" t="s">
        <v>272</v>
      </c>
      <c r="L17" s="45">
        <v>53186</v>
      </c>
    </row>
    <row r="18" spans="1:12" x14ac:dyDescent="0.25">
      <c r="A18">
        <v>17</v>
      </c>
      <c r="B18" t="s">
        <v>273</v>
      </c>
      <c r="C18" t="s">
        <v>274</v>
      </c>
      <c r="D18" t="s">
        <v>275</v>
      </c>
      <c r="E18" t="s">
        <v>276</v>
      </c>
      <c r="F18" t="s">
        <v>277</v>
      </c>
      <c r="G18" s="24">
        <v>31031</v>
      </c>
      <c r="H18" t="s">
        <v>278</v>
      </c>
      <c r="I18" t="s">
        <v>279</v>
      </c>
      <c r="J18" t="s">
        <v>280</v>
      </c>
      <c r="K18" t="s">
        <v>281</v>
      </c>
      <c r="L18" s="45">
        <v>8003</v>
      </c>
    </row>
    <row r="19" spans="1:12" x14ac:dyDescent="0.25">
      <c r="A19">
        <v>18</v>
      </c>
      <c r="B19" t="s">
        <v>282</v>
      </c>
      <c r="C19" t="s">
        <v>283</v>
      </c>
      <c r="D19" t="s">
        <v>284</v>
      </c>
      <c r="E19" t="s">
        <v>285</v>
      </c>
      <c r="F19" t="s">
        <v>286</v>
      </c>
      <c r="G19" s="24">
        <v>31051</v>
      </c>
      <c r="H19" t="s">
        <v>205</v>
      </c>
      <c r="I19" t="s">
        <v>287</v>
      </c>
      <c r="J19" t="s">
        <v>288</v>
      </c>
      <c r="K19" t="s">
        <v>289</v>
      </c>
      <c r="L19" s="45">
        <v>99553</v>
      </c>
    </row>
    <row r="20" spans="1:12" x14ac:dyDescent="0.25">
      <c r="A20">
        <v>19</v>
      </c>
      <c r="B20" t="s">
        <v>290</v>
      </c>
      <c r="C20" t="s">
        <v>291</v>
      </c>
      <c r="D20" t="s">
        <v>292</v>
      </c>
      <c r="E20" t="s">
        <v>293</v>
      </c>
      <c r="F20" t="s">
        <v>294</v>
      </c>
      <c r="G20" s="24">
        <v>31120</v>
      </c>
      <c r="H20" t="s">
        <v>133</v>
      </c>
      <c r="I20" t="s">
        <v>295</v>
      </c>
      <c r="J20" t="s">
        <v>296</v>
      </c>
      <c r="K20" t="s">
        <v>141</v>
      </c>
      <c r="L20" s="45">
        <v>83714</v>
      </c>
    </row>
    <row r="21" spans="1:12" x14ac:dyDescent="0.25">
      <c r="A21">
        <v>20</v>
      </c>
      <c r="B21" t="s">
        <v>297</v>
      </c>
      <c r="C21" t="s">
        <v>298</v>
      </c>
      <c r="D21" t="s">
        <v>299</v>
      </c>
      <c r="E21" t="s">
        <v>300</v>
      </c>
      <c r="F21" t="s">
        <v>301</v>
      </c>
      <c r="G21" s="24">
        <v>31210</v>
      </c>
      <c r="H21" t="s">
        <v>278</v>
      </c>
      <c r="I21" t="s">
        <v>302</v>
      </c>
      <c r="J21" t="s">
        <v>303</v>
      </c>
      <c r="K21" t="s">
        <v>304</v>
      </c>
      <c r="L21" s="45">
        <v>90272</v>
      </c>
    </row>
    <row r="22" spans="1:12" x14ac:dyDescent="0.25">
      <c r="A22">
        <v>21</v>
      </c>
      <c r="B22" t="s">
        <v>305</v>
      </c>
      <c r="C22" t="s">
        <v>201</v>
      </c>
      <c r="D22" t="s">
        <v>306</v>
      </c>
      <c r="E22" t="s">
        <v>307</v>
      </c>
      <c r="F22" t="s">
        <v>308</v>
      </c>
      <c r="G22" s="24">
        <v>31301</v>
      </c>
      <c r="H22" t="s">
        <v>173</v>
      </c>
      <c r="I22" t="s">
        <v>309</v>
      </c>
      <c r="J22" t="s">
        <v>310</v>
      </c>
      <c r="K22" t="s">
        <v>247</v>
      </c>
      <c r="L22" s="45">
        <v>31054</v>
      </c>
    </row>
    <row r="23" spans="1:12" x14ac:dyDescent="0.25">
      <c r="A23">
        <v>22</v>
      </c>
      <c r="B23" t="s">
        <v>311</v>
      </c>
      <c r="C23" t="s">
        <v>312</v>
      </c>
      <c r="D23" t="s">
        <v>313</v>
      </c>
      <c r="E23" t="s">
        <v>314</v>
      </c>
      <c r="F23" t="s">
        <v>315</v>
      </c>
      <c r="G23" s="24">
        <v>31370</v>
      </c>
      <c r="H23" t="s">
        <v>133</v>
      </c>
      <c r="I23" t="s">
        <v>316</v>
      </c>
      <c r="J23" t="s">
        <v>317</v>
      </c>
      <c r="K23" t="s">
        <v>318</v>
      </c>
      <c r="L23" s="45">
        <v>49274</v>
      </c>
    </row>
    <row r="24" spans="1:12" x14ac:dyDescent="0.25">
      <c r="A24">
        <v>23</v>
      </c>
      <c r="B24" t="s">
        <v>319</v>
      </c>
      <c r="C24" t="s">
        <v>320</v>
      </c>
      <c r="D24" t="s">
        <v>321</v>
      </c>
      <c r="E24" t="s">
        <v>322</v>
      </c>
      <c r="F24" t="s">
        <v>323</v>
      </c>
      <c r="G24" s="24">
        <v>31572</v>
      </c>
      <c r="H24" t="s">
        <v>133</v>
      </c>
      <c r="I24" t="s">
        <v>324</v>
      </c>
      <c r="J24" t="s">
        <v>239</v>
      </c>
      <c r="K24" t="s">
        <v>176</v>
      </c>
      <c r="L24" s="45">
        <v>60804</v>
      </c>
    </row>
    <row r="25" spans="1:12" x14ac:dyDescent="0.25">
      <c r="A25">
        <v>24</v>
      </c>
      <c r="B25" t="s">
        <v>325</v>
      </c>
      <c r="C25" t="s">
        <v>326</v>
      </c>
      <c r="D25" t="s">
        <v>327</v>
      </c>
      <c r="E25" t="s">
        <v>328</v>
      </c>
      <c r="F25" t="s">
        <v>329</v>
      </c>
      <c r="G25" s="24">
        <v>31920</v>
      </c>
      <c r="H25" t="s">
        <v>133</v>
      </c>
      <c r="I25" t="s">
        <v>330</v>
      </c>
      <c r="J25" t="s">
        <v>198</v>
      </c>
      <c r="K25" t="s">
        <v>199</v>
      </c>
      <c r="L25" s="45">
        <v>66052</v>
      </c>
    </row>
    <row r="26" spans="1:12" x14ac:dyDescent="0.25">
      <c r="A26">
        <v>25</v>
      </c>
      <c r="B26" t="s">
        <v>331</v>
      </c>
      <c r="C26" t="s">
        <v>332</v>
      </c>
      <c r="D26" t="s">
        <v>333</v>
      </c>
      <c r="E26" t="s">
        <v>334</v>
      </c>
      <c r="F26" t="s">
        <v>335</v>
      </c>
      <c r="G26" s="24">
        <v>32367</v>
      </c>
      <c r="H26" t="s">
        <v>336</v>
      </c>
      <c r="I26" t="s">
        <v>337</v>
      </c>
      <c r="J26" t="s">
        <v>175</v>
      </c>
      <c r="K26" t="s">
        <v>176</v>
      </c>
      <c r="L26" s="45">
        <v>61329</v>
      </c>
    </row>
    <row r="27" spans="1:12" x14ac:dyDescent="0.25">
      <c r="A27">
        <v>26</v>
      </c>
      <c r="B27" t="s">
        <v>338</v>
      </c>
      <c r="C27" t="s">
        <v>339</v>
      </c>
      <c r="D27" t="s">
        <v>340</v>
      </c>
      <c r="E27" t="s">
        <v>341</v>
      </c>
      <c r="F27" t="s">
        <v>342</v>
      </c>
      <c r="G27" s="24">
        <v>32506</v>
      </c>
      <c r="H27" t="s">
        <v>205</v>
      </c>
      <c r="I27" t="s">
        <v>343</v>
      </c>
      <c r="J27" t="s">
        <v>223</v>
      </c>
      <c r="K27" t="s">
        <v>224</v>
      </c>
      <c r="L27" s="45">
        <v>65001</v>
      </c>
    </row>
  </sheetData>
  <hyperlinks>
    <hyperlink ref="E3" r:id="rId1" xr:uid="{3415EAA4-7111-4404-966A-15109A47E45D}"/>
    <hyperlink ref="E5" r:id="rId2" xr:uid="{B69F0F47-4C68-491D-B362-60AC1F041E1B}"/>
    <hyperlink ref="E13" r:id="rId3" xr:uid="{187773E5-9D46-43B6-B031-107EA7960A16}"/>
    <hyperlink ref="E15" r:id="rId4" xr:uid="{6FA03D3C-32B1-453C-8C9D-E5E9D9992CB2}"/>
    <hyperlink ref="E16" r:id="rId5" xr:uid="{9E01CB10-3544-430D-AA81-EAC5132002FB}"/>
    <hyperlink ref="E17" r:id="rId6" xr:uid="{09932166-0D44-4EEE-9BC0-79EDB55207F8}"/>
    <hyperlink ref="E26" r:id="rId7" xr:uid="{477E9F84-2AE4-412B-B65D-93EBDFC5465F}"/>
  </hyperlinks>
  <pageMargins left="0.7" right="0.7" top="0.75" bottom="0.75" header="0.3" footer="0.3"/>
  <tableParts count="1"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F A A B Q S w M E F A A C A A g A e q 2 Y V r m j N 1 i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T V M z I x 1 j O w 0 Y c J 2 v h m 5 i E U G A E d D J J F E r R x L s 0 p K S 1 K t U v N 0 3 V 3 s t G H c W 3 0 o X 6 w A w B Q S w M E F A A C A A g A e q 2 Y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q t m F Z m C 6 K I j Q I A A J s I A A A T A B w A R m 9 y b X V s Y X M v U 2 V j d G l v b j E u b S C i G A A o o B Q A A A A A A A A A A A A A A A A A A A A A A A A A A A C l V U F v 2 j A U v i P x H y z v E q Q s w 4 S y b h W X h m 7 q o R 0 r T D t Q D i G 8 t l Y T u 7 I d 1 A j x 3 + f E k I Q 0 p t P G B f N 9 t t / 7 P r / 3 k B A p y h m a m W 9 y 0 e n I p 1 D A G n 3 A A U 9 e U g U C z c I Y J E Z j F I P q d p D + z H g q I t B I I D f e h E d p A k w 5 3 2 g M X s C Z 0 j + k g 6 + + 3 s + o A n l / Q y P B J X 9 Q 6 O o 1 g h j d w Y Z K Q I P + w L 8 / D u J F c o N 7 7 m I C M U 3 0 W T H G L n Z R w O M 0 Y X J M z l 1 0 x S K + p u x x P D r r 9 4 m L f q Z c w U x l M Y y r p X f L G S x 7 r s l W S 3 k K 2 a M W N c 9 e I B c y D 1 d 6 0 1 y E T D 5 w k Z j 7 c 1 I 6 R p q 7 3 W K D E h 1 f a Q Y p e F U 7 F x 3 w g Q X 3 L f j Q g p 9 Z 8 J E F / 2 z B z y 3 4 F w t O + j b C p p j Y J B O b Z m I T T W y q i U 0 2 s e k m p X C W J i s Q u 1 2 v 2 6 G s 9 e U v u p 3 u o b 6 L E h i 2 F n V R p V 6 Q C q E L + T c X z y v O n 5 3 e d n E b J j D G 5 i R e 7 h b 7 W l / + X 5 3 d w a N u v R Z 5 K V M i e 4 N f K 0 h M g C Z T t B D K c 2 A Q v 2 F / i L V u s 6 m g X F D 1 9 t p J q M o b 1 3 q t a A J 1 m w 9 c y L K 2 L j i G / S Z s g l 9 P N H 7 N 1 G j o 5 Q I K 5 h e j S m r v 4 3 U 7 l 2 c c Q e O N S z L g U r V w c 6 7 C Y s 4 A S 9 v O G v 7 k 4 a n g D 7 S N N i 5 P Q c j i 0 R o p B 6 l U P G n R u q u m 0 e w l L l L P n U K r D J X T r i q Z Y o v Z 4 Z w o o k b F 6 Q S O H 7 J 4 X Z 0 X B v b x + 6 W e r O h A F w F 0 S B N p r v d d Z m U e D v 6 E 6 5 P V 0 2 O + d y g S L y 8 F s x q U K x / v 2 q c t e a c N T r n h b m s R G z 6 X 8 d v w 4 3 n 0 N 8 6 T d u u b W i q 5 7 z q I T j j o 1 z z 0 t Q q L d 4 N / 9 4 5 U 5 v l W + 3 y v m u h 5 t 9 f S u I O E b 3 Q a + 3 / e K h F D 7 G G n m a 9 7 d H N t d N T G R T k i j g d 1 M + L F H 1 B L A Q I t A B Q A A g A I A H q t m F a 5 o z d Y p w A A A P c A A A A S A A A A A A A A A A A A A A A A A A A A A A B D b 2 5 m a W c v U G F j a 2 F n Z S 5 4 b W x Q S w E C L Q A U A A I A C A B 6 r Z h W U 3 I 4 L J s A A A D h A A A A E w A A A A A A A A A A A A A A A A D z A A A A W 0 N v b n R l b n R f V H l w Z X N d L n h t b F B L A Q I t A B Q A A g A I A H q t m F Z m C 6 K I j Q I A A J s I A A A T A A A A A A A A A A A A A A A A A N s B A A B G b 3 J t d W x h c y 9 T Z W N 0 a W 9 u M S 5 t U E s F B g A A A A A D A A M A w g A A A L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k l A A A A A A A A J y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v b X B 1 d G V y J T I w U 2 F s Z X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F U M T M 6 M j U 6 M D c u N j Y 5 M T c 5 M 1 o i I C 8 + P E V u d H J 5 I F R 5 c G U 9 I k Z p b G x D b 2 x 1 b W 5 U e X B l c y I g V m F s d W U 9 I n N C Z 1 l H Q m d Z R 0 J n W U d C Z 1 l H Q m d Z R 0 J n W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d X R l c i B T Y W x l c y 9 B d X R v U m V t b 3 Z l Z E N v b H V t b n M x L n t D b 2 x 1 b W 4 x L D B 9 J n F 1 b 3 Q 7 L C Z x d W 9 0 O 1 N l Y 3 R p b 2 4 x L 0 N v b X B 1 d G V y I F N h b G V z L 0 F 1 d G 9 S Z W 1 v d m V k Q 2 9 s d W 1 u c z E u e 0 N v b H V t b j I s M X 0 m c X V v d D s s J n F 1 b 3 Q 7 U 2 V j d G l v b j E v Q 2 9 t c H V 0 Z X I g U 2 F s Z X M v Q X V 0 b 1 J l b W 9 2 Z W R D b 2 x 1 b W 5 z M S 5 7 Q 2 9 s d W 1 u M y w y f S Z x d W 9 0 O y w m c X V v d D t T Z W N 0 a W 9 u M S 9 D b 2 1 w d X R l c i B T Y W x l c y 9 B d X R v U m V t b 3 Z l Z E N v b H V t b n M x L n t D b 2 x 1 b W 4 0 L D N 9 J n F 1 b 3 Q 7 L C Z x d W 9 0 O 1 N l Y 3 R p b 2 4 x L 0 N v b X B 1 d G V y I F N h b G V z L 0 F 1 d G 9 S Z W 1 v d m V k Q 2 9 s d W 1 u c z E u e 0 N v b H V t b j U s N H 0 m c X V v d D s s J n F 1 b 3 Q 7 U 2 V j d G l v b j E v Q 2 9 t c H V 0 Z X I g U 2 F s Z X M v Q X V 0 b 1 J l b W 9 2 Z W R D b 2 x 1 b W 5 z M S 5 7 Q 2 9 s d W 1 u N i w 1 f S Z x d W 9 0 O y w m c X V v d D t T Z W N 0 a W 9 u M S 9 D b 2 1 w d X R l c i B T Y W x l c y 9 B d X R v U m V t b 3 Z l Z E N v b H V t b n M x L n t D b 2 x 1 b W 4 3 L D Z 9 J n F 1 b 3 Q 7 L C Z x d W 9 0 O 1 N l Y 3 R p b 2 4 x L 0 N v b X B 1 d G V y I F N h b G V z L 0 F 1 d G 9 S Z W 1 v d m V k Q 2 9 s d W 1 u c z E u e 0 N v b H V t b j g s N 3 0 m c X V v d D s s J n F 1 b 3 Q 7 U 2 V j d G l v b j E v Q 2 9 t c H V 0 Z X I g U 2 F s Z X M v Q X V 0 b 1 J l b W 9 2 Z W R D b 2 x 1 b W 5 z M S 5 7 Q 2 9 s d W 1 u O S w 4 f S Z x d W 9 0 O y w m c X V v d D t T Z W N 0 a W 9 u M S 9 D b 2 1 w d X R l c i B T Y W x l c y 9 B d X R v U m V t b 3 Z l Z E N v b H V t b n M x L n t D b 2 x 1 b W 4 x M C w 5 f S Z x d W 9 0 O y w m c X V v d D t T Z W N 0 a W 9 u M S 9 D b 2 1 w d X R l c i B T Y W x l c y 9 B d X R v U m V t b 3 Z l Z E N v b H V t b n M x L n t D b 2 x 1 b W 4 x M S w x M H 0 m c X V v d D s s J n F 1 b 3 Q 7 U 2 V j d G l v b j E v Q 2 9 t c H V 0 Z X I g U 2 F s Z X M v Q X V 0 b 1 J l b W 9 2 Z W R D b 2 x 1 b W 5 z M S 5 7 Q 2 9 s d W 1 u M T I s M T F 9 J n F 1 b 3 Q 7 L C Z x d W 9 0 O 1 N l Y 3 R p b 2 4 x L 0 N v b X B 1 d G V y I F N h b G V z L 0 F 1 d G 9 S Z W 1 v d m V k Q 2 9 s d W 1 u c z E u e 0 N v b H V t b j E z L D E y f S Z x d W 9 0 O y w m c X V v d D t T Z W N 0 a W 9 u M S 9 D b 2 1 w d X R l c i B T Y W x l c y 9 B d X R v U m V t b 3 Z l Z E N v b H V t b n M x L n t D b 2 x 1 b W 4 x N C w x M 3 0 m c X V v d D s s J n F 1 b 3 Q 7 U 2 V j d G l v b j E v Q 2 9 t c H V 0 Z X I g U 2 F s Z X M v Q X V 0 b 1 J l b W 9 2 Z W R D b 2 x 1 b W 5 z M S 5 7 Q 2 9 s d W 1 u M T U s M T R 9 J n F 1 b 3 Q 7 L C Z x d W 9 0 O 1 N l Y 3 R p b 2 4 x L 0 N v b X B 1 d G V y I F N h b G V z L 0 F 1 d G 9 S Z W 1 v d m V k Q 2 9 s d W 1 u c z E u e 0 N v b H V t b j E 2 L D E 1 f S Z x d W 9 0 O y w m c X V v d D t T Z W N 0 a W 9 u M S 9 D b 2 1 w d X R l c i B T Y W x l c y 9 B d X R v U m V t b 3 Z l Z E N v b H V t b n M x L n t D b 2 x 1 b W 4 x N y w x N n 0 m c X V v d D s s J n F 1 b 3 Q 7 U 2 V j d G l v b j E v Q 2 9 t c H V 0 Z X I g U 2 F s Z X M v Q X V 0 b 1 J l b W 9 2 Z W R D b 2 x 1 b W 5 z M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D b 2 1 w d X R l c i B T Y W x l c y 9 B d X R v U m V t b 3 Z l Z E N v b H V t b n M x L n t D b 2 x 1 b W 4 x L D B 9 J n F 1 b 3 Q 7 L C Z x d W 9 0 O 1 N l Y 3 R p b 2 4 x L 0 N v b X B 1 d G V y I F N h b G V z L 0 F 1 d G 9 S Z W 1 v d m V k Q 2 9 s d W 1 u c z E u e 0 N v b H V t b j I s M X 0 m c X V v d D s s J n F 1 b 3 Q 7 U 2 V j d G l v b j E v Q 2 9 t c H V 0 Z X I g U 2 F s Z X M v Q X V 0 b 1 J l b W 9 2 Z W R D b 2 x 1 b W 5 z M S 5 7 Q 2 9 s d W 1 u M y w y f S Z x d W 9 0 O y w m c X V v d D t T Z W N 0 a W 9 u M S 9 D b 2 1 w d X R l c i B T Y W x l c y 9 B d X R v U m V t b 3 Z l Z E N v b H V t b n M x L n t D b 2 x 1 b W 4 0 L D N 9 J n F 1 b 3 Q 7 L C Z x d W 9 0 O 1 N l Y 3 R p b 2 4 x L 0 N v b X B 1 d G V y I F N h b G V z L 0 F 1 d G 9 S Z W 1 v d m V k Q 2 9 s d W 1 u c z E u e 0 N v b H V t b j U s N H 0 m c X V v d D s s J n F 1 b 3 Q 7 U 2 V j d G l v b j E v Q 2 9 t c H V 0 Z X I g U 2 F s Z X M v Q X V 0 b 1 J l b W 9 2 Z W R D b 2 x 1 b W 5 z M S 5 7 Q 2 9 s d W 1 u N i w 1 f S Z x d W 9 0 O y w m c X V v d D t T Z W N 0 a W 9 u M S 9 D b 2 1 w d X R l c i B T Y W x l c y 9 B d X R v U m V t b 3 Z l Z E N v b H V t b n M x L n t D b 2 x 1 b W 4 3 L D Z 9 J n F 1 b 3 Q 7 L C Z x d W 9 0 O 1 N l Y 3 R p b 2 4 x L 0 N v b X B 1 d G V y I F N h b G V z L 0 F 1 d G 9 S Z W 1 v d m V k Q 2 9 s d W 1 u c z E u e 0 N v b H V t b j g s N 3 0 m c X V v d D s s J n F 1 b 3 Q 7 U 2 V j d G l v b j E v Q 2 9 t c H V 0 Z X I g U 2 F s Z X M v Q X V 0 b 1 J l b W 9 2 Z W R D b 2 x 1 b W 5 z M S 5 7 Q 2 9 s d W 1 u O S w 4 f S Z x d W 9 0 O y w m c X V v d D t T Z W N 0 a W 9 u M S 9 D b 2 1 w d X R l c i B T Y W x l c y 9 B d X R v U m V t b 3 Z l Z E N v b H V t b n M x L n t D b 2 x 1 b W 4 x M C w 5 f S Z x d W 9 0 O y w m c X V v d D t T Z W N 0 a W 9 u M S 9 D b 2 1 w d X R l c i B T Y W x l c y 9 B d X R v U m V t b 3 Z l Z E N v b H V t b n M x L n t D b 2 x 1 b W 4 x M S w x M H 0 m c X V v d D s s J n F 1 b 3 Q 7 U 2 V j d G l v b j E v Q 2 9 t c H V 0 Z X I g U 2 F s Z X M v Q X V 0 b 1 J l b W 9 2 Z W R D b 2 x 1 b W 5 z M S 5 7 Q 2 9 s d W 1 u M T I s M T F 9 J n F 1 b 3 Q 7 L C Z x d W 9 0 O 1 N l Y 3 R p b 2 4 x L 0 N v b X B 1 d G V y I F N h b G V z L 0 F 1 d G 9 S Z W 1 v d m V k Q 2 9 s d W 1 u c z E u e 0 N v b H V t b j E z L D E y f S Z x d W 9 0 O y w m c X V v d D t T Z W N 0 a W 9 u M S 9 D b 2 1 w d X R l c i B T Y W x l c y 9 B d X R v U m V t b 3 Z l Z E N v b H V t b n M x L n t D b 2 x 1 b W 4 x N C w x M 3 0 m c X V v d D s s J n F 1 b 3 Q 7 U 2 V j d G l v b j E v Q 2 9 t c H V 0 Z X I g U 2 F s Z X M v Q X V 0 b 1 J l b W 9 2 Z W R D b 2 x 1 b W 5 z M S 5 7 Q 2 9 s d W 1 u M T U s M T R 9 J n F 1 b 3 Q 7 L C Z x d W 9 0 O 1 N l Y 3 R p b 2 4 x L 0 N v b X B 1 d G V y I F N h b G V z L 0 F 1 d G 9 S Z W 1 v d m V k Q 2 9 s d W 1 u c z E u e 0 N v b H V t b j E 2 L D E 1 f S Z x d W 9 0 O y w m c X V v d D t T Z W N 0 a W 9 u M S 9 D b 2 1 w d X R l c i B T Y W x l c y 9 B d X R v U m V t b 3 Z l Z E N v b H V t b n M x L n t D b 2 x 1 b W 4 x N y w x N n 0 m c X V v d D s s J n F 1 b 3 Q 7 U 2 V j d G l v b j E v Q 2 9 t c H V 0 Z X I g U 2 F s Z X M v Q X V 0 b 1 J l b W 9 2 Z W R D b 2 x 1 b W 5 z M S 5 7 Q 2 9 s d W 1 u M T g s M T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v b X B 1 d G V y J T I w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H V 0 Z X I l M j B T Y W x l c y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j A 6 N D M 6 N T M u N D Q 3 N j k 3 M F o i I C 8 + P E V u d H J 5 I F R 5 c G U 9 I k Z p b G x D b 2 x 1 b W 5 U e X B l c y I g V m F s d W U 9 I n N C Z 1 l H Q m d Z R E F 3 T U R B d 1 V G Q l F V R k F 3 T T 0 i I C 8 + P E V u d H J 5 I F R 5 c G U 9 I k Z p b G x D b 2 x 1 b W 5 O Y W 1 l c y I g V m F s d W U 9 I n N b J n F 1 b 3 Q 7 U m V n a W 9 u J n F 1 b 3 Q 7 L C Z x d W 9 0 O 0 N v d W 5 0 c n k m c X V v d D s s J n F 1 b 3 Q 7 S X R l b S B U e X B l J n F 1 b 3 Q 7 L C Z x d W 9 0 O 1 N h b G V z I E N o Y W 5 u Z W w m c X V v d D s s J n F 1 b 3 Q 7 T 3 J k Z X I g U H J p b 3 J p d H k m c X V v d D s s J n F 1 b 3 Q 7 R G F 0 Z S 4 x J n F 1 b 3 Q 7 L C Z x d W 9 0 O 0 R h d G U u M i Z x d W 9 0 O y w m c X V v d D t E Y X R l L j M u M S Z x d W 9 0 O y w m c X V v d D t P c m R l c i B J R C Z x d W 9 0 O y w m c X V v d D t V b m l 0 c y B T b 2 x k J n F 1 b 3 Q 7 L C Z x d W 9 0 O 1 V u a X Q g U H J p Y 2 U m c X V v d D s s J n F 1 b 3 Q 7 V W 5 p d C B D b 3 N 0 J n F 1 b 3 Q 7 L C Z x d W 9 0 O 1 R v d G F s I F J l d m V u d W U m c X V v d D s s J n F 1 b 3 Q 7 V G 9 0 Y W w g Q 2 9 z d C Z x d W 9 0 O y w m c X V v d D t U b 3 R h b C B Q c m 9 m a X Q m c X V v d D s s J n F 1 b 3 Q 7 U 2 F s Z X M g U G V y c 2 9 u J n F 1 b 3 Q 7 L C Z x d W 9 0 O 0 N 1 c 3 R v b W V y I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B d X R v U m V t b 3 Z l Z E N v b H V t b n M x L n t S Z W d p b 2 4 s M H 0 m c X V v d D s s J n F 1 b 3 Q 7 U 2 V j d G l v b j E v V G F i b G U 0 L 0 F 1 d G 9 S Z W 1 v d m V k Q 2 9 s d W 1 u c z E u e 0 N v d W 5 0 c n k s M X 0 m c X V v d D s s J n F 1 b 3 Q 7 U 2 V j d G l v b j E v V G F i b G U 0 L 0 F 1 d G 9 S Z W 1 v d m V k Q 2 9 s d W 1 u c z E u e 0 l 0 Z W 0 g V H l w Z S w y f S Z x d W 9 0 O y w m c X V v d D t T Z W N 0 a W 9 u M S 9 U Y W J s Z T Q v Q X V 0 b 1 J l b W 9 2 Z W R D b 2 x 1 b W 5 z M S 5 7 U 2 F s Z X M g Q 2 h h b m 5 l b C w z f S Z x d W 9 0 O y w m c X V v d D t T Z W N 0 a W 9 u M S 9 U Y W J s Z T Q v Q X V 0 b 1 J l b W 9 2 Z W R D b 2 x 1 b W 5 z M S 5 7 T 3 J k Z X I g U H J p b 3 J p d H k s N H 0 m c X V v d D s s J n F 1 b 3 Q 7 U 2 V j d G l v b j E v V G F i b G U 0 L 0 F 1 d G 9 S Z W 1 v d m V k Q 2 9 s d W 1 u c z E u e 0 R h d G U u M S w 1 f S Z x d W 9 0 O y w m c X V v d D t T Z W N 0 a W 9 u M S 9 U Y W J s Z T Q v Q X V 0 b 1 J l b W 9 2 Z W R D b 2 x 1 b W 5 z M S 5 7 R G F 0 Z S 4 y L D Z 9 J n F 1 b 3 Q 7 L C Z x d W 9 0 O 1 N l Y 3 R p b 2 4 x L 1 R h Y m x l N C 9 B d X R v U m V t b 3 Z l Z E N v b H V t b n M x L n t E Y X R l L j M u M S w 3 f S Z x d W 9 0 O y w m c X V v d D t T Z W N 0 a W 9 u M S 9 U Y W J s Z T Q v Q X V 0 b 1 J l b W 9 2 Z W R D b 2 x 1 b W 5 z M S 5 7 T 3 J k Z X I g S U Q s O H 0 m c X V v d D s s J n F 1 b 3 Q 7 U 2 V j d G l v b j E v V G F i b G U 0 L 0 F 1 d G 9 S Z W 1 v d m V k Q 2 9 s d W 1 u c z E u e 1 V u a X R z I F N v b G Q s O X 0 m c X V v d D s s J n F 1 b 3 Q 7 U 2 V j d G l v b j E v V G F i b G U 0 L 0 F 1 d G 9 S Z W 1 v d m V k Q 2 9 s d W 1 u c z E u e 1 V u a X Q g U H J p Y 2 U s M T B 9 J n F 1 b 3 Q 7 L C Z x d W 9 0 O 1 N l Y 3 R p b 2 4 x L 1 R h Y m x l N C 9 B d X R v U m V t b 3 Z l Z E N v b H V t b n M x L n t V b m l 0 I E N v c 3 Q s M T F 9 J n F 1 b 3 Q 7 L C Z x d W 9 0 O 1 N l Y 3 R p b 2 4 x L 1 R h Y m x l N C 9 B d X R v U m V t b 3 Z l Z E N v b H V t b n M x L n t U b 3 R h b C B S Z X Z l b n V l L D E y f S Z x d W 9 0 O y w m c X V v d D t T Z W N 0 a W 9 u M S 9 U Y W J s Z T Q v Q X V 0 b 1 J l b W 9 2 Z W R D b 2 x 1 b W 5 z M S 5 7 V G 9 0 Y W w g Q 2 9 z d C w x M 3 0 m c X V v d D s s J n F 1 b 3 Q 7 U 2 V j d G l v b j E v V G F i b G U 0 L 0 F 1 d G 9 S Z W 1 v d m V k Q 2 9 s d W 1 u c z E u e 1 R v d G F s I F B y b 2 Z p d C w x N H 0 m c X V v d D s s J n F 1 b 3 Q 7 U 2 V j d G l v b j E v V G F i b G U 0 L 0 F 1 d G 9 S Z W 1 v d m V k Q 2 9 s d W 1 u c z E u e 1 N h b G V z I F B l c n N v b i w x N X 0 m c X V v d D s s J n F 1 b 3 Q 7 U 2 V j d G l v b j E v V G F i b G U 0 L 0 F 1 d G 9 S Z W 1 v d m V k Q 2 9 s d W 1 u c z E u e 0 N 1 c 3 R v b W V y I E l E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V G F i b G U 0 L 0 F 1 d G 9 S Z W 1 v d m V k Q 2 9 s d W 1 u c z E u e 1 J l Z 2 l v b i w w f S Z x d W 9 0 O y w m c X V v d D t T Z W N 0 a W 9 u M S 9 U Y W J s Z T Q v Q X V 0 b 1 J l b W 9 2 Z W R D b 2 x 1 b W 5 z M S 5 7 Q 2 9 1 b n R y e S w x f S Z x d W 9 0 O y w m c X V v d D t T Z W N 0 a W 9 u M S 9 U Y W J s Z T Q v Q X V 0 b 1 J l b W 9 2 Z W R D b 2 x 1 b W 5 z M S 5 7 S X R l b S B U e X B l L D J 9 J n F 1 b 3 Q 7 L C Z x d W 9 0 O 1 N l Y 3 R p b 2 4 x L 1 R h Y m x l N C 9 B d X R v U m V t b 3 Z l Z E N v b H V t b n M x L n t T Y W x l c y B D a G F u b m V s L D N 9 J n F 1 b 3 Q 7 L C Z x d W 9 0 O 1 N l Y 3 R p b 2 4 x L 1 R h Y m x l N C 9 B d X R v U m V t b 3 Z l Z E N v b H V t b n M x L n t P c m R l c i B Q c m l v c m l 0 e S w 0 f S Z x d W 9 0 O y w m c X V v d D t T Z W N 0 a W 9 u M S 9 U Y W J s Z T Q v Q X V 0 b 1 J l b W 9 2 Z W R D b 2 x 1 b W 5 z M S 5 7 R G F 0 Z S 4 x L D V 9 J n F 1 b 3 Q 7 L C Z x d W 9 0 O 1 N l Y 3 R p b 2 4 x L 1 R h Y m x l N C 9 B d X R v U m V t b 3 Z l Z E N v b H V t b n M x L n t E Y X R l L j I s N n 0 m c X V v d D s s J n F 1 b 3 Q 7 U 2 V j d G l v b j E v V G F i b G U 0 L 0 F 1 d G 9 S Z W 1 v d m V k Q 2 9 s d W 1 u c z E u e 0 R h d G U u M y 4 x L D d 9 J n F 1 b 3 Q 7 L C Z x d W 9 0 O 1 N l Y 3 R p b 2 4 x L 1 R h Y m x l N C 9 B d X R v U m V t b 3 Z l Z E N v b H V t b n M x L n t P c m R l c i B J R C w 4 f S Z x d W 9 0 O y w m c X V v d D t T Z W N 0 a W 9 u M S 9 U Y W J s Z T Q v Q X V 0 b 1 J l b W 9 2 Z W R D b 2 x 1 b W 5 z M S 5 7 V W 5 p d H M g U 2 9 s Z C w 5 f S Z x d W 9 0 O y w m c X V v d D t T Z W N 0 a W 9 u M S 9 U Y W J s Z T Q v Q X V 0 b 1 J l b W 9 2 Z W R D b 2 x 1 b W 5 z M S 5 7 V W 5 p d C B Q c m l j Z S w x M H 0 m c X V v d D s s J n F 1 b 3 Q 7 U 2 V j d G l v b j E v V G F i b G U 0 L 0 F 1 d G 9 S Z W 1 v d m V k Q 2 9 s d W 1 u c z E u e 1 V u a X Q g Q 2 9 z d C w x M X 0 m c X V v d D s s J n F 1 b 3 Q 7 U 2 V j d G l v b j E v V G F i b G U 0 L 0 F 1 d G 9 S Z W 1 v d m V k Q 2 9 s d W 1 u c z E u e 1 R v d G F s I F J l d m V u d W U s M T J 9 J n F 1 b 3 Q 7 L C Z x d W 9 0 O 1 N l Y 3 R p b 2 4 x L 1 R h Y m x l N C 9 B d X R v U m V t b 3 Z l Z E N v b H V t b n M x L n t U b 3 R h b C B D b 3 N 0 L D E z f S Z x d W 9 0 O y w m c X V v d D t T Z W N 0 a W 9 u M S 9 U Y W J s Z T Q v Q X V 0 b 1 J l b W 9 2 Z W R D b 2 x 1 b W 5 z M S 5 7 V G 9 0 Y W w g U H J v Z m l 0 L D E 0 f S Z x d W 9 0 O y w m c X V v d D t T Z W N 0 a W 9 u M S 9 U Y W J s Z T Q v Q X V 0 b 1 J l b W 9 2 Z W R D b 2 x 1 b W 5 z M S 5 7 U 2 F s Z X M g U G V y c 2 9 u L D E 1 f S Z x d W 9 0 O y w m c X V v d D t T Z W N 0 a W 9 u M S 9 U Y W J s Z T Q v Q X V 0 b 1 J l b W 9 2 Z W R D b 2 x 1 b W 5 z M S 5 7 Q 3 V z d G 9 t Z X I g S U Q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I Y C p f v C N T a R J + C n / m w 3 3 A A A A A A I A A A A A A B B m A A A A A Q A A I A A A A I F J A Z g 1 y J b 6 3 E W o x x G r Q D h I W w P K E 9 / g E q F Z 4 N r D c S G I A A A A A A 6 A A A A A A g A A I A A A A P P 6 7 a Z e 5 k K 8 c 3 P T h Y u e F N 6 o J k / P F o 7 7 C Z y g h u G t D K h W U A A A A A 8 b j H M 8 H k t 3 + u o 8 J u v 5 y O b q f K 1 C X t v 1 A A l 0 R h u l U D m J X 1 a f K R o v F W m u / d o K N Y A U s p E h P L T + L a T z J c N B 4 o f S T o F j Z M K q s k n t S 2 0 C U 6 r m S 2 v S Q A A A A J k u K L n B X a N u i r 6 T c 7 Q 1 t j M t k N / + N 5 P a w p h G 5 y p f x R 3 R E 7 u A 8 B V l h K H e W F y m M o k Z s P s u 6 w O 1 T 2 S o b j 6 R 0 B Z Y M 5 o = < / D a t a M a s h u p > 
</file>

<file path=customXml/itemProps1.xml><?xml version="1.0" encoding="utf-8"?>
<ds:datastoreItem xmlns:ds="http://schemas.openxmlformats.org/officeDocument/2006/customXml" ds:itemID="{A24278EE-5FEB-436D-9E7C-E3CD9CC0CB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BUDGET</vt:lpstr>
      <vt:lpstr>SALES</vt:lpstr>
      <vt:lpstr>VALIDATE</vt:lpstr>
      <vt:lpstr>Table4</vt:lpstr>
      <vt:lpstr>Sheet3</vt:lpstr>
      <vt:lpstr>SALES2</vt:lpstr>
      <vt:lpstr>CUSTOMERS</vt:lpstr>
      <vt:lpstr>Bar Chart Buget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2023-04-17T07:30:17Z</dcterms:created>
  <dcterms:modified xsi:type="dcterms:W3CDTF">2023-04-25T08:44:38Z</dcterms:modified>
</cp:coreProperties>
</file>