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tes\Microsoft Excel Revise 2023\"/>
    </mc:Choice>
  </mc:AlternateContent>
  <xr:revisionPtr revIDLastSave="0" documentId="13_ncr:1_{46A907D2-8E79-4527-ABC6-B9CD73AC883A}" xr6:coauthVersionLast="47" xr6:coauthVersionMax="47" xr10:uidLastSave="{00000000-0000-0000-0000-000000000000}"/>
  <bookViews>
    <workbookView xWindow="18795" yWindow="435" windowWidth="19155" windowHeight="13920" xr2:uid="{D3367413-8AC6-4A32-8EF3-152200A93938}"/>
  </bookViews>
  <sheets>
    <sheet name="BUDGE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5" i="1"/>
  <c r="T30" i="1"/>
  <c r="T29" i="1"/>
  <c r="T28" i="1"/>
  <c r="T27" i="1"/>
  <c r="T26" i="1"/>
  <c r="T24" i="1"/>
  <c r="T23" i="1"/>
  <c r="T22" i="1"/>
  <c r="T21" i="1"/>
  <c r="T20" i="1"/>
  <c r="T19" i="1"/>
  <c r="T17" i="1"/>
  <c r="T18" i="1"/>
  <c r="T15" i="1"/>
  <c r="T16" i="1"/>
  <c r="T14" i="1"/>
  <c r="T13" i="1"/>
  <c r="T12" i="1"/>
  <c r="T11" i="1"/>
  <c r="T10" i="1"/>
  <c r="T8" i="1"/>
  <c r="T9" i="1"/>
  <c r="T7" i="1"/>
  <c r="T6" i="1"/>
  <c r="T5" i="1"/>
  <c r="T4" i="1"/>
  <c r="T3" i="1"/>
  <c r="P23" i="1" l="1"/>
  <c r="P24" i="1"/>
  <c r="P25" i="1"/>
  <c r="P26" i="1"/>
  <c r="P27" i="1"/>
  <c r="P28" i="1"/>
  <c r="P29" i="1"/>
  <c r="P30" i="1"/>
  <c r="P31" i="1"/>
  <c r="P32" i="1"/>
  <c r="P33" i="1"/>
  <c r="P22" i="1"/>
  <c r="O34" i="1"/>
  <c r="M34" i="1"/>
  <c r="N34" i="1"/>
  <c r="L34" i="1"/>
  <c r="O23" i="1"/>
  <c r="O24" i="1"/>
  <c r="O25" i="1"/>
  <c r="O26" i="1"/>
  <c r="O27" i="1"/>
  <c r="O28" i="1"/>
  <c r="O29" i="1"/>
  <c r="O30" i="1"/>
  <c r="O31" i="1"/>
  <c r="O32" i="1"/>
  <c r="O33" i="1"/>
  <c r="O22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L16" i="1"/>
  <c r="L15" i="1"/>
  <c r="L14" i="1"/>
  <c r="L13" i="1"/>
  <c r="L12" i="1"/>
  <c r="L11" i="1"/>
  <c r="L10" i="1"/>
  <c r="L9" i="1"/>
  <c r="L8" i="1"/>
  <c r="L7" i="1"/>
  <c r="M6" i="1"/>
  <c r="N6" i="1"/>
  <c r="L6" i="1"/>
  <c r="M5" i="1"/>
  <c r="N5" i="1"/>
  <c r="L5" i="1"/>
  <c r="H21" i="1" l="1"/>
  <c r="I21" i="1"/>
  <c r="G21" i="1"/>
  <c r="H19" i="1"/>
  <c r="I19" i="1"/>
  <c r="G19" i="1"/>
  <c r="H18" i="1"/>
  <c r="I18" i="1"/>
  <c r="H17" i="1"/>
  <c r="I17" i="1"/>
  <c r="G17" i="1"/>
  <c r="G18" i="1"/>
  <c r="H16" i="1"/>
  <c r="I16" i="1"/>
  <c r="G16" i="1"/>
  <c r="H15" i="1"/>
  <c r="I15" i="1"/>
  <c r="G15" i="1"/>
  <c r="C7" i="1" l="1"/>
  <c r="D7" i="1"/>
  <c r="B7" i="1"/>
</calcChain>
</file>

<file path=xl/sharedStrings.xml><?xml version="1.0" encoding="utf-8"?>
<sst xmlns="http://schemas.openxmlformats.org/spreadsheetml/2006/main" count="94" uniqueCount="69">
  <si>
    <t>MONTHLY BUDGET</t>
  </si>
  <si>
    <t>PROJECTED INCOME</t>
  </si>
  <si>
    <t>Income</t>
  </si>
  <si>
    <t>Extra Income</t>
  </si>
  <si>
    <t>Total</t>
  </si>
  <si>
    <t>HOUSING</t>
  </si>
  <si>
    <t>Phone/Internet</t>
  </si>
  <si>
    <t>Electricity</t>
  </si>
  <si>
    <t>Gas</t>
  </si>
  <si>
    <t>Water/Sewer</t>
  </si>
  <si>
    <t>Repairs</t>
  </si>
  <si>
    <t>Food/Supplies</t>
  </si>
  <si>
    <t>Mortgage</t>
  </si>
  <si>
    <t>Other</t>
  </si>
  <si>
    <t>Fuel</t>
  </si>
  <si>
    <t>Maintenance</t>
  </si>
  <si>
    <t>TRANSPORTATION</t>
  </si>
  <si>
    <t>INSURANCE</t>
  </si>
  <si>
    <t>Car</t>
  </si>
  <si>
    <t>Health</t>
  </si>
  <si>
    <t>Home</t>
  </si>
  <si>
    <t>ENTERTRAINMENT</t>
  </si>
  <si>
    <t>Streaming</t>
  </si>
  <si>
    <t>Music</t>
  </si>
  <si>
    <t>Movies</t>
  </si>
  <si>
    <t>Restaurants</t>
  </si>
  <si>
    <t>LOANS</t>
  </si>
  <si>
    <t>Credit Card</t>
  </si>
  <si>
    <t>TAXES</t>
  </si>
  <si>
    <t>State</t>
  </si>
  <si>
    <t>Local</t>
  </si>
  <si>
    <t>Total Taxes</t>
  </si>
  <si>
    <t>Fedral</t>
  </si>
  <si>
    <t>Cash Left</t>
  </si>
  <si>
    <t>FICA (Federal Insurance Contributions Act)</t>
  </si>
  <si>
    <t>PERCENTAGE OF INCOME</t>
  </si>
  <si>
    <t>Phone / Internet</t>
  </si>
  <si>
    <t>Water / Sewer</t>
  </si>
  <si>
    <t>Food / Supplies</t>
  </si>
  <si>
    <t>Car Insurance</t>
  </si>
  <si>
    <t>Home Insurance</t>
  </si>
  <si>
    <t>PERCENTAGE OF EXPENSES</t>
  </si>
  <si>
    <t>TOTAL</t>
  </si>
  <si>
    <t>PERCENT</t>
  </si>
  <si>
    <t>FUNCTIONS</t>
  </si>
  <si>
    <t>Avg Spent on Food</t>
  </si>
  <si>
    <t>Months Analyzed</t>
  </si>
  <si>
    <t>Most Spent</t>
  </si>
  <si>
    <t>Least Spent</t>
  </si>
  <si>
    <t>Above Avg in March</t>
  </si>
  <si>
    <t>Spent Each Month</t>
  </si>
  <si>
    <t>Jan CC Payment</t>
  </si>
  <si>
    <t>Jan Restaurants</t>
  </si>
  <si>
    <t>Modulus 5 &amp; 4</t>
  </si>
  <si>
    <t>5^2=</t>
  </si>
  <si>
    <t>CEILING(4.45,2)</t>
  </si>
  <si>
    <t>CEILING(4.45,1)</t>
  </si>
  <si>
    <t>FLOOR(4.45,3)</t>
  </si>
  <si>
    <t>FLOOR(4.45,1)</t>
  </si>
  <si>
    <t>LEN("Hello World")</t>
  </si>
  <si>
    <t>I love you</t>
  </si>
  <si>
    <t>He eats pizza</t>
  </si>
  <si>
    <t>the DOG sleeps</t>
  </si>
  <si>
    <t>System Date</t>
  </si>
  <si>
    <t>Date</t>
  </si>
  <si>
    <t>Day</t>
  </si>
  <si>
    <t>Month</t>
  </si>
  <si>
    <t>Year</t>
  </si>
  <si>
    <t>Avg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</si>
</sst>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£&quot;#,##0.00;[Red]\-&quot;£&quot;#,##0.00"/>
    <numFmt numFmtId="43" formatCode="_-* #,##0.00_-;\-* #,##0.00_-;_-* &quot;-&quot;??_-;_-@_-"/>
    <numFmt numFmtId="164" formatCode="_(* #,##0.00_);_(* \(#,##0.00\);_(* &quot;-&quot;??_);_(@_)"/>
    <numFmt numFmtId="165" formatCode="mmm\-yyyy"/>
    <numFmt numFmtId="166" formatCode="&quot;£&quot;#,##0.00"/>
    <numFmt numFmtId="167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22"/>
      <color theme="2"/>
      <name val="Calibri"/>
      <family val="2"/>
      <scheme val="minor"/>
    </font>
    <font>
      <sz val="11"/>
      <color rgb="FF006100"/>
      <name val="Comic Sans MS"/>
      <family val="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3" fillId="4" borderId="1" applyNumberFormat="0"/>
    <xf numFmtId="0" fontId="4" fillId="5" borderId="0" applyNumberFormat="0" applyBorder="0" applyAlignment="0" applyProtection="0"/>
    <xf numFmtId="0" fontId="1" fillId="7" borderId="0" applyNumberFormat="0" applyBorder="0" applyAlignment="0" applyProtection="0"/>
  </cellStyleXfs>
  <cellXfs count="32">
    <xf numFmtId="0" fontId="0" fillId="0" borderId="0" xfId="0"/>
    <xf numFmtId="17" fontId="0" fillId="0" borderId="0" xfId="0" applyNumberFormat="1"/>
    <xf numFmtId="164" fontId="1" fillId="2" borderId="0" xfId="1" applyNumberFormat="1"/>
    <xf numFmtId="0" fontId="0" fillId="0" borderId="0" xfId="0" applyAlignment="1">
      <alignment horizontal="left"/>
    </xf>
    <xf numFmtId="165" fontId="0" fillId="0" borderId="0" xfId="0" applyNumberFormat="1"/>
    <xf numFmtId="43" fontId="0" fillId="0" borderId="0" xfId="2" applyFont="1"/>
    <xf numFmtId="166" fontId="0" fillId="0" borderId="0" xfId="2" applyNumberFormat="1" applyFont="1" applyAlignment="1">
      <alignment horizontal="right"/>
    </xf>
    <xf numFmtId="166" fontId="0" fillId="0" borderId="0" xfId="2" applyNumberFormat="1" applyFont="1"/>
    <xf numFmtId="166" fontId="1" fillId="2" borderId="0" xfId="1" applyNumberFormat="1" applyAlignment="1">
      <alignment horizontal="right"/>
    </xf>
    <xf numFmtId="166" fontId="1" fillId="2" borderId="0" xfId="1" applyNumberFormat="1"/>
    <xf numFmtId="166" fontId="0" fillId="0" borderId="0" xfId="0" applyNumberFormat="1"/>
    <xf numFmtId="166" fontId="0" fillId="0" borderId="0" xfId="0" applyNumberFormat="1" applyAlignment="1">
      <alignment horizontal="right"/>
    </xf>
    <xf numFmtId="167" fontId="0" fillId="0" borderId="0" xfId="0" applyNumberFormat="1"/>
    <xf numFmtId="0" fontId="1" fillId="2" borderId="0" xfId="1" applyAlignment="1">
      <alignment horizontal="left"/>
    </xf>
    <xf numFmtId="0" fontId="1" fillId="2" borderId="0" xfId="1"/>
    <xf numFmtId="0" fontId="3" fillId="4" borderId="1" xfId="4"/>
    <xf numFmtId="0" fontId="2" fillId="3" borderId="0" xfId="3" applyFont="1"/>
    <xf numFmtId="10" fontId="0" fillId="0" borderId="0" xfId="0" applyNumberFormat="1"/>
    <xf numFmtId="8" fontId="0" fillId="0" borderId="0" xfId="0" applyNumberFormat="1" applyAlignment="1">
      <alignment horizontal="right"/>
    </xf>
    <xf numFmtId="8" fontId="0" fillId="0" borderId="0" xfId="0" applyNumberFormat="1"/>
    <xf numFmtId="8" fontId="1" fillId="2" borderId="0" xfId="1" applyNumberFormat="1" applyAlignment="1">
      <alignment horizontal="right"/>
    </xf>
    <xf numFmtId="8" fontId="1" fillId="2" borderId="0" xfId="1" applyNumberFormat="1"/>
    <xf numFmtId="8" fontId="0" fillId="0" borderId="0" xfId="2" applyNumberFormat="1" applyFont="1" applyAlignment="1">
      <alignment horizontal="right"/>
    </xf>
    <xf numFmtId="8" fontId="0" fillId="0" borderId="0" xfId="2" applyNumberFormat="1" applyFont="1"/>
    <xf numFmtId="165" fontId="3" fillId="4" borderId="1" xfId="4" applyNumberFormat="1"/>
    <xf numFmtId="22" fontId="0" fillId="0" borderId="0" xfId="0" applyNumberFormat="1"/>
    <xf numFmtId="14" fontId="0" fillId="0" borderId="0" xfId="0" applyNumberFormat="1"/>
    <xf numFmtId="0" fontId="6" fillId="5" borderId="1" xfId="5" applyFont="1" applyBorder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8" fontId="1" fillId="7" borderId="0" xfId="6" applyNumberFormat="1"/>
  </cellXfs>
  <cellStyles count="7">
    <cellStyle name="20% - Accent4" xfId="3" builtinId="42"/>
    <cellStyle name="20% - Accent5" xfId="1" builtinId="46"/>
    <cellStyle name="40% - Accent4" xfId="6" builtinId="43"/>
    <cellStyle name="Comma" xfId="2" builtinId="3"/>
    <cellStyle name="DateStyle" xfId="4" xr:uid="{012AD674-CCFB-4E8C-99A6-9C97C29D9E28}"/>
    <cellStyle name="Good" xfId="5" builtinId="2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1B61-92A7-4B00-ABDA-0042A133D40D}">
  <dimension ref="A1:T34"/>
  <sheetViews>
    <sheetView tabSelected="1" topLeftCell="G4" zoomScaleNormal="100" workbookViewId="0">
      <selection activeCell="L5" sqref="L5:N16"/>
    </sheetView>
  </sheetViews>
  <sheetFormatPr defaultRowHeight="15" x14ac:dyDescent="0.25"/>
  <cols>
    <col min="1" max="1" width="20.7109375" bestFit="1" customWidth="1"/>
    <col min="2" max="4" width="9.85546875" bestFit="1" customWidth="1"/>
    <col min="6" max="6" width="20.140625" customWidth="1"/>
    <col min="7" max="9" width="9.85546875" bestFit="1" customWidth="1"/>
    <col min="10" max="10" width="6.42578125" customWidth="1"/>
    <col min="11" max="11" width="27.85546875" bestFit="1" customWidth="1"/>
    <col min="12" max="12" width="9.42578125" bestFit="1" customWidth="1"/>
    <col min="13" max="13" width="9.7109375" bestFit="1" customWidth="1"/>
    <col min="14" max="14" width="10.28515625" bestFit="1" customWidth="1"/>
    <col min="16" max="16" width="9.7109375" bestFit="1" customWidth="1"/>
    <col min="18" max="18" width="18.7109375" bestFit="1" customWidth="1"/>
    <col min="20" max="20" width="18.85546875" bestFit="1" customWidth="1"/>
  </cols>
  <sheetData>
    <row r="1" spans="1:20" ht="29.25" thickBot="1" x14ac:dyDescent="0.5">
      <c r="A1" s="28" t="s">
        <v>0</v>
      </c>
      <c r="B1" s="29"/>
      <c r="C1" s="30"/>
      <c r="R1" s="27" t="s">
        <v>44</v>
      </c>
    </row>
    <row r="2" spans="1:20" ht="15.75" thickTop="1" x14ac:dyDescent="0.25"/>
    <row r="3" spans="1:20" x14ac:dyDescent="0.25">
      <c r="B3" s="4">
        <v>44927</v>
      </c>
      <c r="C3" s="4">
        <v>44958</v>
      </c>
      <c r="D3" s="4">
        <v>44986</v>
      </c>
      <c r="E3" s="1"/>
      <c r="G3" s="4">
        <v>44927</v>
      </c>
      <c r="H3" s="4">
        <v>44958</v>
      </c>
      <c r="I3" s="4">
        <v>44986</v>
      </c>
      <c r="J3" s="1"/>
      <c r="L3" s="4">
        <v>44927</v>
      </c>
      <c r="M3" s="4">
        <v>44958</v>
      </c>
      <c r="N3" s="4">
        <v>44986</v>
      </c>
      <c r="O3" t="s">
        <v>68</v>
      </c>
      <c r="R3" t="s">
        <v>45</v>
      </c>
      <c r="T3" s="19">
        <f>AVERAGE(L26:N26)</f>
        <v>587.65</v>
      </c>
    </row>
    <row r="4" spans="1:20" ht="16.5" thickBot="1" x14ac:dyDescent="0.3">
      <c r="A4" s="15" t="s">
        <v>1</v>
      </c>
      <c r="F4" s="15" t="s">
        <v>21</v>
      </c>
      <c r="K4" s="15" t="s">
        <v>35</v>
      </c>
      <c r="R4" t="s">
        <v>46</v>
      </c>
      <c r="T4">
        <f>COUNT(L26:N26)</f>
        <v>3</v>
      </c>
    </row>
    <row r="5" spans="1:20" ht="15.75" thickTop="1" x14ac:dyDescent="0.25">
      <c r="A5" s="3" t="s">
        <v>2</v>
      </c>
      <c r="B5" s="11">
        <v>8333.24</v>
      </c>
      <c r="C5" s="10">
        <v>8333.24</v>
      </c>
      <c r="D5" s="10">
        <v>8333.24</v>
      </c>
      <c r="F5" s="3" t="s">
        <v>22</v>
      </c>
      <c r="G5" s="11">
        <v>45</v>
      </c>
      <c r="H5" s="10">
        <v>45</v>
      </c>
      <c r="I5" s="10">
        <v>45</v>
      </c>
      <c r="K5" t="s">
        <v>36</v>
      </c>
      <c r="L5" s="17">
        <f>B10/B7</f>
        <v>1.5648674746899256E-2</v>
      </c>
      <c r="M5" s="17">
        <f t="shared" ref="M5:N5" si="0">C10/C7</f>
        <v>1.6157889434317538E-2</v>
      </c>
      <c r="N5" s="17">
        <f t="shared" si="0"/>
        <v>1.6069071787394883E-2</v>
      </c>
      <c r="O5" s="17">
        <f>AVERAGE(L5:N5)</f>
        <v>1.5958545322870558E-2</v>
      </c>
      <c r="R5" t="s">
        <v>47</v>
      </c>
      <c r="T5" s="19">
        <f>MAX(L26:N26)</f>
        <v>604.21</v>
      </c>
    </row>
    <row r="6" spans="1:20" x14ac:dyDescent="0.25">
      <c r="A6" s="3" t="s">
        <v>3</v>
      </c>
      <c r="B6" s="8">
        <v>583.16999999999996</v>
      </c>
      <c r="C6" s="9">
        <v>302.17</v>
      </c>
      <c r="D6" s="9">
        <v>349.9</v>
      </c>
      <c r="F6" s="13" t="s">
        <v>23</v>
      </c>
      <c r="G6" s="8">
        <v>8.99</v>
      </c>
      <c r="H6" s="9">
        <v>8.99</v>
      </c>
      <c r="I6" s="9">
        <v>8.99</v>
      </c>
      <c r="K6" s="14" t="s">
        <v>7</v>
      </c>
      <c r="L6" s="17">
        <f>B11/B7</f>
        <v>2.5833266976283055E-2</v>
      </c>
      <c r="M6" s="17">
        <f t="shared" ref="M6:N6" si="1">C11/C7</f>
        <v>2.7625787310619879E-2</v>
      </c>
      <c r="N6" s="17">
        <f t="shared" si="1"/>
        <v>2.6219777638043382E-2</v>
      </c>
      <c r="O6" s="17">
        <f t="shared" ref="O6:O16" si="2">AVERAGE(L6:N6)</f>
        <v>2.6559610641648773E-2</v>
      </c>
      <c r="R6" t="s">
        <v>48</v>
      </c>
      <c r="T6" s="19">
        <f>MIN(L26:N26)</f>
        <v>560.41999999999996</v>
      </c>
    </row>
    <row r="7" spans="1:20" x14ac:dyDescent="0.25">
      <c r="A7" s="3" t="s">
        <v>4</v>
      </c>
      <c r="B7" s="10">
        <f>B5+B6</f>
        <v>8916.41</v>
      </c>
      <c r="C7" s="10">
        <f t="shared" ref="C7:D7" si="3">C5+C6</f>
        <v>8635.41</v>
      </c>
      <c r="D7" s="10">
        <f t="shared" si="3"/>
        <v>8683.14</v>
      </c>
      <c r="F7" s="3" t="s">
        <v>24</v>
      </c>
      <c r="G7" s="6">
        <v>4.99</v>
      </c>
      <c r="H7" s="7">
        <v>0</v>
      </c>
      <c r="I7" s="7">
        <v>63.98</v>
      </c>
      <c r="K7" t="s">
        <v>8</v>
      </c>
      <c r="L7" s="17">
        <f>B12/B7</f>
        <v>1.1353223999345028E-2</v>
      </c>
      <c r="M7" s="17">
        <f t="shared" ref="M7:N7" si="4">C12/C7</f>
        <v>1.3662350716410686E-2</v>
      </c>
      <c r="N7" s="17">
        <f t="shared" si="4"/>
        <v>1.1294301370241641E-2</v>
      </c>
      <c r="O7" s="17">
        <f t="shared" si="2"/>
        <v>1.2103292028665785E-2</v>
      </c>
      <c r="R7" t="s">
        <v>49</v>
      </c>
      <c r="T7" t="str">
        <f>IF(N26&gt;T3, "Yes", "No")</f>
        <v>Yes</v>
      </c>
    </row>
    <row r="8" spans="1:20" x14ac:dyDescent="0.25">
      <c r="F8" s="13" t="s">
        <v>25</v>
      </c>
      <c r="G8" s="8">
        <v>290.12</v>
      </c>
      <c r="H8" s="9">
        <v>234.9</v>
      </c>
      <c r="I8" s="9">
        <v>298.10000000000002</v>
      </c>
      <c r="K8" s="14" t="s">
        <v>37</v>
      </c>
      <c r="L8" s="17">
        <f>B13/B7</f>
        <v>3.4958015613907392E-3</v>
      </c>
      <c r="M8" s="17">
        <f t="shared" ref="M8:N8" si="5">C13/C7</f>
        <v>3.8191585576133613E-3</v>
      </c>
      <c r="N8" s="17">
        <f t="shared" si="5"/>
        <v>3.9121792347008109E-3</v>
      </c>
      <c r="O8" s="17">
        <f t="shared" si="2"/>
        <v>3.7423797845683037E-3</v>
      </c>
      <c r="R8" t="s">
        <v>50</v>
      </c>
      <c r="T8" t="str">
        <f>L26&amp;"--"&amp;M26&amp;"--"&amp;N26</f>
        <v>560.42--598.32--604.21</v>
      </c>
    </row>
    <row r="9" spans="1:20" x14ac:dyDescent="0.25">
      <c r="A9" s="3" t="s">
        <v>5</v>
      </c>
      <c r="F9" s="3" t="s">
        <v>13</v>
      </c>
      <c r="G9" s="6">
        <v>220.76</v>
      </c>
      <c r="H9" s="7">
        <v>0</v>
      </c>
      <c r="I9" s="7">
        <v>0</v>
      </c>
      <c r="K9" t="s">
        <v>38</v>
      </c>
      <c r="L9" s="17">
        <f>B15/B7</f>
        <v>6.2852650337972341E-2</v>
      </c>
      <c r="M9" s="17">
        <f t="shared" ref="M9:N9" si="6">C15/C7</f>
        <v>6.9286808617077825E-2</v>
      </c>
      <c r="N9" s="17">
        <f t="shared" si="6"/>
        <v>6.9584274813028479E-2</v>
      </c>
      <c r="O9" s="17">
        <f t="shared" si="2"/>
        <v>6.7241244589359553E-2</v>
      </c>
      <c r="R9" t="s">
        <v>50</v>
      </c>
      <c r="T9" t="str">
        <f>_xlfn.CONCAT(L26,"--",M26,"--",N26)</f>
        <v>560.42--598.32--604.21</v>
      </c>
    </row>
    <row r="10" spans="1:20" x14ac:dyDescent="0.25">
      <c r="A10" s="3" t="s">
        <v>6</v>
      </c>
      <c r="B10" s="6">
        <v>139.53</v>
      </c>
      <c r="C10" s="7">
        <v>139.53</v>
      </c>
      <c r="D10" s="7">
        <v>139.53</v>
      </c>
      <c r="K10" s="14" t="s">
        <v>14</v>
      </c>
      <c r="L10" s="17">
        <f>B20/B7</f>
        <v>2.0571059428626543E-2</v>
      </c>
      <c r="M10" s="17">
        <f t="shared" ref="M10:N10" si="7">C20/C7</f>
        <v>2.2244456256275035E-2</v>
      </c>
      <c r="N10" s="17">
        <f t="shared" si="7"/>
        <v>2.051331661127196E-2</v>
      </c>
      <c r="O10" s="17">
        <f t="shared" si="2"/>
        <v>2.1109610765391178E-2</v>
      </c>
      <c r="R10" t="s">
        <v>51</v>
      </c>
      <c r="T10">
        <f>VLOOKUP(F12,F3:I21,2,)</f>
        <v>393.16</v>
      </c>
    </row>
    <row r="11" spans="1:20" x14ac:dyDescent="0.25">
      <c r="A11" s="3" t="s">
        <v>7</v>
      </c>
      <c r="B11" s="8">
        <v>230.34</v>
      </c>
      <c r="C11" s="9">
        <v>238.56</v>
      </c>
      <c r="D11" s="9">
        <v>227.67</v>
      </c>
      <c r="F11" t="s">
        <v>26</v>
      </c>
      <c r="K11" t="s">
        <v>39</v>
      </c>
      <c r="L11" s="17">
        <f>B25/B7</f>
        <v>1.3887876398685122E-2</v>
      </c>
      <c r="M11" s="17">
        <f t="shared" ref="M11:N11" si="8">C25/C7</f>
        <v>1.4339793941457325E-2</v>
      </c>
      <c r="N11" s="17">
        <f t="shared" si="8"/>
        <v>1.4260970109891124E-2</v>
      </c>
      <c r="O11" s="17">
        <f t="shared" si="2"/>
        <v>1.4162880150011188E-2</v>
      </c>
      <c r="R11" t="s">
        <v>52</v>
      </c>
      <c r="T11">
        <f>INDEX(F5:I9,4,2)</f>
        <v>290.12</v>
      </c>
    </row>
    <row r="12" spans="1:20" x14ac:dyDescent="0.25">
      <c r="A12" s="3" t="s">
        <v>8</v>
      </c>
      <c r="B12" s="6">
        <v>101.23</v>
      </c>
      <c r="C12" s="7">
        <v>117.98</v>
      </c>
      <c r="D12" s="7">
        <v>98.07</v>
      </c>
      <c r="F12" s="3" t="s">
        <v>27</v>
      </c>
      <c r="G12" s="6">
        <v>393.16</v>
      </c>
      <c r="H12" s="7">
        <v>45.98</v>
      </c>
      <c r="I12" s="7">
        <v>32.19</v>
      </c>
      <c r="K12" s="14" t="s">
        <v>40</v>
      </c>
      <c r="L12" s="17">
        <f>B27/B7</f>
        <v>1.2224650952569477E-2</v>
      </c>
      <c r="M12" s="17">
        <f t="shared" ref="M12:N12" si="9">C27/C7</f>
        <v>1.2622446415398921E-2</v>
      </c>
      <c r="N12" s="17">
        <f t="shared" si="9"/>
        <v>1.2553062601777699E-2</v>
      </c>
      <c r="O12" s="17">
        <f t="shared" si="2"/>
        <v>1.2466719989915366E-2</v>
      </c>
      <c r="R12" t="s">
        <v>45</v>
      </c>
      <c r="T12">
        <f>SUBTOTAL(1,L26:N26)</f>
        <v>587.65</v>
      </c>
    </row>
    <row r="13" spans="1:20" x14ac:dyDescent="0.25">
      <c r="A13" s="3" t="s">
        <v>9</v>
      </c>
      <c r="B13" s="8">
        <v>31.17</v>
      </c>
      <c r="C13" s="9">
        <v>32.979999999999997</v>
      </c>
      <c r="D13" s="9">
        <v>33.97</v>
      </c>
      <c r="K13" t="s">
        <v>22</v>
      </c>
      <c r="L13" s="17">
        <f>G5/B7</f>
        <v>5.0468742464736373E-3</v>
      </c>
      <c r="M13" s="17">
        <f t="shared" ref="M13:N13" si="10">H5/C7</f>
        <v>5.2111017311279951E-3</v>
      </c>
      <c r="N13" s="17">
        <f t="shared" si="10"/>
        <v>5.1824570374311603E-3</v>
      </c>
      <c r="O13" s="17">
        <f t="shared" si="2"/>
        <v>5.1468110050109312E-3</v>
      </c>
      <c r="R13" t="s">
        <v>53</v>
      </c>
      <c r="T13">
        <f>MOD(5,4)</f>
        <v>1</v>
      </c>
    </row>
    <row r="14" spans="1:20" x14ac:dyDescent="0.25">
      <c r="A14" s="3" t="s">
        <v>10</v>
      </c>
      <c r="B14" s="6">
        <v>0</v>
      </c>
      <c r="C14" s="7">
        <v>0</v>
      </c>
      <c r="D14" s="7">
        <v>0</v>
      </c>
      <c r="F14" t="s">
        <v>28</v>
      </c>
      <c r="K14" s="14" t="s">
        <v>23</v>
      </c>
      <c r="L14" s="17">
        <f>G6/B7</f>
        <v>1.0082533216844E-3</v>
      </c>
      <c r="M14" s="17">
        <f t="shared" ref="M14:N14" si="11">H6/C7</f>
        <v>1.0410623236186817E-3</v>
      </c>
      <c r="N14" s="17">
        <f t="shared" si="11"/>
        <v>1.0353397503668029E-3</v>
      </c>
      <c r="O14" s="17">
        <f t="shared" si="2"/>
        <v>1.0282184652232948E-3</v>
      </c>
      <c r="R14" t="s">
        <v>54</v>
      </c>
      <c r="T14">
        <f>POWER(5,2)</f>
        <v>25</v>
      </c>
    </row>
    <row r="15" spans="1:20" x14ac:dyDescent="0.25">
      <c r="A15" s="3" t="s">
        <v>11</v>
      </c>
      <c r="B15" s="8">
        <v>560.41999999999996</v>
      </c>
      <c r="C15" s="9">
        <v>598.32000000000005</v>
      </c>
      <c r="D15" s="9">
        <v>604.21</v>
      </c>
      <c r="F15" s="3" t="s">
        <v>32</v>
      </c>
      <c r="G15" s="5">
        <f>B7*0.08481</f>
        <v>756.20073209999998</v>
      </c>
      <c r="H15" s="5">
        <f>C7*0.08481</f>
        <v>732.36912209999991</v>
      </c>
      <c r="I15" s="5">
        <f>D7*0.08481</f>
        <v>736.41710339999997</v>
      </c>
      <c r="K15" t="s">
        <v>24</v>
      </c>
      <c r="L15" s="17">
        <f>G7/B7</f>
        <v>5.5964227755341E-4</v>
      </c>
      <c r="M15" s="17">
        <f t="shared" ref="M15:N15" si="12">H7/C7</f>
        <v>0</v>
      </c>
      <c r="N15" s="17">
        <f t="shared" si="12"/>
        <v>7.3683022501076804E-3</v>
      </c>
      <c r="O15" s="17">
        <f t="shared" si="2"/>
        <v>2.6426481758870302E-3</v>
      </c>
      <c r="R15" t="s">
        <v>56</v>
      </c>
      <c r="T15">
        <f>CEILING(4.45,1)</f>
        <v>5</v>
      </c>
    </row>
    <row r="16" spans="1:20" x14ac:dyDescent="0.25">
      <c r="A16" s="3" t="s">
        <v>12</v>
      </c>
      <c r="B16" s="6">
        <v>0</v>
      </c>
      <c r="C16" s="7">
        <v>0</v>
      </c>
      <c r="D16" s="7">
        <v>0</v>
      </c>
      <c r="F16" s="13" t="s">
        <v>29</v>
      </c>
      <c r="G16" s="2">
        <f>B7*0.037</f>
        <v>329.90716999999995</v>
      </c>
      <c r="H16" s="2">
        <f>C7*0.037</f>
        <v>319.51016999999996</v>
      </c>
      <c r="I16" s="2">
        <f>D7*0.037</f>
        <v>321.27617999999995</v>
      </c>
      <c r="K16" s="14" t="s">
        <v>25</v>
      </c>
      <c r="L16" s="17">
        <f>G8/B7</f>
        <v>3.25377590308207E-2</v>
      </c>
      <c r="M16" s="17">
        <f t="shared" ref="M16:N16" si="13">H8/C7</f>
        <v>2.7201951036488134E-2</v>
      </c>
      <c r="N16" s="17">
        <f t="shared" si="13"/>
        <v>3.4330898730182864E-2</v>
      </c>
      <c r="O16" s="17">
        <f t="shared" si="2"/>
        <v>3.1356869599163902E-2</v>
      </c>
      <c r="R16" t="s">
        <v>55</v>
      </c>
      <c r="T16">
        <f>CEILING(4.45,2)</f>
        <v>6</v>
      </c>
    </row>
    <row r="17" spans="1:20" x14ac:dyDescent="0.25">
      <c r="A17" s="3" t="s">
        <v>13</v>
      </c>
      <c r="B17" s="8">
        <v>0</v>
      </c>
      <c r="C17" s="9">
        <v>0</v>
      </c>
      <c r="D17" s="9">
        <v>0</v>
      </c>
      <c r="F17" s="3" t="s">
        <v>30</v>
      </c>
      <c r="G17" s="5">
        <f>B7*0.01</f>
        <v>89.164100000000005</v>
      </c>
      <c r="H17" s="5">
        <f>C7*0.01</f>
        <v>86.354100000000003</v>
      </c>
      <c r="I17" s="5">
        <f>D7*0.01</f>
        <v>86.831400000000002</v>
      </c>
      <c r="R17" t="s">
        <v>58</v>
      </c>
      <c r="T17">
        <f>FLOOR(4.45,1)</f>
        <v>4</v>
      </c>
    </row>
    <row r="18" spans="1:20" x14ac:dyDescent="0.25">
      <c r="F18" s="13" t="s">
        <v>34</v>
      </c>
      <c r="G18" s="2">
        <f>B7*0.0765</f>
        <v>682.10536500000001</v>
      </c>
      <c r="H18" s="2">
        <f>C7*0.0765</f>
        <v>660.60886499999992</v>
      </c>
      <c r="I18" s="2">
        <f>D7*0.0765</f>
        <v>664.26020999999992</v>
      </c>
      <c r="R18" t="s">
        <v>57</v>
      </c>
      <c r="T18">
        <f>FLOOR(4.45,3)</f>
        <v>3</v>
      </c>
    </row>
    <row r="19" spans="1:20" ht="16.5" thickBot="1" x14ac:dyDescent="0.3">
      <c r="A19" s="15" t="s">
        <v>16</v>
      </c>
      <c r="F19" s="3" t="s">
        <v>31</v>
      </c>
      <c r="G19" s="12">
        <f>SUM(G15:G18)</f>
        <v>1857.3773670999999</v>
      </c>
      <c r="H19" s="12">
        <f t="shared" ref="H19:I19" si="14">SUM(H15:H18)</f>
        <v>1798.8422570999999</v>
      </c>
      <c r="I19" s="12">
        <f t="shared" si="14"/>
        <v>1808.7848933999999</v>
      </c>
      <c r="R19" t="s">
        <v>59</v>
      </c>
      <c r="T19">
        <f>LEN("Hello World")</f>
        <v>11</v>
      </c>
    </row>
    <row r="20" spans="1:20" ht="17.25" thickTop="1" thickBot="1" x14ac:dyDescent="0.3">
      <c r="A20" s="3" t="s">
        <v>14</v>
      </c>
      <c r="B20" s="6">
        <v>183.42</v>
      </c>
      <c r="C20" s="7">
        <v>192.09</v>
      </c>
      <c r="D20" s="7">
        <v>178.12</v>
      </c>
      <c r="K20" s="15" t="s">
        <v>41</v>
      </c>
      <c r="L20" s="24">
        <v>44927</v>
      </c>
      <c r="M20" s="24">
        <v>44958</v>
      </c>
      <c r="N20" s="24">
        <v>44986</v>
      </c>
      <c r="O20" s="15" t="s">
        <v>42</v>
      </c>
      <c r="P20" s="15" t="s">
        <v>43</v>
      </c>
      <c r="R20" t="s">
        <v>60</v>
      </c>
      <c r="T20" t="str">
        <f>REPLACE(R20,3,4,"like")</f>
        <v>I like you</v>
      </c>
    </row>
    <row r="21" spans="1:20" ht="15.75" thickTop="1" x14ac:dyDescent="0.25">
      <c r="A21" s="3" t="s">
        <v>15</v>
      </c>
      <c r="B21" s="8">
        <v>0</v>
      </c>
      <c r="C21" s="9">
        <v>93.4</v>
      </c>
      <c r="D21" s="9">
        <v>0</v>
      </c>
      <c r="F21" s="16" t="s">
        <v>33</v>
      </c>
      <c r="G21" s="31">
        <f>B7-SUM(B10:B28)-SUM(G5:G18)</f>
        <v>4617.072632899999</v>
      </c>
      <c r="H21" s="31">
        <f t="shared" ref="H21:I21" si="15">C7-SUM(C10:C28)-SUM(H5:H18)</f>
        <v>4856.0077428999994</v>
      </c>
      <c r="I21" s="31">
        <f t="shared" si="15"/>
        <v>4911.6951066000001</v>
      </c>
      <c r="R21" t="s">
        <v>61</v>
      </c>
      <c r="T21" t="str">
        <f>SUBSTITUTE(R21,"He","She",1)</f>
        <v>She eats pizza</v>
      </c>
    </row>
    <row r="22" spans="1:20" x14ac:dyDescent="0.25">
      <c r="A22" s="3" t="s">
        <v>13</v>
      </c>
      <c r="B22" s="6">
        <v>0</v>
      </c>
      <c r="C22" s="7">
        <v>0</v>
      </c>
      <c r="D22" s="7">
        <v>0</v>
      </c>
      <c r="K22" t="s">
        <v>36</v>
      </c>
      <c r="L22" s="18">
        <v>139.53</v>
      </c>
      <c r="M22" s="19">
        <v>139.53</v>
      </c>
      <c r="N22" s="19">
        <v>139.53</v>
      </c>
      <c r="O22" s="19">
        <f>SUM(L22:N22)</f>
        <v>418.59000000000003</v>
      </c>
      <c r="P22" s="17">
        <f>O22/$O$34</f>
        <v>7.4499571964283487E-2</v>
      </c>
      <c r="R22" t="s">
        <v>62</v>
      </c>
      <c r="T22" t="str">
        <f>UPPER(R22)</f>
        <v>THE DOG SLEEPS</v>
      </c>
    </row>
    <row r="23" spans="1:20" x14ac:dyDescent="0.25">
      <c r="B23" s="10"/>
      <c r="C23" s="10"/>
      <c r="D23" s="10"/>
      <c r="K23" s="14" t="s">
        <v>7</v>
      </c>
      <c r="L23" s="20">
        <v>230.34</v>
      </c>
      <c r="M23" s="21">
        <v>238.56</v>
      </c>
      <c r="N23" s="21">
        <v>227.67</v>
      </c>
      <c r="O23" s="19">
        <f t="shared" ref="O23:O33" si="16">SUM(L23:N23)</f>
        <v>696.56999999999994</v>
      </c>
      <c r="P23" s="17">
        <f t="shared" ref="P23:P33" si="17">O23/$O$34</f>
        <v>0.12397373765059112</v>
      </c>
      <c r="T23" t="str">
        <f>LOWER(R22)</f>
        <v>the dog sleeps</v>
      </c>
    </row>
    <row r="24" spans="1:20" x14ac:dyDescent="0.25">
      <c r="A24" s="3" t="s">
        <v>17</v>
      </c>
      <c r="B24" s="10"/>
      <c r="C24" s="10"/>
      <c r="D24" s="10"/>
      <c r="K24" t="s">
        <v>8</v>
      </c>
      <c r="L24" s="22">
        <v>101.23</v>
      </c>
      <c r="M24" s="23">
        <v>117.98</v>
      </c>
      <c r="N24" s="23">
        <v>98.07</v>
      </c>
      <c r="O24" s="19">
        <f t="shared" si="16"/>
        <v>317.27999999999997</v>
      </c>
      <c r="P24" s="17">
        <f t="shared" si="17"/>
        <v>5.6468678642174593E-2</v>
      </c>
      <c r="T24" t="str">
        <f>PROPER(R22)</f>
        <v>The Dog Sleeps</v>
      </c>
    </row>
    <row r="25" spans="1:20" x14ac:dyDescent="0.25">
      <c r="A25" s="3" t="s">
        <v>18</v>
      </c>
      <c r="B25" s="6">
        <v>123.83</v>
      </c>
      <c r="C25" s="7">
        <v>123.83</v>
      </c>
      <c r="D25" s="7">
        <v>123.83</v>
      </c>
      <c r="K25" s="14" t="s">
        <v>37</v>
      </c>
      <c r="L25" s="20">
        <v>31.17</v>
      </c>
      <c r="M25" s="21">
        <v>32.979999999999997</v>
      </c>
      <c r="N25" s="21">
        <v>33.97</v>
      </c>
      <c r="O25" s="19">
        <f t="shared" si="16"/>
        <v>98.12</v>
      </c>
      <c r="P25" s="17">
        <f t="shared" si="17"/>
        <v>1.746314532391002E-2</v>
      </c>
    </row>
    <row r="26" spans="1:20" x14ac:dyDescent="0.25">
      <c r="A26" s="3" t="s">
        <v>19</v>
      </c>
      <c r="B26" s="8">
        <v>0</v>
      </c>
      <c r="C26" s="9">
        <v>0</v>
      </c>
      <c r="D26" s="9">
        <v>0</v>
      </c>
      <c r="K26" t="s">
        <v>38</v>
      </c>
      <c r="L26" s="22">
        <v>560.41999999999996</v>
      </c>
      <c r="M26" s="23">
        <v>598.32000000000005</v>
      </c>
      <c r="N26" s="23">
        <v>604.21</v>
      </c>
      <c r="O26" s="19">
        <f t="shared" si="16"/>
        <v>1762.95</v>
      </c>
      <c r="P26" s="17">
        <f t="shared" si="17"/>
        <v>0.31376530828360344</v>
      </c>
      <c r="R26" t="s">
        <v>63</v>
      </c>
      <c r="T26" s="25">
        <f ca="1">NOW()</f>
        <v>45036.828138773148</v>
      </c>
    </row>
    <row r="27" spans="1:20" x14ac:dyDescent="0.25">
      <c r="A27" s="3" t="s">
        <v>20</v>
      </c>
      <c r="B27" s="6">
        <v>109</v>
      </c>
      <c r="C27" s="7">
        <v>109</v>
      </c>
      <c r="D27" s="7">
        <v>109</v>
      </c>
      <c r="K27" s="14" t="s">
        <v>14</v>
      </c>
      <c r="L27" s="20">
        <v>183.42</v>
      </c>
      <c r="M27" s="21">
        <v>192.09</v>
      </c>
      <c r="N27" s="21">
        <v>197.12</v>
      </c>
      <c r="O27" s="19">
        <f t="shared" si="16"/>
        <v>572.63</v>
      </c>
      <c r="P27" s="17">
        <f t="shared" si="17"/>
        <v>0.10191521511241944</v>
      </c>
      <c r="R27" t="s">
        <v>64</v>
      </c>
      <c r="T27" s="26">
        <f ca="1">TODAY()</f>
        <v>45036</v>
      </c>
    </row>
    <row r="28" spans="1:20" x14ac:dyDescent="0.25">
      <c r="A28" s="3" t="s">
        <v>13</v>
      </c>
      <c r="B28" s="8">
        <v>0</v>
      </c>
      <c r="C28" s="9">
        <v>0</v>
      </c>
      <c r="D28" s="9">
        <v>0</v>
      </c>
      <c r="K28" t="s">
        <v>39</v>
      </c>
      <c r="L28" s="22">
        <v>123.83</v>
      </c>
      <c r="M28" s="23">
        <v>123.83</v>
      </c>
      <c r="N28" s="23">
        <v>123.83</v>
      </c>
      <c r="O28" s="19">
        <f t="shared" si="16"/>
        <v>371.49</v>
      </c>
      <c r="P28" s="17">
        <f t="shared" si="17"/>
        <v>6.6116835062977303E-2</v>
      </c>
      <c r="R28" t="s">
        <v>65</v>
      </c>
      <c r="T28">
        <f ca="1">DAY(TODAY())</f>
        <v>20</v>
      </c>
    </row>
    <row r="29" spans="1:20" x14ac:dyDescent="0.25">
      <c r="K29" s="14" t="s">
        <v>40</v>
      </c>
      <c r="L29" s="20">
        <v>109</v>
      </c>
      <c r="M29" s="21">
        <v>109</v>
      </c>
      <c r="N29" s="21">
        <v>109</v>
      </c>
      <c r="O29" s="19">
        <f t="shared" si="16"/>
        <v>327</v>
      </c>
      <c r="P29" s="17">
        <f t="shared" si="17"/>
        <v>5.8198619251106566E-2</v>
      </c>
      <c r="R29" t="s">
        <v>66</v>
      </c>
      <c r="T29">
        <f ca="1">MONTH(TODAY())</f>
        <v>4</v>
      </c>
    </row>
    <row r="30" spans="1:20" x14ac:dyDescent="0.25">
      <c r="K30" t="s">
        <v>22</v>
      </c>
      <c r="L30" s="22">
        <v>45</v>
      </c>
      <c r="M30" s="23">
        <v>45</v>
      </c>
      <c r="N30" s="23">
        <v>45</v>
      </c>
      <c r="O30" s="19">
        <f t="shared" si="16"/>
        <v>135</v>
      </c>
      <c r="P30" s="17">
        <f t="shared" si="17"/>
        <v>2.4026952901832987E-2</v>
      </c>
      <c r="R30" t="s">
        <v>67</v>
      </c>
      <c r="T30">
        <f ca="1">YEAR(TODAY())</f>
        <v>2023</v>
      </c>
    </row>
    <row r="31" spans="1:20" x14ac:dyDescent="0.25">
      <c r="K31" s="14" t="s">
        <v>23</v>
      </c>
      <c r="L31" s="20">
        <v>8.99</v>
      </c>
      <c r="M31" s="21">
        <v>8.99</v>
      </c>
      <c r="N31" s="21">
        <v>8.99</v>
      </c>
      <c r="O31" s="19">
        <f t="shared" si="16"/>
        <v>26.97</v>
      </c>
      <c r="P31" s="17">
        <f t="shared" si="17"/>
        <v>4.8000512574995231E-3</v>
      </c>
    </row>
    <row r="32" spans="1:20" x14ac:dyDescent="0.25">
      <c r="K32" t="s">
        <v>24</v>
      </c>
      <c r="L32" s="22">
        <v>4.99</v>
      </c>
      <c r="M32" s="23">
        <v>0</v>
      </c>
      <c r="N32" s="23">
        <v>63.98</v>
      </c>
      <c r="O32" s="19">
        <f t="shared" si="16"/>
        <v>68.97</v>
      </c>
      <c r="P32" s="17">
        <f t="shared" si="17"/>
        <v>1.2275103271403119E-2</v>
      </c>
    </row>
    <row r="33" spans="11:16" x14ac:dyDescent="0.25">
      <c r="K33" s="14" t="s">
        <v>25</v>
      </c>
      <c r="L33" s="20">
        <v>290.12</v>
      </c>
      <c r="M33" s="21">
        <v>234.9</v>
      </c>
      <c r="N33" s="21">
        <v>298.10000000000002</v>
      </c>
      <c r="O33" s="19">
        <f t="shared" si="16"/>
        <v>823.12</v>
      </c>
      <c r="P33" s="17">
        <f t="shared" si="17"/>
        <v>0.14649678127819829</v>
      </c>
    </row>
    <row r="34" spans="11:16" x14ac:dyDescent="0.25">
      <c r="K34" s="16" t="s">
        <v>42</v>
      </c>
      <c r="L34" s="31">
        <f>SUM(L22:L33)</f>
        <v>1828.04</v>
      </c>
      <c r="M34" s="31">
        <f t="shared" ref="M34:O34" si="18">SUM(M22:M33)</f>
        <v>1841.18</v>
      </c>
      <c r="N34" s="31">
        <f t="shared" si="18"/>
        <v>1949.4700000000003</v>
      </c>
      <c r="O34" s="31">
        <f t="shared" si="18"/>
        <v>5618.6900000000005</v>
      </c>
      <c r="P34" s="19"/>
    </row>
  </sheetData>
  <mergeCells count="1">
    <mergeCell ref="A1:C1"/>
  </mergeCells>
  <conditionalFormatting sqref="L5:N16">
    <cfRule type="cellIs" dxfId="0" priority="2" operator="greaterThan">
      <formula>0.275</formula>
    </cfRule>
    <cfRule type="cellIs" dxfId="1" priority="1" operator="greaterThan">
      <formula>0.0275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CBE2-455F-476B-856B-F554C13477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2023-04-17T07:30:17Z</dcterms:created>
  <dcterms:modified xsi:type="dcterms:W3CDTF">2023-04-20T18:54:29Z</dcterms:modified>
</cp:coreProperties>
</file>