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woojo\Desktop\MScA\MSCA 31012 - Data Enginerring Platforms\Final Project\1. Work In Process\Submission\"/>
    </mc:Choice>
  </mc:AlternateContent>
  <xr:revisionPtr revIDLastSave="0" documentId="13_ncr:1_{98A1B516-ACF1-41F2-8353-26820EC8F278}" xr6:coauthVersionLast="43" xr6:coauthVersionMax="43" xr10:uidLastSave="{00000000-0000-0000-0000-000000000000}"/>
  <bookViews>
    <workbookView xWindow="-108" yWindow="-108" windowWidth="23256" windowHeight="12576" activeTab="1" xr2:uid="{1033BC41-926E-46B3-9AE0-274E73E30D3D}"/>
  </bookViews>
  <sheets>
    <sheet name="Scoring Methodology" sheetId="1" r:id="rId1"/>
    <sheet name="Scores by zipcod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67" i="2" l="1"/>
  <c r="N67" i="2"/>
  <c r="M67" i="2"/>
  <c r="T66" i="2"/>
  <c r="N66" i="2"/>
  <c r="L66" i="2"/>
  <c r="T65" i="2"/>
  <c r="N65" i="2"/>
  <c r="M65" i="2"/>
  <c r="L65" i="2"/>
  <c r="T64" i="2"/>
  <c r="N64" i="2"/>
  <c r="L64" i="2"/>
  <c r="T63" i="2"/>
  <c r="N63" i="2"/>
  <c r="L63" i="2"/>
  <c r="T62" i="2"/>
  <c r="N62" i="2"/>
  <c r="T61" i="2"/>
  <c r="N61" i="2"/>
  <c r="T60" i="2"/>
  <c r="N60" i="2"/>
  <c r="M60" i="2"/>
  <c r="L60" i="2"/>
  <c r="T59" i="2"/>
  <c r="N59" i="2"/>
  <c r="M59" i="2"/>
  <c r="T58" i="2"/>
  <c r="N58" i="2"/>
  <c r="M58" i="2"/>
  <c r="L58" i="2"/>
  <c r="T57" i="2"/>
  <c r="N57" i="2"/>
  <c r="T56" i="2"/>
  <c r="N56" i="2"/>
  <c r="T55" i="2"/>
  <c r="N55" i="2"/>
  <c r="M55" i="2"/>
  <c r="T54" i="2"/>
  <c r="N54" i="2"/>
  <c r="T53" i="2"/>
  <c r="N53" i="2"/>
  <c r="S53" i="2"/>
  <c r="R53" i="2"/>
  <c r="Q53" i="2"/>
  <c r="M53" i="2"/>
  <c r="L53" i="2"/>
  <c r="T52" i="2"/>
  <c r="N52" i="2"/>
  <c r="U52" i="2"/>
  <c r="S52" i="2"/>
  <c r="R52" i="2"/>
  <c r="M52" i="2"/>
  <c r="L52" i="2"/>
  <c r="T51" i="2"/>
  <c r="N51" i="2"/>
  <c r="U51" i="2"/>
  <c r="R51" i="2"/>
  <c r="T50" i="2"/>
  <c r="N50" i="2"/>
  <c r="S50" i="2"/>
  <c r="R50" i="2"/>
  <c r="L50" i="2"/>
  <c r="T49" i="2"/>
  <c r="N49" i="2"/>
  <c r="U49" i="2"/>
  <c r="S49" i="2"/>
  <c r="M49" i="2"/>
  <c r="T48" i="2"/>
  <c r="N48" i="2"/>
  <c r="U48" i="2"/>
  <c r="R48" i="2"/>
  <c r="Q48" i="2"/>
  <c r="L48" i="2"/>
  <c r="T47" i="2"/>
  <c r="N47" i="2"/>
  <c r="U47" i="2"/>
  <c r="S47" i="2"/>
  <c r="R47" i="2"/>
  <c r="Q47" i="2"/>
  <c r="T46" i="2"/>
  <c r="N46" i="2"/>
  <c r="S46" i="2"/>
  <c r="R46" i="2"/>
  <c r="M46" i="2"/>
  <c r="T45" i="2"/>
  <c r="N45" i="2"/>
  <c r="S45" i="2"/>
  <c r="R45" i="2"/>
  <c r="M45" i="2"/>
  <c r="T44" i="2"/>
  <c r="N44" i="2"/>
  <c r="U44" i="2"/>
  <c r="R44" i="2"/>
  <c r="Q44" i="2"/>
  <c r="T43" i="2"/>
  <c r="N43" i="2"/>
  <c r="S43" i="2"/>
  <c r="R43" i="2"/>
  <c r="Q43" i="2"/>
  <c r="T42" i="2"/>
  <c r="N42" i="2"/>
  <c r="L42" i="2"/>
  <c r="S42" i="2"/>
  <c r="R42" i="2"/>
  <c r="M42" i="2"/>
  <c r="T41" i="2"/>
  <c r="N41" i="2"/>
  <c r="S41" i="2"/>
  <c r="R41" i="2"/>
  <c r="M41" i="2"/>
  <c r="T40" i="2"/>
  <c r="N40" i="2"/>
  <c r="U40" i="2"/>
  <c r="R40" i="2"/>
  <c r="Q40" i="2"/>
  <c r="T39" i="2"/>
  <c r="N39" i="2"/>
  <c r="L39" i="2"/>
  <c r="S39" i="2"/>
  <c r="R39" i="2"/>
  <c r="Q39" i="2"/>
  <c r="U38" i="2"/>
  <c r="T38" i="2"/>
  <c r="N38" i="2"/>
  <c r="L38" i="2"/>
  <c r="S38" i="2"/>
  <c r="R38" i="2"/>
  <c r="M38" i="2"/>
  <c r="T37" i="2"/>
  <c r="N37" i="2"/>
  <c r="L37" i="2"/>
  <c r="S37" i="2"/>
  <c r="R37" i="2"/>
  <c r="M37" i="2"/>
  <c r="T36" i="2"/>
  <c r="N36" i="2"/>
  <c r="R36" i="2"/>
  <c r="Q36" i="2"/>
  <c r="T35" i="2"/>
  <c r="N35" i="2"/>
  <c r="L35" i="2"/>
  <c r="S35" i="2"/>
  <c r="R35" i="2"/>
  <c r="Q35" i="2"/>
  <c r="U34" i="2"/>
  <c r="T34" i="2"/>
  <c r="N34" i="2"/>
  <c r="L34" i="2"/>
  <c r="S34" i="2"/>
  <c r="R34" i="2"/>
  <c r="M34" i="2"/>
  <c r="T33" i="2"/>
  <c r="N33" i="2"/>
  <c r="L33" i="2"/>
  <c r="S33" i="2"/>
  <c r="R33" i="2"/>
  <c r="M33" i="2"/>
  <c r="U32" i="2"/>
  <c r="T32" i="2"/>
  <c r="N32" i="2"/>
  <c r="L32" i="2"/>
  <c r="R32" i="2"/>
  <c r="Q32" i="2"/>
  <c r="T31" i="2"/>
  <c r="N31" i="2"/>
  <c r="L31" i="2"/>
  <c r="S31" i="2"/>
  <c r="R31" i="2"/>
  <c r="Q31" i="2"/>
  <c r="U30" i="2"/>
  <c r="T30" i="2"/>
  <c r="N30" i="2"/>
  <c r="L30" i="2"/>
  <c r="S30" i="2"/>
  <c r="R30" i="2"/>
  <c r="M30" i="2"/>
  <c r="U29" i="2"/>
  <c r="T29" i="2"/>
  <c r="N29" i="2"/>
  <c r="L29" i="2"/>
  <c r="S29" i="2"/>
  <c r="R29" i="2"/>
  <c r="M29" i="2"/>
  <c r="U28" i="2"/>
  <c r="T28" i="2"/>
  <c r="N28" i="2"/>
  <c r="L28" i="2"/>
  <c r="R28" i="2"/>
  <c r="Q28" i="2"/>
  <c r="U27" i="2"/>
  <c r="T27" i="2"/>
  <c r="N27" i="2"/>
  <c r="L27" i="2"/>
  <c r="S27" i="2"/>
  <c r="R27" i="2"/>
  <c r="Q27" i="2"/>
  <c r="U26" i="2"/>
  <c r="T26" i="2"/>
  <c r="N26" i="2"/>
  <c r="L26" i="2"/>
  <c r="S26" i="2"/>
  <c r="R26" i="2"/>
  <c r="M26" i="2"/>
  <c r="U25" i="2"/>
  <c r="T25" i="2"/>
  <c r="N25" i="2"/>
  <c r="L25" i="2"/>
  <c r="S25" i="2"/>
  <c r="R25" i="2"/>
  <c r="M25" i="2"/>
  <c r="U24" i="2"/>
  <c r="T24" i="2"/>
  <c r="N24" i="2"/>
  <c r="L24" i="2"/>
  <c r="R24" i="2"/>
  <c r="Q24" i="2"/>
  <c r="U23" i="2"/>
  <c r="T23" i="2"/>
  <c r="N23" i="2"/>
  <c r="L23" i="2"/>
  <c r="S23" i="2"/>
  <c r="R23" i="2"/>
  <c r="Q23" i="2"/>
  <c r="U22" i="2"/>
  <c r="T22" i="2"/>
  <c r="N22" i="2"/>
  <c r="L22" i="2"/>
  <c r="S22" i="2"/>
  <c r="R22" i="2"/>
  <c r="M22" i="2"/>
  <c r="U21" i="2"/>
  <c r="T21" i="2"/>
  <c r="N21" i="2"/>
  <c r="L21" i="2"/>
  <c r="S21" i="2"/>
  <c r="R21" i="2"/>
  <c r="M21" i="2"/>
  <c r="U20" i="2"/>
  <c r="T20" i="2"/>
  <c r="N20" i="2"/>
  <c r="L20" i="2"/>
  <c r="R20" i="2"/>
  <c r="Q20" i="2"/>
  <c r="U19" i="2"/>
  <c r="T19" i="2"/>
  <c r="N19" i="2"/>
  <c r="L19" i="2"/>
  <c r="S19" i="2"/>
  <c r="R19" i="2"/>
  <c r="Q19" i="2"/>
  <c r="U18" i="2"/>
  <c r="T18" i="2"/>
  <c r="N18" i="2"/>
  <c r="L18" i="2"/>
  <c r="S18" i="2"/>
  <c r="R18" i="2"/>
  <c r="M18" i="2"/>
  <c r="U17" i="2"/>
  <c r="T17" i="2"/>
  <c r="N17" i="2"/>
  <c r="L17" i="2"/>
  <c r="S17" i="2"/>
  <c r="R17" i="2"/>
  <c r="M17" i="2"/>
  <c r="U16" i="2"/>
  <c r="T16" i="2"/>
  <c r="N16" i="2"/>
  <c r="L16" i="2"/>
  <c r="R16" i="2"/>
  <c r="Q16" i="2"/>
  <c r="U15" i="2"/>
  <c r="T15" i="2"/>
  <c r="N15" i="2"/>
  <c r="L15" i="2"/>
  <c r="S15" i="2"/>
  <c r="R15" i="2"/>
  <c r="Q15" i="2"/>
  <c r="U14" i="2"/>
  <c r="T14" i="2"/>
  <c r="N14" i="2"/>
  <c r="L14" i="2"/>
  <c r="S14" i="2"/>
  <c r="R14" i="2"/>
  <c r="M14" i="2"/>
  <c r="U13" i="2"/>
  <c r="T13" i="2"/>
  <c r="N13" i="2"/>
  <c r="L13" i="2"/>
  <c r="S13" i="2"/>
  <c r="R13" i="2"/>
  <c r="M13" i="2"/>
  <c r="U12" i="2"/>
  <c r="T12" i="2"/>
  <c r="N12" i="2"/>
  <c r="L12" i="2"/>
  <c r="R12" i="2"/>
  <c r="Q12" i="2"/>
  <c r="U11" i="2"/>
  <c r="T11" i="2"/>
  <c r="N11" i="2"/>
  <c r="L11" i="2"/>
  <c r="S11" i="2"/>
  <c r="R11" i="2"/>
  <c r="Q11" i="2"/>
  <c r="M11" i="2"/>
  <c r="U10" i="2"/>
  <c r="T10" i="2"/>
  <c r="N10" i="2"/>
  <c r="L10" i="2"/>
  <c r="S10" i="2"/>
  <c r="R10" i="2"/>
  <c r="M10" i="2"/>
  <c r="U9" i="2"/>
  <c r="T9" i="2"/>
  <c r="N9" i="2"/>
  <c r="L9" i="2"/>
  <c r="S9" i="2"/>
  <c r="R9" i="2"/>
  <c r="M51" i="2"/>
  <c r="U8" i="2"/>
  <c r="T8" i="2"/>
  <c r="N8" i="2"/>
  <c r="L8" i="2"/>
  <c r="U35" i="2"/>
  <c r="R8" i="2"/>
  <c r="Q8" i="2"/>
  <c r="U7" i="2"/>
  <c r="T7" i="2"/>
  <c r="N7" i="2"/>
  <c r="L7" i="2"/>
  <c r="U58" i="2"/>
  <c r="S56" i="2"/>
  <c r="R61" i="2"/>
  <c r="Q52" i="2"/>
  <c r="M62" i="2"/>
  <c r="L67" i="2"/>
  <c r="U46" i="2" l="1"/>
  <c r="L47" i="2"/>
  <c r="R49" i="2"/>
  <c r="M7" i="2"/>
  <c r="R54" i="2"/>
  <c r="S61" i="2"/>
  <c r="U63" i="2"/>
  <c r="R66" i="2"/>
  <c r="U45" i="2"/>
  <c r="L46" i="2"/>
  <c r="O47" i="2"/>
  <c r="S54" i="2"/>
  <c r="U56" i="2"/>
  <c r="R59" i="2"/>
  <c r="S66" i="2"/>
  <c r="U33" i="2"/>
  <c r="U37" i="2"/>
  <c r="U41" i="2"/>
  <c r="S8" i="2"/>
  <c r="S24" i="2"/>
  <c r="S28" i="2"/>
  <c r="S32" i="2"/>
  <c r="S40" i="2"/>
  <c r="S44" i="2"/>
  <c r="S48" i="2"/>
  <c r="M50" i="2"/>
  <c r="Q51" i="2"/>
  <c r="S59" i="2"/>
  <c r="U61" i="2"/>
  <c r="R64" i="2"/>
  <c r="O43" i="2"/>
  <c r="S12" i="2"/>
  <c r="S16" i="2"/>
  <c r="S20" i="2"/>
  <c r="S36" i="2"/>
  <c r="Q7" i="2"/>
  <c r="U54" i="2"/>
  <c r="R57" i="2"/>
  <c r="S64" i="2"/>
  <c r="U66" i="2"/>
  <c r="O7" i="2"/>
  <c r="R7" i="2"/>
  <c r="O37" i="2"/>
  <c r="O34" i="2"/>
  <c r="L41" i="2"/>
  <c r="L49" i="2"/>
  <c r="S51" i="2"/>
  <c r="L56" i="2"/>
  <c r="S57" i="2"/>
  <c r="U59" i="2"/>
  <c r="R62" i="2"/>
  <c r="M63" i="2"/>
  <c r="O14" i="2"/>
  <c r="O26" i="2"/>
  <c r="U36" i="2"/>
  <c r="L45" i="2"/>
  <c r="S7" i="2"/>
  <c r="M9" i="2"/>
  <c r="P34" i="2"/>
  <c r="R55" i="2"/>
  <c r="M56" i="2"/>
  <c r="L61" i="2"/>
  <c r="S62" i="2"/>
  <c r="U64" i="2"/>
  <c r="R67" i="2"/>
  <c r="Q10" i="2"/>
  <c r="Q14" i="2"/>
  <c r="Q18" i="2"/>
  <c r="Q22" i="2"/>
  <c r="Q26" i="2"/>
  <c r="Q30" i="2"/>
  <c r="Q34" i="2"/>
  <c r="Q38" i="2"/>
  <c r="Q42" i="2"/>
  <c r="Q46" i="2"/>
  <c r="Q50" i="2"/>
  <c r="L54" i="2"/>
  <c r="S55" i="2"/>
  <c r="U57" i="2"/>
  <c r="P58" i="2"/>
  <c r="R60" i="2"/>
  <c r="M61" i="2"/>
  <c r="S67" i="2"/>
  <c r="O9" i="2"/>
  <c r="U31" i="2"/>
  <c r="U43" i="2"/>
  <c r="L44" i="2"/>
  <c r="M54" i="2"/>
  <c r="L59" i="2"/>
  <c r="S60" i="2"/>
  <c r="U62" i="2"/>
  <c r="P63" i="2"/>
  <c r="R65" i="2"/>
  <c r="M66" i="2"/>
  <c r="O10" i="2"/>
  <c r="U39" i="2"/>
  <c r="L40" i="2"/>
  <c r="M8" i="2"/>
  <c r="M12" i="2"/>
  <c r="M16" i="2"/>
  <c r="M20" i="2"/>
  <c r="M24" i="2"/>
  <c r="M28" i="2"/>
  <c r="M32" i="2"/>
  <c r="M36" i="2"/>
  <c r="M40" i="2"/>
  <c r="M44" i="2"/>
  <c r="M48" i="2"/>
  <c r="U55" i="2"/>
  <c r="P56" i="2"/>
  <c r="R58" i="2"/>
  <c r="S65" i="2"/>
  <c r="U67" i="2"/>
  <c r="L36" i="2"/>
  <c r="Q9" i="2"/>
  <c r="Q13" i="2"/>
  <c r="Q17" i="2"/>
  <c r="Q21" i="2"/>
  <c r="Q25" i="2"/>
  <c r="Q29" i="2"/>
  <c r="Q33" i="2"/>
  <c r="Q37" i="2"/>
  <c r="Q41" i="2"/>
  <c r="Q45" i="2"/>
  <c r="Q49" i="2"/>
  <c r="L51" i="2"/>
  <c r="P52" i="2"/>
  <c r="L57" i="2"/>
  <c r="S58" i="2"/>
  <c r="U60" i="2"/>
  <c r="R63" i="2"/>
  <c r="M64" i="2"/>
  <c r="O16" i="2"/>
  <c r="U42" i="2"/>
  <c r="L43" i="2"/>
  <c r="U53" i="2"/>
  <c r="P54" i="2"/>
  <c r="R56" i="2"/>
  <c r="M57" i="2"/>
  <c r="L62" i="2"/>
  <c r="S63" i="2"/>
  <c r="U65" i="2"/>
  <c r="P66" i="2"/>
  <c r="U50" i="2"/>
  <c r="M15" i="2"/>
  <c r="M19" i="2"/>
  <c r="M23" i="2"/>
  <c r="M27" i="2"/>
  <c r="M31" i="2"/>
  <c r="M35" i="2"/>
  <c r="M39" i="2"/>
  <c r="M43" i="2"/>
  <c r="M47" i="2"/>
  <c r="L55" i="2"/>
  <c r="V34" i="2" l="1"/>
  <c r="O8" i="2"/>
  <c r="O40" i="2"/>
  <c r="V40" i="2" s="1"/>
  <c r="O28" i="2"/>
  <c r="O61" i="2"/>
  <c r="O30" i="2"/>
  <c r="O50" i="2"/>
  <c r="O24" i="2"/>
  <c r="O36" i="2"/>
  <c r="O18" i="2"/>
  <c r="O42" i="2"/>
  <c r="O38" i="2"/>
  <c r="O48" i="2"/>
  <c r="P65" i="2"/>
  <c r="O57" i="2"/>
  <c r="O59" i="2"/>
  <c r="O63" i="2"/>
  <c r="O22" i="2"/>
  <c r="O55" i="2"/>
  <c r="O58" i="2"/>
  <c r="P11" i="2"/>
  <c r="O20" i="2"/>
  <c r="O51" i="2"/>
  <c r="O23" i="2"/>
  <c r="V23" i="2" s="1"/>
  <c r="P27" i="2"/>
  <c r="O19" i="2"/>
  <c r="O35" i="2"/>
  <c r="O46" i="2"/>
  <c r="P53" i="2"/>
  <c r="P62" i="2"/>
  <c r="O64" i="2"/>
  <c r="P28" i="2"/>
  <c r="P12" i="2"/>
  <c r="P40" i="2"/>
  <c r="P60" i="2"/>
  <c r="O66" i="2"/>
  <c r="P26" i="2"/>
  <c r="V26" i="2" s="1"/>
  <c r="P50" i="2"/>
  <c r="P19" i="2"/>
  <c r="P47" i="2"/>
  <c r="V47" i="2" s="1"/>
  <c r="P13" i="2"/>
  <c r="O39" i="2"/>
  <c r="P48" i="2"/>
  <c r="O62" i="2"/>
  <c r="P25" i="2"/>
  <c r="P44" i="2"/>
  <c r="P14" i="2"/>
  <c r="V14" i="2" s="1"/>
  <c r="P46" i="2"/>
  <c r="P41" i="2"/>
  <c r="O41" i="2"/>
  <c r="V41" i="2" s="1"/>
  <c r="O60" i="2"/>
  <c r="P24" i="2"/>
  <c r="O49" i="2"/>
  <c r="V49" i="2" s="1"/>
  <c r="P23" i="2"/>
  <c r="P7" i="2"/>
  <c r="V7" i="2" s="1"/>
  <c r="P15" i="2"/>
  <c r="P43" i="2"/>
  <c r="V43" i="2" s="1"/>
  <c r="P8" i="2"/>
  <c r="P67" i="2"/>
  <c r="P22" i="2"/>
  <c r="O54" i="2"/>
  <c r="O33" i="2"/>
  <c r="O56" i="2"/>
  <c r="O53" i="2"/>
  <c r="P61" i="2"/>
  <c r="O65" i="2"/>
  <c r="P38" i="2"/>
  <c r="P17" i="2"/>
  <c r="P21" i="2"/>
  <c r="O32" i="2"/>
  <c r="P39" i="2"/>
  <c r="P57" i="2"/>
  <c r="O67" i="2"/>
  <c r="P20" i="2"/>
  <c r="P42" i="2"/>
  <c r="P10" i="2"/>
  <c r="V10" i="2" s="1"/>
  <c r="P35" i="2"/>
  <c r="P55" i="2"/>
  <c r="O17" i="2"/>
  <c r="O21" i="2"/>
  <c r="P33" i="2"/>
  <c r="P51" i="2"/>
  <c r="P18" i="2"/>
  <c r="V18" i="2" s="1"/>
  <c r="O15" i="2"/>
  <c r="P49" i="2"/>
  <c r="P32" i="2"/>
  <c r="P45" i="2"/>
  <c r="O45" i="2"/>
  <c r="V45" i="2" s="1"/>
  <c r="P16" i="2"/>
  <c r="V16" i="2" s="1"/>
  <c r="O13" i="2"/>
  <c r="O29" i="2"/>
  <c r="O31" i="2"/>
  <c r="O44" i="2"/>
  <c r="V44" i="2" s="1"/>
  <c r="P37" i="2"/>
  <c r="V37" i="2" s="1"/>
  <c r="P9" i="2"/>
  <c r="V9" i="2" s="1"/>
  <c r="O11" i="2"/>
  <c r="V11" i="2" s="1"/>
  <c r="P30" i="2"/>
  <c r="V30" i="2" s="1"/>
  <c r="O27" i="2"/>
  <c r="P31" i="2"/>
  <c r="P36" i="2"/>
  <c r="V36" i="2" s="1"/>
  <c r="O52" i="2"/>
  <c r="P64" i="2"/>
  <c r="O12" i="2"/>
  <c r="V12" i="2" s="1"/>
  <c r="P29" i="2"/>
  <c r="O25" i="2"/>
  <c r="P59" i="2"/>
  <c r="V31" i="2" l="1"/>
  <c r="V20" i="2"/>
  <c r="V42" i="2"/>
  <c r="V22" i="2"/>
  <c r="V32" i="2"/>
  <c r="V38" i="2"/>
  <c r="V48" i="2"/>
  <c r="V35" i="2"/>
  <c r="Q54" i="2"/>
  <c r="V54" i="2" s="1"/>
  <c r="V28" i="2"/>
  <c r="Q58" i="2"/>
  <c r="V58" i="2" s="1"/>
  <c r="V27" i="2"/>
  <c r="V39" i="2"/>
  <c r="V24" i="2"/>
  <c r="V15" i="2"/>
  <c r="Q56" i="2"/>
  <c r="V56" i="2" s="1"/>
  <c r="V19" i="2"/>
  <c r="V46" i="2"/>
  <c r="Q64" i="2"/>
  <c r="V64" i="2" s="1"/>
  <c r="V8" i="2"/>
  <c r="V13" i="2"/>
  <c r="Q67" i="2"/>
  <c r="V67" i="2" s="1"/>
  <c r="Q63" i="2"/>
  <c r="V63" i="2" s="1"/>
  <c r="Q55" i="2"/>
  <c r="V55" i="2" s="1"/>
  <c r="Q66" i="2"/>
  <c r="V66" i="2" s="1"/>
  <c r="Q59" i="2"/>
  <c r="V59" i="2" s="1"/>
  <c r="Q61" i="2"/>
  <c r="V61" i="2" s="1"/>
  <c r="V21" i="2"/>
  <c r="V33" i="2"/>
  <c r="Q57" i="2"/>
  <c r="V57" i="2" s="1"/>
  <c r="V25" i="2"/>
  <c r="V17" i="2"/>
  <c r="Q62" i="2"/>
  <c r="V62" i="2" s="1"/>
  <c r="Q60" i="2"/>
  <c r="V60" i="2" s="1"/>
  <c r="V29" i="2"/>
  <c r="Q65" i="2"/>
  <c r="V65" i="2" s="1"/>
  <c r="V53" i="2"/>
  <c r="W57" i="2" l="1"/>
  <c r="W24" i="2"/>
  <c r="W65" i="2"/>
  <c r="W55" i="2"/>
  <c r="W36" i="2"/>
  <c r="W41" i="2"/>
  <c r="W67" i="2"/>
  <c r="W38" i="2"/>
  <c r="W18" i="2"/>
  <c r="W44" i="2"/>
  <c r="W33" i="2"/>
  <c r="W40" i="2"/>
  <c r="W54" i="2"/>
  <c r="W37" i="2"/>
  <c r="W26" i="2"/>
  <c r="W21" i="2"/>
  <c r="W64" i="2"/>
  <c r="W16" i="2"/>
  <c r="W59" i="2"/>
  <c r="W61" i="2"/>
  <c r="W39" i="2"/>
  <c r="W43" i="2"/>
  <c r="W46" i="2"/>
  <c r="W60" i="2"/>
  <c r="W27" i="2"/>
  <c r="W8" i="2"/>
  <c r="W19" i="2"/>
  <c r="W28" i="2"/>
  <c r="W23" i="2"/>
  <c r="W15" i="2"/>
  <c r="W32" i="2"/>
  <c r="W53" i="2"/>
  <c r="W13" i="2"/>
  <c r="W45" i="2"/>
  <c r="W42" i="2"/>
  <c r="W48" i="2"/>
  <c r="W12" i="2"/>
  <c r="W9" i="2"/>
  <c r="W56" i="2"/>
  <c r="W62" i="2"/>
  <c r="W66" i="2"/>
  <c r="W34" i="2"/>
  <c r="W22" i="2"/>
  <c r="W47" i="2"/>
  <c r="W52" i="2"/>
  <c r="W17" i="2"/>
  <c r="W11" i="2"/>
  <c r="W51" i="2"/>
  <c r="W31" i="2"/>
  <c r="W10" i="2"/>
  <c r="W29" i="2"/>
  <c r="W63" i="2"/>
  <c r="W7" i="2"/>
  <c r="W58" i="2"/>
  <c r="W49" i="2"/>
  <c r="W25" i="2"/>
  <c r="W20" i="2"/>
  <c r="W14" i="2"/>
  <c r="W50" i="2"/>
  <c r="W35" i="2"/>
  <c r="W30" i="2"/>
  <c r="X7" i="2" l="1"/>
  <c r="X56" i="2"/>
  <c r="X51" i="2"/>
  <c r="X48" i="2"/>
  <c r="X60" i="2"/>
  <c r="X40" i="2"/>
  <c r="X50" i="2"/>
  <c r="X11" i="2"/>
  <c r="X42" i="2"/>
  <c r="X46" i="2"/>
  <c r="X33" i="2"/>
  <c r="X14" i="2"/>
  <c r="X44" i="2"/>
  <c r="X10" i="2"/>
  <c r="X18" i="2"/>
  <c r="X35" i="2"/>
  <c r="X43" i="2"/>
  <c r="X52" i="2"/>
  <c r="X53" i="2"/>
  <c r="X38" i="2"/>
  <c r="X63" i="2"/>
  <c r="X45" i="2"/>
  <c r="X13" i="2"/>
  <c r="X25" i="2"/>
  <c r="X49" i="2"/>
  <c r="X22" i="2"/>
  <c r="X32" i="2"/>
  <c r="X59" i="2"/>
  <c r="X67" i="2"/>
  <c r="X29" i="2"/>
  <c r="X17" i="2"/>
  <c r="X20" i="2"/>
  <c r="X39" i="2"/>
  <c r="X47" i="2"/>
  <c r="X61" i="2"/>
  <c r="X58" i="2"/>
  <c r="X34" i="2"/>
  <c r="X15" i="2"/>
  <c r="X16" i="2"/>
  <c r="X41" i="2"/>
  <c r="X66" i="2"/>
  <c r="X23" i="2"/>
  <c r="X64" i="2"/>
  <c r="X36" i="2"/>
  <c r="X62" i="2"/>
  <c r="X28" i="2"/>
  <c r="X21" i="2"/>
  <c r="X55" i="2"/>
  <c r="X19" i="2"/>
  <c r="X26" i="2"/>
  <c r="X65" i="2"/>
  <c r="X8" i="2"/>
  <c r="X37" i="2"/>
  <c r="X24" i="2"/>
  <c r="X9" i="2"/>
  <c r="X30" i="2"/>
  <c r="X31" i="2"/>
  <c r="X12" i="2"/>
  <c r="X27" i="2"/>
  <c r="X54" i="2"/>
  <c r="X5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woojo</author>
  </authors>
  <commentList>
    <comment ref="Q3" authorId="0" shapeId="0" xr:uid="{8F06F8B4-9F35-470B-87A1-451D85BA7F5A}">
      <text>
        <r>
          <rPr>
            <b/>
            <sz val="9"/>
            <color indexed="81"/>
            <rFont val="Tahoma"/>
            <family val="2"/>
          </rPr>
          <t>Points deducted when a zipcode has stations so zipcodes without stations will more points</t>
        </r>
      </text>
    </comment>
    <comment ref="T3" authorId="0" shapeId="0" xr:uid="{3125DD44-BAF1-4450-AE45-7C6AB01ADAAE}">
      <text>
        <r>
          <rPr>
            <b/>
            <sz val="9"/>
            <color indexed="81"/>
            <rFont val="Tahoma"/>
            <family val="2"/>
          </rPr>
          <t xml:space="preserve">Points only given to zipcodes with negative values (more trip out then in)
</t>
        </r>
      </text>
    </comment>
    <comment ref="V50" authorId="0" shapeId="0" xr:uid="{EE57A0C8-E5B6-4F67-AF0E-DF9F2FDA321A}">
      <text>
        <r>
          <rPr>
            <b/>
            <sz val="9"/>
            <color indexed="81"/>
            <rFont val="Tahoma"/>
            <family val="2"/>
          </rPr>
          <t>Additional points added to account for #N/A values by taking the average of similar divvy trips data</t>
        </r>
      </text>
    </comment>
    <comment ref="V51" authorId="0" shapeId="0" xr:uid="{24D3C483-6C87-4194-9757-5B6AE7F1425F}">
      <text>
        <r>
          <rPr>
            <b/>
            <sz val="9"/>
            <color indexed="81"/>
            <rFont val="Tahoma"/>
            <family val="2"/>
          </rPr>
          <t>Additional points added to account for #N/A values by taking the average of similar divvy trips data</t>
        </r>
      </text>
    </comment>
    <comment ref="V52" authorId="0" shapeId="0" xr:uid="{E67D85F3-50D2-441E-9E99-DF9973111A3B}">
      <text>
        <r>
          <rPr>
            <b/>
            <sz val="9"/>
            <color indexed="81"/>
            <rFont val="Tahoma"/>
            <family val="2"/>
          </rPr>
          <t>Additional points added to account for #N/A values by taking the average of similar divvy trips data</t>
        </r>
      </text>
    </comment>
  </commentList>
</comments>
</file>

<file path=xl/sharedStrings.xml><?xml version="1.0" encoding="utf-8"?>
<sst xmlns="http://schemas.openxmlformats.org/spreadsheetml/2006/main" count="83" uniqueCount="60">
  <si>
    <t>Scoring methodology</t>
  </si>
  <si>
    <t>Bike Share stations are placed at CTA and Metra stations, employment centers, shopping districts, medical centers, schools and other popular destinations.</t>
  </si>
  <si>
    <t xml:space="preserve">Many factors are taken into consideration when deciding where to place Divvy stations. </t>
  </si>
  <si>
    <t xml:space="preserve">These include things ranging from population density and business permits to things such as solar power access consideration and other stations in the surrounding network. </t>
  </si>
  <si>
    <t>Our scoring methodology</t>
  </si>
  <si>
    <t>Category</t>
  </si>
  <si>
    <t>Score Description</t>
  </si>
  <si>
    <t>Weight</t>
  </si>
  <si>
    <t>Total Points</t>
  </si>
  <si>
    <t>Divvy Stations (existing)</t>
  </si>
  <si>
    <t>â á</t>
  </si>
  <si>
    <t>Trips (Trips Out)</t>
  </si>
  <si>
    <t>á á</t>
  </si>
  <si>
    <t>Net (Trip From - Trip To)</t>
  </si>
  <si>
    <t>Subscriber%</t>
  </si>
  <si>
    <t>Population Total</t>
  </si>
  <si>
    <t>Male%</t>
  </si>
  <si>
    <t>20_39 Age Group</t>
  </si>
  <si>
    <t>Average Distance to othe stations</t>
  </si>
  <si>
    <t>Traffic</t>
  </si>
  <si>
    <t>Bike racks</t>
  </si>
  <si>
    <t>Demographic</t>
  </si>
  <si>
    <t>Bike Racks</t>
  </si>
  <si>
    <t>Divvy Stations</t>
  </si>
  <si>
    <t>Divvy Trips</t>
  </si>
  <si>
    <t>Population</t>
  </si>
  <si>
    <t>Gender</t>
  </si>
  <si>
    <t>20_39</t>
  </si>
  <si>
    <t>Vehicle Volume</t>
  </si>
  <si>
    <t>Number of Bike racks</t>
  </si>
  <si>
    <t>Number of stations</t>
  </si>
  <si>
    <t>Avg of Avg Distance of  stations from other stations (miles)</t>
  </si>
  <si>
    <t>Trips
(Trips Out)</t>
  </si>
  <si>
    <t>Net
(Trip From - Trip To)</t>
  </si>
  <si>
    <t>Subscriber %</t>
  </si>
  <si>
    <t>Total Score</t>
  </si>
  <si>
    <t>New stations</t>
  </si>
  <si>
    <t>New Bikes</t>
  </si>
  <si>
    <t>Total</t>
  </si>
  <si>
    <t>Comments</t>
  </si>
  <si>
    <t>Points only added to zipcodes with a negative net value</t>
  </si>
  <si>
    <t>Divvy coordinates its station siting efforts through the City of Chicago Department of Transportation and area aldermen.</t>
  </si>
  <si>
    <t>As stated above, a lot of considerations went into choosing a divvy station when Divvy did its initial launch, some of which are beyond the scope of this project and not available to the public.</t>
  </si>
  <si>
    <t>The initial launch was focused more on the popular destinations (tourist attraction areas, shopping centers, offices etc)</t>
  </si>
  <si>
    <t>But the expansion plan is focused more on expanding to the areas where there are currently no Divvy stations, our priority is not on the popular destination but more on underserved communities (in terms of number of Divvy stations).</t>
  </si>
  <si>
    <t>More weight assigned to zipcodes with no stations.
Points deducted to zipcodes with stations</t>
  </si>
  <si>
    <t>We have decided to implement a score based system for the allocation of the stations and the bikes taking into consideration the below factors. New station allocation determined based on overall score (i.e. higher score = more stations)</t>
  </si>
  <si>
    <t>How were the locations chosen?</t>
  </si>
  <si>
    <t>Where are the stations?</t>
  </si>
  <si>
    <t>Current station locations (Before explansion plan)</t>
  </si>
  <si>
    <t>less number of stations = more points</t>
  </si>
  <si>
    <t>more number of trips = more points</t>
  </si>
  <si>
    <t>lower Net value = more points</t>
  </si>
  <si>
    <t>higher % of subscribers = more points</t>
  </si>
  <si>
    <t>higher population = more points</t>
  </si>
  <si>
    <t>higher male % = more points</t>
  </si>
  <si>
    <t>higher % of 20_39 age group = more points</t>
  </si>
  <si>
    <t>higher avg distance to other stations = more points</t>
  </si>
  <si>
    <t>higher vehicle volume = more points</t>
  </si>
  <si>
    <t>more number of bike racks (bike friendliess score) = more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</si>
</sst>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_);_(* \(#,##0.0\);_(* &quot;-&quot;??_);_(@_)"/>
    <numFmt numFmtId="165" formatCode="0.0%"/>
    <numFmt numFmtId="166" formatCode="_(* #,##0_);_(* \(#,##0\);_(*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sz val="11"/>
      <color theme="1"/>
      <name val="Wingdings"/>
      <charset val="2"/>
    </font>
    <font>
      <b/>
      <sz val="8"/>
      <color theme="1"/>
      <name val="Calibri"/>
      <family val="2"/>
      <scheme val="minor"/>
    </font>
    <font>
      <b/>
      <sz val="12"/>
      <color theme="1"/>
      <name val="Calibri"/>
      <family val="2"/>
      <scheme val="minor"/>
    </font>
    <font>
      <b/>
      <sz val="9"/>
      <color indexed="81"/>
      <name val="Tahoma"/>
      <family val="2"/>
    </font>
  </fonts>
  <fills count="8">
    <fill>
      <patternFill patternType="none"/>
    </fill>
    <fill>
      <patternFill patternType="gray125"/>
    </fill>
    <fill>
      <patternFill patternType="solid">
        <fgColor theme="8" tint="0.79998168889431442"/>
        <bgColor indexed="64"/>
      </patternFill>
    </fill>
    <fill>
      <patternFill patternType="solid">
        <fgColor rgb="FF00B05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8" tint="0.39997558519241921"/>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6">
    <xf numFmtId="0" fontId="0" fillId="0" borderId="0" xfId="0"/>
    <xf numFmtId="0" fontId="3" fillId="0" borderId="0" xfId="0" applyFont="1"/>
    <xf numFmtId="0" fontId="2" fillId="0" borderId="0" xfId="0" applyFont="1"/>
    <xf numFmtId="0" fontId="0" fillId="0" borderId="0" xfId="0" applyAlignment="1">
      <alignment horizontal="center" vertical="center"/>
    </xf>
    <xf numFmtId="0" fontId="0" fillId="0" borderId="0" xfId="0" applyAlignment="1">
      <alignment vertical="center"/>
    </xf>
    <xf numFmtId="0" fontId="2" fillId="2" borderId="4" xfId="0" applyFont="1" applyFill="1" applyBorder="1" applyAlignment="1">
      <alignment horizontal="center" vertical="center" wrapText="1"/>
    </xf>
    <xf numFmtId="164" fontId="0" fillId="0" borderId="0" xfId="1" applyNumberFormat="1" applyFont="1"/>
    <xf numFmtId="0" fontId="2" fillId="2" borderId="4" xfId="0" applyFont="1" applyFill="1" applyBorder="1" applyAlignment="1">
      <alignment horizontal="center" vertical="center"/>
    </xf>
    <xf numFmtId="0" fontId="2" fillId="4" borderId="4" xfId="0" applyFont="1" applyFill="1" applyBorder="1" applyAlignment="1">
      <alignment horizontal="right" vertical="center"/>
    </xf>
    <xf numFmtId="9" fontId="2" fillId="4" borderId="4" xfId="2" applyFont="1" applyFill="1" applyBorder="1" applyAlignment="1">
      <alignment horizontal="center" vertical="center"/>
    </xf>
    <xf numFmtId="9" fontId="2" fillId="4" borderId="9" xfId="2" applyFont="1" applyFill="1" applyBorder="1" applyAlignment="1">
      <alignment horizontal="center" vertical="center"/>
    </xf>
    <xf numFmtId="9" fontId="2" fillId="4" borderId="4" xfId="2" applyFont="1" applyFill="1" applyBorder="1" applyAlignment="1">
      <alignment horizontal="center" vertical="center" wrapText="1"/>
    </xf>
    <xf numFmtId="9" fontId="2" fillId="4" borderId="9" xfId="2" applyFont="1" applyFill="1" applyBorder="1" applyAlignment="1">
      <alignment horizontal="center" vertical="center" wrapText="1"/>
    </xf>
    <xf numFmtId="0" fontId="2" fillId="4" borderId="4"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5" borderId="4" xfId="0" applyFont="1" applyFill="1" applyBorder="1" applyAlignment="1">
      <alignment horizontal="center" vertical="center"/>
    </xf>
    <xf numFmtId="0" fontId="0" fillId="0" borderId="4" xfId="0" applyBorder="1"/>
    <xf numFmtId="165" fontId="0" fillId="0" borderId="4" xfId="2" applyNumberFormat="1" applyFont="1" applyBorder="1"/>
    <xf numFmtId="166" fontId="0" fillId="0" borderId="4" xfId="1" applyNumberFormat="1" applyFont="1" applyBorder="1"/>
    <xf numFmtId="43" fontId="0" fillId="0" borderId="4" xfId="1" applyFont="1" applyBorder="1"/>
    <xf numFmtId="38" fontId="0" fillId="0" borderId="4" xfId="0" applyNumberFormat="1" applyBorder="1"/>
    <xf numFmtId="164" fontId="0" fillId="0" borderId="4" xfId="1" applyNumberFormat="1" applyFont="1" applyBorder="1"/>
    <xf numFmtId="164" fontId="0" fillId="0" borderId="1" xfId="1" applyNumberFormat="1" applyFont="1" applyBorder="1"/>
    <xf numFmtId="164" fontId="6" fillId="0" borderId="15" xfId="0" applyNumberFormat="1" applyFont="1" applyBorder="1"/>
    <xf numFmtId="166" fontId="6" fillId="0" borderId="9" xfId="1" applyNumberFormat="1" applyFont="1" applyBorder="1"/>
    <xf numFmtId="166" fontId="6" fillId="0" borderId="16" xfId="1" applyNumberFormat="1" applyFont="1" applyBorder="1"/>
    <xf numFmtId="164" fontId="6" fillId="0" borderId="10" xfId="0" applyNumberFormat="1" applyFont="1" applyBorder="1"/>
    <xf numFmtId="166" fontId="6" fillId="0" borderId="4" xfId="1" applyNumberFormat="1" applyFont="1" applyBorder="1"/>
    <xf numFmtId="166" fontId="6" fillId="0" borderId="11" xfId="1" applyNumberFormat="1" applyFont="1" applyBorder="1"/>
    <xf numFmtId="164" fontId="6" fillId="0" borderId="12" xfId="0" applyNumberFormat="1" applyFont="1" applyBorder="1"/>
    <xf numFmtId="166" fontId="6" fillId="0" borderId="13" xfId="1" applyNumberFormat="1" applyFont="1" applyBorder="1"/>
    <xf numFmtId="166" fontId="6" fillId="0" borderId="14" xfId="1" applyNumberFormat="1" applyFont="1" applyBorder="1"/>
    <xf numFmtId="0" fontId="0" fillId="0" borderId="4" xfId="0" applyBorder="1" applyAlignment="1">
      <alignment vertical="center"/>
    </xf>
    <xf numFmtId="0" fontId="4" fillId="0" borderId="4" xfId="0" applyFont="1" applyBorder="1" applyAlignment="1">
      <alignment horizontal="center" vertical="center"/>
    </xf>
    <xf numFmtId="9" fontId="0" fillId="0" borderId="4" xfId="2" applyFont="1" applyBorder="1" applyAlignment="1">
      <alignment horizontal="center" vertical="center"/>
    </xf>
    <xf numFmtId="0" fontId="6" fillId="6" borderId="4" xfId="0" applyFont="1" applyFill="1" applyBorder="1" applyAlignment="1">
      <alignment horizontal="center" vertical="center"/>
    </xf>
    <xf numFmtId="0" fontId="6" fillId="2" borderId="0" xfId="0" applyFont="1" applyFill="1"/>
    <xf numFmtId="0" fontId="0" fillId="0" borderId="4" xfId="0" applyBorder="1" applyAlignment="1">
      <alignment vertical="center" wrapText="1"/>
    </xf>
    <xf numFmtId="164" fontId="2" fillId="7" borderId="4" xfId="1" applyNumberFormat="1" applyFont="1" applyFill="1" applyBorder="1" applyAlignment="1">
      <alignment horizontal="center" vertical="center"/>
    </xf>
    <xf numFmtId="0" fontId="6" fillId="6" borderId="4"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5"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4" xfId="0" applyFont="1" applyFill="1" applyBorder="1" applyAlignment="1">
      <alignment horizontal="center" vertical="center" wrapText="1"/>
    </xf>
    <xf numFmtId="164" fontId="3" fillId="3" borderId="8" xfId="1" applyNumberFormat="1" applyFont="1" applyFill="1" applyBorder="1" applyAlignment="1">
      <alignment horizontal="center" vertical="center" wrapText="1"/>
    </xf>
    <xf numFmtId="164" fontId="3" fillId="3" borderId="11" xfId="1" applyNumberFormat="1" applyFont="1" applyFill="1" applyBorder="1" applyAlignment="1">
      <alignment horizontal="center" vertical="center" wrapText="1"/>
    </xf>
    <xf numFmtId="164" fontId="3" fillId="3" borderId="14" xfId="1" applyNumberFormat="1" applyFont="1" applyFill="1" applyBorder="1" applyAlignment="1">
      <alignment horizontal="center" vertical="center" wrapText="1"/>
    </xf>
    <xf numFmtId="164" fontId="2" fillId="7" borderId="5" xfId="1" applyNumberFormat="1" applyFont="1" applyFill="1" applyBorder="1" applyAlignment="1">
      <alignment horizontal="center" vertical="center"/>
    </xf>
    <xf numFmtId="164" fontId="2" fillId="7" borderId="9" xfId="1" applyNumberFormat="1" applyFont="1" applyFill="1" applyBorder="1" applyAlignment="1">
      <alignment horizontal="center" vertical="center"/>
    </xf>
    <xf numFmtId="164" fontId="2" fillId="7" borderId="4" xfId="1" applyNumberFormat="1" applyFont="1" applyFill="1" applyBorder="1" applyAlignment="1">
      <alignment horizontal="center" vertical="center" wrapText="1"/>
    </xf>
    <xf numFmtId="164" fontId="2" fillId="7" borderId="5" xfId="1" applyNumberFormat="1" applyFont="1" applyFill="1" applyBorder="1" applyAlignment="1">
      <alignment horizontal="center" vertical="center" wrapText="1"/>
    </xf>
    <xf numFmtId="164" fontId="2" fillId="7" borderId="9" xfId="1" applyNumberFormat="1" applyFont="1" applyFill="1" applyBorder="1" applyAlignment="1">
      <alignment horizontal="center" vertical="center" wrapText="1"/>
    </xf>
    <xf numFmtId="164" fontId="5" fillId="7" borderId="5" xfId="1" applyNumberFormat="1" applyFont="1" applyFill="1" applyBorder="1" applyAlignment="1">
      <alignment horizontal="center" vertical="center" wrapText="1"/>
    </xf>
    <xf numFmtId="164" fontId="5" fillId="7" borderId="9" xfId="1" applyNumberFormat="1" applyFont="1" applyFill="1" applyBorder="1" applyAlignment="1">
      <alignment horizontal="center" vertical="center" wrapText="1"/>
    </xf>
    <xf numFmtId="164" fontId="5" fillId="7" borderId="4" xfId="1" applyNumberFormat="1" applyFont="1" applyFill="1" applyBorder="1" applyAlignment="1">
      <alignment horizontal="center" vertical="center" wrapText="1"/>
    </xf>
    <xf numFmtId="164" fontId="2" fillId="7" borderId="1" xfId="1" applyNumberFormat="1" applyFont="1" applyFill="1" applyBorder="1" applyAlignment="1">
      <alignment horizontal="center" vertical="center" wrapText="1"/>
    </xf>
    <xf numFmtId="164" fontId="3" fillId="3" borderId="6" xfId="1" applyNumberFormat="1" applyFont="1" applyFill="1" applyBorder="1" applyAlignment="1">
      <alignment horizontal="center" vertical="center" wrapText="1"/>
    </xf>
    <xf numFmtId="164" fontId="3" fillId="3" borderId="10" xfId="1" applyNumberFormat="1" applyFont="1" applyFill="1" applyBorder="1" applyAlignment="1">
      <alignment horizontal="center" vertical="center" wrapText="1"/>
    </xf>
    <xf numFmtId="164" fontId="3" fillId="3" borderId="12" xfId="1" applyNumberFormat="1" applyFont="1" applyFill="1" applyBorder="1" applyAlignment="1">
      <alignment horizontal="center" vertical="center" wrapText="1"/>
    </xf>
    <xf numFmtId="164" fontId="3" fillId="3" borderId="7" xfId="1" applyNumberFormat="1" applyFont="1" applyFill="1" applyBorder="1" applyAlignment="1">
      <alignment horizontal="center" vertical="center" wrapText="1"/>
    </xf>
    <xf numFmtId="164" fontId="3" fillId="3" borderId="4" xfId="1" applyNumberFormat="1" applyFont="1" applyFill="1" applyBorder="1" applyAlignment="1">
      <alignment horizontal="center" vertical="center" wrapText="1"/>
    </xf>
    <xf numFmtId="164" fontId="3" fillId="3" borderId="13" xfId="1" applyNumberFormat="1" applyFont="1" applyFill="1" applyBorder="1" applyAlignment="1">
      <alignment horizontal="center" vertical="center" wrapText="1"/>
    </xf>
    <xf numFmtId="9" fontId="2" fillId="4" borderId="4" xfId="2" applyFont="1" applyFill="1" applyBorder="1" applyAlignment="1">
      <alignment horizontal="center" vertical="center" wrapText="1"/>
    </xf>
    <xf numFmtId="9" fontId="2" fillId="4" borderId="1" xfId="2" applyFont="1" applyFill="1" applyBorder="1" applyAlignment="1">
      <alignment horizontal="center" vertical="center" wrapText="1"/>
    </xf>
    <xf numFmtId="9" fontId="2" fillId="4" borderId="4" xfId="2" applyFont="1" applyFill="1" applyBorder="1" applyAlignment="1">
      <alignment horizontal="center" vertic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966C-BE20-41CB-A80B-949F1DCE1B66}">
  <sheetPr>
    <tabColor theme="8" tint="0.59999389629810485"/>
  </sheetPr>
  <dimension ref="A1:E28"/>
  <sheetViews>
    <sheetView showGridLines="0" zoomScale="80" zoomScaleNormal="80" workbookViewId="0">
      <selection activeCell="B8" sqref="B8"/>
    </sheetView>
  </sheetViews>
  <sheetFormatPr defaultRowHeight="14.4" x14ac:dyDescent="0.3"/>
  <cols>
    <col min="1" max="1" width="33.6640625" customWidth="1"/>
    <col min="2" max="2" width="58.109375" customWidth="1"/>
    <col min="3" max="3" width="7.6640625" style="3" bestFit="1" customWidth="1"/>
    <col min="4" max="4" width="10.44140625" customWidth="1"/>
    <col min="5" max="5" width="50.77734375" bestFit="1" customWidth="1"/>
  </cols>
  <sheetData>
    <row r="1" spans="1:1" ht="21" x14ac:dyDescent="0.4">
      <c r="A1" s="1" t="s">
        <v>0</v>
      </c>
    </row>
    <row r="3" spans="1:1" ht="15.6" x14ac:dyDescent="0.3">
      <c r="A3" s="38" t="s">
        <v>49</v>
      </c>
    </row>
    <row r="4" spans="1:1" x14ac:dyDescent="0.3">
      <c r="A4" s="2" t="s">
        <v>48</v>
      </c>
    </row>
    <row r="5" spans="1:1" x14ac:dyDescent="0.3">
      <c r="A5" t="s">
        <v>1</v>
      </c>
    </row>
    <row r="7" spans="1:1" x14ac:dyDescent="0.3">
      <c r="A7" s="2" t="s">
        <v>47</v>
      </c>
    </row>
    <row r="8" spans="1:1" x14ac:dyDescent="0.3">
      <c r="A8" t="s">
        <v>2</v>
      </c>
    </row>
    <row r="9" spans="1:1" x14ac:dyDescent="0.3">
      <c r="A9" t="s">
        <v>3</v>
      </c>
    </row>
    <row r="10" spans="1:1" x14ac:dyDescent="0.3">
      <c r="A10" t="s">
        <v>41</v>
      </c>
    </row>
    <row r="12" spans="1:1" ht="15.6" x14ac:dyDescent="0.3">
      <c r="A12" s="38" t="s">
        <v>4</v>
      </c>
    </row>
    <row r="13" spans="1:1" x14ac:dyDescent="0.3">
      <c r="A13" t="s">
        <v>42</v>
      </c>
    </row>
    <row r="14" spans="1:1" x14ac:dyDescent="0.3">
      <c r="A14" t="s">
        <v>43</v>
      </c>
    </row>
    <row r="15" spans="1:1" x14ac:dyDescent="0.3">
      <c r="A15" t="s">
        <v>44</v>
      </c>
    </row>
    <row r="16" spans="1:1" x14ac:dyDescent="0.3">
      <c r="A16" t="s">
        <v>46</v>
      </c>
    </row>
    <row r="18" spans="1:5" ht="15.6" x14ac:dyDescent="0.3">
      <c r="A18" s="37" t="s">
        <v>5</v>
      </c>
      <c r="B18" s="41" t="s">
        <v>6</v>
      </c>
      <c r="C18" s="41"/>
      <c r="D18" s="37" t="s">
        <v>7</v>
      </c>
      <c r="E18" s="37" t="s">
        <v>39</v>
      </c>
    </row>
    <row r="19" spans="1:5" s="4" customFormat="1" ht="28.8" customHeight="1" x14ac:dyDescent="0.3">
      <c r="A19" s="34" t="s">
        <v>9</v>
      </c>
      <c r="B19" s="34" t="s">
        <v>50</v>
      </c>
      <c r="C19" s="35" t="s">
        <v>10</v>
      </c>
      <c r="D19" s="36">
        <v>0.2</v>
      </c>
      <c r="E19" s="39" t="s">
        <v>45</v>
      </c>
    </row>
    <row r="20" spans="1:5" s="4" customFormat="1" ht="25.2" customHeight="1" x14ac:dyDescent="0.3">
      <c r="A20" s="34" t="s">
        <v>11</v>
      </c>
      <c r="B20" s="34" t="s">
        <v>51</v>
      </c>
      <c r="C20" s="35" t="s">
        <v>12</v>
      </c>
      <c r="D20" s="36">
        <v>0.1</v>
      </c>
      <c r="E20" s="34"/>
    </row>
    <row r="21" spans="1:5" s="4" customFormat="1" ht="25.2" customHeight="1" x14ac:dyDescent="0.3">
      <c r="A21" s="34" t="s">
        <v>13</v>
      </c>
      <c r="B21" s="34" t="s">
        <v>52</v>
      </c>
      <c r="C21" s="35" t="s">
        <v>10</v>
      </c>
      <c r="D21" s="36">
        <v>0.05</v>
      </c>
      <c r="E21" s="34" t="s">
        <v>40</v>
      </c>
    </row>
    <row r="22" spans="1:5" s="4" customFormat="1" ht="25.2" customHeight="1" x14ac:dyDescent="0.3">
      <c r="A22" s="34" t="s">
        <v>14</v>
      </c>
      <c r="B22" s="34" t="s">
        <v>53</v>
      </c>
      <c r="C22" s="35" t="s">
        <v>12</v>
      </c>
      <c r="D22" s="36">
        <v>0.15</v>
      </c>
      <c r="E22" s="34"/>
    </row>
    <row r="23" spans="1:5" s="4" customFormat="1" ht="25.2" customHeight="1" x14ac:dyDescent="0.3">
      <c r="A23" s="34" t="s">
        <v>15</v>
      </c>
      <c r="B23" s="34" t="s">
        <v>54</v>
      </c>
      <c r="C23" s="35" t="s">
        <v>12</v>
      </c>
      <c r="D23" s="36">
        <v>0.15</v>
      </c>
      <c r="E23" s="34"/>
    </row>
    <row r="24" spans="1:5" s="4" customFormat="1" ht="25.2" customHeight="1" x14ac:dyDescent="0.3">
      <c r="A24" s="34" t="s">
        <v>16</v>
      </c>
      <c r="B24" s="34" t="s">
        <v>55</v>
      </c>
      <c r="C24" s="35" t="s">
        <v>12</v>
      </c>
      <c r="D24" s="36">
        <v>0.05</v>
      </c>
      <c r="E24" s="34"/>
    </row>
    <row r="25" spans="1:5" s="4" customFormat="1" ht="25.2" customHeight="1" x14ac:dyDescent="0.3">
      <c r="A25" s="34" t="s">
        <v>17</v>
      </c>
      <c r="B25" s="34" t="s">
        <v>56</v>
      </c>
      <c r="C25" s="35" t="s">
        <v>12</v>
      </c>
      <c r="D25" s="36">
        <v>0.1</v>
      </c>
      <c r="E25" s="34"/>
    </row>
    <row r="26" spans="1:5" s="4" customFormat="1" ht="25.2" customHeight="1" x14ac:dyDescent="0.3">
      <c r="A26" s="34" t="s">
        <v>18</v>
      </c>
      <c r="B26" s="34" t="s">
        <v>57</v>
      </c>
      <c r="C26" s="35" t="s">
        <v>12</v>
      </c>
      <c r="D26" s="36">
        <v>0.1</v>
      </c>
      <c r="E26" s="34"/>
    </row>
    <row r="27" spans="1:5" s="4" customFormat="1" ht="25.2" customHeight="1" x14ac:dyDescent="0.3">
      <c r="A27" s="34" t="s">
        <v>19</v>
      </c>
      <c r="B27" s="34" t="s">
        <v>58</v>
      </c>
      <c r="C27" s="35" t="s">
        <v>12</v>
      </c>
      <c r="D27" s="36">
        <v>0.05</v>
      </c>
      <c r="E27" s="34"/>
    </row>
    <row r="28" spans="1:5" s="4" customFormat="1" ht="25.2" customHeight="1" x14ac:dyDescent="0.3">
      <c r="A28" s="34" t="s">
        <v>20</v>
      </c>
      <c r="B28" s="34" t="s">
        <v>59</v>
      </c>
      <c r="C28" s="35" t="s">
        <v>12</v>
      </c>
      <c r="D28" s="36">
        <v>0.05</v>
      </c>
      <c r="E28" s="34"/>
    </row>
  </sheetData>
  <mergeCells count="1">
    <mergeCell ref="B18:C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770D1-56A4-428C-BA7D-5C801EA843F6}">
  <sheetPr>
    <tabColor theme="8" tint="0.59999389629810485"/>
  </sheetPr>
  <dimension ref="A2:X67"/>
  <sheetViews>
    <sheetView showGridLines="0" tabSelected="1" zoomScale="70" zoomScaleNormal="70" workbookViewId="0">
      <pane xSplit="1" ySplit="6" topLeftCell="B7" activePane="bottomRight" state="frozen"/>
      <selection activeCell="K22" sqref="K22"/>
      <selection pane="topRight" activeCell="K22" sqref="K22"/>
      <selection pane="bottomLeft" activeCell="K22" sqref="K22"/>
      <selection pane="bottomRight" activeCell="B15" sqref="B15"/>
    </sheetView>
  </sheetViews>
  <sheetFormatPr defaultColWidth="8.88671875" defaultRowHeight="14.4" x14ac:dyDescent="0.3"/>
  <cols>
    <col min="1" max="1" width="10.88671875" customWidth="1"/>
    <col min="2" max="2" width="10.6640625" bestFit="1" customWidth="1"/>
    <col min="5" max="7" width="11.44140625" customWidth="1"/>
    <col min="8" max="8" width="14.77734375" customWidth="1"/>
    <col min="9" max="11" width="11" customWidth="1"/>
    <col min="12" max="21" width="12.6640625" style="6" customWidth="1"/>
    <col min="22" max="22" width="12.21875" customWidth="1"/>
    <col min="23" max="24" width="13.109375" customWidth="1"/>
  </cols>
  <sheetData>
    <row r="2" spans="1:24" ht="28.65" customHeight="1" thickBot="1" x14ac:dyDescent="0.35">
      <c r="B2" s="42" t="s">
        <v>21</v>
      </c>
      <c r="C2" s="43"/>
      <c r="D2" s="44"/>
      <c r="E2" s="5" t="s">
        <v>19</v>
      </c>
      <c r="F2" s="5" t="s">
        <v>22</v>
      </c>
      <c r="G2" s="45" t="s">
        <v>23</v>
      </c>
      <c r="H2" s="46"/>
      <c r="I2" s="47" t="s">
        <v>24</v>
      </c>
      <c r="J2" s="47"/>
      <c r="K2" s="47"/>
    </row>
    <row r="3" spans="1:24" ht="28.8" customHeight="1" x14ac:dyDescent="0.3">
      <c r="B3" s="7" t="s">
        <v>25</v>
      </c>
      <c r="C3" s="7" t="s">
        <v>26</v>
      </c>
      <c r="D3" s="48" t="s">
        <v>27</v>
      </c>
      <c r="E3" s="47" t="s">
        <v>28</v>
      </c>
      <c r="F3" s="47" t="s">
        <v>29</v>
      </c>
      <c r="G3" s="50" t="s">
        <v>30</v>
      </c>
      <c r="H3" s="52" t="s">
        <v>31</v>
      </c>
      <c r="I3" s="47" t="s">
        <v>32</v>
      </c>
      <c r="J3" s="54" t="s">
        <v>33</v>
      </c>
      <c r="K3" s="47" t="s">
        <v>34</v>
      </c>
      <c r="L3" s="40" t="s">
        <v>25</v>
      </c>
      <c r="M3" s="40" t="s">
        <v>26</v>
      </c>
      <c r="N3" s="58" t="s">
        <v>27</v>
      </c>
      <c r="O3" s="60" t="s">
        <v>28</v>
      </c>
      <c r="P3" s="60" t="s">
        <v>29</v>
      </c>
      <c r="Q3" s="61" t="s">
        <v>30</v>
      </c>
      <c r="R3" s="63" t="s">
        <v>31</v>
      </c>
      <c r="S3" s="60" t="s">
        <v>32</v>
      </c>
      <c r="T3" s="65" t="s">
        <v>33</v>
      </c>
      <c r="U3" s="66" t="s">
        <v>34</v>
      </c>
      <c r="V3" s="67" t="s">
        <v>35</v>
      </c>
      <c r="W3" s="70" t="s">
        <v>36</v>
      </c>
      <c r="X3" s="55" t="s">
        <v>37</v>
      </c>
    </row>
    <row r="4" spans="1:24" ht="28.8" customHeight="1" x14ac:dyDescent="0.3">
      <c r="B4" s="7" t="s">
        <v>38</v>
      </c>
      <c r="C4" s="7" t="s">
        <v>16</v>
      </c>
      <c r="D4" s="49"/>
      <c r="E4" s="47"/>
      <c r="F4" s="47"/>
      <c r="G4" s="51"/>
      <c r="H4" s="53"/>
      <c r="I4" s="47"/>
      <c r="J4" s="54"/>
      <c r="K4" s="47"/>
      <c r="L4" s="40" t="s">
        <v>38</v>
      </c>
      <c r="M4" s="40" t="s">
        <v>16</v>
      </c>
      <c r="N4" s="59"/>
      <c r="O4" s="60"/>
      <c r="P4" s="60"/>
      <c r="Q4" s="62"/>
      <c r="R4" s="64"/>
      <c r="S4" s="60"/>
      <c r="T4" s="65"/>
      <c r="U4" s="66"/>
      <c r="V4" s="68"/>
      <c r="W4" s="71"/>
      <c r="X4" s="56"/>
    </row>
    <row r="5" spans="1:24" x14ac:dyDescent="0.3">
      <c r="A5" s="8" t="s">
        <v>7</v>
      </c>
      <c r="B5" s="9">
        <v>0.15</v>
      </c>
      <c r="C5" s="9">
        <v>0.05</v>
      </c>
      <c r="D5" s="10">
        <v>0.1</v>
      </c>
      <c r="E5" s="11">
        <v>0.05</v>
      </c>
      <c r="F5" s="11">
        <v>0.05</v>
      </c>
      <c r="G5" s="12">
        <v>0.2</v>
      </c>
      <c r="H5" s="12">
        <v>0.1</v>
      </c>
      <c r="I5" s="11">
        <v>0.1</v>
      </c>
      <c r="J5" s="11">
        <v>0.05</v>
      </c>
      <c r="K5" s="11">
        <v>0.15</v>
      </c>
      <c r="L5" s="75">
        <v>0.15</v>
      </c>
      <c r="M5" s="75">
        <v>0.05</v>
      </c>
      <c r="N5" s="75">
        <v>0.1</v>
      </c>
      <c r="O5" s="73">
        <v>0.05</v>
      </c>
      <c r="P5" s="73">
        <v>0.05</v>
      </c>
      <c r="Q5" s="73">
        <v>0.2</v>
      </c>
      <c r="R5" s="73">
        <v>0.1</v>
      </c>
      <c r="S5" s="73">
        <v>0.1</v>
      </c>
      <c r="T5" s="73">
        <v>0.05</v>
      </c>
      <c r="U5" s="74">
        <v>0.15</v>
      </c>
      <c r="V5" s="68"/>
      <c r="W5" s="71"/>
      <c r="X5" s="56"/>
    </row>
    <row r="6" spans="1:24" ht="15" thickBot="1" x14ac:dyDescent="0.35">
      <c r="A6" s="8" t="s">
        <v>8</v>
      </c>
      <c r="B6" s="13">
        <v>1500</v>
      </c>
      <c r="C6" s="13">
        <v>500</v>
      </c>
      <c r="D6" s="14">
        <v>1000</v>
      </c>
      <c r="E6" s="15">
        <v>500</v>
      </c>
      <c r="F6" s="15">
        <v>500</v>
      </c>
      <c r="G6" s="16">
        <v>2000</v>
      </c>
      <c r="H6" s="16">
        <v>1000</v>
      </c>
      <c r="I6" s="15">
        <v>1000</v>
      </c>
      <c r="J6" s="15">
        <v>500</v>
      </c>
      <c r="K6" s="15">
        <v>1500</v>
      </c>
      <c r="L6" s="75"/>
      <c r="M6" s="75"/>
      <c r="N6" s="75"/>
      <c r="O6" s="73"/>
      <c r="P6" s="73"/>
      <c r="Q6" s="73"/>
      <c r="R6" s="73"/>
      <c r="S6" s="73"/>
      <c r="T6" s="73"/>
      <c r="U6" s="74"/>
      <c r="V6" s="69"/>
      <c r="W6" s="72"/>
      <c r="X6" s="57"/>
    </row>
    <row r="7" spans="1:24" ht="15.6" x14ac:dyDescent="0.3">
      <c r="A7" s="17">
        <v>60605</v>
      </c>
      <c r="B7" s="18">
        <v>24672</v>
      </c>
      <c r="C7" s="19">
        <v>0.48520000000000002</v>
      </c>
      <c r="D7" s="18">
        <v>0.50940000000000007</v>
      </c>
      <c r="E7" s="20">
        <v>8300</v>
      </c>
      <c r="F7" s="20">
        <v>356</v>
      </c>
      <c r="G7" s="20">
        <v>19</v>
      </c>
      <c r="H7" s="21">
        <v>4.7545632437224441</v>
      </c>
      <c r="I7" s="20">
        <v>68902</v>
      </c>
      <c r="J7" s="22">
        <v>-3659</v>
      </c>
      <c r="K7" s="19">
        <v>0.60654262599999997</v>
      </c>
      <c r="L7" s="23">
        <f>B7/SUM(B$7:B$49,B$53:B$67)*B$6</f>
        <v>13.727914427552868</v>
      </c>
      <c r="M7" s="23">
        <f>C7/SUM(C$7:C$49,C$53:C$67)*C$6</f>
        <v>8.6739509739423912</v>
      </c>
      <c r="N7" s="23">
        <f>D7/SUM(D$7:D$49,D$53:D$67)*D$6</f>
        <v>23.908645880757152</v>
      </c>
      <c r="O7" s="23">
        <f>E7/SUM(E$7:E$49,E$53:E$67)*E$6</f>
        <v>3.8829111809129184</v>
      </c>
      <c r="P7" s="23">
        <f>F7/SUM(F$7:F$49,F$53:F$67)*F$6</f>
        <v>31.891068709128369</v>
      </c>
      <c r="Q7" s="21">
        <f>-G7/SUM($G$7:$G$53)*1000</f>
        <v>-31.25</v>
      </c>
      <c r="R7" s="23">
        <f>H7/SUM($H$7:$H$53)*H$6</f>
        <v>15.439225463985389</v>
      </c>
      <c r="S7" s="23">
        <f>I7/SUM(I$7:I$53)*I$6</f>
        <v>65.029555027657992</v>
      </c>
      <c r="T7" s="23">
        <f>IF(J7&lt;0,J7/SUM($J$7,$J$8,$J$10,$J$14,$J$19,$J$20,$J$21,$J$23,$J$24,$J$25,$J$28,$J$38,$J$39,$J$44,$J$46,$J$47,$J$49,$J$50,$J$52,$J$53)*500,0)</f>
        <v>84.297101783163612</v>
      </c>
      <c r="U7" s="24">
        <f>K7/SUM($K$7:$K$53)*$K$6</f>
        <v>24.429934856102626</v>
      </c>
      <c r="V7" s="25">
        <f>SUM(L7:U7)</f>
        <v>240.03030830320333</v>
      </c>
      <c r="W7" s="26">
        <f>V7/SUM(V$7:V$67)*175</f>
        <v>5.1402829884063186</v>
      </c>
      <c r="X7" s="27">
        <f>W7/SUM($W$7:$W$67)*10500</f>
        <v>308.41697930437914</v>
      </c>
    </row>
    <row r="8" spans="1:24" ht="15.6" x14ac:dyDescent="0.3">
      <c r="A8" s="17">
        <v>60601</v>
      </c>
      <c r="B8" s="18">
        <v>11115</v>
      </c>
      <c r="C8" s="19">
        <v>0.49390000000000001</v>
      </c>
      <c r="D8" s="18">
        <v>0.53289999999999993</v>
      </c>
      <c r="E8" s="20">
        <v>23800</v>
      </c>
      <c r="F8" s="20">
        <v>1</v>
      </c>
      <c r="G8" s="20">
        <v>11</v>
      </c>
      <c r="H8" s="21">
        <v>4.5864783728150886</v>
      </c>
      <c r="I8" s="20">
        <v>68506</v>
      </c>
      <c r="J8" s="22">
        <v>-4912</v>
      </c>
      <c r="K8" s="19">
        <v>0.72405336799999997</v>
      </c>
      <c r="L8" s="23">
        <f t="shared" ref="L8:P58" si="0">B8/SUM(B$7:B$49,B$53:B$67)*B$6</f>
        <v>6.1845723436385427</v>
      </c>
      <c r="M8" s="23">
        <f t="shared" si="0"/>
        <v>8.8294814221561158</v>
      </c>
      <c r="N8" s="23">
        <f t="shared" si="0"/>
        <v>25.011616391549833</v>
      </c>
      <c r="O8" s="23">
        <f t="shared" si="0"/>
        <v>11.13413085611174</v>
      </c>
      <c r="P8" s="23">
        <f t="shared" si="0"/>
        <v>8.9581653677326886E-2</v>
      </c>
      <c r="Q8" s="21">
        <f t="shared" ref="Q8:Q53" si="1">-G8/SUM($G$7:$G$53)*1000</f>
        <v>-18.092105263157894</v>
      </c>
      <c r="R8" s="23">
        <f t="shared" ref="R8:R66" si="2">H8/SUM($H$7:$H$53)*H$6</f>
        <v>14.893412928533284</v>
      </c>
      <c r="S8" s="23">
        <f t="shared" ref="S8:S66" si="3">I8/SUM(I$7:I$53)*I$6</f>
        <v>64.655811104535985</v>
      </c>
      <c r="T8" s="23">
        <f t="shared" ref="T8:T67" si="4">IF(J8&lt;0,J8/SUM($J$7,$J$8,$J$10,$J$14,$J$19,$J$20,$J$21,$J$23,$J$24,$J$25,$J$28,$J$38,$J$39,$J$44,$J$46,$J$47,$J$49,$J$50,$J$52,$J$53)*500,0)</f>
        <v>113.1640786987974</v>
      </c>
      <c r="U8" s="24">
        <f t="shared" ref="U8:U67" si="5">K8/SUM($K$7:$K$53)*$K$6</f>
        <v>29.162957151475954</v>
      </c>
      <c r="V8" s="28">
        <f t="shared" ref="V8:V67" si="6">SUM(L8:U8)</f>
        <v>255.03353728731827</v>
      </c>
      <c r="W8" s="29">
        <f t="shared" ref="W8:W67" si="7">V8/SUM(V$7:V$67)*175</f>
        <v>5.4615792582956715</v>
      </c>
      <c r="X8" s="30">
        <f t="shared" ref="X8:X67" si="8">W8/SUM($W$7:$W$67)*10500</f>
        <v>327.69475549774029</v>
      </c>
    </row>
    <row r="9" spans="1:24" ht="15.6" x14ac:dyDescent="0.3">
      <c r="A9" s="17">
        <v>60609</v>
      </c>
      <c r="B9" s="18">
        <v>64911</v>
      </c>
      <c r="C9" s="19">
        <v>0.50149999999999995</v>
      </c>
      <c r="D9" s="18">
        <v>0.30659999999999998</v>
      </c>
      <c r="E9" s="20">
        <v>8100</v>
      </c>
      <c r="F9" s="20">
        <v>75</v>
      </c>
      <c r="G9" s="20">
        <v>28</v>
      </c>
      <c r="H9" s="21">
        <v>6.4905277417705376</v>
      </c>
      <c r="I9" s="20">
        <v>2553</v>
      </c>
      <c r="J9" s="22">
        <v>145</v>
      </c>
      <c r="K9" s="19">
        <v>0.87465726600000004</v>
      </c>
      <c r="L9" s="23">
        <f t="shared" si="0"/>
        <v>36.117568636790054</v>
      </c>
      <c r="M9" s="23">
        <f t="shared" si="0"/>
        <v>8.9653471010554586</v>
      </c>
      <c r="N9" s="23">
        <f t="shared" si="0"/>
        <v>14.390245047193055</v>
      </c>
      <c r="O9" s="23">
        <f t="shared" si="0"/>
        <v>3.7893470560716431</v>
      </c>
      <c r="P9" s="23">
        <f t="shared" si="0"/>
        <v>6.7186240257995165</v>
      </c>
      <c r="Q9" s="21">
        <f t="shared" si="1"/>
        <v>-46.052631578947363</v>
      </c>
      <c r="R9" s="23">
        <f t="shared" si="2"/>
        <v>21.076325216149996</v>
      </c>
      <c r="S9" s="23">
        <f t="shared" si="3"/>
        <v>2.4095157467941548</v>
      </c>
      <c r="T9" s="23">
        <f t="shared" si="4"/>
        <v>0</v>
      </c>
      <c r="U9" s="24">
        <f t="shared" si="5"/>
        <v>35.228884358404237</v>
      </c>
      <c r="V9" s="28">
        <f t="shared" si="6"/>
        <v>82.643225609310747</v>
      </c>
      <c r="W9" s="29">
        <f t="shared" si="7"/>
        <v>1.7698163607320425</v>
      </c>
      <c r="X9" s="30">
        <f t="shared" si="8"/>
        <v>106.18898164392256</v>
      </c>
    </row>
    <row r="10" spans="1:24" ht="15.6" x14ac:dyDescent="0.3">
      <c r="A10" s="17">
        <v>60649</v>
      </c>
      <c r="B10" s="18">
        <v>46654</v>
      </c>
      <c r="C10" s="19">
        <v>0.43809999999999999</v>
      </c>
      <c r="D10" s="18">
        <v>0.26829999999999998</v>
      </c>
      <c r="E10" s="20">
        <v>18300</v>
      </c>
      <c r="F10" s="20">
        <v>31</v>
      </c>
      <c r="G10" s="20">
        <v>14</v>
      </c>
      <c r="H10" s="21">
        <v>9.7895482307565267</v>
      </c>
      <c r="I10" s="20">
        <v>1522</v>
      </c>
      <c r="J10" s="22">
        <v>-60</v>
      </c>
      <c r="K10" s="19">
        <v>0.62023653099999998</v>
      </c>
      <c r="L10" s="23">
        <f t="shared" si="0"/>
        <v>25.959067757095145</v>
      </c>
      <c r="M10" s="23">
        <f t="shared" si="0"/>
        <v>7.8319413060267147</v>
      </c>
      <c r="N10" s="23">
        <f t="shared" si="0"/>
        <v>12.592637789177743</v>
      </c>
      <c r="O10" s="23">
        <f t="shared" si="0"/>
        <v>8.5611174229766771</v>
      </c>
      <c r="P10" s="23">
        <f t="shared" si="0"/>
        <v>2.7770312639971335</v>
      </c>
      <c r="Q10" s="21">
        <f t="shared" si="1"/>
        <v>-23.026315789473681</v>
      </c>
      <c r="R10" s="23">
        <f t="shared" si="2"/>
        <v>31.789048662832872</v>
      </c>
      <c r="S10" s="23">
        <f t="shared" si="3"/>
        <v>1.4364602297770088</v>
      </c>
      <c r="T10" s="23">
        <f t="shared" si="4"/>
        <v>1.3822973782426393</v>
      </c>
      <c r="U10" s="24">
        <f t="shared" si="5"/>
        <v>24.981489178478743</v>
      </c>
      <c r="V10" s="28">
        <f t="shared" si="6"/>
        <v>94.284775199130991</v>
      </c>
      <c r="W10" s="29">
        <f t="shared" si="7"/>
        <v>2.0191217911098231</v>
      </c>
      <c r="X10" s="30">
        <f t="shared" si="8"/>
        <v>121.1473074665894</v>
      </c>
    </row>
    <row r="11" spans="1:24" ht="15.6" x14ac:dyDescent="0.3">
      <c r="A11" s="17">
        <v>60614</v>
      </c>
      <c r="B11" s="18">
        <v>66623</v>
      </c>
      <c r="C11" s="19">
        <v>0.4758</v>
      </c>
      <c r="D11" s="18">
        <v>0.53129999999999999</v>
      </c>
      <c r="E11" s="20">
        <v>21700</v>
      </c>
      <c r="F11" s="20">
        <v>195</v>
      </c>
      <c r="G11" s="20">
        <v>34</v>
      </c>
      <c r="H11" s="21">
        <v>4.8204943897697907</v>
      </c>
      <c r="I11" s="20">
        <v>106909</v>
      </c>
      <c r="J11" s="22">
        <v>4328</v>
      </c>
      <c r="K11" s="19">
        <v>0.79254319100000004</v>
      </c>
      <c r="L11" s="23">
        <f t="shared" si="0"/>
        <v>37.070154138572256</v>
      </c>
      <c r="M11" s="23">
        <f t="shared" si="0"/>
        <v>8.5059065816195165</v>
      </c>
      <c r="N11" s="23">
        <f t="shared" si="0"/>
        <v>24.936520526985223</v>
      </c>
      <c r="O11" s="23">
        <f t="shared" si="0"/>
        <v>10.151707545278352</v>
      </c>
      <c r="P11" s="23">
        <f t="shared" si="0"/>
        <v>17.468422467078742</v>
      </c>
      <c r="Q11" s="21">
        <f t="shared" si="1"/>
        <v>-55.921052631578945</v>
      </c>
      <c r="R11" s="23">
        <f t="shared" si="2"/>
        <v>15.653319961575242</v>
      </c>
      <c r="S11" s="23">
        <f t="shared" si="3"/>
        <v>100.90047746729977</v>
      </c>
      <c r="T11" s="23">
        <f t="shared" si="4"/>
        <v>0</v>
      </c>
      <c r="U11" s="24">
        <f t="shared" si="5"/>
        <v>31.921546313181469</v>
      </c>
      <c r="V11" s="28">
        <f t="shared" si="6"/>
        <v>190.68700237001161</v>
      </c>
      <c r="W11" s="29">
        <f t="shared" si="7"/>
        <v>4.0835891155653909</v>
      </c>
      <c r="X11" s="30">
        <f t="shared" si="8"/>
        <v>245.01534693392344</v>
      </c>
    </row>
    <row r="12" spans="1:24" ht="15.6" x14ac:dyDescent="0.3">
      <c r="A12" s="17">
        <v>60608</v>
      </c>
      <c r="B12" s="18">
        <v>82743</v>
      </c>
      <c r="C12" s="19">
        <v>0.52370000000000005</v>
      </c>
      <c r="D12" s="18">
        <v>0.37889999999999996</v>
      </c>
      <c r="E12" s="20">
        <v>18800</v>
      </c>
      <c r="F12" s="20">
        <v>109</v>
      </c>
      <c r="G12" s="20">
        <v>27</v>
      </c>
      <c r="H12" s="21">
        <v>5.0269823652899728</v>
      </c>
      <c r="I12" s="20">
        <v>14489</v>
      </c>
      <c r="J12" s="22">
        <v>799</v>
      </c>
      <c r="K12" s="19">
        <v>0.87845952100000002</v>
      </c>
      <c r="L12" s="23">
        <f t="shared" si="0"/>
        <v>46.039592391334594</v>
      </c>
      <c r="M12" s="23">
        <f t="shared" si="0"/>
        <v>9.3622178999456533</v>
      </c>
      <c r="N12" s="23">
        <f t="shared" si="0"/>
        <v>17.783639427206289</v>
      </c>
      <c r="O12" s="23">
        <f t="shared" si="0"/>
        <v>8.7950277350798629</v>
      </c>
      <c r="P12" s="23">
        <f t="shared" si="0"/>
        <v>9.7644002508286292</v>
      </c>
      <c r="Q12" s="21">
        <f t="shared" si="1"/>
        <v>-44.407894736842103</v>
      </c>
      <c r="R12" s="23">
        <f t="shared" si="2"/>
        <v>16.323836735932421</v>
      </c>
      <c r="S12" s="23">
        <f t="shared" si="3"/>
        <v>13.674686116451433</v>
      </c>
      <c r="T12" s="23">
        <f t="shared" si="4"/>
        <v>0</v>
      </c>
      <c r="U12" s="24">
        <f t="shared" si="5"/>
        <v>35.382029146543644</v>
      </c>
      <c r="V12" s="28">
        <f t="shared" si="6"/>
        <v>112.71753496648044</v>
      </c>
      <c r="W12" s="29">
        <f t="shared" si="7"/>
        <v>2.413861947597896</v>
      </c>
      <c r="X12" s="30">
        <f t="shared" si="8"/>
        <v>144.83171685587376</v>
      </c>
    </row>
    <row r="13" spans="1:24" ht="15.6" x14ac:dyDescent="0.3">
      <c r="A13" s="17">
        <v>60622</v>
      </c>
      <c r="B13" s="18">
        <v>52553</v>
      </c>
      <c r="C13" s="19">
        <v>0.51100000000000001</v>
      </c>
      <c r="D13" s="18">
        <v>0.54160000000000008</v>
      </c>
      <c r="E13" s="20">
        <v>34400</v>
      </c>
      <c r="F13" s="20">
        <v>354</v>
      </c>
      <c r="G13" s="20">
        <v>25</v>
      </c>
      <c r="H13" s="21">
        <v>4.5691595422541607</v>
      </c>
      <c r="I13" s="20">
        <v>45114</v>
      </c>
      <c r="J13" s="22">
        <v>1146</v>
      </c>
      <c r="K13" s="19">
        <v>0.86033160399999997</v>
      </c>
      <c r="L13" s="23">
        <f t="shared" si="0"/>
        <v>29.241370254182304</v>
      </c>
      <c r="M13" s="23">
        <f t="shared" si="0"/>
        <v>9.1351791996796408</v>
      </c>
      <c r="N13" s="23">
        <f t="shared" si="0"/>
        <v>25.419950155119892</v>
      </c>
      <c r="O13" s="23">
        <f t="shared" si="0"/>
        <v>16.093029472699325</v>
      </c>
      <c r="P13" s="23">
        <f t="shared" si="0"/>
        <v>31.711905401773716</v>
      </c>
      <c r="Q13" s="21">
        <f t="shared" si="1"/>
        <v>-41.118421052631582</v>
      </c>
      <c r="R13" s="23">
        <f t="shared" si="2"/>
        <v>14.837174465377752</v>
      </c>
      <c r="S13" s="23">
        <f t="shared" si="3"/>
        <v>42.57849330233902</v>
      </c>
      <c r="T13" s="23">
        <f t="shared" si="4"/>
        <v>0</v>
      </c>
      <c r="U13" s="24">
        <f t="shared" si="5"/>
        <v>34.651884532788436</v>
      </c>
      <c r="V13" s="28">
        <f t="shared" si="6"/>
        <v>162.5505657313285</v>
      </c>
      <c r="W13" s="29">
        <f t="shared" si="7"/>
        <v>3.481043346947283</v>
      </c>
      <c r="X13" s="30">
        <f t="shared" si="8"/>
        <v>208.86260081683696</v>
      </c>
    </row>
    <row r="14" spans="1:24" ht="15.6" x14ac:dyDescent="0.3">
      <c r="A14" s="17">
        <v>60606</v>
      </c>
      <c r="B14" s="18">
        <v>2314</v>
      </c>
      <c r="C14" s="19">
        <v>0.49220000000000003</v>
      </c>
      <c r="D14" s="18">
        <v>0.53279999999999994</v>
      </c>
      <c r="E14" s="20">
        <v>10200</v>
      </c>
      <c r="F14" s="20">
        <v>227</v>
      </c>
      <c r="G14" s="20">
        <v>6</v>
      </c>
      <c r="H14" s="21">
        <v>4.3955195272308396</v>
      </c>
      <c r="I14" s="20">
        <v>37508</v>
      </c>
      <c r="J14" s="22">
        <v>-3421</v>
      </c>
      <c r="K14" s="19">
        <v>0.90900607899999997</v>
      </c>
      <c r="L14" s="23">
        <f t="shared" si="0"/>
        <v>1.2875483943481409</v>
      </c>
      <c r="M14" s="23">
        <f t="shared" si="0"/>
        <v>8.7990904150338931</v>
      </c>
      <c r="N14" s="23">
        <f t="shared" si="0"/>
        <v>25.006922900014544</v>
      </c>
      <c r="O14" s="23">
        <f t="shared" si="0"/>
        <v>4.7717703669050326</v>
      </c>
      <c r="P14" s="23">
        <f t="shared" si="0"/>
        <v>20.335035384753201</v>
      </c>
      <c r="Q14" s="21">
        <f t="shared" si="1"/>
        <v>-9.8684210526315788</v>
      </c>
      <c r="R14" s="23">
        <f t="shared" si="2"/>
        <v>14.27332302328063</v>
      </c>
      <c r="S14" s="23">
        <f t="shared" si="3"/>
        <v>35.399967344596618</v>
      </c>
      <c r="T14" s="23">
        <f t="shared" si="4"/>
        <v>78.813988849467819</v>
      </c>
      <c r="U14" s="24">
        <f t="shared" si="5"/>
        <v>36.612363817231994</v>
      </c>
      <c r="V14" s="28">
        <f t="shared" si="6"/>
        <v>215.43158944300029</v>
      </c>
      <c r="W14" s="29">
        <f t="shared" si="7"/>
        <v>4.6134979461858654</v>
      </c>
      <c r="X14" s="30">
        <f t="shared" si="8"/>
        <v>276.80987677115189</v>
      </c>
    </row>
    <row r="15" spans="1:24" ht="15.6" x14ac:dyDescent="0.3">
      <c r="A15" s="17">
        <v>60607</v>
      </c>
      <c r="B15" s="18">
        <v>23902</v>
      </c>
      <c r="C15" s="19">
        <v>0.49170000000000003</v>
      </c>
      <c r="D15" s="18">
        <v>0.5333</v>
      </c>
      <c r="E15" s="20">
        <v>29300</v>
      </c>
      <c r="F15" s="20">
        <v>62</v>
      </c>
      <c r="G15" s="20">
        <v>26</v>
      </c>
      <c r="H15" s="21">
        <v>4.397050576133295</v>
      </c>
      <c r="I15" s="20">
        <v>61385</v>
      </c>
      <c r="J15" s="22">
        <v>232</v>
      </c>
      <c r="K15" s="19">
        <v>0.91102060799999995</v>
      </c>
      <c r="L15" s="23">
        <f t="shared" si="0"/>
        <v>13.299473518456901</v>
      </c>
      <c r="M15" s="23">
        <f t="shared" si="0"/>
        <v>8.7901518835273578</v>
      </c>
      <c r="N15" s="23">
        <f t="shared" si="0"/>
        <v>25.030390357690983</v>
      </c>
      <c r="O15" s="23">
        <f t="shared" si="0"/>
        <v>13.707144289246807</v>
      </c>
      <c r="P15" s="23">
        <f t="shared" si="0"/>
        <v>5.554062527994267</v>
      </c>
      <c r="Q15" s="21">
        <f t="shared" si="1"/>
        <v>-42.763157894736842</v>
      </c>
      <c r="R15" s="23">
        <f t="shared" si="2"/>
        <v>14.278294712159227</v>
      </c>
      <c r="S15" s="23">
        <f t="shared" si="3"/>
        <v>57.935027072839482</v>
      </c>
      <c r="T15" s="23">
        <f t="shared" si="4"/>
        <v>0</v>
      </c>
      <c r="U15" s="24">
        <f t="shared" si="5"/>
        <v>36.693503724183451</v>
      </c>
      <c r="V15" s="28">
        <f t="shared" si="6"/>
        <v>132.52489019136164</v>
      </c>
      <c r="W15" s="29">
        <f t="shared" si="7"/>
        <v>2.8380392601527995</v>
      </c>
      <c r="X15" s="30">
        <f t="shared" si="8"/>
        <v>170.28235560916798</v>
      </c>
    </row>
    <row r="16" spans="1:24" ht="15.6" x14ac:dyDescent="0.3">
      <c r="A16" s="17">
        <v>60642</v>
      </c>
      <c r="B16" s="18">
        <v>18485</v>
      </c>
      <c r="C16" s="19">
        <v>0.51070000000000004</v>
      </c>
      <c r="D16" s="18">
        <v>0.54519999999999991</v>
      </c>
      <c r="E16" s="20">
        <v>11100</v>
      </c>
      <c r="F16" s="20">
        <v>9</v>
      </c>
      <c r="G16" s="20">
        <v>12</v>
      </c>
      <c r="H16" s="21">
        <v>4.3748482804002498</v>
      </c>
      <c r="I16" s="20">
        <v>24416</v>
      </c>
      <c r="J16" s="22">
        <v>107</v>
      </c>
      <c r="K16" s="19">
        <v>0.90792922700000001</v>
      </c>
      <c r="L16" s="23">
        <f t="shared" si="0"/>
        <v>10.285363902128516</v>
      </c>
      <c r="M16" s="23">
        <f t="shared" si="0"/>
        <v>9.1298160807757203</v>
      </c>
      <c r="N16" s="23">
        <f t="shared" si="0"/>
        <v>25.588915850390254</v>
      </c>
      <c r="O16" s="23">
        <f t="shared" si="0"/>
        <v>5.1928089286907699</v>
      </c>
      <c r="P16" s="23">
        <f t="shared" si="0"/>
        <v>0.80623488309594193</v>
      </c>
      <c r="Q16" s="21">
        <f t="shared" si="1"/>
        <v>-19.736842105263158</v>
      </c>
      <c r="R16" s="23">
        <f t="shared" si="2"/>
        <v>14.206198447566859</v>
      </c>
      <c r="S16" s="23">
        <f t="shared" si="3"/>
        <v>23.043766734714488</v>
      </c>
      <c r="T16" s="23">
        <f t="shared" si="4"/>
        <v>0</v>
      </c>
      <c r="U16" s="24">
        <f t="shared" si="5"/>
        <v>36.568991063064409</v>
      </c>
      <c r="V16" s="28">
        <f t="shared" si="6"/>
        <v>105.08525378516379</v>
      </c>
      <c r="W16" s="29">
        <f t="shared" si="7"/>
        <v>2.2504155670287465</v>
      </c>
      <c r="X16" s="30">
        <f t="shared" si="8"/>
        <v>135.02493402172479</v>
      </c>
    </row>
    <row r="17" spans="1:24" ht="15.6" x14ac:dyDescent="0.3">
      <c r="A17" s="17">
        <v>60610</v>
      </c>
      <c r="B17" s="18">
        <v>37730</v>
      </c>
      <c r="C17" s="19">
        <v>0.46400000000000002</v>
      </c>
      <c r="D17" s="18">
        <v>0.48580000000000001</v>
      </c>
      <c r="E17" s="20">
        <v>22100</v>
      </c>
      <c r="F17" s="20">
        <v>122</v>
      </c>
      <c r="G17" s="20">
        <v>18</v>
      </c>
      <c r="H17" s="21">
        <v>4.5187434925449068</v>
      </c>
      <c r="I17" s="20">
        <v>61694</v>
      </c>
      <c r="J17" s="22">
        <v>708</v>
      </c>
      <c r="K17" s="19">
        <v>0.81913962500000004</v>
      </c>
      <c r="L17" s="23">
        <f t="shared" si="0"/>
        <v>20.993604545702404</v>
      </c>
      <c r="M17" s="23">
        <f t="shared" si="0"/>
        <v>8.2949572380652707</v>
      </c>
      <c r="N17" s="23">
        <f t="shared" si="0"/>
        <v>22.800981878429177</v>
      </c>
      <c r="O17" s="23">
        <f t="shared" si="0"/>
        <v>10.338835794960904</v>
      </c>
      <c r="P17" s="23">
        <f t="shared" si="0"/>
        <v>10.928961748633879</v>
      </c>
      <c r="Q17" s="21">
        <f t="shared" si="1"/>
        <v>-29.605263157894736</v>
      </c>
      <c r="R17" s="23">
        <f t="shared" si="2"/>
        <v>14.673461266380475</v>
      </c>
      <c r="S17" s="23">
        <f t="shared" si="3"/>
        <v>58.226660588608922</v>
      </c>
      <c r="T17" s="23">
        <f t="shared" si="4"/>
        <v>0</v>
      </c>
      <c r="U17" s="24">
        <f t="shared" si="5"/>
        <v>32.992780422990982</v>
      </c>
      <c r="V17" s="28">
        <f t="shared" si="6"/>
        <v>149.64498032587727</v>
      </c>
      <c r="W17" s="29">
        <f t="shared" si="7"/>
        <v>3.2046684108651777</v>
      </c>
      <c r="X17" s="30">
        <f t="shared" si="8"/>
        <v>192.28010465191065</v>
      </c>
    </row>
    <row r="18" spans="1:24" ht="15.6" x14ac:dyDescent="0.3">
      <c r="A18" s="17">
        <v>60611</v>
      </c>
      <c r="B18" s="18">
        <v>28722</v>
      </c>
      <c r="C18" s="19">
        <v>0.46389999999999998</v>
      </c>
      <c r="D18" s="18">
        <v>0.48550000000000004</v>
      </c>
      <c r="E18" s="20">
        <v>18100</v>
      </c>
      <c r="F18" s="20">
        <v>149</v>
      </c>
      <c r="G18" s="20">
        <v>16</v>
      </c>
      <c r="H18" s="21">
        <v>4.6726997019271419</v>
      </c>
      <c r="I18" s="20">
        <v>89207</v>
      </c>
      <c r="J18" s="22">
        <v>5926</v>
      </c>
      <c r="K18" s="19">
        <v>0.58384431699999995</v>
      </c>
      <c r="L18" s="23">
        <f t="shared" si="0"/>
        <v>15.981402326044645</v>
      </c>
      <c r="M18" s="23">
        <f t="shared" si="0"/>
        <v>8.2931695317639633</v>
      </c>
      <c r="N18" s="23">
        <f t="shared" si="0"/>
        <v>22.786901403823318</v>
      </c>
      <c r="O18" s="23">
        <f t="shared" si="0"/>
        <v>8.4675532981354014</v>
      </c>
      <c r="P18" s="23">
        <f t="shared" si="0"/>
        <v>13.347666397921705</v>
      </c>
      <c r="Q18" s="21">
        <f t="shared" si="1"/>
        <v>-26.315789473684209</v>
      </c>
      <c r="R18" s="23">
        <f t="shared" si="2"/>
        <v>15.173394594929892</v>
      </c>
      <c r="S18" s="23">
        <f t="shared" si="3"/>
        <v>84.193369065517501</v>
      </c>
      <c r="T18" s="23">
        <f t="shared" si="4"/>
        <v>0</v>
      </c>
      <c r="U18" s="24">
        <f t="shared" si="5"/>
        <v>23.515706924801908</v>
      </c>
      <c r="V18" s="28">
        <f t="shared" si="6"/>
        <v>165.44337406925413</v>
      </c>
      <c r="W18" s="29">
        <f t="shared" si="7"/>
        <v>3.542993246496533</v>
      </c>
      <c r="X18" s="30">
        <f t="shared" si="8"/>
        <v>212.57959478979197</v>
      </c>
    </row>
    <row r="19" spans="1:24" ht="15.6" x14ac:dyDescent="0.3">
      <c r="A19" s="17">
        <v>60654</v>
      </c>
      <c r="B19" s="18">
        <v>14880</v>
      </c>
      <c r="C19" s="19">
        <v>0.4667</v>
      </c>
      <c r="D19" s="18">
        <v>0.48890000000000006</v>
      </c>
      <c r="E19" s="20">
        <v>23000</v>
      </c>
      <c r="F19" s="20">
        <v>115</v>
      </c>
      <c r="G19" s="20">
        <v>14</v>
      </c>
      <c r="H19" s="21">
        <v>4.4035273976663039</v>
      </c>
      <c r="I19" s="20">
        <v>68187</v>
      </c>
      <c r="J19" s="22">
        <v>-2806</v>
      </c>
      <c r="K19" s="19">
        <v>0.88887911200000003</v>
      </c>
      <c r="L19" s="23">
        <f t="shared" si="0"/>
        <v>8.2794814640883043</v>
      </c>
      <c r="M19" s="23">
        <f t="shared" si="0"/>
        <v>8.3432253082005658</v>
      </c>
      <c r="N19" s="23">
        <f t="shared" si="0"/>
        <v>22.94648011602311</v>
      </c>
      <c r="O19" s="23">
        <f t="shared" si="0"/>
        <v>10.759874356746641</v>
      </c>
      <c r="P19" s="23">
        <f t="shared" si="0"/>
        <v>10.301890172892591</v>
      </c>
      <c r="Q19" s="21">
        <f t="shared" si="1"/>
        <v>-23.026315789473681</v>
      </c>
      <c r="R19" s="23">
        <f t="shared" si="2"/>
        <v>14.299326529975541</v>
      </c>
      <c r="S19" s="23">
        <f t="shared" si="3"/>
        <v>64.354739610909931</v>
      </c>
      <c r="T19" s="23">
        <f t="shared" si="4"/>
        <v>64.645440722480771</v>
      </c>
      <c r="U19" s="24">
        <f t="shared" si="5"/>
        <v>35.80170274975918</v>
      </c>
      <c r="V19" s="28">
        <f t="shared" si="6"/>
        <v>216.70584524160299</v>
      </c>
      <c r="W19" s="29">
        <f t="shared" si="7"/>
        <v>4.6407863142704562</v>
      </c>
      <c r="X19" s="30">
        <f t="shared" si="8"/>
        <v>278.44717885622737</v>
      </c>
    </row>
    <row r="20" spans="1:24" ht="15.6" x14ac:dyDescent="0.3">
      <c r="A20" s="17">
        <v>60604</v>
      </c>
      <c r="B20" s="18">
        <v>575</v>
      </c>
      <c r="C20" s="19">
        <v>0.49390000000000001</v>
      </c>
      <c r="D20" s="18">
        <v>0.53389999999999993</v>
      </c>
      <c r="E20" s="20">
        <v>11000</v>
      </c>
      <c r="F20" s="20">
        <v>227</v>
      </c>
      <c r="G20" s="20">
        <v>3</v>
      </c>
      <c r="H20" s="21">
        <v>4.5506484945822008</v>
      </c>
      <c r="I20" s="20">
        <v>15680</v>
      </c>
      <c r="J20" s="22">
        <v>-450</v>
      </c>
      <c r="K20" s="19">
        <v>0.80401785699999995</v>
      </c>
      <c r="L20" s="23">
        <f t="shared" si="0"/>
        <v>0.31993963990932633</v>
      </c>
      <c r="M20" s="23">
        <f t="shared" si="0"/>
        <v>8.8294814221561158</v>
      </c>
      <c r="N20" s="23">
        <f t="shared" si="0"/>
        <v>25.058551306902711</v>
      </c>
      <c r="O20" s="23">
        <f t="shared" si="0"/>
        <v>5.1460268662701329</v>
      </c>
      <c r="P20" s="23">
        <f t="shared" si="0"/>
        <v>20.335035384753201</v>
      </c>
      <c r="Q20" s="21">
        <f t="shared" si="1"/>
        <v>-4.9342105263157894</v>
      </c>
      <c r="R20" s="23">
        <f t="shared" si="2"/>
        <v>14.777064582738307</v>
      </c>
      <c r="S20" s="23">
        <f t="shared" si="3"/>
        <v>14.798749279174441</v>
      </c>
      <c r="T20" s="23">
        <f t="shared" si="4"/>
        <v>10.367230336819794</v>
      </c>
      <c r="U20" s="24">
        <f t="shared" si="5"/>
        <v>32.383715550526269</v>
      </c>
      <c r="V20" s="28">
        <f t="shared" si="6"/>
        <v>127.08158384293452</v>
      </c>
      <c r="W20" s="29">
        <f t="shared" si="7"/>
        <v>2.7214700851127889</v>
      </c>
      <c r="X20" s="30">
        <f t="shared" si="8"/>
        <v>163.28820510676735</v>
      </c>
    </row>
    <row r="21" spans="1:24" ht="15.6" x14ac:dyDescent="0.3">
      <c r="A21" s="17">
        <v>60603</v>
      </c>
      <c r="B21" s="18">
        <v>497</v>
      </c>
      <c r="C21" s="19">
        <v>0.49299999999999999</v>
      </c>
      <c r="D21" s="18">
        <v>0.53129999999999999</v>
      </c>
      <c r="E21" s="20">
        <v>13700</v>
      </c>
      <c r="F21" s="20">
        <v>98</v>
      </c>
      <c r="G21" s="20">
        <v>5</v>
      </c>
      <c r="H21" s="21">
        <v>4.5591450421695798</v>
      </c>
      <c r="I21" s="20">
        <v>27542</v>
      </c>
      <c r="J21" s="22">
        <v>-2821</v>
      </c>
      <c r="K21" s="19">
        <v>0.555406289</v>
      </c>
      <c r="L21" s="23">
        <f t="shared" si="0"/>
        <v>0.27653913223466986</v>
      </c>
      <c r="M21" s="23">
        <f t="shared" si="0"/>
        <v>8.8133920654443507</v>
      </c>
      <c r="N21" s="23">
        <f t="shared" si="0"/>
        <v>24.936520526985223</v>
      </c>
      <c r="O21" s="23">
        <f t="shared" si="0"/>
        <v>6.4091425516273475</v>
      </c>
      <c r="P21" s="23">
        <f t="shared" si="0"/>
        <v>8.7790020603780352</v>
      </c>
      <c r="Q21" s="21">
        <f t="shared" si="1"/>
        <v>-8.223684210526315</v>
      </c>
      <c r="R21" s="23">
        <f t="shared" si="2"/>
        <v>14.804654943228353</v>
      </c>
      <c r="S21" s="23">
        <f t="shared" si="3"/>
        <v>25.994078612692757</v>
      </c>
      <c r="T21" s="23">
        <f t="shared" si="4"/>
        <v>64.991015067041431</v>
      </c>
      <c r="U21" s="24">
        <f t="shared" si="5"/>
        <v>22.370298273051151</v>
      </c>
      <c r="V21" s="28">
        <f t="shared" si="6"/>
        <v>169.150959022157</v>
      </c>
      <c r="W21" s="29">
        <f t="shared" si="7"/>
        <v>3.6223917024507033</v>
      </c>
      <c r="X21" s="30">
        <f t="shared" si="8"/>
        <v>217.34350214704222</v>
      </c>
    </row>
    <row r="22" spans="1:24" ht="15.6" x14ac:dyDescent="0.3">
      <c r="A22" s="17">
        <v>60616</v>
      </c>
      <c r="B22" s="18">
        <v>48437</v>
      </c>
      <c r="C22" s="19">
        <v>0.48070000000000002</v>
      </c>
      <c r="D22" s="18">
        <v>0.36039999999999994</v>
      </c>
      <c r="E22" s="20">
        <v>6100</v>
      </c>
      <c r="F22" s="20">
        <v>87</v>
      </c>
      <c r="G22" s="20">
        <v>29</v>
      </c>
      <c r="H22" s="21">
        <v>5.3537211391570523</v>
      </c>
      <c r="I22" s="20">
        <v>32058</v>
      </c>
      <c r="J22" s="22">
        <v>412</v>
      </c>
      <c r="K22" s="19">
        <v>0.77565662199999996</v>
      </c>
      <c r="L22" s="23">
        <f t="shared" si="0"/>
        <v>26.951158849196592</v>
      </c>
      <c r="M22" s="23">
        <f t="shared" si="0"/>
        <v>8.5935041903835678</v>
      </c>
      <c r="N22" s="23">
        <f t="shared" si="0"/>
        <v>16.915343493178003</v>
      </c>
      <c r="O22" s="23">
        <f t="shared" si="0"/>
        <v>2.8537058076588919</v>
      </c>
      <c r="P22" s="23">
        <f t="shared" si="0"/>
        <v>7.7936038699274386</v>
      </c>
      <c r="Q22" s="21">
        <f t="shared" si="1"/>
        <v>-47.697368421052637</v>
      </c>
      <c r="R22" s="23">
        <f t="shared" si="2"/>
        <v>17.384837155733432</v>
      </c>
      <c r="S22" s="23">
        <f t="shared" si="3"/>
        <v>30.256269412740703</v>
      </c>
      <c r="T22" s="23">
        <f t="shared" si="4"/>
        <v>0</v>
      </c>
      <c r="U22" s="24">
        <f t="shared" si="5"/>
        <v>31.241399917974803</v>
      </c>
      <c r="V22" s="28">
        <f t="shared" si="6"/>
        <v>94.292454275740795</v>
      </c>
      <c r="W22" s="29">
        <f t="shared" si="7"/>
        <v>2.0192862396211098</v>
      </c>
      <c r="X22" s="30">
        <f t="shared" si="8"/>
        <v>121.15717437726659</v>
      </c>
    </row>
    <row r="23" spans="1:24" ht="15.6" x14ac:dyDescent="0.3">
      <c r="A23" s="17">
        <v>60602</v>
      </c>
      <c r="B23" s="18">
        <v>1210</v>
      </c>
      <c r="C23" s="19">
        <v>0.49340000000000001</v>
      </c>
      <c r="D23" s="18">
        <v>0.53220000000000001</v>
      </c>
      <c r="E23" s="20">
        <v>18750</v>
      </c>
      <c r="F23" s="20">
        <v>49.5</v>
      </c>
      <c r="G23" s="20">
        <v>3</v>
      </c>
      <c r="H23" s="21">
        <v>4.5259847364358121</v>
      </c>
      <c r="I23" s="20">
        <v>17152</v>
      </c>
      <c r="J23" s="22">
        <v>-22</v>
      </c>
      <c r="K23" s="19">
        <v>0.79302705200000001</v>
      </c>
      <c r="L23" s="23">
        <f t="shared" si="0"/>
        <v>0.67326428572223451</v>
      </c>
      <c r="M23" s="23">
        <f t="shared" si="0"/>
        <v>8.8205428906495786</v>
      </c>
      <c r="N23" s="23">
        <f t="shared" si="0"/>
        <v>24.978761950802816</v>
      </c>
      <c r="O23" s="23">
        <f t="shared" si="0"/>
        <v>8.7716367038695449</v>
      </c>
      <c r="P23" s="23">
        <f t="shared" si="0"/>
        <v>4.4342918570276808</v>
      </c>
      <c r="Q23" s="21">
        <f t="shared" si="1"/>
        <v>-4.9342105263157894</v>
      </c>
      <c r="R23" s="23">
        <f t="shared" si="2"/>
        <v>14.696975349870479</v>
      </c>
      <c r="S23" s="23">
        <f t="shared" si="3"/>
        <v>16.188019619668367</v>
      </c>
      <c r="T23" s="23">
        <f t="shared" si="4"/>
        <v>0.50684237202230109</v>
      </c>
      <c r="U23" s="24">
        <f t="shared" si="5"/>
        <v>31.941034956193025</v>
      </c>
      <c r="V23" s="28">
        <f t="shared" si="6"/>
        <v>106.07715945951024</v>
      </c>
      <c r="W23" s="29">
        <f t="shared" si="7"/>
        <v>2.2716573672830136</v>
      </c>
      <c r="X23" s="30">
        <f t="shared" si="8"/>
        <v>136.29944203698082</v>
      </c>
    </row>
    <row r="24" spans="1:24" ht="15.6" x14ac:dyDescent="0.3">
      <c r="A24" s="17">
        <v>60661</v>
      </c>
      <c r="B24" s="18">
        <v>7798</v>
      </c>
      <c r="C24" s="19">
        <v>0.49149999999999999</v>
      </c>
      <c r="D24" s="18">
        <v>0.53310000000000002</v>
      </c>
      <c r="E24" s="20">
        <v>15600</v>
      </c>
      <c r="F24" s="20">
        <v>102</v>
      </c>
      <c r="G24" s="20">
        <v>12</v>
      </c>
      <c r="H24" s="21">
        <v>4.3403303456122151</v>
      </c>
      <c r="I24" s="20">
        <v>78847</v>
      </c>
      <c r="J24" s="22">
        <v>-2434</v>
      </c>
      <c r="K24" s="19">
        <v>0.93289535400000001</v>
      </c>
      <c r="L24" s="23">
        <f t="shared" si="0"/>
        <v>4.338937933935525</v>
      </c>
      <c r="M24" s="23">
        <f t="shared" si="0"/>
        <v>8.7865764709247429</v>
      </c>
      <c r="N24" s="23">
        <f t="shared" si="0"/>
        <v>25.02100337462041</v>
      </c>
      <c r="O24" s="23">
        <f t="shared" si="0"/>
        <v>7.2980017376194617</v>
      </c>
      <c r="P24" s="23">
        <f t="shared" si="0"/>
        <v>9.1373286750873426</v>
      </c>
      <c r="Q24" s="21">
        <f t="shared" si="1"/>
        <v>-19.736842105263158</v>
      </c>
      <c r="R24" s="23">
        <f t="shared" si="2"/>
        <v>14.094110301837121</v>
      </c>
      <c r="S24" s="23">
        <f t="shared" si="3"/>
        <v>74.415624006062956</v>
      </c>
      <c r="T24" s="23">
        <f t="shared" si="4"/>
        <v>56.0751969773764</v>
      </c>
      <c r="U24" s="24">
        <f t="shared" si="5"/>
        <v>37.574560713200071</v>
      </c>
      <c r="V24" s="28">
        <f t="shared" si="6"/>
        <v>217.00449808540088</v>
      </c>
      <c r="W24" s="29">
        <f t="shared" si="7"/>
        <v>4.6471820071446839</v>
      </c>
      <c r="X24" s="30">
        <f t="shared" si="8"/>
        <v>278.83092042868105</v>
      </c>
    </row>
    <row r="25" spans="1:24" ht="15.6" x14ac:dyDescent="0.3">
      <c r="A25" s="17">
        <v>60637</v>
      </c>
      <c r="B25" s="18">
        <v>49508</v>
      </c>
      <c r="C25" s="19">
        <v>0.4486</v>
      </c>
      <c r="D25" s="18">
        <v>0.30759999999999998</v>
      </c>
      <c r="E25" s="20">
        <v>20900</v>
      </c>
      <c r="F25" s="20">
        <v>72</v>
      </c>
      <c r="G25" s="20">
        <v>17</v>
      </c>
      <c r="H25" s="21">
        <v>8.153089117294499</v>
      </c>
      <c r="I25" s="20">
        <v>12684</v>
      </c>
      <c r="J25" s="22">
        <v>-255</v>
      </c>
      <c r="K25" s="19">
        <v>0.81378114199999996</v>
      </c>
      <c r="L25" s="23">
        <f t="shared" si="0"/>
        <v>27.547081204575523</v>
      </c>
      <c r="M25" s="23">
        <f t="shared" si="0"/>
        <v>8.0196504676639666</v>
      </c>
      <c r="N25" s="23">
        <f t="shared" si="0"/>
        <v>14.437179962545933</v>
      </c>
      <c r="O25" s="23">
        <f t="shared" si="0"/>
        <v>9.7774510459132511</v>
      </c>
      <c r="P25" s="23">
        <f t="shared" si="0"/>
        <v>6.4498790647675355</v>
      </c>
      <c r="Q25" s="21">
        <f t="shared" si="1"/>
        <v>-27.960526315789473</v>
      </c>
      <c r="R25" s="23">
        <f t="shared" si="2"/>
        <v>26.475067142302525</v>
      </c>
      <c r="S25" s="23">
        <f t="shared" si="3"/>
        <v>11.971131113332182</v>
      </c>
      <c r="T25" s="23">
        <f t="shared" si="4"/>
        <v>5.8747638575312173</v>
      </c>
      <c r="U25" s="24">
        <f t="shared" si="5"/>
        <v>32.776954881625748</v>
      </c>
      <c r="V25" s="28">
        <f t="shared" si="6"/>
        <v>115.36863242446842</v>
      </c>
      <c r="W25" s="29">
        <f t="shared" si="7"/>
        <v>2.4706355744795849</v>
      </c>
      <c r="X25" s="30">
        <f t="shared" si="8"/>
        <v>148.23813446877512</v>
      </c>
    </row>
    <row r="26" spans="1:24" ht="15.6" x14ac:dyDescent="0.3">
      <c r="A26" s="17">
        <v>60657</v>
      </c>
      <c r="B26" s="18">
        <v>66001</v>
      </c>
      <c r="C26" s="19">
        <v>0.49740000000000001</v>
      </c>
      <c r="D26" s="18">
        <v>0.60599999999999998</v>
      </c>
      <c r="E26" s="20">
        <v>12900</v>
      </c>
      <c r="F26" s="20">
        <v>201</v>
      </c>
      <c r="G26" s="20">
        <v>20</v>
      </c>
      <c r="H26" s="21">
        <v>5.277554209261222</v>
      </c>
      <c r="I26" s="20">
        <v>54456</v>
      </c>
      <c r="J26" s="22">
        <v>2872</v>
      </c>
      <c r="K26" s="19">
        <v>0.805108712</v>
      </c>
      <c r="L26" s="23">
        <f t="shared" si="0"/>
        <v>36.724062910705122</v>
      </c>
      <c r="M26" s="23">
        <f t="shared" si="0"/>
        <v>8.8920511427018649</v>
      </c>
      <c r="N26" s="23">
        <f t="shared" si="0"/>
        <v>28.442558703845371</v>
      </c>
      <c r="O26" s="23">
        <f t="shared" si="0"/>
        <v>6.0348860522622463</v>
      </c>
      <c r="P26" s="23">
        <f t="shared" si="0"/>
        <v>18.005912389142704</v>
      </c>
      <c r="Q26" s="21">
        <f t="shared" si="1"/>
        <v>-32.89473684210526</v>
      </c>
      <c r="R26" s="23">
        <f t="shared" si="2"/>
        <v>17.137504573689451</v>
      </c>
      <c r="S26" s="23">
        <f t="shared" si="3"/>
        <v>51.395452215990012</v>
      </c>
      <c r="T26" s="23">
        <f t="shared" si="4"/>
        <v>0</v>
      </c>
      <c r="U26" s="24">
        <f t="shared" si="5"/>
        <v>32.427652308546399</v>
      </c>
      <c r="V26" s="28">
        <f t="shared" si="6"/>
        <v>166.16534345477794</v>
      </c>
      <c r="W26" s="29">
        <f t="shared" si="7"/>
        <v>3.5584543229613868</v>
      </c>
      <c r="X26" s="30">
        <f t="shared" si="8"/>
        <v>213.50725937768323</v>
      </c>
    </row>
    <row r="27" spans="1:24" ht="15.6" x14ac:dyDescent="0.3">
      <c r="A27" s="17">
        <v>60647</v>
      </c>
      <c r="B27" s="18">
        <v>87297</v>
      </c>
      <c r="C27" s="19">
        <v>0.50419999999999998</v>
      </c>
      <c r="D27" s="18">
        <v>0.4612</v>
      </c>
      <c r="E27" s="20">
        <v>10600</v>
      </c>
      <c r="F27" s="20">
        <v>204</v>
      </c>
      <c r="G27" s="20">
        <v>24</v>
      </c>
      <c r="H27" s="21">
        <v>5.4257890080244442</v>
      </c>
      <c r="I27" s="20">
        <v>26516</v>
      </c>
      <c r="J27" s="22">
        <v>835</v>
      </c>
      <c r="K27" s="19">
        <v>0.82565243600000005</v>
      </c>
      <c r="L27" s="23">
        <f t="shared" si="0"/>
        <v>48.573514339416455</v>
      </c>
      <c r="M27" s="23">
        <f t="shared" si="0"/>
        <v>9.0136151711907537</v>
      </c>
      <c r="N27" s="23">
        <f t="shared" si="0"/>
        <v>21.646382960748326</v>
      </c>
      <c r="O27" s="23">
        <f t="shared" si="0"/>
        <v>4.9588986165875832</v>
      </c>
      <c r="P27" s="23">
        <f t="shared" si="0"/>
        <v>18.274657350174685</v>
      </c>
      <c r="Q27" s="21">
        <f t="shared" si="1"/>
        <v>-39.473684210526315</v>
      </c>
      <c r="R27" s="23">
        <f t="shared" si="2"/>
        <v>17.618859087741949</v>
      </c>
      <c r="S27" s="23">
        <f t="shared" si="3"/>
        <v>25.02574208460392</v>
      </c>
      <c r="T27" s="23">
        <f t="shared" si="4"/>
        <v>0</v>
      </c>
      <c r="U27" s="24">
        <f t="shared" si="5"/>
        <v>33.255099247159002</v>
      </c>
      <c r="V27" s="28">
        <f t="shared" si="6"/>
        <v>138.89308464709637</v>
      </c>
      <c r="W27" s="29">
        <f t="shared" si="7"/>
        <v>2.9744150447738282</v>
      </c>
      <c r="X27" s="30">
        <f t="shared" si="8"/>
        <v>178.4649026864297</v>
      </c>
    </row>
    <row r="28" spans="1:24" ht="15.6" x14ac:dyDescent="0.3">
      <c r="A28" s="17">
        <v>60612</v>
      </c>
      <c r="B28" s="18">
        <v>33478</v>
      </c>
      <c r="C28" s="19">
        <v>0.48420000000000002</v>
      </c>
      <c r="D28" s="18">
        <v>0.44140000000000001</v>
      </c>
      <c r="E28" s="20">
        <v>29500</v>
      </c>
      <c r="F28" s="20">
        <v>76</v>
      </c>
      <c r="G28" s="20">
        <v>19</v>
      </c>
      <c r="H28" s="21">
        <v>4.6761094037383524</v>
      </c>
      <c r="I28" s="20">
        <v>13200</v>
      </c>
      <c r="J28" s="22">
        <v>-648</v>
      </c>
      <c r="K28" s="19">
        <v>0.91318181799999998</v>
      </c>
      <c r="L28" s="23">
        <f t="shared" si="0"/>
        <v>18.627720460668566</v>
      </c>
      <c r="M28" s="23">
        <f t="shared" si="0"/>
        <v>8.6560739109293205</v>
      </c>
      <c r="N28" s="23">
        <f t="shared" si="0"/>
        <v>20.7170716367613</v>
      </c>
      <c r="O28" s="23">
        <f t="shared" si="0"/>
        <v>13.800708414088083</v>
      </c>
      <c r="P28" s="23">
        <f t="shared" si="0"/>
        <v>6.8082056794768429</v>
      </c>
      <c r="Q28" s="21">
        <f t="shared" si="1"/>
        <v>-31.25</v>
      </c>
      <c r="R28" s="23">
        <f t="shared" si="2"/>
        <v>15.184466727601119</v>
      </c>
      <c r="S28" s="23">
        <f t="shared" si="3"/>
        <v>12.458130770733586</v>
      </c>
      <c r="T28" s="23">
        <f t="shared" si="4"/>
        <v>14.928811685020504</v>
      </c>
      <c r="U28" s="24">
        <f t="shared" si="5"/>
        <v>36.780551554372323</v>
      </c>
      <c r="V28" s="28">
        <f t="shared" si="6"/>
        <v>116.71174083965165</v>
      </c>
      <c r="W28" s="29">
        <f t="shared" si="7"/>
        <v>2.4993984310828052</v>
      </c>
      <c r="X28" s="30">
        <f t="shared" si="8"/>
        <v>149.9639058649683</v>
      </c>
    </row>
    <row r="29" spans="1:24" ht="15.6" x14ac:dyDescent="0.3">
      <c r="A29" s="17">
        <v>60615</v>
      </c>
      <c r="B29" s="18">
        <v>40608</v>
      </c>
      <c r="C29" s="19">
        <v>0.44890000000000002</v>
      </c>
      <c r="D29" s="18">
        <v>0.36009999999999998</v>
      </c>
      <c r="E29" s="20">
        <v>10800</v>
      </c>
      <c r="F29" s="20">
        <v>64</v>
      </c>
      <c r="G29" s="20">
        <v>11</v>
      </c>
      <c r="H29" s="21">
        <v>7.538728242990218</v>
      </c>
      <c r="I29" s="20">
        <v>10823</v>
      </c>
      <c r="J29" s="22">
        <v>84</v>
      </c>
      <c r="K29" s="19">
        <v>0.76679294099999995</v>
      </c>
      <c r="L29" s="23">
        <f t="shared" si="0"/>
        <v>22.594971995544213</v>
      </c>
      <c r="M29" s="23">
        <f t="shared" si="0"/>
        <v>8.0250135865678889</v>
      </c>
      <c r="N29" s="23">
        <f t="shared" si="0"/>
        <v>16.901263018572141</v>
      </c>
      <c r="O29" s="23">
        <f t="shared" si="0"/>
        <v>5.0524627414288572</v>
      </c>
      <c r="P29" s="23">
        <f t="shared" si="0"/>
        <v>5.7332258353489207</v>
      </c>
      <c r="Q29" s="21">
        <f t="shared" si="1"/>
        <v>-18.092105263157894</v>
      </c>
      <c r="R29" s="23">
        <f t="shared" si="2"/>
        <v>24.480087673439936</v>
      </c>
      <c r="S29" s="23">
        <f t="shared" si="3"/>
        <v>10.214723434215879</v>
      </c>
      <c r="T29" s="23">
        <f t="shared" si="4"/>
        <v>0</v>
      </c>
      <c r="U29" s="24">
        <f t="shared" si="5"/>
        <v>30.884394259785044</v>
      </c>
      <c r="V29" s="28">
        <f t="shared" si="6"/>
        <v>105.79403728174499</v>
      </c>
      <c r="W29" s="29">
        <f t="shared" si="7"/>
        <v>2.2655942658176396</v>
      </c>
      <c r="X29" s="30">
        <f t="shared" si="8"/>
        <v>135.93565594905837</v>
      </c>
    </row>
    <row r="30" spans="1:24" ht="15.6" x14ac:dyDescent="0.3">
      <c r="A30" s="17">
        <v>60618</v>
      </c>
      <c r="B30" s="18">
        <v>92089</v>
      </c>
      <c r="C30" s="19">
        <v>0.50190000000000001</v>
      </c>
      <c r="D30" s="18">
        <v>0.39369999999999999</v>
      </c>
      <c r="E30" s="20">
        <v>18700</v>
      </c>
      <c r="F30" s="20">
        <v>193</v>
      </c>
      <c r="G30" s="20">
        <v>21</v>
      </c>
      <c r="H30" s="21">
        <v>5.9522485923285462</v>
      </c>
      <c r="I30" s="20">
        <v>10973</v>
      </c>
      <c r="J30" s="22">
        <v>805</v>
      </c>
      <c r="K30" s="19">
        <v>0.85200036499999998</v>
      </c>
      <c r="L30" s="23">
        <f t="shared" si="0"/>
        <v>51.239863477582531</v>
      </c>
      <c r="M30" s="23">
        <f t="shared" si="0"/>
        <v>8.9724979262606883</v>
      </c>
      <c r="N30" s="23">
        <f t="shared" si="0"/>
        <v>18.478276174428913</v>
      </c>
      <c r="O30" s="23">
        <f t="shared" si="0"/>
        <v>8.748245672659225</v>
      </c>
      <c r="P30" s="23">
        <f t="shared" si="0"/>
        <v>17.289259159724089</v>
      </c>
      <c r="Q30" s="21">
        <f t="shared" si="1"/>
        <v>-34.539473684210527</v>
      </c>
      <c r="R30" s="23">
        <f t="shared" si="2"/>
        <v>19.328401647824371</v>
      </c>
      <c r="S30" s="23">
        <f t="shared" si="3"/>
        <v>10.356293102065125</v>
      </c>
      <c r="T30" s="23">
        <f t="shared" si="4"/>
        <v>0</v>
      </c>
      <c r="U30" s="24">
        <f t="shared" si="5"/>
        <v>34.316324231968593</v>
      </c>
      <c r="V30" s="28">
        <f t="shared" si="6"/>
        <v>134.18968770830298</v>
      </c>
      <c r="W30" s="29">
        <f t="shared" si="7"/>
        <v>2.8736911343513905</v>
      </c>
      <c r="X30" s="30">
        <f t="shared" si="8"/>
        <v>172.42146806108343</v>
      </c>
    </row>
    <row r="31" spans="1:24" ht="15.6" x14ac:dyDescent="0.3">
      <c r="A31" s="17">
        <v>60613</v>
      </c>
      <c r="B31" s="18">
        <v>48285</v>
      </c>
      <c r="C31" s="19">
        <v>0.50419999999999998</v>
      </c>
      <c r="D31" s="18">
        <v>0.55600000000000005</v>
      </c>
      <c r="E31" s="20">
        <v>11600</v>
      </c>
      <c r="F31" s="20">
        <v>76</v>
      </c>
      <c r="G31" s="20">
        <v>23</v>
      </c>
      <c r="H31" s="21">
        <v>5.9023715335996894</v>
      </c>
      <c r="I31" s="20">
        <v>43431</v>
      </c>
      <c r="J31" s="22">
        <v>864</v>
      </c>
      <c r="K31" s="19">
        <v>0.79530749899999997</v>
      </c>
      <c r="L31" s="23">
        <f t="shared" si="0"/>
        <v>26.866583500907517</v>
      </c>
      <c r="M31" s="23">
        <f t="shared" si="0"/>
        <v>9.0136151711907537</v>
      </c>
      <c r="N31" s="23">
        <f t="shared" si="0"/>
        <v>26.095812936201366</v>
      </c>
      <c r="O31" s="23">
        <f t="shared" si="0"/>
        <v>5.4267192407939584</v>
      </c>
      <c r="P31" s="23">
        <f t="shared" si="0"/>
        <v>6.8082056794768429</v>
      </c>
      <c r="Q31" s="21">
        <f t="shared" si="1"/>
        <v>-37.828947368421055</v>
      </c>
      <c r="R31" s="23">
        <f t="shared" si="2"/>
        <v>19.166438683883996</v>
      </c>
      <c r="S31" s="23">
        <f t="shared" si="3"/>
        <v>40.990081629070481</v>
      </c>
      <c r="T31" s="23">
        <f t="shared" si="4"/>
        <v>0</v>
      </c>
      <c r="U31" s="24">
        <f t="shared" si="5"/>
        <v>32.032885337789772</v>
      </c>
      <c r="V31" s="28">
        <f t="shared" si="6"/>
        <v>128.57139481089362</v>
      </c>
      <c r="W31" s="29">
        <f t="shared" si="7"/>
        <v>2.7533745976248825</v>
      </c>
      <c r="X31" s="30">
        <f t="shared" si="8"/>
        <v>165.20247585749297</v>
      </c>
    </row>
    <row r="32" spans="1:24" ht="15.6" x14ac:dyDescent="0.3">
      <c r="A32" s="17">
        <v>60653</v>
      </c>
      <c r="B32" s="18">
        <v>29912</v>
      </c>
      <c r="C32" s="19">
        <v>0.43180000000000002</v>
      </c>
      <c r="D32" s="18">
        <v>0.30309999999999998</v>
      </c>
      <c r="E32" s="20">
        <v>19900</v>
      </c>
      <c r="F32" s="20">
        <v>59</v>
      </c>
      <c r="G32" s="20">
        <v>9</v>
      </c>
      <c r="H32" s="21">
        <v>6.617419312167339</v>
      </c>
      <c r="I32" s="20">
        <v>2101</v>
      </c>
      <c r="J32" s="22">
        <v>176</v>
      </c>
      <c r="K32" s="19">
        <v>0.73346025699999995</v>
      </c>
      <c r="L32" s="23">
        <f t="shared" si="0"/>
        <v>16.643538276465684</v>
      </c>
      <c r="M32" s="23">
        <f t="shared" si="0"/>
        <v>7.719315809044363</v>
      </c>
      <c r="N32" s="23">
        <f t="shared" si="0"/>
        <v>14.225972843457974</v>
      </c>
      <c r="O32" s="23">
        <f t="shared" si="0"/>
        <v>9.3096304217068777</v>
      </c>
      <c r="P32" s="23">
        <f t="shared" si="0"/>
        <v>5.2853175669622861</v>
      </c>
      <c r="Q32" s="21">
        <f t="shared" si="1"/>
        <v>-14.802631578947368</v>
      </c>
      <c r="R32" s="23">
        <f t="shared" si="2"/>
        <v>21.488373066690642</v>
      </c>
      <c r="S32" s="23">
        <f t="shared" si="3"/>
        <v>1.9829191476750958</v>
      </c>
      <c r="T32" s="23">
        <f t="shared" si="4"/>
        <v>0</v>
      </c>
      <c r="U32" s="24">
        <f t="shared" si="5"/>
        <v>29.541841793078351</v>
      </c>
      <c r="V32" s="28">
        <f t="shared" si="6"/>
        <v>91.394277346133904</v>
      </c>
      <c r="W32" s="29">
        <f t="shared" si="7"/>
        <v>1.9572213709219801</v>
      </c>
      <c r="X32" s="30">
        <f t="shared" si="8"/>
        <v>117.4332822553188</v>
      </c>
    </row>
    <row r="33" spans="1:24" ht="15.6" x14ac:dyDescent="0.3">
      <c r="A33" s="17">
        <v>60625</v>
      </c>
      <c r="B33" s="18">
        <v>78654</v>
      </c>
      <c r="C33" s="19">
        <v>0.50019999999999998</v>
      </c>
      <c r="D33" s="18">
        <v>0.39280000000000004</v>
      </c>
      <c r="E33" s="20">
        <v>23800</v>
      </c>
      <c r="F33" s="20">
        <v>286</v>
      </c>
      <c r="G33" s="20">
        <v>19</v>
      </c>
      <c r="H33" s="21">
        <v>6.8481403371183633</v>
      </c>
      <c r="I33" s="20">
        <v>11857</v>
      </c>
      <c r="J33" s="22">
        <v>390</v>
      </c>
      <c r="K33" s="19">
        <v>0.87829973900000002</v>
      </c>
      <c r="L33" s="23">
        <f t="shared" si="0"/>
        <v>43.764404239005486</v>
      </c>
      <c r="M33" s="23">
        <f t="shared" si="0"/>
        <v>8.9421069191384674</v>
      </c>
      <c r="N33" s="23">
        <f t="shared" si="0"/>
        <v>18.436034750611327</v>
      </c>
      <c r="O33" s="23">
        <f t="shared" si="0"/>
        <v>11.13413085611174</v>
      </c>
      <c r="P33" s="23">
        <f t="shared" si="0"/>
        <v>25.620352951715489</v>
      </c>
      <c r="Q33" s="21">
        <f t="shared" si="1"/>
        <v>-31.25</v>
      </c>
      <c r="R33" s="23">
        <f t="shared" si="2"/>
        <v>22.237580457759389</v>
      </c>
      <c r="S33" s="23">
        <f t="shared" si="3"/>
        <v>11.190610344590009</v>
      </c>
      <c r="T33" s="23">
        <f t="shared" si="4"/>
        <v>0</v>
      </c>
      <c r="U33" s="24">
        <f t="shared" si="5"/>
        <v>35.375593549631155</v>
      </c>
      <c r="V33" s="28">
        <f t="shared" si="6"/>
        <v>145.45081406856306</v>
      </c>
      <c r="W33" s="29">
        <f t="shared" si="7"/>
        <v>3.1148497474829404</v>
      </c>
      <c r="X33" s="30">
        <f t="shared" si="8"/>
        <v>186.89098484897642</v>
      </c>
    </row>
    <row r="34" spans="1:24" ht="15.6" x14ac:dyDescent="0.3">
      <c r="A34" s="17">
        <v>60640</v>
      </c>
      <c r="B34" s="18">
        <v>65796</v>
      </c>
      <c r="C34" s="19">
        <v>0.51800000000000002</v>
      </c>
      <c r="D34" s="18">
        <v>0.42809999999999998</v>
      </c>
      <c r="E34" s="20">
        <v>16700</v>
      </c>
      <c r="F34" s="20">
        <v>205</v>
      </c>
      <c r="G34" s="20">
        <v>14</v>
      </c>
      <c r="H34" s="21">
        <v>6.7121299305955704</v>
      </c>
      <c r="I34" s="20">
        <v>22613</v>
      </c>
      <c r="J34" s="22">
        <v>447</v>
      </c>
      <c r="K34" s="19">
        <v>0.80418343400000003</v>
      </c>
      <c r="L34" s="23">
        <f t="shared" si="0"/>
        <v>36.609997473867885</v>
      </c>
      <c r="M34" s="23">
        <f t="shared" si="0"/>
        <v>9.2603186407711426</v>
      </c>
      <c r="N34" s="23">
        <f t="shared" si="0"/>
        <v>20.09283726256799</v>
      </c>
      <c r="O34" s="23">
        <f t="shared" si="0"/>
        <v>7.8126044242464738</v>
      </c>
      <c r="P34" s="23">
        <f t="shared" si="0"/>
        <v>18.36423900385201</v>
      </c>
      <c r="Q34" s="21">
        <f t="shared" si="1"/>
        <v>-23.026315789473681</v>
      </c>
      <c r="R34" s="23">
        <f t="shared" si="2"/>
        <v>21.795921524201983</v>
      </c>
      <c r="S34" s="23">
        <f t="shared" si="3"/>
        <v>21.342099327166558</v>
      </c>
      <c r="T34" s="23">
        <f t="shared" si="4"/>
        <v>0</v>
      </c>
      <c r="U34" s="24">
        <f t="shared" si="5"/>
        <v>32.390384554731867</v>
      </c>
      <c r="V34" s="28">
        <f t="shared" si="6"/>
        <v>144.64208642193222</v>
      </c>
      <c r="W34" s="29">
        <f t="shared" si="7"/>
        <v>3.097530730590377</v>
      </c>
      <c r="X34" s="30">
        <f t="shared" si="8"/>
        <v>185.85184383542261</v>
      </c>
    </row>
    <row r="35" spans="1:24" ht="15.6" x14ac:dyDescent="0.3">
      <c r="A35" s="17">
        <v>60619</v>
      </c>
      <c r="B35" s="18">
        <v>63830</v>
      </c>
      <c r="C35" s="19">
        <v>0.43619999999999998</v>
      </c>
      <c r="D35" s="18">
        <v>0.2334</v>
      </c>
      <c r="E35" s="20">
        <v>17800</v>
      </c>
      <c r="F35" s="20">
        <v>31</v>
      </c>
      <c r="G35" s="20">
        <v>17</v>
      </c>
      <c r="H35" s="21">
        <v>9.8634027532343787</v>
      </c>
      <c r="I35" s="20">
        <v>638</v>
      </c>
      <c r="J35" s="22">
        <v>46</v>
      </c>
      <c r="K35" s="19">
        <v>0.77586206899999999</v>
      </c>
      <c r="L35" s="23">
        <f t="shared" si="0"/>
        <v>35.516082113760525</v>
      </c>
      <c r="M35" s="23">
        <f t="shared" si="0"/>
        <v>7.7979748863018772</v>
      </c>
      <c r="N35" s="23">
        <f t="shared" si="0"/>
        <v>10.954609243362226</v>
      </c>
      <c r="O35" s="23">
        <f t="shared" si="0"/>
        <v>8.3272071108734877</v>
      </c>
      <c r="P35" s="23">
        <f t="shared" si="0"/>
        <v>2.7770312639971335</v>
      </c>
      <c r="Q35" s="21">
        <f t="shared" si="1"/>
        <v>-27.960526315789473</v>
      </c>
      <c r="R35" s="23">
        <f t="shared" si="2"/>
        <v>32.028872294493688</v>
      </c>
      <c r="S35" s="23">
        <f t="shared" si="3"/>
        <v>0.60214298725212334</v>
      </c>
      <c r="T35" s="23">
        <f t="shared" si="4"/>
        <v>0</v>
      </c>
      <c r="U35" s="24">
        <f t="shared" si="5"/>
        <v>31.249674780467949</v>
      </c>
      <c r="V35" s="28">
        <f t="shared" si="6"/>
        <v>101.29306836471955</v>
      </c>
      <c r="W35" s="29">
        <f t="shared" si="7"/>
        <v>2.169205380101149</v>
      </c>
      <c r="X35" s="30">
        <f t="shared" si="8"/>
        <v>130.15232280606895</v>
      </c>
    </row>
    <row r="36" spans="1:24" ht="15.6" x14ac:dyDescent="0.3">
      <c r="A36" s="17">
        <v>60634</v>
      </c>
      <c r="B36" s="18">
        <v>74302</v>
      </c>
      <c r="C36" s="19">
        <v>0.49130000000000001</v>
      </c>
      <c r="D36" s="18">
        <v>0.28649999999999998</v>
      </c>
      <c r="E36" s="20">
        <v>21800</v>
      </c>
      <c r="F36" s="20">
        <v>112</v>
      </c>
      <c r="G36" s="20">
        <v>1</v>
      </c>
      <c r="H36" s="21">
        <v>5.3302971596431163</v>
      </c>
      <c r="I36" s="20">
        <v>3164</v>
      </c>
      <c r="J36" s="22">
        <v>529</v>
      </c>
      <c r="K36" s="19">
        <v>0.79804045499999998</v>
      </c>
      <c r="L36" s="23">
        <f t="shared" si="0"/>
        <v>41.342878477465675</v>
      </c>
      <c r="M36" s="23">
        <f t="shared" si="0"/>
        <v>8.7830010583221281</v>
      </c>
      <c r="N36" s="23">
        <f t="shared" si="0"/>
        <v>13.446853248600164</v>
      </c>
      <c r="O36" s="23">
        <f t="shared" si="0"/>
        <v>10.19848960769899</v>
      </c>
      <c r="P36" s="23">
        <f t="shared" si="0"/>
        <v>10.03314521186061</v>
      </c>
      <c r="Q36" s="21">
        <f t="shared" si="1"/>
        <v>-1.6447368421052631</v>
      </c>
      <c r="R36" s="23">
        <f t="shared" si="2"/>
        <v>17.308773786199559</v>
      </c>
      <c r="S36" s="23">
        <f t="shared" si="3"/>
        <v>2.9861761938334137</v>
      </c>
      <c r="T36" s="23">
        <f t="shared" si="4"/>
        <v>0</v>
      </c>
      <c r="U36" s="24">
        <f t="shared" si="5"/>
        <v>32.142961586651126</v>
      </c>
      <c r="V36" s="28">
        <f t="shared" si="6"/>
        <v>134.5975423285264</v>
      </c>
      <c r="W36" s="29">
        <f t="shared" si="7"/>
        <v>2.8824253987069945</v>
      </c>
      <c r="X36" s="30">
        <f t="shared" si="8"/>
        <v>172.94552392241968</v>
      </c>
    </row>
    <row r="37" spans="1:24" ht="15.6" x14ac:dyDescent="0.3">
      <c r="A37" s="17">
        <v>60626</v>
      </c>
      <c r="B37" s="18">
        <v>50144</v>
      </c>
      <c r="C37" s="19">
        <v>0.50439999999999996</v>
      </c>
      <c r="D37" s="18">
        <v>0.40190000000000003</v>
      </c>
      <c r="E37" s="20">
        <v>7100</v>
      </c>
      <c r="F37" s="20">
        <v>145</v>
      </c>
      <c r="G37" s="20">
        <v>15</v>
      </c>
      <c r="H37" s="21">
        <v>8.924361920831684</v>
      </c>
      <c r="I37" s="20">
        <v>7235</v>
      </c>
      <c r="J37" s="22">
        <v>60</v>
      </c>
      <c r="K37" s="19">
        <v>0.84533517599999997</v>
      </c>
      <c r="L37" s="23">
        <f t="shared" si="0"/>
        <v>27.900962267153492</v>
      </c>
      <c r="M37" s="23">
        <f t="shared" si="0"/>
        <v>9.0171905837933668</v>
      </c>
      <c r="N37" s="23">
        <f t="shared" si="0"/>
        <v>18.863142480322534</v>
      </c>
      <c r="O37" s="23">
        <f t="shared" si="0"/>
        <v>3.3215264318652675</v>
      </c>
      <c r="P37" s="23">
        <f t="shared" si="0"/>
        <v>12.989339783212399</v>
      </c>
      <c r="Q37" s="21">
        <f t="shared" si="1"/>
        <v>-24.671052631578949</v>
      </c>
      <c r="R37" s="23">
        <f t="shared" si="2"/>
        <v>28.979577882331675</v>
      </c>
      <c r="S37" s="23">
        <f t="shared" si="3"/>
        <v>6.8283769792619315</v>
      </c>
      <c r="T37" s="23">
        <f t="shared" si="4"/>
        <v>0</v>
      </c>
      <c r="U37" s="24">
        <f t="shared" si="5"/>
        <v>34.047868024451184</v>
      </c>
      <c r="V37" s="28">
        <f t="shared" si="6"/>
        <v>117.27693180081289</v>
      </c>
      <c r="W37" s="29">
        <f t="shared" si="7"/>
        <v>2.5115020754242035</v>
      </c>
      <c r="X37" s="30">
        <f t="shared" si="8"/>
        <v>150.69012452545221</v>
      </c>
    </row>
    <row r="38" spans="1:24" ht="15.6" x14ac:dyDescent="0.3">
      <c r="A38" s="17">
        <v>60621</v>
      </c>
      <c r="B38" s="18">
        <v>35916</v>
      </c>
      <c r="C38" s="19">
        <v>0.44769999999999999</v>
      </c>
      <c r="D38" s="18">
        <v>0.25880000000000003</v>
      </c>
      <c r="E38" s="20">
        <v>15000</v>
      </c>
      <c r="F38" s="20">
        <v>28</v>
      </c>
      <c r="G38" s="20">
        <v>12</v>
      </c>
      <c r="H38" s="21">
        <v>8.2790402885589973</v>
      </c>
      <c r="I38" s="20">
        <v>395</v>
      </c>
      <c r="J38" s="22">
        <v>-14</v>
      </c>
      <c r="K38" s="19">
        <v>0.86329113899999999</v>
      </c>
      <c r="L38" s="23">
        <f t="shared" si="0"/>
        <v>19.984264533884112</v>
      </c>
      <c r="M38" s="23">
        <f t="shared" si="0"/>
        <v>8.0035611109522016</v>
      </c>
      <c r="N38" s="23">
        <f t="shared" si="0"/>
        <v>12.146756093325385</v>
      </c>
      <c r="O38" s="23">
        <f t="shared" si="0"/>
        <v>7.0173093630956354</v>
      </c>
      <c r="P38" s="23">
        <f t="shared" si="0"/>
        <v>2.5082863029651525</v>
      </c>
      <c r="Q38" s="21">
        <f t="shared" si="1"/>
        <v>-19.736842105263158</v>
      </c>
      <c r="R38" s="23">
        <f t="shared" si="2"/>
        <v>26.884061287700234</v>
      </c>
      <c r="S38" s="23">
        <f t="shared" si="3"/>
        <v>0.37280012533634593</v>
      </c>
      <c r="T38" s="23">
        <f t="shared" si="4"/>
        <v>0.32253605492328252</v>
      </c>
      <c r="U38" s="24">
        <f t="shared" si="5"/>
        <v>34.771086785284965</v>
      </c>
      <c r="V38" s="28">
        <f t="shared" si="6"/>
        <v>92.273819552204159</v>
      </c>
      <c r="W38" s="29">
        <f t="shared" si="7"/>
        <v>1.9760568916168804</v>
      </c>
      <c r="X38" s="30">
        <f t="shared" si="8"/>
        <v>118.56341349701282</v>
      </c>
    </row>
    <row r="39" spans="1:24" ht="15.6" x14ac:dyDescent="0.3">
      <c r="A39" s="17">
        <v>60624</v>
      </c>
      <c r="B39" s="18">
        <v>38109</v>
      </c>
      <c r="C39" s="19">
        <v>0.46610000000000001</v>
      </c>
      <c r="D39" s="18">
        <v>0.27860000000000001</v>
      </c>
      <c r="E39" s="20">
        <v>11800</v>
      </c>
      <c r="F39" s="20">
        <v>35</v>
      </c>
      <c r="G39" s="20">
        <v>8</v>
      </c>
      <c r="H39" s="21">
        <v>5.7071709602927658</v>
      </c>
      <c r="I39" s="20">
        <v>339</v>
      </c>
      <c r="J39" s="22">
        <v>-19</v>
      </c>
      <c r="K39" s="19">
        <v>0.68141592900000003</v>
      </c>
      <c r="L39" s="23">
        <f t="shared" si="0"/>
        <v>21.204486499660032</v>
      </c>
      <c r="M39" s="23">
        <f t="shared" si="0"/>
        <v>8.3324990703927213</v>
      </c>
      <c r="N39" s="23">
        <f t="shared" si="0"/>
        <v>13.076067417312411</v>
      </c>
      <c r="O39" s="23">
        <f t="shared" si="0"/>
        <v>5.5202833656352333</v>
      </c>
      <c r="P39" s="23">
        <f t="shared" si="0"/>
        <v>3.1353578787064409</v>
      </c>
      <c r="Q39" s="21">
        <f t="shared" si="1"/>
        <v>-13.157894736842104</v>
      </c>
      <c r="R39" s="23">
        <f t="shared" si="2"/>
        <v>18.532574855074078</v>
      </c>
      <c r="S39" s="23">
        <f t="shared" si="3"/>
        <v>0.31994744933929437</v>
      </c>
      <c r="T39" s="23">
        <f t="shared" si="4"/>
        <v>0.43772750311016911</v>
      </c>
      <c r="U39" s="24">
        <f t="shared" si="5"/>
        <v>27.44563373091054</v>
      </c>
      <c r="V39" s="28">
        <f t="shared" si="6"/>
        <v>84.846683033298831</v>
      </c>
      <c r="W39" s="29">
        <f t="shared" si="7"/>
        <v>1.8170037129971413</v>
      </c>
      <c r="X39" s="30">
        <f t="shared" si="8"/>
        <v>109.02022277982847</v>
      </c>
    </row>
    <row r="40" spans="1:24" ht="15.6" x14ac:dyDescent="0.3">
      <c r="A40" s="17">
        <v>60623</v>
      </c>
      <c r="B40" s="18">
        <v>92112</v>
      </c>
      <c r="C40" s="19">
        <v>0.53649999999999998</v>
      </c>
      <c r="D40" s="18">
        <v>0.33909999999999996</v>
      </c>
      <c r="E40" s="20">
        <v>13700</v>
      </c>
      <c r="F40" s="20">
        <v>109</v>
      </c>
      <c r="G40" s="20">
        <v>6</v>
      </c>
      <c r="H40" s="21">
        <v>5.8847427646430219</v>
      </c>
      <c r="I40" s="20">
        <v>560</v>
      </c>
      <c r="J40" s="22">
        <v>28</v>
      </c>
      <c r="K40" s="19">
        <v>0.81964285699999995</v>
      </c>
      <c r="L40" s="23">
        <f t="shared" si="0"/>
        <v>51.252661063178898</v>
      </c>
      <c r="M40" s="23">
        <f t="shared" si="0"/>
        <v>9.5910443065129698</v>
      </c>
      <c r="N40" s="23">
        <f t="shared" si="0"/>
        <v>15.915629796161658</v>
      </c>
      <c r="O40" s="23">
        <f t="shared" si="0"/>
        <v>6.4091425516273475</v>
      </c>
      <c r="P40" s="23">
        <f t="shared" si="0"/>
        <v>9.7644002508286292</v>
      </c>
      <c r="Q40" s="21">
        <f t="shared" si="1"/>
        <v>-9.8684210526315788</v>
      </c>
      <c r="R40" s="23">
        <f t="shared" si="2"/>
        <v>19.109193775230427</v>
      </c>
      <c r="S40" s="23">
        <f t="shared" si="3"/>
        <v>0.52852675997051579</v>
      </c>
      <c r="T40" s="23">
        <f t="shared" si="4"/>
        <v>0</v>
      </c>
      <c r="U40" s="24">
        <f t="shared" si="5"/>
        <v>33.013049278716053</v>
      </c>
      <c r="V40" s="28">
        <f t="shared" si="6"/>
        <v>135.71522672959492</v>
      </c>
      <c r="W40" s="29">
        <f t="shared" si="7"/>
        <v>2.9063607681769295</v>
      </c>
      <c r="X40" s="30">
        <f t="shared" si="8"/>
        <v>174.38164609061576</v>
      </c>
    </row>
    <row r="41" spans="1:24" ht="15.6" x14ac:dyDescent="0.3">
      <c r="A41" s="17">
        <v>60645</v>
      </c>
      <c r="B41" s="18">
        <v>45280</v>
      </c>
      <c r="C41" s="19">
        <v>0.49519999999999997</v>
      </c>
      <c r="D41" s="18">
        <v>0.30740000000000001</v>
      </c>
      <c r="E41" s="20">
        <v>11400</v>
      </c>
      <c r="F41" s="20">
        <v>55</v>
      </c>
      <c r="G41" s="20">
        <v>7</v>
      </c>
      <c r="H41" s="21">
        <v>8.9875571312098792</v>
      </c>
      <c r="I41" s="20">
        <v>1296</v>
      </c>
      <c r="J41" s="22">
        <v>1</v>
      </c>
      <c r="K41" s="19">
        <v>0.77237654300000003</v>
      </c>
      <c r="L41" s="23">
        <f t="shared" si="0"/>
        <v>25.194551121903121</v>
      </c>
      <c r="M41" s="23">
        <f t="shared" si="0"/>
        <v>8.8527216040731087</v>
      </c>
      <c r="N41" s="23">
        <f t="shared" si="0"/>
        <v>14.427792979475358</v>
      </c>
      <c r="O41" s="23">
        <f t="shared" si="0"/>
        <v>5.3331551159526835</v>
      </c>
      <c r="P41" s="23">
        <f t="shared" si="0"/>
        <v>4.9269909522529787</v>
      </c>
      <c r="Q41" s="21">
        <f t="shared" si="1"/>
        <v>-11.513157894736841</v>
      </c>
      <c r="R41" s="23">
        <f t="shared" si="2"/>
        <v>29.184788130099683</v>
      </c>
      <c r="S41" s="23">
        <f t="shared" si="3"/>
        <v>1.2231619302174794</v>
      </c>
      <c r="T41" s="23">
        <f t="shared" si="4"/>
        <v>0</v>
      </c>
      <c r="U41" s="24">
        <f t="shared" si="5"/>
        <v>31.109286999841874</v>
      </c>
      <c r="V41" s="28">
        <f t="shared" si="6"/>
        <v>108.73929093907945</v>
      </c>
      <c r="W41" s="29">
        <f t="shared" si="7"/>
        <v>2.3286672892968827</v>
      </c>
      <c r="X41" s="30">
        <f t="shared" si="8"/>
        <v>139.72003735781297</v>
      </c>
    </row>
    <row r="42" spans="1:24" ht="15.6" x14ac:dyDescent="0.3">
      <c r="A42" s="17">
        <v>60659</v>
      </c>
      <c r="B42" s="18">
        <v>38109</v>
      </c>
      <c r="C42" s="19">
        <v>0.49099999999999999</v>
      </c>
      <c r="D42" s="18">
        <v>0.28849999999999998</v>
      </c>
      <c r="E42" s="20">
        <v>44000</v>
      </c>
      <c r="F42" s="20">
        <v>19</v>
      </c>
      <c r="G42" s="20">
        <v>4</v>
      </c>
      <c r="H42" s="21">
        <v>7.7906051048058469</v>
      </c>
      <c r="I42" s="20">
        <v>601</v>
      </c>
      <c r="J42" s="22">
        <v>86</v>
      </c>
      <c r="K42" s="19">
        <v>0.75540765399999998</v>
      </c>
      <c r="L42" s="23">
        <f t="shared" si="0"/>
        <v>21.204486499660032</v>
      </c>
      <c r="M42" s="23">
        <f t="shared" si="0"/>
        <v>8.7776379394182076</v>
      </c>
      <c r="N42" s="23">
        <f t="shared" si="0"/>
        <v>13.540723079305922</v>
      </c>
      <c r="O42" s="23">
        <f t="shared" si="0"/>
        <v>20.584107465080532</v>
      </c>
      <c r="P42" s="23">
        <f t="shared" si="0"/>
        <v>1.7020514198692107</v>
      </c>
      <c r="Q42" s="21">
        <f t="shared" si="1"/>
        <v>-6.5789473684210522</v>
      </c>
      <c r="R42" s="23">
        <f t="shared" si="2"/>
        <v>25.297993222149806</v>
      </c>
      <c r="S42" s="23">
        <f t="shared" si="3"/>
        <v>0.56722246918264274</v>
      </c>
      <c r="T42" s="23">
        <f t="shared" si="4"/>
        <v>0</v>
      </c>
      <c r="U42" s="24">
        <f t="shared" si="5"/>
        <v>30.425824972474917</v>
      </c>
      <c r="V42" s="28">
        <f t="shared" si="6"/>
        <v>115.52109969872021</v>
      </c>
      <c r="W42" s="29">
        <f t="shared" si="7"/>
        <v>2.4739006827138965</v>
      </c>
      <c r="X42" s="30">
        <f t="shared" si="8"/>
        <v>148.43404096283379</v>
      </c>
    </row>
    <row r="43" spans="1:24" ht="15.6" x14ac:dyDescent="0.3">
      <c r="A43" s="17">
        <v>60660</v>
      </c>
      <c r="B43" s="18">
        <v>42757</v>
      </c>
      <c r="C43" s="19">
        <v>0.51239999999999997</v>
      </c>
      <c r="D43" s="18">
        <v>0.3886</v>
      </c>
      <c r="E43" s="20">
        <v>35200</v>
      </c>
      <c r="F43" s="20">
        <v>42</v>
      </c>
      <c r="G43" s="20">
        <v>5</v>
      </c>
      <c r="H43" s="21">
        <v>7.573970835761747</v>
      </c>
      <c r="I43" s="20">
        <v>5215</v>
      </c>
      <c r="J43" s="22">
        <v>471</v>
      </c>
      <c r="K43" s="19">
        <v>0.79654841799999998</v>
      </c>
      <c r="L43" s="23">
        <f t="shared" si="0"/>
        <v>23.790711623657504</v>
      </c>
      <c r="M43" s="23">
        <f t="shared" si="0"/>
        <v>9.1602070878979411</v>
      </c>
      <c r="N43" s="23">
        <f t="shared" si="0"/>
        <v>18.23890810612923</v>
      </c>
      <c r="O43" s="23">
        <f t="shared" si="0"/>
        <v>16.467285972064424</v>
      </c>
      <c r="P43" s="23">
        <f t="shared" si="0"/>
        <v>3.7624294544477292</v>
      </c>
      <c r="Q43" s="21">
        <f t="shared" si="1"/>
        <v>-8.223684210526315</v>
      </c>
      <c r="R43" s="23">
        <f t="shared" si="2"/>
        <v>24.594528960229734</v>
      </c>
      <c r="S43" s="23">
        <f t="shared" si="3"/>
        <v>4.9219054522254275</v>
      </c>
      <c r="T43" s="23">
        <f t="shared" si="4"/>
        <v>0</v>
      </c>
      <c r="U43" s="24">
        <f t="shared" si="5"/>
        <v>32.082866277351471</v>
      </c>
      <c r="V43" s="28">
        <f t="shared" si="6"/>
        <v>124.79515872347716</v>
      </c>
      <c r="W43" s="29">
        <f t="shared" si="7"/>
        <v>2.6725059679190322</v>
      </c>
      <c r="X43" s="30">
        <f t="shared" si="8"/>
        <v>160.35035807514191</v>
      </c>
    </row>
    <row r="44" spans="1:24" ht="15.6" x14ac:dyDescent="0.3">
      <c r="A44" s="17">
        <v>60641</v>
      </c>
      <c r="B44" s="18">
        <v>71668</v>
      </c>
      <c r="C44" s="19">
        <v>0.496</v>
      </c>
      <c r="D44" s="18">
        <v>0.3211</v>
      </c>
      <c r="E44" s="20">
        <v>39900</v>
      </c>
      <c r="F44" s="20">
        <v>81</v>
      </c>
      <c r="G44" s="20">
        <v>6</v>
      </c>
      <c r="H44" s="21">
        <v>7.2128914147234537</v>
      </c>
      <c r="I44" s="20">
        <v>1173</v>
      </c>
      <c r="J44" s="22">
        <v>-63</v>
      </c>
      <c r="K44" s="19">
        <v>0.77237851700000004</v>
      </c>
      <c r="L44" s="23">
        <f t="shared" si="0"/>
        <v>39.877276718298432</v>
      </c>
      <c r="M44" s="23">
        <f t="shared" si="0"/>
        <v>8.8670232544835663</v>
      </c>
      <c r="N44" s="23">
        <f t="shared" si="0"/>
        <v>15.070801319809815</v>
      </c>
      <c r="O44" s="23">
        <f t="shared" si="0"/>
        <v>18.666042905834392</v>
      </c>
      <c r="P44" s="23">
        <f t="shared" si="0"/>
        <v>7.2561139478634775</v>
      </c>
      <c r="Q44" s="21">
        <f t="shared" si="1"/>
        <v>-9.8684210526315788</v>
      </c>
      <c r="R44" s="23">
        <f t="shared" si="2"/>
        <v>23.422016090792976</v>
      </c>
      <c r="S44" s="23">
        <f t="shared" si="3"/>
        <v>1.1070748025810981</v>
      </c>
      <c r="T44" s="23">
        <f t="shared" si="4"/>
        <v>1.4514122471547712</v>
      </c>
      <c r="U44" s="24">
        <f t="shared" si="5"/>
        <v>31.109366507347762</v>
      </c>
      <c r="V44" s="28">
        <f t="shared" si="6"/>
        <v>136.95870674153474</v>
      </c>
      <c r="W44" s="29">
        <f t="shared" si="7"/>
        <v>2.932990068438976</v>
      </c>
      <c r="X44" s="30">
        <f t="shared" si="8"/>
        <v>175.97940410633856</v>
      </c>
    </row>
    <row r="45" spans="1:24" ht="15.6" x14ac:dyDescent="0.3">
      <c r="A45" s="17">
        <v>60630</v>
      </c>
      <c r="B45" s="18">
        <v>54099</v>
      </c>
      <c r="C45" s="19">
        <v>0.49149999999999999</v>
      </c>
      <c r="D45" s="18">
        <v>0.30030000000000001</v>
      </c>
      <c r="E45" s="20">
        <v>12300</v>
      </c>
      <c r="F45" s="20">
        <v>37</v>
      </c>
      <c r="G45" s="20">
        <v>2</v>
      </c>
      <c r="H45" s="21">
        <v>7.2759430025084937</v>
      </c>
      <c r="I45" s="20">
        <v>230</v>
      </c>
      <c r="J45" s="22">
        <v>9</v>
      </c>
      <c r="K45" s="19">
        <v>0.73478260900000003</v>
      </c>
      <c r="L45" s="23">
        <f t="shared" si="0"/>
        <v>30.1015905729646</v>
      </c>
      <c r="M45" s="23">
        <f t="shared" si="0"/>
        <v>8.7865764709247429</v>
      </c>
      <c r="N45" s="23">
        <f t="shared" si="0"/>
        <v>14.09455508046991</v>
      </c>
      <c r="O45" s="23">
        <f t="shared" si="0"/>
        <v>5.7541936777384208</v>
      </c>
      <c r="P45" s="23">
        <f t="shared" si="0"/>
        <v>3.314521186061095</v>
      </c>
      <c r="Q45" s="21">
        <f t="shared" si="1"/>
        <v>-3.2894736842105261</v>
      </c>
      <c r="R45" s="23">
        <f t="shared" si="2"/>
        <v>23.626759961002467</v>
      </c>
      <c r="S45" s="23">
        <f t="shared" si="3"/>
        <v>0.2170734907021761</v>
      </c>
      <c r="T45" s="23">
        <f t="shared" si="4"/>
        <v>0</v>
      </c>
      <c r="U45" s="24">
        <f t="shared" si="5"/>
        <v>29.595102638783267</v>
      </c>
      <c r="V45" s="28">
        <f t="shared" si="6"/>
        <v>112.20089939443614</v>
      </c>
      <c r="W45" s="29">
        <f t="shared" si="7"/>
        <v>2.4027981237793208</v>
      </c>
      <c r="X45" s="30">
        <f t="shared" si="8"/>
        <v>144.16788742675925</v>
      </c>
    </row>
    <row r="46" spans="1:24" ht="15.6" x14ac:dyDescent="0.3">
      <c r="A46" s="17">
        <v>60651</v>
      </c>
      <c r="B46" s="18">
        <v>64273</v>
      </c>
      <c r="C46" s="19">
        <v>0.47299999999999998</v>
      </c>
      <c r="D46" s="18">
        <v>0.29110000000000003</v>
      </c>
      <c r="E46" s="20">
        <v>34900</v>
      </c>
      <c r="F46" s="20">
        <v>31</v>
      </c>
      <c r="G46" s="20">
        <v>4</v>
      </c>
      <c r="H46" s="21">
        <v>6.2497744700846329</v>
      </c>
      <c r="I46" s="20">
        <v>804</v>
      </c>
      <c r="J46" s="22">
        <v>-9</v>
      </c>
      <c r="K46" s="19">
        <v>0.70024875600000003</v>
      </c>
      <c r="L46" s="23">
        <f t="shared" si="0"/>
        <v>35.76257474068197</v>
      </c>
      <c r="M46" s="23">
        <f t="shared" si="0"/>
        <v>8.4558508051829158</v>
      </c>
      <c r="N46" s="23">
        <f t="shared" si="0"/>
        <v>13.662753859223413</v>
      </c>
      <c r="O46" s="23">
        <f t="shared" si="0"/>
        <v>16.326939784802512</v>
      </c>
      <c r="P46" s="23">
        <f t="shared" si="0"/>
        <v>2.7770312639971335</v>
      </c>
      <c r="Q46" s="21">
        <f t="shared" si="1"/>
        <v>-6.5789473684210522</v>
      </c>
      <c r="R46" s="23">
        <f t="shared" si="2"/>
        <v>20.294540675233751</v>
      </c>
      <c r="S46" s="23">
        <f t="shared" si="3"/>
        <v>0.7588134196719547</v>
      </c>
      <c r="T46" s="23">
        <f t="shared" si="4"/>
        <v>0.2073446067363959</v>
      </c>
      <c r="U46" s="24">
        <f t="shared" si="5"/>
        <v>28.204170257519387</v>
      </c>
      <c r="V46" s="28">
        <f t="shared" si="6"/>
        <v>119.87107204462839</v>
      </c>
      <c r="W46" s="29">
        <f t="shared" si="7"/>
        <v>2.5670559555116332</v>
      </c>
      <c r="X46" s="30">
        <f t="shared" si="8"/>
        <v>154.02335733069799</v>
      </c>
    </row>
    <row r="47" spans="1:24" ht="15.6" x14ac:dyDescent="0.3">
      <c r="A47" s="17">
        <v>60644</v>
      </c>
      <c r="B47" s="18">
        <v>48652</v>
      </c>
      <c r="C47" s="19">
        <v>0.4587</v>
      </c>
      <c r="D47" s="18">
        <v>0.2661</v>
      </c>
      <c r="E47" s="20">
        <v>9800</v>
      </c>
      <c r="F47" s="20">
        <v>49</v>
      </c>
      <c r="G47" s="20">
        <v>13</v>
      </c>
      <c r="H47" s="21">
        <v>6.8851776659242221</v>
      </c>
      <c r="I47" s="20">
        <v>278</v>
      </c>
      <c r="J47" s="22">
        <v>-19</v>
      </c>
      <c r="K47" s="19">
        <v>0.69424460399999999</v>
      </c>
      <c r="L47" s="23">
        <f t="shared" si="0"/>
        <v>27.070788453684422</v>
      </c>
      <c r="M47" s="23">
        <f t="shared" si="0"/>
        <v>8.2002088040959915</v>
      </c>
      <c r="N47" s="23">
        <f t="shared" si="0"/>
        <v>12.489380975401408</v>
      </c>
      <c r="O47" s="23">
        <f t="shared" si="0"/>
        <v>4.5846421172224812</v>
      </c>
      <c r="P47" s="23">
        <f t="shared" si="0"/>
        <v>4.3895010301890176</v>
      </c>
      <c r="Q47" s="21">
        <f t="shared" si="1"/>
        <v>-21.381578947368421</v>
      </c>
      <c r="R47" s="23">
        <f t="shared" si="2"/>
        <v>22.357849689801348</v>
      </c>
      <c r="S47" s="23">
        <f t="shared" si="3"/>
        <v>0.26237578441393461</v>
      </c>
      <c r="T47" s="23">
        <f t="shared" si="4"/>
        <v>0.43772750311016911</v>
      </c>
      <c r="U47" s="24">
        <f t="shared" si="5"/>
        <v>27.962338874301587</v>
      </c>
      <c r="V47" s="28">
        <f t="shared" si="6"/>
        <v>86.373234284851932</v>
      </c>
      <c r="W47" s="29">
        <f t="shared" si="7"/>
        <v>1.8496950238768353</v>
      </c>
      <c r="X47" s="30">
        <f t="shared" si="8"/>
        <v>110.98170143261011</v>
      </c>
    </row>
    <row r="48" spans="1:24" ht="15.6" x14ac:dyDescent="0.3">
      <c r="A48" s="17">
        <v>60636</v>
      </c>
      <c r="B48" s="18">
        <v>40923</v>
      </c>
      <c r="C48" s="19">
        <v>0.46579999999999999</v>
      </c>
      <c r="D48" s="18">
        <v>0.25700000000000001</v>
      </c>
      <c r="E48" s="20">
        <v>18200</v>
      </c>
      <c r="F48" s="20">
        <v>20</v>
      </c>
      <c r="G48" s="20">
        <v>8</v>
      </c>
      <c r="H48" s="21">
        <v>8.0969587952728492</v>
      </c>
      <c r="I48" s="20">
        <v>105</v>
      </c>
      <c r="J48" s="22">
        <v>4</v>
      </c>
      <c r="K48" s="19">
        <v>0.76190476200000001</v>
      </c>
      <c r="L48" s="23">
        <f t="shared" si="0"/>
        <v>22.770243276538018</v>
      </c>
      <c r="M48" s="23">
        <f t="shared" si="0"/>
        <v>8.3271359514888008</v>
      </c>
      <c r="N48" s="23">
        <f t="shared" si="0"/>
        <v>12.0622732456902</v>
      </c>
      <c r="O48" s="23">
        <f t="shared" si="0"/>
        <v>8.5143353605560375</v>
      </c>
      <c r="P48" s="23">
        <f t="shared" si="0"/>
        <v>1.7916330735465378</v>
      </c>
      <c r="Q48" s="21">
        <f t="shared" si="1"/>
        <v>-13.157894736842104</v>
      </c>
      <c r="R48" s="23">
        <f t="shared" si="2"/>
        <v>26.292798308629408</v>
      </c>
      <c r="S48" s="23">
        <f t="shared" si="3"/>
        <v>9.9098767494471704E-2</v>
      </c>
      <c r="T48" s="23">
        <f t="shared" si="4"/>
        <v>0</v>
      </c>
      <c r="U48" s="24">
        <f t="shared" si="5"/>
        <v>30.687511321280791</v>
      </c>
      <c r="V48" s="28">
        <f t="shared" si="6"/>
        <v>97.387134568382152</v>
      </c>
      <c r="W48" s="29">
        <f t="shared" si="7"/>
        <v>2.0855592556217659</v>
      </c>
      <c r="X48" s="30">
        <f t="shared" si="8"/>
        <v>125.13355533730595</v>
      </c>
    </row>
    <row r="49" spans="1:24" ht="15.6" x14ac:dyDescent="0.3">
      <c r="A49" s="17">
        <v>60617</v>
      </c>
      <c r="B49" s="18">
        <v>84161</v>
      </c>
      <c r="C49" s="19">
        <v>0.4652</v>
      </c>
      <c r="D49" s="18">
        <v>0.25040000000000001</v>
      </c>
      <c r="E49" s="20">
        <v>8600</v>
      </c>
      <c r="F49" s="20">
        <v>190</v>
      </c>
      <c r="G49" s="20">
        <v>6</v>
      </c>
      <c r="H49" s="21">
        <v>10.835401908885212</v>
      </c>
      <c r="I49" s="20">
        <v>191</v>
      </c>
      <c r="J49" s="22">
        <v>-2</v>
      </c>
      <c r="K49" s="19">
        <v>0.90052356</v>
      </c>
      <c r="L49" s="23">
        <f t="shared" si="0"/>
        <v>46.828591364189244</v>
      </c>
      <c r="M49" s="23">
        <f t="shared" si="0"/>
        <v>8.3164097136809563</v>
      </c>
      <c r="N49" s="23">
        <f t="shared" si="0"/>
        <v>11.752502804361191</v>
      </c>
      <c r="O49" s="23">
        <f t="shared" si="0"/>
        <v>4.0232573681748312</v>
      </c>
      <c r="P49" s="23">
        <f t="shared" si="0"/>
        <v>17.020514198692108</v>
      </c>
      <c r="Q49" s="21">
        <f t="shared" si="1"/>
        <v>-9.8684210526315788</v>
      </c>
      <c r="R49" s="23">
        <f t="shared" si="2"/>
        <v>35.185190413662802</v>
      </c>
      <c r="S49" s="23">
        <f t="shared" si="3"/>
        <v>0.18026537706137236</v>
      </c>
      <c r="T49" s="23">
        <f t="shared" si="4"/>
        <v>4.6076579274754642E-2</v>
      </c>
      <c r="U49" s="24">
        <f t="shared" si="5"/>
        <v>36.270710357602518</v>
      </c>
      <c r="V49" s="28">
        <f t="shared" si="6"/>
        <v>149.75509712406819</v>
      </c>
      <c r="W49" s="29">
        <f t="shared" si="7"/>
        <v>3.2070265776670279</v>
      </c>
      <c r="X49" s="30">
        <f t="shared" si="8"/>
        <v>192.42159466002167</v>
      </c>
    </row>
    <row r="50" spans="1:24" ht="15.6" x14ac:dyDescent="0.3">
      <c r="A50" s="17">
        <v>60201</v>
      </c>
      <c r="B50" s="18" t="e">
        <v>#N/A</v>
      </c>
      <c r="C50" s="19" t="e">
        <v>#N/A</v>
      </c>
      <c r="D50" s="18" t="e">
        <v>#N/A</v>
      </c>
      <c r="E50" s="20" t="e">
        <v>#N/A</v>
      </c>
      <c r="F50" s="20" t="e">
        <v>#N/A</v>
      </c>
      <c r="G50" s="20">
        <v>9</v>
      </c>
      <c r="H50" s="21">
        <v>11.622823748380519</v>
      </c>
      <c r="I50" s="20">
        <v>3783</v>
      </c>
      <c r="J50" s="22">
        <v>-54</v>
      </c>
      <c r="K50" s="19">
        <v>0.77901136699999995</v>
      </c>
      <c r="L50" s="23" t="e">
        <f t="shared" si="0"/>
        <v>#N/A</v>
      </c>
      <c r="M50" s="23" t="e">
        <f t="shared" si="0"/>
        <v>#N/A</v>
      </c>
      <c r="N50" s="23" t="e">
        <f t="shared" si="0"/>
        <v>#N/A</v>
      </c>
      <c r="O50" s="23" t="e">
        <f t="shared" si="0"/>
        <v>#N/A</v>
      </c>
      <c r="P50" s="23" t="e">
        <f t="shared" si="0"/>
        <v>#N/A</v>
      </c>
      <c r="Q50" s="21">
        <f t="shared" si="1"/>
        <v>-14.802631578947368</v>
      </c>
      <c r="R50" s="23">
        <f t="shared" si="2"/>
        <v>37.742141008711798</v>
      </c>
      <c r="S50" s="23">
        <f t="shared" si="3"/>
        <v>3.5703870231579664</v>
      </c>
      <c r="T50" s="23">
        <f t="shared" si="4"/>
        <v>1.2440676404183755</v>
      </c>
      <c r="U50" s="24">
        <f t="shared" si="5"/>
        <v>31.376520185365273</v>
      </c>
      <c r="V50" s="28">
        <v>134.5975423285264</v>
      </c>
      <c r="W50" s="29">
        <f t="shared" si="7"/>
        <v>2.8824253987069945</v>
      </c>
      <c r="X50" s="30">
        <f t="shared" si="8"/>
        <v>172.94552392241968</v>
      </c>
    </row>
    <row r="51" spans="1:24" ht="15.6" x14ac:dyDescent="0.3">
      <c r="A51" s="17">
        <v>60202</v>
      </c>
      <c r="B51" s="18" t="e">
        <v>#N/A</v>
      </c>
      <c r="C51" s="19" t="e">
        <v>#N/A</v>
      </c>
      <c r="D51" s="18" t="e">
        <v>#N/A</v>
      </c>
      <c r="E51" s="20" t="e">
        <v>#N/A</v>
      </c>
      <c r="F51" s="20" t="e">
        <v>#N/A</v>
      </c>
      <c r="G51" s="20">
        <v>3</v>
      </c>
      <c r="H51" s="21">
        <v>10.361319004320428</v>
      </c>
      <c r="I51" s="20">
        <v>1141</v>
      </c>
      <c r="J51" s="22">
        <v>102</v>
      </c>
      <c r="K51" s="19">
        <v>0.80543383000000002</v>
      </c>
      <c r="L51" s="23" t="e">
        <f t="shared" si="0"/>
        <v>#N/A</v>
      </c>
      <c r="M51" s="23" t="e">
        <f t="shared" si="0"/>
        <v>#N/A</v>
      </c>
      <c r="N51" s="23" t="e">
        <f t="shared" si="0"/>
        <v>#N/A</v>
      </c>
      <c r="O51" s="23" t="e">
        <f t="shared" si="0"/>
        <v>#N/A</v>
      </c>
      <c r="P51" s="23" t="e">
        <f t="shared" si="0"/>
        <v>#N/A</v>
      </c>
      <c r="Q51" s="21">
        <f t="shared" si="1"/>
        <v>-4.9342105263157894</v>
      </c>
      <c r="R51" s="23">
        <f t="shared" si="2"/>
        <v>33.645727696059701</v>
      </c>
      <c r="S51" s="23">
        <f t="shared" si="3"/>
        <v>1.0768732734399258</v>
      </c>
      <c r="T51" s="23">
        <f t="shared" si="4"/>
        <v>0</v>
      </c>
      <c r="U51" s="24">
        <f t="shared" si="5"/>
        <v>32.440747202821065</v>
      </c>
      <c r="V51" s="28">
        <v>136.95870674153474</v>
      </c>
      <c r="W51" s="29">
        <f t="shared" si="7"/>
        <v>2.932990068438976</v>
      </c>
      <c r="X51" s="30">
        <f t="shared" si="8"/>
        <v>175.97940410633856</v>
      </c>
    </row>
    <row r="52" spans="1:24" ht="15.6" x14ac:dyDescent="0.3">
      <c r="A52" s="17">
        <v>60208</v>
      </c>
      <c r="B52" s="18" t="e">
        <v>#N/A</v>
      </c>
      <c r="C52" s="19" t="e">
        <v>#N/A</v>
      </c>
      <c r="D52" s="18" t="e">
        <v>#N/A</v>
      </c>
      <c r="E52" s="20" t="e">
        <v>#N/A</v>
      </c>
      <c r="F52" s="20" t="e">
        <v>#N/A</v>
      </c>
      <c r="G52" s="20">
        <v>2</v>
      </c>
      <c r="H52" s="21">
        <v>11.795601540836387</v>
      </c>
      <c r="I52" s="20">
        <v>1876</v>
      </c>
      <c r="J52" s="22">
        <v>-26</v>
      </c>
      <c r="K52" s="19">
        <v>0.80490405099999995</v>
      </c>
      <c r="L52" s="23" t="e">
        <f t="shared" si="0"/>
        <v>#N/A</v>
      </c>
      <c r="M52" s="23" t="e">
        <f t="shared" si="0"/>
        <v>#N/A</v>
      </c>
      <c r="N52" s="23" t="e">
        <f t="shared" si="0"/>
        <v>#N/A</v>
      </c>
      <c r="O52" s="23" t="e">
        <f t="shared" si="0"/>
        <v>#N/A</v>
      </c>
      <c r="P52" s="23" t="e">
        <f t="shared" si="0"/>
        <v>#N/A</v>
      </c>
      <c r="Q52" s="21">
        <f t="shared" si="1"/>
        <v>-3.2894736842105261</v>
      </c>
      <c r="R52" s="23">
        <f t="shared" si="2"/>
        <v>38.303192604022435</v>
      </c>
      <c r="S52" s="23">
        <f t="shared" si="3"/>
        <v>1.7705646459012279</v>
      </c>
      <c r="T52" s="23">
        <f t="shared" si="4"/>
        <v>0.59899553057181043</v>
      </c>
      <c r="U52" s="24">
        <f t="shared" si="5"/>
        <v>32.419409104057117</v>
      </c>
      <c r="V52" s="28">
        <v>91.394277346133904</v>
      </c>
      <c r="W52" s="29">
        <f t="shared" si="7"/>
        <v>1.9572213709219801</v>
      </c>
      <c r="X52" s="30">
        <f t="shared" si="8"/>
        <v>117.4332822553188</v>
      </c>
    </row>
    <row r="53" spans="1:24" ht="15.6" x14ac:dyDescent="0.3">
      <c r="A53" s="17">
        <v>60639</v>
      </c>
      <c r="B53" s="18">
        <v>90411</v>
      </c>
      <c r="C53" s="19">
        <v>0.495</v>
      </c>
      <c r="D53" s="18">
        <v>0.31330000000000002</v>
      </c>
      <c r="E53" s="20">
        <v>12500</v>
      </c>
      <c r="F53" s="20">
        <v>45</v>
      </c>
      <c r="G53" s="20">
        <v>1</v>
      </c>
      <c r="H53" s="21">
        <v>6.042889397934144</v>
      </c>
      <c r="I53" s="20">
        <v>200</v>
      </c>
      <c r="J53" s="22">
        <v>-9</v>
      </c>
      <c r="K53" s="19">
        <v>0.755</v>
      </c>
      <c r="L53" s="23">
        <f t="shared" si="0"/>
        <v>50.306196145812358</v>
      </c>
      <c r="M53" s="23">
        <f t="shared" si="0"/>
        <v>8.8491461914704939</v>
      </c>
      <c r="N53" s="23">
        <f t="shared" si="0"/>
        <v>14.704708980057353</v>
      </c>
      <c r="O53" s="23">
        <f t="shared" si="0"/>
        <v>5.8477578025796966</v>
      </c>
      <c r="P53" s="23">
        <f t="shared" si="0"/>
        <v>4.0311744154797102</v>
      </c>
      <c r="Q53" s="21">
        <f t="shared" si="1"/>
        <v>-1.6447368421052631</v>
      </c>
      <c r="R53" s="23">
        <f t="shared" si="2"/>
        <v>19.622734431351816</v>
      </c>
      <c r="S53" s="23">
        <f t="shared" si="3"/>
        <v>0.18875955713232706</v>
      </c>
      <c r="T53" s="23">
        <f t="shared" si="4"/>
        <v>0.2073446067363959</v>
      </c>
      <c r="U53" s="24">
        <f t="shared" si="5"/>
        <v>30.409405746130503</v>
      </c>
      <c r="V53" s="28">
        <f t="shared" si="6"/>
        <v>132.52249103464538</v>
      </c>
      <c r="W53" s="29">
        <f t="shared" si="7"/>
        <v>2.8379878818725226</v>
      </c>
      <c r="X53" s="30">
        <f t="shared" si="8"/>
        <v>170.27927291235133</v>
      </c>
    </row>
    <row r="54" spans="1:24" ht="15.6" x14ac:dyDescent="0.3">
      <c r="A54" s="17">
        <v>60628</v>
      </c>
      <c r="B54" s="18">
        <v>72206</v>
      </c>
      <c r="C54" s="19">
        <v>0.44829999999999998</v>
      </c>
      <c r="D54" s="18">
        <v>0.23379999999999998</v>
      </c>
      <c r="E54" s="20">
        <v>12500</v>
      </c>
      <c r="F54" s="20">
        <v>103</v>
      </c>
      <c r="G54" s="20">
        <v>0</v>
      </c>
      <c r="H54" s="20">
        <v>0</v>
      </c>
      <c r="I54" s="20">
        <v>0</v>
      </c>
      <c r="J54" s="20">
        <v>0</v>
      </c>
      <c r="K54" s="20">
        <v>0</v>
      </c>
      <c r="L54" s="23">
        <f t="shared" si="0"/>
        <v>40.176628937900553</v>
      </c>
      <c r="M54" s="23">
        <f t="shared" si="0"/>
        <v>8.0142873487600461</v>
      </c>
      <c r="N54" s="23">
        <f t="shared" si="0"/>
        <v>10.973383209503378</v>
      </c>
      <c r="O54" s="23">
        <f t="shared" si="0"/>
        <v>5.8477578025796966</v>
      </c>
      <c r="P54" s="23">
        <f t="shared" si="0"/>
        <v>9.226910328764669</v>
      </c>
      <c r="Q54" s="21">
        <f>SUM(L54:P54)/SUM($L$54:$P$67)*1000</f>
        <v>88.894081741012769</v>
      </c>
      <c r="R54" s="23">
        <f t="shared" si="2"/>
        <v>0</v>
      </c>
      <c r="S54" s="23">
        <f t="shared" si="3"/>
        <v>0</v>
      </c>
      <c r="T54" s="23">
        <f t="shared" si="4"/>
        <v>0</v>
      </c>
      <c r="U54" s="24">
        <f t="shared" si="5"/>
        <v>0</v>
      </c>
      <c r="V54" s="28">
        <f t="shared" si="6"/>
        <v>163.13304936852111</v>
      </c>
      <c r="W54" s="29">
        <f t="shared" si="7"/>
        <v>3.4935173163907751</v>
      </c>
      <c r="X54" s="30">
        <f t="shared" si="8"/>
        <v>209.61103898344652</v>
      </c>
    </row>
    <row r="55" spans="1:24" ht="15.6" x14ac:dyDescent="0.3">
      <c r="A55" s="17">
        <v>60643</v>
      </c>
      <c r="B55" s="18">
        <v>49957</v>
      </c>
      <c r="C55" s="19">
        <v>0.4587</v>
      </c>
      <c r="D55" s="18">
        <v>0.21769999999999998</v>
      </c>
      <c r="E55" s="20">
        <v>27800</v>
      </c>
      <c r="F55" s="20">
        <v>93</v>
      </c>
      <c r="G55" s="20">
        <v>0</v>
      </c>
      <c r="H55" s="20">
        <v>0</v>
      </c>
      <c r="I55" s="20">
        <v>0</v>
      </c>
      <c r="J55" s="20">
        <v>0</v>
      </c>
      <c r="K55" s="20">
        <v>0</v>
      </c>
      <c r="L55" s="23">
        <f t="shared" si="0"/>
        <v>27.796912332087331</v>
      </c>
      <c r="M55" s="23">
        <f t="shared" si="0"/>
        <v>8.2002088040959915</v>
      </c>
      <c r="N55" s="23">
        <f t="shared" si="0"/>
        <v>10.217731072322009</v>
      </c>
      <c r="O55" s="23">
        <f t="shared" si="0"/>
        <v>13.005413352937245</v>
      </c>
      <c r="P55" s="23">
        <f t="shared" si="0"/>
        <v>8.3310937919914014</v>
      </c>
      <c r="Q55" s="21">
        <f t="shared" ref="Q55:Q66" si="9">SUM(L55:P55)/SUM($L$54:$P$67)*1000</f>
        <v>80.886308794192331</v>
      </c>
      <c r="R55" s="23">
        <f t="shared" si="2"/>
        <v>0</v>
      </c>
      <c r="S55" s="23">
        <f t="shared" si="3"/>
        <v>0</v>
      </c>
      <c r="T55" s="23">
        <f t="shared" si="4"/>
        <v>0</v>
      </c>
      <c r="U55" s="24">
        <f t="shared" si="5"/>
        <v>0</v>
      </c>
      <c r="V55" s="28">
        <f t="shared" si="6"/>
        <v>148.43766814762631</v>
      </c>
      <c r="W55" s="29">
        <f t="shared" si="7"/>
        <v>3.1788136498750776</v>
      </c>
      <c r="X55" s="30">
        <f t="shared" si="8"/>
        <v>190.72881899250467</v>
      </c>
    </row>
    <row r="56" spans="1:24" ht="15.6" x14ac:dyDescent="0.3">
      <c r="A56" s="17">
        <v>60620</v>
      </c>
      <c r="B56" s="18">
        <v>72220</v>
      </c>
      <c r="C56" s="19">
        <v>0.44030000000000002</v>
      </c>
      <c r="D56" s="18">
        <v>0.23350000000000001</v>
      </c>
      <c r="E56" s="20">
        <v>12300</v>
      </c>
      <c r="F56" s="20">
        <v>55</v>
      </c>
      <c r="G56" s="20">
        <v>0</v>
      </c>
      <c r="H56" s="20">
        <v>0</v>
      </c>
      <c r="I56" s="20">
        <v>0</v>
      </c>
      <c r="J56" s="20">
        <v>0</v>
      </c>
      <c r="K56" s="20">
        <v>0</v>
      </c>
      <c r="L56" s="23">
        <f t="shared" si="0"/>
        <v>40.184418772611387</v>
      </c>
      <c r="M56" s="23">
        <f t="shared" si="0"/>
        <v>7.8712708446554718</v>
      </c>
      <c r="N56" s="23">
        <f t="shared" si="0"/>
        <v>10.959302734897516</v>
      </c>
      <c r="O56" s="23">
        <f t="shared" si="0"/>
        <v>5.7541936777384208</v>
      </c>
      <c r="P56" s="23">
        <f t="shared" si="0"/>
        <v>4.9269909522529787</v>
      </c>
      <c r="Q56" s="21">
        <f t="shared" si="9"/>
        <v>83.454523300673586</v>
      </c>
      <c r="R56" s="23">
        <f t="shared" si="2"/>
        <v>0</v>
      </c>
      <c r="S56" s="23">
        <f t="shared" si="3"/>
        <v>0</v>
      </c>
      <c r="T56" s="23">
        <f t="shared" si="4"/>
        <v>0</v>
      </c>
      <c r="U56" s="24">
        <f t="shared" si="5"/>
        <v>0</v>
      </c>
      <c r="V56" s="28">
        <f t="shared" si="6"/>
        <v>153.15070028282935</v>
      </c>
      <c r="W56" s="29">
        <f t="shared" si="7"/>
        <v>3.2797438993908767</v>
      </c>
      <c r="X56" s="30">
        <f t="shared" si="8"/>
        <v>196.78463396345262</v>
      </c>
    </row>
    <row r="57" spans="1:24" ht="15.6" x14ac:dyDescent="0.3">
      <c r="A57" s="17">
        <v>60655</v>
      </c>
      <c r="B57" s="18">
        <v>28552</v>
      </c>
      <c r="C57" s="19">
        <v>0.48259999999999997</v>
      </c>
      <c r="D57" s="18">
        <v>0.25280000000000002</v>
      </c>
      <c r="E57" s="20">
        <v>7300</v>
      </c>
      <c r="F57" s="20">
        <v>46</v>
      </c>
      <c r="G57" s="20">
        <v>0</v>
      </c>
      <c r="H57" s="20">
        <v>0</v>
      </c>
      <c r="I57" s="20">
        <v>0</v>
      </c>
      <c r="J57" s="20">
        <v>0</v>
      </c>
      <c r="K57" s="20">
        <v>0</v>
      </c>
      <c r="L57" s="23">
        <f t="shared" si="0"/>
        <v>15.886811475984496</v>
      </c>
      <c r="M57" s="23">
        <f t="shared" si="0"/>
        <v>8.6274706101084053</v>
      </c>
      <c r="N57" s="23">
        <f t="shared" si="0"/>
        <v>11.865146601208105</v>
      </c>
      <c r="O57" s="23">
        <f t="shared" si="0"/>
        <v>3.4150905567065428</v>
      </c>
      <c r="P57" s="23">
        <f t="shared" si="0"/>
        <v>4.1207560691570366</v>
      </c>
      <c r="Q57" s="21">
        <f t="shared" si="9"/>
        <v>52.584352909576623</v>
      </c>
      <c r="R57" s="23">
        <f t="shared" si="2"/>
        <v>0</v>
      </c>
      <c r="S57" s="23">
        <f t="shared" si="3"/>
        <v>0</v>
      </c>
      <c r="T57" s="23">
        <f t="shared" si="4"/>
        <v>0</v>
      </c>
      <c r="U57" s="24">
        <f t="shared" si="5"/>
        <v>0</v>
      </c>
      <c r="V57" s="28">
        <f t="shared" si="6"/>
        <v>96.499628222741222</v>
      </c>
      <c r="W57" s="29">
        <f t="shared" si="7"/>
        <v>2.0665531817519693</v>
      </c>
      <c r="X57" s="30">
        <f t="shared" si="8"/>
        <v>123.99319090511815</v>
      </c>
    </row>
    <row r="58" spans="1:24" ht="15.6" x14ac:dyDescent="0.3">
      <c r="A58" s="17">
        <v>60633</v>
      </c>
      <c r="B58" s="18">
        <v>8726</v>
      </c>
      <c r="C58" s="19">
        <v>0.49819999999999998</v>
      </c>
      <c r="D58" s="18">
        <v>0.24840000000000001</v>
      </c>
      <c r="E58" s="20">
        <v>4400</v>
      </c>
      <c r="F58" s="20">
        <v>18</v>
      </c>
      <c r="G58" s="20">
        <v>0</v>
      </c>
      <c r="H58" s="20">
        <v>0</v>
      </c>
      <c r="I58" s="20">
        <v>0</v>
      </c>
      <c r="J58" s="20">
        <v>0</v>
      </c>
      <c r="K58" s="20">
        <v>0</v>
      </c>
      <c r="L58" s="23">
        <f t="shared" si="0"/>
        <v>4.8552926919109245</v>
      </c>
      <c r="M58" s="23">
        <f t="shared" si="0"/>
        <v>8.9063527931123225</v>
      </c>
      <c r="N58" s="23">
        <f t="shared" si="0"/>
        <v>11.658632973655431</v>
      </c>
      <c r="O58" s="23">
        <f t="shared" si="0"/>
        <v>2.058410746508053</v>
      </c>
      <c r="P58" s="23">
        <f t="shared" si="0"/>
        <v>1.6124697661918839</v>
      </c>
      <c r="Q58" s="21">
        <f t="shared" si="9"/>
        <v>34.833887730199315</v>
      </c>
      <c r="R58" s="23">
        <f t="shared" si="2"/>
        <v>0</v>
      </c>
      <c r="S58" s="23">
        <f t="shared" si="3"/>
        <v>0</v>
      </c>
      <c r="T58" s="23">
        <f t="shared" si="4"/>
        <v>0</v>
      </c>
      <c r="U58" s="24">
        <f t="shared" si="5"/>
        <v>0</v>
      </c>
      <c r="V58" s="28">
        <f t="shared" si="6"/>
        <v>63.925046701577926</v>
      </c>
      <c r="W58" s="29">
        <f t="shared" si="7"/>
        <v>1.3689639129993787</v>
      </c>
      <c r="X58" s="30">
        <f t="shared" si="8"/>
        <v>82.137834779962716</v>
      </c>
    </row>
    <row r="59" spans="1:24" ht="15.6" x14ac:dyDescent="0.3">
      <c r="A59" s="17">
        <v>60629</v>
      </c>
      <c r="B59" s="18">
        <v>113921</v>
      </c>
      <c r="C59" s="19">
        <v>0.49270000000000003</v>
      </c>
      <c r="D59" s="18">
        <v>0.3115</v>
      </c>
      <c r="E59" s="20">
        <v>14600</v>
      </c>
      <c r="F59" s="20">
        <v>157</v>
      </c>
      <c r="G59" s="20">
        <v>0</v>
      </c>
      <c r="H59" s="20">
        <v>0</v>
      </c>
      <c r="I59" s="20">
        <v>0</v>
      </c>
      <c r="J59" s="20">
        <v>0</v>
      </c>
      <c r="K59" s="20">
        <v>0</v>
      </c>
      <c r="L59" s="23">
        <f t="shared" ref="L59:P67" si="10">B59/SUM(B$7:B$49,B$53:B$67)*B$6</f>
        <v>63.387554292365849</v>
      </c>
      <c r="M59" s="23">
        <f t="shared" si="10"/>
        <v>8.8080289465404302</v>
      </c>
      <c r="N59" s="23">
        <f t="shared" si="10"/>
        <v>14.620226132422166</v>
      </c>
      <c r="O59" s="23">
        <f t="shared" si="10"/>
        <v>6.8301811134130856</v>
      </c>
      <c r="P59" s="23">
        <f t="shared" si="10"/>
        <v>14.064319627340321</v>
      </c>
      <c r="Q59" s="21">
        <f t="shared" si="9"/>
        <v>128.97282138262671</v>
      </c>
      <c r="R59" s="23">
        <f t="shared" si="2"/>
        <v>0</v>
      </c>
      <c r="S59" s="23">
        <f t="shared" si="3"/>
        <v>0</v>
      </c>
      <c r="T59" s="23">
        <f t="shared" si="4"/>
        <v>0</v>
      </c>
      <c r="U59" s="24">
        <f t="shared" si="5"/>
        <v>0</v>
      </c>
      <c r="V59" s="28">
        <f t="shared" si="6"/>
        <v>236.68313149470856</v>
      </c>
      <c r="W59" s="29">
        <f t="shared" si="7"/>
        <v>5.0686027238200646</v>
      </c>
      <c r="X59" s="30">
        <f t="shared" si="8"/>
        <v>304.11616342920388</v>
      </c>
    </row>
    <row r="60" spans="1:24" ht="15.6" x14ac:dyDescent="0.3">
      <c r="A60" s="17">
        <v>60652</v>
      </c>
      <c r="B60" s="18">
        <v>40965</v>
      </c>
      <c r="C60" s="19">
        <v>0.4798</v>
      </c>
      <c r="D60" s="18">
        <v>0.26139999999999997</v>
      </c>
      <c r="E60" s="20">
        <v>33300</v>
      </c>
      <c r="F60" s="20">
        <v>35</v>
      </c>
      <c r="G60" s="20">
        <v>0</v>
      </c>
      <c r="H60" s="20">
        <v>0</v>
      </c>
      <c r="I60" s="20">
        <v>0</v>
      </c>
      <c r="J60" s="20">
        <v>0</v>
      </c>
      <c r="K60" s="20">
        <v>0</v>
      </c>
      <c r="L60" s="23">
        <f t="shared" si="10"/>
        <v>22.793612780670525</v>
      </c>
      <c r="M60" s="23">
        <f t="shared" si="10"/>
        <v>8.5774148336718028</v>
      </c>
      <c r="N60" s="23">
        <f t="shared" si="10"/>
        <v>12.26878687324287</v>
      </c>
      <c r="O60" s="23">
        <f t="shared" si="10"/>
        <v>15.578426786072312</v>
      </c>
      <c r="P60" s="23">
        <f t="shared" si="10"/>
        <v>3.1353578787064409</v>
      </c>
      <c r="Q60" s="21">
        <f t="shared" si="9"/>
        <v>74.662486791407702</v>
      </c>
      <c r="R60" s="23">
        <f t="shared" si="2"/>
        <v>0</v>
      </c>
      <c r="S60" s="23">
        <f t="shared" si="3"/>
        <v>0</v>
      </c>
      <c r="T60" s="23">
        <f t="shared" si="4"/>
        <v>0</v>
      </c>
      <c r="U60" s="24">
        <f t="shared" si="5"/>
        <v>0</v>
      </c>
      <c r="V60" s="28">
        <f t="shared" si="6"/>
        <v>137.01608594377166</v>
      </c>
      <c r="W60" s="29">
        <f t="shared" si="7"/>
        <v>2.9342188521672967</v>
      </c>
      <c r="X60" s="30">
        <f t="shared" si="8"/>
        <v>176.0531311300378</v>
      </c>
    </row>
    <row r="61" spans="1:24" ht="15.6" x14ac:dyDescent="0.3">
      <c r="A61" s="17">
        <v>60707</v>
      </c>
      <c r="B61" s="18">
        <v>18043</v>
      </c>
      <c r="C61" s="19">
        <v>0.47860000000000003</v>
      </c>
      <c r="D61" s="18">
        <v>0.28010000000000002</v>
      </c>
      <c r="E61" s="20">
        <v>22300</v>
      </c>
      <c r="F61" s="20">
        <v>59</v>
      </c>
      <c r="G61" s="20">
        <v>0</v>
      </c>
      <c r="H61" s="20">
        <v>0</v>
      </c>
      <c r="I61" s="20">
        <v>0</v>
      </c>
      <c r="J61" s="20">
        <v>0</v>
      </c>
      <c r="K61" s="20">
        <v>0</v>
      </c>
      <c r="L61" s="23">
        <f t="shared" si="10"/>
        <v>10.039427691972131</v>
      </c>
      <c r="M61" s="23">
        <f t="shared" si="10"/>
        <v>8.5559623580561173</v>
      </c>
      <c r="N61" s="23">
        <f t="shared" si="10"/>
        <v>13.14646979034173</v>
      </c>
      <c r="O61" s="23">
        <f t="shared" si="10"/>
        <v>10.43239991980218</v>
      </c>
      <c r="P61" s="23">
        <f t="shared" si="10"/>
        <v>5.2853175669622861</v>
      </c>
      <c r="Q61" s="21">
        <f t="shared" si="9"/>
        <v>56.828316464208925</v>
      </c>
      <c r="R61" s="23">
        <f t="shared" si="2"/>
        <v>0</v>
      </c>
      <c r="S61" s="23">
        <f t="shared" si="3"/>
        <v>0</v>
      </c>
      <c r="T61" s="23">
        <f t="shared" si="4"/>
        <v>0</v>
      </c>
      <c r="U61" s="24">
        <f t="shared" si="5"/>
        <v>0</v>
      </c>
      <c r="V61" s="28">
        <f t="shared" si="6"/>
        <v>104.28789379134338</v>
      </c>
      <c r="W61" s="29">
        <f t="shared" si="7"/>
        <v>2.233339990028306</v>
      </c>
      <c r="X61" s="30">
        <f t="shared" si="8"/>
        <v>134.00039940169836</v>
      </c>
    </row>
    <row r="62" spans="1:24" ht="15.6" x14ac:dyDescent="0.3">
      <c r="A62" s="17">
        <v>60632</v>
      </c>
      <c r="B62" s="18">
        <v>91332</v>
      </c>
      <c r="C62" s="19">
        <v>0.51070000000000004</v>
      </c>
      <c r="D62" s="18">
        <v>0.32199999999999995</v>
      </c>
      <c r="E62" s="20">
        <v>27800</v>
      </c>
      <c r="F62" s="20">
        <v>18</v>
      </c>
      <c r="G62" s="20">
        <v>0</v>
      </c>
      <c r="H62" s="20">
        <v>0</v>
      </c>
      <c r="I62" s="20">
        <v>0</v>
      </c>
      <c r="J62" s="20">
        <v>0</v>
      </c>
      <c r="K62" s="20">
        <v>0</v>
      </c>
      <c r="L62" s="23">
        <f t="shared" si="10"/>
        <v>50.818655986432333</v>
      </c>
      <c r="M62" s="23">
        <f t="shared" si="10"/>
        <v>9.1298160807757203</v>
      </c>
      <c r="N62" s="23">
        <f t="shared" si="10"/>
        <v>15.113042743627407</v>
      </c>
      <c r="O62" s="23">
        <f t="shared" si="10"/>
        <v>13.005413352937245</v>
      </c>
      <c r="P62" s="23">
        <f t="shared" si="10"/>
        <v>1.6124697661918839</v>
      </c>
      <c r="Q62" s="21">
        <f t="shared" si="9"/>
        <v>107.38252409529962</v>
      </c>
      <c r="R62" s="23">
        <f t="shared" si="2"/>
        <v>0</v>
      </c>
      <c r="S62" s="23">
        <f t="shared" si="3"/>
        <v>0</v>
      </c>
      <c r="T62" s="23">
        <f t="shared" si="4"/>
        <v>0</v>
      </c>
      <c r="U62" s="24">
        <f t="shared" si="5"/>
        <v>0</v>
      </c>
      <c r="V62" s="28">
        <f t="shared" si="6"/>
        <v>197.06192202526421</v>
      </c>
      <c r="W62" s="29">
        <f t="shared" si="7"/>
        <v>4.2201089212849192</v>
      </c>
      <c r="X62" s="30">
        <f t="shared" si="8"/>
        <v>253.20653527709516</v>
      </c>
    </row>
    <row r="63" spans="1:24" ht="15.6" x14ac:dyDescent="0.3">
      <c r="A63" s="17">
        <v>60631</v>
      </c>
      <c r="B63" s="18">
        <v>28206</v>
      </c>
      <c r="C63" s="19">
        <v>0.47639999999999999</v>
      </c>
      <c r="D63" s="18">
        <v>0.23349999999999999</v>
      </c>
      <c r="E63" s="20">
        <v>12300</v>
      </c>
      <c r="F63" s="20">
        <v>61</v>
      </c>
      <c r="G63" s="20">
        <v>0</v>
      </c>
      <c r="H63" s="20">
        <v>0</v>
      </c>
      <c r="I63" s="20">
        <v>0</v>
      </c>
      <c r="J63" s="20">
        <v>0</v>
      </c>
      <c r="K63" s="20">
        <v>0</v>
      </c>
      <c r="L63" s="23">
        <f t="shared" si="10"/>
        <v>15.694291275273841</v>
      </c>
      <c r="M63" s="23">
        <f t="shared" si="10"/>
        <v>8.5166328194273611</v>
      </c>
      <c r="N63" s="23">
        <f t="shared" si="10"/>
        <v>10.959302734897514</v>
      </c>
      <c r="O63" s="23">
        <f t="shared" si="10"/>
        <v>5.7541936777384208</v>
      </c>
      <c r="P63" s="23">
        <f t="shared" si="10"/>
        <v>5.4644808743169397</v>
      </c>
      <c r="Q63" s="21">
        <f t="shared" si="9"/>
        <v>55.546284156146477</v>
      </c>
      <c r="R63" s="23">
        <f t="shared" si="2"/>
        <v>0</v>
      </c>
      <c r="S63" s="23">
        <f t="shared" si="3"/>
        <v>0</v>
      </c>
      <c r="T63" s="23">
        <f t="shared" si="4"/>
        <v>0</v>
      </c>
      <c r="U63" s="24">
        <f t="shared" si="5"/>
        <v>0</v>
      </c>
      <c r="V63" s="28">
        <f t="shared" si="6"/>
        <v>101.93518553780055</v>
      </c>
      <c r="W63" s="29">
        <f t="shared" si="7"/>
        <v>2.1829564101468319</v>
      </c>
      <c r="X63" s="30">
        <f t="shared" si="8"/>
        <v>130.97738460880993</v>
      </c>
    </row>
    <row r="64" spans="1:24" ht="15.6" x14ac:dyDescent="0.3">
      <c r="A64" s="17">
        <v>60646</v>
      </c>
      <c r="B64" s="18">
        <v>27162</v>
      </c>
      <c r="C64" s="19">
        <v>0.48080000000000001</v>
      </c>
      <c r="D64" s="18">
        <v>0.21610000000000001</v>
      </c>
      <c r="E64" s="20">
        <v>27600</v>
      </c>
      <c r="F64" s="20">
        <v>44</v>
      </c>
      <c r="G64" s="20">
        <v>0</v>
      </c>
      <c r="H64" s="20">
        <v>0</v>
      </c>
      <c r="I64" s="20">
        <v>0</v>
      </c>
      <c r="J64" s="20">
        <v>0</v>
      </c>
      <c r="K64" s="20">
        <v>0</v>
      </c>
      <c r="L64" s="23">
        <f t="shared" si="10"/>
        <v>15.113392172551517</v>
      </c>
      <c r="M64" s="23">
        <f t="shared" si="10"/>
        <v>8.5952918966848753</v>
      </c>
      <c r="N64" s="23">
        <f t="shared" si="10"/>
        <v>10.142635207757403</v>
      </c>
      <c r="O64" s="23">
        <f t="shared" si="10"/>
        <v>12.911849228095971</v>
      </c>
      <c r="P64" s="23">
        <f t="shared" si="10"/>
        <v>3.9415927618023834</v>
      </c>
      <c r="Q64" s="21">
        <f t="shared" si="9"/>
        <v>60.714114659206338</v>
      </c>
      <c r="R64" s="23">
        <f t="shared" si="2"/>
        <v>0</v>
      </c>
      <c r="S64" s="23">
        <f t="shared" si="3"/>
        <v>0</v>
      </c>
      <c r="T64" s="23">
        <f t="shared" si="4"/>
        <v>0</v>
      </c>
      <c r="U64" s="24">
        <f t="shared" si="5"/>
        <v>0</v>
      </c>
      <c r="V64" s="28">
        <f t="shared" si="6"/>
        <v>111.41887592609848</v>
      </c>
      <c r="W64" s="29">
        <f t="shared" si="7"/>
        <v>2.3860509806404102</v>
      </c>
      <c r="X64" s="30">
        <f t="shared" si="8"/>
        <v>143.1630588384246</v>
      </c>
    </row>
    <row r="65" spans="1:24" ht="15.6" x14ac:dyDescent="0.3">
      <c r="A65" s="17">
        <v>60656</v>
      </c>
      <c r="B65" s="18">
        <v>26870</v>
      </c>
      <c r="C65" s="19">
        <v>0.4869</v>
      </c>
      <c r="D65" s="18">
        <v>0.29070000000000001</v>
      </c>
      <c r="E65" s="20">
        <v>17500</v>
      </c>
      <c r="F65" s="20">
        <v>20</v>
      </c>
      <c r="G65" s="20">
        <v>0</v>
      </c>
      <c r="H65" s="20">
        <v>0</v>
      </c>
      <c r="I65" s="20">
        <v>0</v>
      </c>
      <c r="J65" s="20">
        <v>0</v>
      </c>
      <c r="K65" s="20">
        <v>0</v>
      </c>
      <c r="L65" s="23">
        <f t="shared" si="10"/>
        <v>14.950918477154083</v>
      </c>
      <c r="M65" s="23">
        <f t="shared" si="10"/>
        <v>8.7043419810646139</v>
      </c>
      <c r="N65" s="23">
        <f t="shared" si="10"/>
        <v>13.643979893082262</v>
      </c>
      <c r="O65" s="23">
        <f t="shared" si="10"/>
        <v>8.1868609236115759</v>
      </c>
      <c r="P65" s="23">
        <f t="shared" si="10"/>
        <v>1.7916330735465378</v>
      </c>
      <c r="Q65" s="21">
        <f t="shared" si="9"/>
        <v>56.61057684407433</v>
      </c>
      <c r="R65" s="23">
        <f t="shared" si="2"/>
        <v>0</v>
      </c>
      <c r="S65" s="23">
        <f t="shared" si="3"/>
        <v>0</v>
      </c>
      <c r="T65" s="23">
        <f t="shared" si="4"/>
        <v>0</v>
      </c>
      <c r="U65" s="24">
        <f t="shared" si="5"/>
        <v>0</v>
      </c>
      <c r="V65" s="28">
        <f t="shared" si="6"/>
        <v>103.88831119253339</v>
      </c>
      <c r="W65" s="29">
        <f t="shared" si="7"/>
        <v>2.2247828721807896</v>
      </c>
      <c r="X65" s="30">
        <f t="shared" si="8"/>
        <v>133.48697233084738</v>
      </c>
    </row>
    <row r="66" spans="1:24" ht="15.6" x14ac:dyDescent="0.3">
      <c r="A66" s="17">
        <v>60638</v>
      </c>
      <c r="B66" s="18">
        <v>50977</v>
      </c>
      <c r="C66" s="19">
        <v>0.48730000000000001</v>
      </c>
      <c r="D66" s="18">
        <v>0.27429999999999999</v>
      </c>
      <c r="E66" s="20">
        <v>28700</v>
      </c>
      <c r="F66" s="20">
        <v>35</v>
      </c>
      <c r="G66" s="20">
        <v>0</v>
      </c>
      <c r="H66" s="20">
        <v>0</v>
      </c>
      <c r="I66" s="20">
        <v>0</v>
      </c>
      <c r="J66" s="20">
        <v>0</v>
      </c>
      <c r="K66" s="20">
        <v>0</v>
      </c>
      <c r="L66" s="23">
        <f t="shared" si="10"/>
        <v>28.364457432448223</v>
      </c>
      <c r="M66" s="23">
        <f t="shared" si="10"/>
        <v>8.7114928062698418</v>
      </c>
      <c r="N66" s="23">
        <f t="shared" si="10"/>
        <v>12.874247281295025</v>
      </c>
      <c r="O66" s="23">
        <f t="shared" si="10"/>
        <v>13.426451914722982</v>
      </c>
      <c r="P66" s="23">
        <f t="shared" si="10"/>
        <v>3.1353578787064409</v>
      </c>
      <c r="Q66" s="21">
        <f t="shared" si="9"/>
        <v>79.641783874822963</v>
      </c>
      <c r="R66" s="23">
        <f t="shared" si="2"/>
        <v>0</v>
      </c>
      <c r="S66" s="23">
        <f t="shared" si="3"/>
        <v>0</v>
      </c>
      <c r="T66" s="23">
        <f t="shared" si="4"/>
        <v>0</v>
      </c>
      <c r="U66" s="24">
        <f t="shared" si="5"/>
        <v>0</v>
      </c>
      <c r="V66" s="28">
        <f t="shared" si="6"/>
        <v>146.15379118826547</v>
      </c>
      <c r="W66" s="29">
        <f t="shared" si="7"/>
        <v>3.129904101890054</v>
      </c>
      <c r="X66" s="30">
        <f t="shared" si="8"/>
        <v>187.79424611340326</v>
      </c>
    </row>
    <row r="67" spans="1:24" ht="16.2" thickBot="1" x14ac:dyDescent="0.35">
      <c r="A67" s="17">
        <v>60827</v>
      </c>
      <c r="B67" s="18">
        <v>6489</v>
      </c>
      <c r="C67" s="19">
        <v>0.41120000000000001</v>
      </c>
      <c r="D67" s="18">
        <v>0.26679999999999998</v>
      </c>
      <c r="E67" s="20">
        <v>18635.714285714286</v>
      </c>
      <c r="F67" s="20">
        <v>4</v>
      </c>
      <c r="G67" s="20">
        <v>0</v>
      </c>
      <c r="H67" s="20">
        <v>0</v>
      </c>
      <c r="I67" s="20">
        <v>0</v>
      </c>
      <c r="J67" s="20">
        <v>0</v>
      </c>
      <c r="K67" s="20">
        <v>0</v>
      </c>
      <c r="L67" s="23">
        <f t="shared" si="10"/>
        <v>3.6105883884723804</v>
      </c>
      <c r="M67" s="23">
        <f t="shared" si="10"/>
        <v>7.3510483109750862</v>
      </c>
      <c r="N67" s="23">
        <f t="shared" si="10"/>
        <v>12.522235416148424</v>
      </c>
      <c r="O67" s="23">
        <f t="shared" si="10"/>
        <v>8.7181714896745302</v>
      </c>
      <c r="P67" s="23">
        <f t="shared" si="10"/>
        <v>0.35832661470930754</v>
      </c>
      <c r="Q67" s="21">
        <f>SUM(L67:P67)/SUM($L$54:$P$67)*1000</f>
        <v>38.98793725655235</v>
      </c>
      <c r="R67" s="23">
        <f>H67/SUM($H$7:$H$53)*H$6</f>
        <v>0</v>
      </c>
      <c r="S67" s="23">
        <f>I67/SUM($I$7:$I$53)*I$6</f>
        <v>0</v>
      </c>
      <c r="T67" s="23">
        <f t="shared" si="4"/>
        <v>0</v>
      </c>
      <c r="U67" s="24">
        <f t="shared" si="5"/>
        <v>0</v>
      </c>
      <c r="V67" s="31">
        <f t="shared" si="6"/>
        <v>71.548307476532074</v>
      </c>
      <c r="W67" s="32">
        <f t="shared" si="7"/>
        <v>1.5322171202909471</v>
      </c>
      <c r="X67" s="33">
        <f t="shared" si="8"/>
        <v>91.933027217456825</v>
      </c>
    </row>
  </sheetData>
  <mergeCells count="32">
    <mergeCell ref="Q5:Q6"/>
    <mergeCell ref="L5:L6"/>
    <mergeCell ref="M5:M6"/>
    <mergeCell ref="N5:N6"/>
    <mergeCell ref="O5:O6"/>
    <mergeCell ref="P5:P6"/>
    <mergeCell ref="X3:X6"/>
    <mergeCell ref="K3:K4"/>
    <mergeCell ref="N3:N4"/>
    <mergeCell ref="O3:O4"/>
    <mergeCell ref="P3:P4"/>
    <mergeCell ref="Q3:Q4"/>
    <mergeCell ref="R3:R4"/>
    <mergeCell ref="S3:S4"/>
    <mergeCell ref="T3:T4"/>
    <mergeCell ref="U3:U4"/>
    <mergeCell ref="V3:V6"/>
    <mergeCell ref="W3:W6"/>
    <mergeCell ref="R5:R6"/>
    <mergeCell ref="S5:S6"/>
    <mergeCell ref="T5:T6"/>
    <mergeCell ref="U5:U6"/>
    <mergeCell ref="B2:D2"/>
    <mergeCell ref="G2:H2"/>
    <mergeCell ref="I2:K2"/>
    <mergeCell ref="D3:D4"/>
    <mergeCell ref="E3:E4"/>
    <mergeCell ref="F3:F4"/>
    <mergeCell ref="G3:G4"/>
    <mergeCell ref="H3:H4"/>
    <mergeCell ref="I3:I4"/>
    <mergeCell ref="J3:J4"/>
  </mergeCell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Scoring Methodology</vt:lpstr>
      <vt:lpstr>Scores by zipcode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woojo</dc:creator>
  <cp:lastModifiedBy>woojo</cp:lastModifiedBy>
  <dcterms:created xsi:type="dcterms:W3CDTF">2019-06-04T22:13:47Z</dcterms:created>
  <dcterms:modified xsi:type="dcterms:W3CDTF">2019-06-04T22:59:29Z</dcterms:modified>
</cp:coreProperties>
</file>