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theme/themeOverride3.xml" ContentType="application/vnd.openxmlformats-officedocument.themeOverrid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4.xml" ContentType="application/vnd.openxmlformats-officedocument.themeOverrid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5.xml" ContentType="application/vnd.openxmlformats-officedocument.themeOverrid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theme/themeOverride6.xml" ContentType="application/vnd.openxmlformats-officedocument.themeOverride+xml"/>
  <Override PartName="/xl/drawings/drawing7.xml" ContentType="application/vnd.openxmlformats-officedocument.drawing+xml"/>
  <Override PartName="/xl/charts/chart12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7.xml" ContentType="application/vnd.openxmlformats-officedocument.themeOverride+xml"/>
  <Override PartName="/xl/drawings/drawing8.xml" ContentType="application/vnd.openxmlformats-officedocument.drawing+xml"/>
  <Override PartName="/xl/charts/chart13.xml" ContentType="application/vnd.openxmlformats-officedocument.drawingml.chart+xml"/>
  <Override PartName="/xl/theme/themeOverride8.xml" ContentType="application/vnd.openxmlformats-officedocument.themeOverride+xml"/>
  <Override PartName="/xl/drawings/drawing9.xml" ContentType="application/vnd.openxmlformats-officedocument.drawing+xml"/>
  <Override PartName="/xl/charts/chart14.xml" ContentType="application/vnd.openxmlformats-officedocument.drawingml.chart+xml"/>
  <Override PartName="/xl/theme/themeOverride9.xml" ContentType="application/vnd.openxmlformats-officedocument.themeOverride+xml"/>
  <Override PartName="/xl/drawings/drawing10.xml" ContentType="application/vnd.openxmlformats-officedocument.drawing+xml"/>
  <Override PartName="/xl/charts/chart15.xml" ContentType="application/vnd.openxmlformats-officedocument.drawingml.chart+xml"/>
  <Override PartName="/xl/theme/themeOverride10.xml" ContentType="application/vnd.openxmlformats-officedocument.themeOverride+xml"/>
  <Override PartName="/xl/charts/chart16.xml" ContentType="application/vnd.openxmlformats-officedocument.drawingml.chart+xml"/>
  <Override PartName="/xl/theme/themeOverride1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D:\task\20230509_主观量化结合的基金经理研究\三位基金经理推进\底稿\"/>
    </mc:Choice>
  </mc:AlternateContent>
  <xr:revisionPtr revIDLastSave="0" documentId="13_ncr:1_{99530A9E-A05C-4012-B6BA-102F1488AC39}" xr6:coauthVersionLast="47" xr6:coauthVersionMax="47" xr10:uidLastSave="{00000000-0000-0000-0000-000000000000}"/>
  <bookViews>
    <workbookView xWindow="-98" yWindow="-98" windowWidth="23236" windowHeight="13996" firstSheet="1" activeTab="1" xr2:uid="{00000000-000D-0000-FFFF-FFFF00000000}"/>
  </bookViews>
  <sheets>
    <sheet name="1.1" sheetId="1" state="hidden" r:id="rId1"/>
    <sheet name="1.1波动夏普" sheetId="6" r:id="rId2"/>
    <sheet name="2.1-仓位调整" sheetId="3" r:id="rId3"/>
    <sheet name="2.2-2.3-2.9-2.10行业个股分散" sheetId="9" r:id="rId4"/>
    <sheet name="2.4冷门股" sheetId="10" r:id="rId5"/>
    <sheet name="2.5市值偏好" sheetId="11" r:id="rId6"/>
    <sheet name="2.6行业切换程度" sheetId="12" r:id="rId7"/>
    <sheet name="2.7左右侧交易能力" sheetId="13" r:id="rId8"/>
    <sheet name="2.8行业分布" sheetId="14" r:id="rId9"/>
    <sheet name="3.1Brinson归因" sheetId="15" r:id="rId10"/>
    <sheet name="3.2Barra归因" sheetId="16" r:id="rId11"/>
  </sheets>
  <externalReferences>
    <externalReference r:id="rId12"/>
    <externalReference r:id="rId13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3" l="1"/>
  <c r="V3" i="9"/>
  <c r="V4" i="9"/>
  <c r="V5" i="9"/>
  <c r="V6" i="9"/>
  <c r="V7" i="9"/>
  <c r="V8" i="9"/>
  <c r="V9" i="9"/>
  <c r="V10" i="9"/>
  <c r="V11" i="9"/>
  <c r="V2" i="9"/>
  <c r="W3" i="9"/>
  <c r="X3" i="9"/>
  <c r="W4" i="9"/>
  <c r="X4" i="9"/>
  <c r="W5" i="9"/>
  <c r="X5" i="9"/>
  <c r="W6" i="9"/>
  <c r="X6" i="9"/>
  <c r="W7" i="9"/>
  <c r="X7" i="9"/>
  <c r="W8" i="9"/>
  <c r="X8" i="9"/>
  <c r="W9" i="9"/>
  <c r="X9" i="9"/>
  <c r="W10" i="9"/>
  <c r="X10" i="9"/>
  <c r="W11" i="9"/>
  <c r="X11" i="9"/>
  <c r="N2" i="9"/>
  <c r="N3" i="9"/>
  <c r="N11" i="9"/>
  <c r="N5" i="9"/>
  <c r="M2" i="9"/>
  <c r="M3" i="9"/>
  <c r="C5" i="14"/>
  <c r="D5" i="14"/>
  <c r="E5" i="14"/>
  <c r="F5" i="14"/>
  <c r="C6" i="14"/>
  <c r="D6" i="14"/>
  <c r="E6" i="14"/>
  <c r="F6" i="14"/>
  <c r="C7" i="14"/>
  <c r="D7" i="14"/>
  <c r="E7" i="14"/>
  <c r="F7" i="14"/>
  <c r="C8" i="14"/>
  <c r="D8" i="14"/>
  <c r="E8" i="14"/>
  <c r="F8" i="14"/>
  <c r="C9" i="14"/>
  <c r="D9" i="14"/>
  <c r="E9" i="14"/>
  <c r="F9" i="14"/>
  <c r="C10" i="14"/>
  <c r="D10" i="14"/>
  <c r="E10" i="14"/>
  <c r="F10" i="14"/>
  <c r="C11" i="14"/>
  <c r="D11" i="14"/>
  <c r="E11" i="14"/>
  <c r="F11" i="14"/>
  <c r="C12" i="14"/>
  <c r="D12" i="14"/>
  <c r="E12" i="14"/>
  <c r="F12" i="14"/>
  <c r="C13" i="14"/>
  <c r="D13" i="14"/>
  <c r="E13" i="14"/>
  <c r="F13" i="14"/>
  <c r="C14" i="14"/>
  <c r="D14" i="14"/>
  <c r="E14" i="14"/>
  <c r="F14" i="14"/>
  <c r="C15" i="14"/>
  <c r="D15" i="14"/>
  <c r="E15" i="14"/>
  <c r="F15" i="14"/>
  <c r="C16" i="14"/>
  <c r="D16" i="14"/>
  <c r="E16" i="14"/>
  <c r="F16" i="14"/>
  <c r="C17" i="14"/>
  <c r="D17" i="14"/>
  <c r="E17" i="14"/>
  <c r="F17" i="14"/>
  <c r="C18" i="14"/>
  <c r="D18" i="14"/>
  <c r="E18" i="14"/>
  <c r="F18" i="14"/>
  <c r="C19" i="14"/>
  <c r="D19" i="14"/>
  <c r="E19" i="14"/>
  <c r="F19" i="14"/>
  <c r="C20" i="14"/>
  <c r="D20" i="14"/>
  <c r="E20" i="14"/>
  <c r="F20" i="14"/>
  <c r="C21" i="14"/>
  <c r="D21" i="14"/>
  <c r="E21" i="14"/>
  <c r="F21" i="14"/>
  <c r="C22" i="14"/>
  <c r="D22" i="14"/>
  <c r="E22" i="14"/>
  <c r="F22" i="14"/>
  <c r="C23" i="14"/>
  <c r="D23" i="14"/>
  <c r="E23" i="14"/>
  <c r="F23" i="14"/>
  <c r="C24" i="14"/>
  <c r="D24" i="14"/>
  <c r="E24" i="14"/>
  <c r="F24" i="14"/>
  <c r="C25" i="14"/>
  <c r="D25" i="14"/>
  <c r="E25" i="14"/>
  <c r="F25" i="14"/>
  <c r="C26" i="14"/>
  <c r="D26" i="14"/>
  <c r="E26" i="14"/>
  <c r="F26" i="14"/>
  <c r="C27" i="14"/>
  <c r="D27" i="14"/>
  <c r="E27" i="14"/>
  <c r="F27" i="14"/>
  <c r="C28" i="14"/>
  <c r="D28" i="14"/>
  <c r="E28" i="14"/>
  <c r="F28" i="14"/>
  <c r="C29" i="14"/>
  <c r="D29" i="14"/>
  <c r="E29" i="14"/>
  <c r="F29" i="14"/>
  <c r="C30" i="14"/>
  <c r="D30" i="14"/>
  <c r="E30" i="14"/>
  <c r="F30" i="14"/>
  <c r="C31" i="14"/>
  <c r="D31" i="14"/>
  <c r="E31" i="14"/>
  <c r="F31" i="14"/>
  <c r="C32" i="14"/>
  <c r="D32" i="14"/>
  <c r="E32" i="14"/>
  <c r="F32" i="14"/>
  <c r="C33" i="14"/>
  <c r="D33" i="14"/>
  <c r="E33" i="14"/>
  <c r="F33" i="14"/>
  <c r="C4" i="14"/>
  <c r="D4" i="14"/>
  <c r="F4" i="14"/>
  <c r="E4" i="14"/>
  <c r="C20" i="3"/>
  <c r="C16" i="3"/>
  <c r="C6" i="3"/>
  <c r="C17" i="3"/>
  <c r="C1" i="6"/>
  <c r="D4" i="3"/>
  <c r="C13" i="3"/>
  <c r="C8" i="3"/>
  <c r="C19" i="3"/>
  <c r="C14" i="3"/>
  <c r="C4" i="3"/>
  <c r="C18" i="3"/>
  <c r="C5" i="3"/>
  <c r="C10" i="3"/>
  <c r="C9" i="3"/>
  <c r="B1" i="6"/>
  <c r="C11" i="3"/>
  <c r="C15" i="3"/>
  <c r="C23" i="3"/>
  <c r="C21" i="3"/>
  <c r="C12" i="3"/>
  <c r="C7" i="3"/>
  <c r="C22" i="3"/>
  <c r="C5" i="11" l="1"/>
  <c r="D5" i="11"/>
  <c r="E5" i="11"/>
  <c r="F5" i="11"/>
  <c r="G5" i="11"/>
  <c r="H5" i="11"/>
  <c r="I5" i="11"/>
  <c r="J5" i="11"/>
  <c r="K5" i="11"/>
  <c r="B5" i="11"/>
  <c r="A2" i="12" l="1"/>
  <c r="A3" i="12"/>
  <c r="W2" i="9" l="1"/>
  <c r="X2" i="9"/>
  <c r="N4" i="9"/>
  <c r="M4" i="9"/>
  <c r="Y9" i="9" l="1"/>
  <c r="Y10" i="9"/>
  <c r="Y3" i="9"/>
  <c r="Y4" i="9"/>
  <c r="Y5" i="9"/>
  <c r="Y6" i="9"/>
  <c r="Y7" i="9"/>
  <c r="Y8" i="9"/>
  <c r="Y11" i="9"/>
  <c r="Y2" i="9"/>
  <c r="M11" i="9"/>
  <c r="N10" i="9"/>
  <c r="M10" i="9"/>
  <c r="N9" i="9"/>
  <c r="M9" i="9"/>
  <c r="N8" i="9"/>
  <c r="M8" i="9"/>
  <c r="N7" i="9"/>
  <c r="M7" i="9"/>
  <c r="N6" i="9"/>
  <c r="M6" i="9"/>
  <c r="M5" i="9"/>
  <c r="A4" i="12" l="1"/>
  <c r="A5" i="12" s="1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G4" i="6"/>
  <c r="H5" i="6"/>
  <c r="H8" i="6"/>
  <c r="G7" i="6"/>
  <c r="G5" i="6"/>
  <c r="F4" i="6"/>
  <c r="F3" i="6"/>
  <c r="F7" i="6"/>
  <c r="G8" i="6"/>
  <c r="G3" i="6"/>
  <c r="F6" i="6"/>
  <c r="H4" i="6"/>
  <c r="F5" i="6"/>
  <c r="H3" i="6"/>
  <c r="F8" i="6"/>
  <c r="G6" i="6"/>
  <c r="H6" i="6"/>
  <c r="H7" i="6"/>
  <c r="L43" i="1"/>
  <c r="M28" i="1"/>
  <c r="L8" i="1"/>
  <c r="M66" i="1"/>
  <c r="L94" i="1"/>
  <c r="M30" i="1"/>
  <c r="L80" i="1"/>
  <c r="L9" i="1"/>
  <c r="M47" i="1"/>
  <c r="L84" i="1"/>
  <c r="L83" i="1"/>
  <c r="M51" i="1"/>
  <c r="F3" i="1"/>
  <c r="M5" i="1"/>
  <c r="M79" i="1"/>
  <c r="L33" i="1"/>
  <c r="L71" i="1"/>
  <c r="L30" i="1"/>
  <c r="M60" i="1"/>
  <c r="L68" i="1"/>
  <c r="L63" i="1"/>
  <c r="M67" i="1"/>
  <c r="L87" i="1"/>
  <c r="M91" i="1"/>
  <c r="L56" i="1"/>
  <c r="L20" i="1"/>
  <c r="M24" i="1"/>
  <c r="L78" i="1"/>
  <c r="M74" i="1"/>
  <c r="L55" i="1"/>
  <c r="M34" i="1"/>
  <c r="L17" i="1"/>
  <c r="L42" i="1"/>
  <c r="L81" i="1"/>
  <c r="C3" i="1"/>
  <c r="M18" i="1"/>
  <c r="M92" i="1"/>
  <c r="M9" i="1"/>
  <c r="M100" i="1"/>
  <c r="M72" i="1"/>
  <c r="L6" i="1"/>
  <c r="L13" i="1"/>
  <c r="L95" i="1"/>
  <c r="M26" i="1"/>
  <c r="L89" i="1"/>
  <c r="G3" i="1"/>
  <c r="B7" i="1"/>
  <c r="L53" i="1"/>
  <c r="L37" i="1"/>
  <c r="M25" i="1"/>
  <c r="L82" i="1"/>
  <c r="M90" i="1"/>
  <c r="F6" i="1"/>
  <c r="C5" i="1"/>
  <c r="L40" i="1"/>
  <c r="L12" i="1"/>
  <c r="L93" i="1"/>
  <c r="L100" i="1"/>
  <c r="L64" i="1"/>
  <c r="M13" i="1"/>
  <c r="C8" i="1"/>
  <c r="M45" i="1"/>
  <c r="M11" i="1"/>
  <c r="L97" i="1"/>
  <c r="L77" i="1"/>
  <c r="M98" i="1"/>
  <c r="L86" i="1"/>
  <c r="M86" i="1"/>
  <c r="M78" i="1"/>
  <c r="L32" i="1"/>
  <c r="L10" i="1"/>
  <c r="L60" i="1"/>
  <c r="M16" i="1"/>
  <c r="M93" i="1"/>
  <c r="L75" i="1"/>
  <c r="L28" i="1"/>
  <c r="M94" i="1"/>
  <c r="L48" i="1"/>
  <c r="M12" i="1"/>
  <c r="L91" i="1"/>
  <c r="L47" i="1"/>
  <c r="F8" i="1"/>
  <c r="B8" i="1"/>
  <c r="M42" i="1"/>
  <c r="M85" i="1"/>
  <c r="M58" i="1"/>
  <c r="L34" i="1"/>
  <c r="L96" i="1"/>
  <c r="M61" i="1"/>
  <c r="L25" i="1"/>
  <c r="L58" i="1"/>
  <c r="M32" i="1"/>
  <c r="L70" i="1"/>
  <c r="L66" i="1"/>
  <c r="L15" i="1"/>
  <c r="M44" i="1"/>
  <c r="M40" i="1"/>
  <c r="M46" i="1"/>
  <c r="M68" i="1"/>
  <c r="L50" i="1"/>
  <c r="L57" i="1"/>
  <c r="M3" i="1"/>
  <c r="L61" i="1"/>
  <c r="L18" i="1"/>
  <c r="M15" i="1"/>
  <c r="L26" i="1"/>
  <c r="G6" i="1"/>
  <c r="M29" i="1"/>
  <c r="M80" i="1"/>
  <c r="M54" i="1"/>
  <c r="M83" i="1"/>
  <c r="M43" i="1"/>
  <c r="B4" i="1"/>
  <c r="M10" i="1"/>
  <c r="G5" i="1"/>
  <c r="M99" i="1"/>
  <c r="L7" i="1"/>
  <c r="C4" i="1"/>
  <c r="L36" i="1"/>
  <c r="L98" i="1"/>
  <c r="L79" i="1"/>
  <c r="M48" i="1"/>
  <c r="M21" i="1"/>
  <c r="F7" i="1"/>
  <c r="M101" i="1"/>
  <c r="L52" i="1"/>
  <c r="M96" i="1"/>
  <c r="M56" i="1"/>
  <c r="M73" i="1"/>
  <c r="M55" i="1"/>
  <c r="C6" i="1"/>
  <c r="L92" i="1"/>
  <c r="L46" i="1"/>
  <c r="M59" i="1"/>
  <c r="M71" i="1"/>
  <c r="L88" i="1"/>
  <c r="B5" i="1"/>
  <c r="M6" i="1"/>
  <c r="L19" i="1"/>
  <c r="M49" i="1"/>
  <c r="F5" i="1"/>
  <c r="M31" i="1"/>
  <c r="M84" i="1"/>
  <c r="L5" i="1"/>
  <c r="M53" i="1"/>
  <c r="L31" i="1"/>
  <c r="L54" i="1"/>
  <c r="L72" i="1"/>
  <c r="L73" i="1"/>
  <c r="L21" i="1"/>
  <c r="F4" i="1"/>
  <c r="M7" i="1"/>
  <c r="L39" i="1"/>
  <c r="L69" i="1"/>
  <c r="M4" i="1"/>
  <c r="M8" i="1"/>
  <c r="B6" i="1"/>
  <c r="L44" i="1"/>
  <c r="M14" i="1"/>
  <c r="M75" i="1"/>
  <c r="M81" i="1"/>
  <c r="M88" i="1"/>
  <c r="M95" i="1"/>
  <c r="M27" i="1"/>
  <c r="L45" i="1"/>
  <c r="L22" i="1"/>
  <c r="L101" i="1"/>
  <c r="L35" i="1"/>
  <c r="M50" i="1"/>
  <c r="L23" i="1"/>
  <c r="L14" i="1"/>
  <c r="B3" i="1"/>
  <c r="M39" i="1"/>
  <c r="L67" i="1"/>
  <c r="M76" i="1"/>
  <c r="L62" i="1"/>
  <c r="G7" i="1"/>
  <c r="B1" i="1"/>
  <c r="M62" i="1"/>
  <c r="G8" i="1"/>
  <c r="M37" i="1"/>
  <c r="M41" i="1"/>
  <c r="M87" i="1"/>
  <c r="M63" i="1"/>
  <c r="L85" i="1"/>
  <c r="M38" i="1"/>
  <c r="L41" i="1"/>
  <c r="M77" i="1"/>
  <c r="M65" i="1"/>
  <c r="M89" i="1"/>
  <c r="M82" i="1"/>
  <c r="M20" i="1"/>
  <c r="L49" i="1"/>
  <c r="L4" i="1"/>
  <c r="M22" i="1"/>
  <c r="M35" i="1"/>
  <c r="M70" i="1"/>
  <c r="L76" i="1"/>
  <c r="M64" i="1"/>
  <c r="M36" i="1"/>
  <c r="L59" i="1"/>
  <c r="M97" i="1"/>
  <c r="M52" i="1"/>
  <c r="G4" i="1"/>
  <c r="L51" i="1"/>
  <c r="M57" i="1"/>
  <c r="M17" i="1"/>
  <c r="L11" i="1"/>
  <c r="L99" i="1"/>
  <c r="L65" i="1"/>
  <c r="L27" i="1"/>
  <c r="L3" i="1"/>
  <c r="M69" i="1"/>
  <c r="L38" i="1"/>
  <c r="C7" i="1"/>
  <c r="L24" i="1"/>
  <c r="L29" i="1"/>
  <c r="L74" i="1"/>
  <c r="M19" i="1"/>
  <c r="L16" i="1"/>
  <c r="M33" i="1"/>
  <c r="L90" i="1"/>
  <c r="M23" i="1"/>
  <c r="F9" i="6" l="1"/>
  <c r="G9" i="6"/>
  <c r="H9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</authors>
  <commentList>
    <comment ref="K4" authorId="0" shapeId="0" xr:uid="{03D6B5C6-FFA1-4441-B967-D1A99F027DF8}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</commentList>
</comments>
</file>

<file path=xl/sharedStrings.xml><?xml version="1.0" encoding="utf-8"?>
<sst xmlns="http://schemas.openxmlformats.org/spreadsheetml/2006/main" count="319" uniqueCount="170">
  <si>
    <t>005233.OF</t>
  </si>
  <si>
    <t>005233.OF</t>
    <phoneticPr fontId="2" type="noConversion"/>
  </si>
  <si>
    <t>上行捕捉率</t>
  </si>
  <si>
    <t>上行捕捉率</t>
    <phoneticPr fontId="2" type="noConversion"/>
  </si>
  <si>
    <t>下行捕捉率</t>
    <phoneticPr fontId="2" type="noConversion"/>
  </si>
  <si>
    <t>收益排名</t>
    <phoneticPr fontId="2" type="noConversion"/>
  </si>
  <si>
    <t>波动排名</t>
    <phoneticPr fontId="2" type="noConversion"/>
  </si>
  <si>
    <t>夏普排名</t>
    <phoneticPr fontId="2" type="noConversion"/>
  </si>
  <si>
    <t>001734.OF</t>
  </si>
  <si>
    <t>000300.SH</t>
  </si>
  <si>
    <t>股票仓位（%）</t>
  </si>
  <si>
    <t>沪深300（右轴）</t>
  </si>
  <si>
    <t>2019Q1</t>
  </si>
  <si>
    <t>2019Q2</t>
  </si>
  <si>
    <t>2019Q3</t>
  </si>
  <si>
    <t>2019Q4</t>
  </si>
  <si>
    <t>2020Q1</t>
  </si>
  <si>
    <t>2020Q2</t>
  </si>
  <si>
    <t>2020Q3</t>
  </si>
  <si>
    <t>2020Q4</t>
  </si>
  <si>
    <t>2021Q1</t>
  </si>
  <si>
    <t>2021Q2</t>
  </si>
  <si>
    <t>2021Q3</t>
  </si>
  <si>
    <t>2021Q4</t>
  </si>
  <si>
    <t>2022Q1</t>
  </si>
  <si>
    <t>2022Q2</t>
  </si>
  <si>
    <t>2022Q3</t>
  </si>
  <si>
    <t>2022Q4</t>
  </si>
  <si>
    <t>2023Q1</t>
  </si>
  <si>
    <t>2018Q2</t>
    <phoneticPr fontId="2" type="noConversion"/>
  </si>
  <si>
    <t>右侧程度</t>
  </si>
  <si>
    <t>交易能力</t>
  </si>
  <si>
    <t>报告期</t>
  </si>
  <si>
    <t>20181231</t>
  </si>
  <si>
    <t>20190630</t>
  </si>
  <si>
    <t>20191231</t>
  </si>
  <si>
    <t>20200630</t>
  </si>
  <si>
    <t>20201231</t>
  </si>
  <si>
    <t>20210630</t>
  </si>
  <si>
    <t>20211231</t>
  </si>
  <si>
    <t>20220630</t>
  </si>
  <si>
    <t>20221231</t>
  </si>
  <si>
    <t>基金代码</t>
  </si>
  <si>
    <t>20171231</t>
  </si>
  <si>
    <t>20180630</t>
  </si>
  <si>
    <t>辅基金</t>
    <phoneticPr fontId="2" type="noConversion"/>
  </si>
  <si>
    <t>辅基金右侧程度</t>
    <phoneticPr fontId="2" type="noConversion"/>
  </si>
  <si>
    <t>平均值</t>
    <phoneticPr fontId="2" type="noConversion"/>
  </si>
  <si>
    <t>（任职日期，从次年开始分析）</t>
    <phoneticPr fontId="2" type="noConversion"/>
  </si>
  <si>
    <t>波动排名</t>
  </si>
  <si>
    <t>夏普排名</t>
  </si>
  <si>
    <t>平均值</t>
  </si>
  <si>
    <t>value</t>
    <phoneticPr fontId="2" type="noConversion"/>
  </si>
  <si>
    <t>集中度</t>
  </si>
  <si>
    <t>切换度</t>
  </si>
  <si>
    <t>前三大行业占比</t>
  </si>
  <si>
    <t>持股数</t>
  </si>
  <si>
    <t>重仓股数量</t>
  </si>
  <si>
    <t>轻仓股数量</t>
  </si>
  <si>
    <t>前5股票占比-重仓股</t>
  </si>
  <si>
    <t>前5股票占比-轻仓股</t>
  </si>
  <si>
    <t>组合后3月模拟收益</t>
  </si>
  <si>
    <t>重仓股后3月模拟收益</t>
  </si>
  <si>
    <t>轻仓股后3月模拟收益</t>
  </si>
  <si>
    <t>数量占比</t>
  </si>
  <si>
    <t>权重占比</t>
  </si>
  <si>
    <t>数量占比（偏股基金平均数）</t>
    <phoneticPr fontId="2" type="noConversion"/>
  </si>
  <si>
    <t>权重占比（偏股基金平均数）</t>
    <phoneticPr fontId="2" type="noConversion"/>
  </si>
  <si>
    <t>持股市值</t>
  </si>
  <si>
    <t>2019H1</t>
  </si>
  <si>
    <t>2019H2</t>
  </si>
  <si>
    <t>2020H1</t>
  </si>
  <si>
    <t>2020H2</t>
  </si>
  <si>
    <t>2021H1</t>
  </si>
  <si>
    <t>2021H2</t>
  </si>
  <si>
    <t>2022H1</t>
  </si>
  <si>
    <t>2022H2</t>
  </si>
  <si>
    <t>大盘股</t>
  </si>
  <si>
    <t>中盘股</t>
  </si>
  <si>
    <t>小盘股</t>
  </si>
  <si>
    <t>集中度（主动股基中位数）</t>
  </si>
  <si>
    <t>切换度（主动股基中位数）</t>
  </si>
  <si>
    <t>上游周期</t>
  </si>
  <si>
    <t>中游制造</t>
  </si>
  <si>
    <t>TMT</t>
  </si>
  <si>
    <t>煤炭</t>
  </si>
  <si>
    <t>有色金属</t>
  </si>
  <si>
    <t>石油石化</t>
  </si>
  <si>
    <t>建材</t>
  </si>
  <si>
    <t>建筑</t>
  </si>
  <si>
    <t>基础化工</t>
  </si>
  <si>
    <t>国防军工</t>
  </si>
  <si>
    <t>汽车</t>
  </si>
  <si>
    <t>交通运输</t>
  </si>
  <si>
    <t>机械</t>
  </si>
  <si>
    <t>轻工制造</t>
  </si>
  <si>
    <t>电力及公用事业</t>
  </si>
  <si>
    <t>传媒</t>
  </si>
  <si>
    <t>计算机</t>
  </si>
  <si>
    <t>通信</t>
  </si>
  <si>
    <t>医药</t>
  </si>
  <si>
    <t>消费</t>
  </si>
  <si>
    <t>大金融</t>
  </si>
  <si>
    <t>其他</t>
  </si>
  <si>
    <t>电子</t>
  </si>
  <si>
    <t>农林牧渔</t>
  </si>
  <si>
    <t>家电</t>
  </si>
  <si>
    <t>食品饮料</t>
  </si>
  <si>
    <t>纺织服装</t>
  </si>
  <si>
    <t>消费者服务</t>
  </si>
  <si>
    <t>商贸零售</t>
  </si>
  <si>
    <t>房地产</t>
  </si>
  <si>
    <t>非银行金融</t>
  </si>
  <si>
    <t>银行</t>
  </si>
  <si>
    <t>综合金融</t>
  </si>
  <si>
    <t>综合</t>
  </si>
  <si>
    <t>TMT</t>
    <phoneticPr fontId="2" type="noConversion"/>
  </si>
  <si>
    <t>医药</t>
    <phoneticPr fontId="2" type="noConversion"/>
  </si>
  <si>
    <t>钢铁</t>
    <phoneticPr fontId="2" type="noConversion"/>
  </si>
  <si>
    <t>电力设备及新能源</t>
  </si>
  <si>
    <t>电力设备及新能源</t>
    <phoneticPr fontId="2" type="noConversion"/>
  </si>
  <si>
    <t>重仓股</t>
    <phoneticPr fontId="2" type="noConversion"/>
  </si>
  <si>
    <t>轻仓股</t>
    <phoneticPr fontId="2" type="noConversion"/>
  </si>
  <si>
    <t>2021年</t>
    <phoneticPr fontId="2" type="noConversion"/>
  </si>
  <si>
    <t>2022年</t>
    <phoneticPr fontId="2" type="noConversion"/>
  </si>
  <si>
    <t>中信行业</t>
  </si>
  <si>
    <t>总行业分布</t>
  </si>
  <si>
    <t>重仓股行业分布</t>
  </si>
  <si>
    <t>轻仓股行业分布</t>
  </si>
  <si>
    <t>基金收益</t>
  </si>
  <si>
    <t>基准收益</t>
  </si>
  <si>
    <t>超额收益</t>
  </si>
  <si>
    <t>仓位择时收益</t>
  </si>
  <si>
    <t>行业配置收益</t>
  </si>
  <si>
    <t>选股收益</t>
  </si>
  <si>
    <t>交易收益</t>
  </si>
  <si>
    <t>2019H1</t>
    <phoneticPr fontId="2" type="noConversion"/>
  </si>
  <si>
    <t>2019H2</t>
    <phoneticPr fontId="2" type="noConversion"/>
  </si>
  <si>
    <t>2020H1</t>
    <phoneticPr fontId="2" type="noConversion"/>
  </si>
  <si>
    <t>2020H2</t>
    <phoneticPr fontId="2" type="noConversion"/>
  </si>
  <si>
    <t>2021H1</t>
    <phoneticPr fontId="2" type="noConversion"/>
  </si>
  <si>
    <t>2021H2</t>
    <phoneticPr fontId="2" type="noConversion"/>
  </si>
  <si>
    <t>2022H1</t>
    <phoneticPr fontId="2" type="noConversion"/>
  </si>
  <si>
    <t>2022H2</t>
    <phoneticPr fontId="2" type="noConversion"/>
  </si>
  <si>
    <t>归因</t>
    <phoneticPr fontId="2" type="noConversion"/>
  </si>
  <si>
    <t>Size</t>
  </si>
  <si>
    <t>Beta</t>
  </si>
  <si>
    <t>Momentum</t>
  </si>
  <si>
    <t>ResVol</t>
  </si>
  <si>
    <t>NLsize</t>
  </si>
  <si>
    <t>BP</t>
  </si>
  <si>
    <t>Liquidity</t>
  </si>
  <si>
    <t>EarningsYield</t>
  </si>
  <si>
    <t>Growth</t>
  </si>
  <si>
    <t>Leverage</t>
  </si>
  <si>
    <t>暴露</t>
    <phoneticPr fontId="2" type="noConversion"/>
  </si>
  <si>
    <t>主动偏股基金涨幅（885001.WI）</t>
    <phoneticPr fontId="2" type="noConversion"/>
  </si>
  <si>
    <t>重仓股累计收益</t>
    <phoneticPr fontId="2" type="noConversion"/>
  </si>
  <si>
    <t>轻仓股累计收益</t>
    <phoneticPr fontId="2" type="noConversion"/>
  </si>
  <si>
    <t>主动偏股基金累计收益</t>
    <phoneticPr fontId="2" type="noConversion"/>
  </si>
  <si>
    <t>消费</t>
    <phoneticPr fontId="2" type="noConversion"/>
  </si>
  <si>
    <t>主动偏股基金涨幅（885001.WI）</t>
  </si>
  <si>
    <t>000242.OF</t>
    <phoneticPr fontId="2" type="noConversion"/>
  </si>
  <si>
    <t>2018Q3</t>
    <phoneticPr fontId="2" type="noConversion"/>
  </si>
  <si>
    <t>2018Q4</t>
    <phoneticPr fontId="2" type="noConversion"/>
  </si>
  <si>
    <t>2018H1</t>
  </si>
  <si>
    <t>2018H2</t>
  </si>
  <si>
    <t>2018H1</t>
    <phoneticPr fontId="2" type="noConversion"/>
  </si>
  <si>
    <t>2018H2</t>
    <phoneticPr fontId="2" type="noConversion"/>
  </si>
  <si>
    <t>000242.OF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</si>
</sst>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###,###,##0.0000"/>
    <numFmt numFmtId="177" formatCode="###,###,##0.000000"/>
    <numFmt numFmtId="178" formatCode="0.00_);[Red]\(0.00\)"/>
    <numFmt numFmtId="179" formatCode="yyyy/mm/dd"/>
    <numFmt numFmtId="180" formatCode="#,##0.0000"/>
    <numFmt numFmtId="181" formatCode="yyyy\-mm\-dd\ hh:mm:ss"/>
  </numFmts>
  <fonts count="10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b/>
      <sz val="9"/>
      <color indexed="81"/>
      <name val="宋体"/>
      <family val="3"/>
      <charset val="134"/>
    </font>
    <font>
      <b/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楷体_GB2312"/>
      <family val="3"/>
      <charset val="134"/>
    </font>
    <font>
      <sz val="11"/>
      <color theme="1"/>
      <name val="等线"/>
      <family val="3"/>
      <charset val="134"/>
      <scheme val="minor"/>
    </font>
    <font>
      <b/>
      <sz val="11"/>
      <name val="宋体"/>
      <family val="3"/>
      <charset val="134"/>
    </font>
    <font>
      <b/>
      <sz val="11"/>
      <color theme="1"/>
      <name val="楷体_GB2312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>
      <alignment vertical="center"/>
    </xf>
    <xf numFmtId="9" fontId="5" fillId="0" borderId="0" applyFont="0" applyFill="0" applyBorder="0" applyAlignment="0" applyProtection="0">
      <alignment vertical="center"/>
    </xf>
  </cellStyleXfs>
  <cellXfs count="30">
    <xf numFmtId="0" fontId="0" fillId="0" borderId="0" xfId="0"/>
    <xf numFmtId="176" fontId="0" fillId="0" borderId="0" xfId="0" applyNumberFormat="1"/>
    <xf numFmtId="177" fontId="0" fillId="0" borderId="0" xfId="0" applyNumberFormat="1"/>
    <xf numFmtId="178" fontId="0" fillId="0" borderId="0" xfId="0" applyNumberFormat="1"/>
    <xf numFmtId="179" fontId="0" fillId="0" borderId="0" xfId="0" applyNumberFormat="1" applyAlignment="1">
      <alignment horizontal="right"/>
    </xf>
    <xf numFmtId="0" fontId="1" fillId="0" borderId="0" xfId="1">
      <alignment vertical="center"/>
    </xf>
    <xf numFmtId="14" fontId="1" fillId="0" borderId="0" xfId="1" applyNumberFormat="1">
      <alignment vertical="center"/>
    </xf>
    <xf numFmtId="10" fontId="1" fillId="0" borderId="0" xfId="1" applyNumberFormat="1">
      <alignment vertical="center"/>
    </xf>
    <xf numFmtId="0" fontId="0" fillId="2" borderId="0" xfId="0" applyFill="1" applyAlignment="1">
      <alignment horizontal="left" vertical="center"/>
    </xf>
    <xf numFmtId="0" fontId="4" fillId="0" borderId="1" xfId="0" applyFont="1" applyBorder="1" applyAlignment="1">
      <alignment horizontal="center" vertical="top"/>
    </xf>
    <xf numFmtId="10" fontId="0" fillId="0" borderId="0" xfId="0" applyNumberFormat="1"/>
    <xf numFmtId="180" fontId="1" fillId="0" borderId="0" xfId="1" applyNumberFormat="1" applyAlignment="1">
      <alignment horizontal="right" vertical="center"/>
    </xf>
    <xf numFmtId="181" fontId="4" fillId="0" borderId="1" xfId="0" applyNumberFormat="1" applyFont="1" applyBorder="1" applyAlignment="1">
      <alignment horizontal="center" vertical="top"/>
    </xf>
    <xf numFmtId="0" fontId="8" fillId="0" borderId="1" xfId="0" applyFont="1" applyBorder="1" applyAlignment="1">
      <alignment horizontal="center" vertical="top"/>
    </xf>
    <xf numFmtId="14" fontId="0" fillId="0" borderId="0" xfId="0" applyNumberFormat="1"/>
    <xf numFmtId="10" fontId="4" fillId="0" borderId="1" xfId="0" applyNumberFormat="1" applyFont="1" applyBorder="1" applyAlignment="1">
      <alignment horizontal="center" vertical="top"/>
    </xf>
    <xf numFmtId="10" fontId="4" fillId="0" borderId="0" xfId="0" applyNumberFormat="1" applyFont="1" applyAlignment="1">
      <alignment horizontal="center" vertical="top"/>
    </xf>
    <xf numFmtId="0" fontId="6" fillId="0" borderId="0" xfId="0" applyFont="1"/>
    <xf numFmtId="0" fontId="0" fillId="0" borderId="3" xfId="0" applyBorder="1"/>
    <xf numFmtId="0" fontId="9" fillId="0" borderId="3" xfId="0" applyFont="1" applyBorder="1"/>
    <xf numFmtId="0" fontId="6" fillId="0" borderId="2" xfId="0" applyFont="1" applyBorder="1"/>
    <xf numFmtId="10" fontId="7" fillId="0" borderId="2" xfId="2" applyNumberFormat="1" applyFont="1" applyBorder="1" applyAlignment="1"/>
    <xf numFmtId="0" fontId="6" fillId="0" borderId="3" xfId="0" applyFont="1" applyBorder="1"/>
    <xf numFmtId="0" fontId="6" fillId="0" borderId="4" xfId="0" applyFont="1" applyBorder="1"/>
    <xf numFmtId="10" fontId="7" fillId="0" borderId="4" xfId="2" applyNumberFormat="1" applyFont="1" applyBorder="1" applyAlignment="1"/>
    <xf numFmtId="10" fontId="0" fillId="0" borderId="0" xfId="2" applyNumberFormat="1" applyFont="1" applyAlignment="1"/>
    <xf numFmtId="49" fontId="4" fillId="0" borderId="1" xfId="0" applyNumberFormat="1" applyFont="1" applyBorder="1" applyAlignment="1">
      <alignment horizontal="center" vertical="top"/>
    </xf>
    <xf numFmtId="0" fontId="9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</cellXfs>
  <cellStyles count="3">
    <cellStyle name="百分比" xfId="2" builtinId="5"/>
    <cellStyle name="常规" xfId="0" builtinId="0"/>
    <cellStyle name="常规 2" xfId="1" xr:uid="{8A456BCF-C35B-462E-ADFA-33195EB420A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6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8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9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0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'1.1'!$F$2</c:f>
              <c:strCache>
                <c:ptCount val="1"/>
                <c:pt idx="0">
                  <c:v>波动排名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'1.1'!$E$3:$E$8</c:f>
              <c:numCache>
                <c:formatCode>General</c:formatCod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</c:numCache>
            </c:numRef>
          </c:cat>
          <c:val>
            <c:numRef>
              <c:f>'1.1'!$F$3:$F$8</c:f>
              <c:numCache>
                <c:formatCode>0.00_);[Red]\(0.00\)</c:formatCode>
                <c:ptCount val="6"/>
                <c:pt idx="0">
                  <c:v>10.642570281124499</c:v>
                </c:pt>
                <c:pt idx="1">
                  <c:v>40.453074433656958</c:v>
                </c:pt>
                <c:pt idx="2">
                  <c:v>12.910798122065728</c:v>
                </c:pt>
                <c:pt idx="3">
                  <c:v>5.5962691538974019</c:v>
                </c:pt>
                <c:pt idx="4">
                  <c:v>10.841546626231995</c:v>
                </c:pt>
                <c:pt idx="5">
                  <c:v>30.627306273062732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6F-4FFE-95C6-AFF1DD1DFEBE}"/>
            </c:ext>
          </c:extLst>
        </c:ser>
        <c:ser>
          <c:idx val="1"/>
          <c:order val="1"/>
          <c:tx>
            <c:strRef>
              <c:f>'1.1'!$G$2</c:f>
              <c:strCache>
                <c:ptCount val="1"/>
                <c:pt idx="0">
                  <c:v>夏普排名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'1.1'!$E$3:$E$8</c:f>
              <c:numCache>
                <c:formatCode>General</c:formatCod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</c:numCache>
            </c:numRef>
          </c:cat>
          <c:val>
            <c:numRef>
              <c:f>'1.1'!$G$3:$G$8</c:f>
              <c:numCache>
                <c:formatCode>0.00_);[Red]\(0.00\)</c:formatCode>
                <c:ptCount val="6"/>
                <c:pt idx="0">
                  <c:v>5.0200803212851408</c:v>
                </c:pt>
                <c:pt idx="1">
                  <c:v>57.928802588996767</c:v>
                </c:pt>
                <c:pt idx="2">
                  <c:v>40.375586854460096</c:v>
                </c:pt>
                <c:pt idx="3">
                  <c:v>23.317788141239173</c:v>
                </c:pt>
                <c:pt idx="4">
                  <c:v>0.22744503411675512</c:v>
                </c:pt>
                <c:pt idx="5">
                  <c:v>82.685211467499286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6F-4FFE-95C6-AFF1DD1DFE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6914032"/>
        <c:axId val="996904912"/>
      </c:barChart>
      <c:lineChart>
        <c:grouping val="standard"/>
        <c:varyColors val="0"/>
        <c:ser>
          <c:idx val="2"/>
          <c:order val="2"/>
          <c:tx>
            <c:strRef>
              <c:f>'1.1'!$H$2</c:f>
              <c:strCache>
                <c:ptCount val="1"/>
                <c:pt idx="0">
                  <c:v>上行捕捉率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'1.1'!$E$3:$E$8</c:f>
              <c:numCache>
                <c:formatCode>General</c:formatCod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</c:numCache>
            </c:numRef>
          </c:cat>
          <c:val>
            <c:numRef>
              <c:f>'1.1'!$H$3:$H$8</c:f>
              <c:numCache>
                <c:formatCode>General</c:formatCode>
                <c:ptCount val="6"/>
                <c:pt idx="0">
                  <c:v>0.75162859758548761</c:v>
                </c:pt>
                <c:pt idx="1">
                  <c:v>0.99673438570142403</c:v>
                </c:pt>
                <c:pt idx="2">
                  <c:v>0.82810155420912723</c:v>
                </c:pt>
                <c:pt idx="3">
                  <c:v>0.3226107323294366</c:v>
                </c:pt>
                <c:pt idx="4">
                  <c:v>0.65135840237310394</c:v>
                </c:pt>
                <c:pt idx="5">
                  <c:v>0.59405662916788393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6F-4FFE-95C6-AFF1DD1DFE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6875632"/>
        <c:axId val="996865552"/>
      </c:lineChart>
      <c:catAx>
        <c:axId val="996914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96904912"/>
        <c:crosses val="autoZero"/>
        <c:auto val="1"/>
        <c:lblAlgn val="ctr"/>
        <c:lblOffset val="100"/>
        <c:noMultiLvlLbl val="0"/>
      </c:catAx>
      <c:valAx>
        <c:axId val="99690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96914032"/>
        <c:crosses val="autoZero"/>
        <c:crossBetween val="between"/>
      </c:valAx>
      <c:valAx>
        <c:axId val="99686555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96875632"/>
        <c:crosses val="max"/>
        <c:crossBetween val="between"/>
      </c:valAx>
      <c:catAx>
        <c:axId val="9968756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968655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'2.4冷门股'!$B$1</c:f>
              <c:strCache>
                <c:ptCount val="1"/>
                <c:pt idx="0">
                  <c:v>数量占比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'2.4冷门股'!$A$3:$A$11</c:f>
              <c:numCache>
                <c:formatCode>General</c:formatCode>
                <c:ptCount val="9"/>
                <c:pt idx="0">
                  <c:v>20181231</c:v>
                </c:pt>
                <c:pt idx="1">
                  <c:v>20190630</c:v>
                </c:pt>
                <c:pt idx="2">
                  <c:v>20191231</c:v>
                </c:pt>
                <c:pt idx="3">
                  <c:v>20200630</c:v>
                </c:pt>
                <c:pt idx="4">
                  <c:v>20201231</c:v>
                </c:pt>
                <c:pt idx="5">
                  <c:v>20210630</c:v>
                </c:pt>
                <c:pt idx="6">
                  <c:v>20211231</c:v>
                </c:pt>
                <c:pt idx="7">
                  <c:v>20220630</c:v>
                </c:pt>
                <c:pt idx="8">
                  <c:v>20221231</c:v>
                </c:pt>
              </c:numCache>
            </c:numRef>
          </c:cat>
          <c:val>
            <c:numRef>
              <c:f>'2.4冷门股'!$B$3:$B$11</c:f>
              <c:numCache>
                <c:formatCode>General</c:formatCode>
                <c:ptCount val="9"/>
                <c:pt idx="0">
                  <c:v>0.23076923076923081</c:v>
                </c:pt>
                <c:pt idx="1">
                  <c:v>0.31034482758620691</c:v>
                </c:pt>
                <c:pt idx="2">
                  <c:v>0.31034482758620691</c:v>
                </c:pt>
                <c:pt idx="3">
                  <c:v>0.1153846153846154</c:v>
                </c:pt>
                <c:pt idx="4">
                  <c:v>0.1020408163265306</c:v>
                </c:pt>
                <c:pt idx="5">
                  <c:v>0.1875</c:v>
                </c:pt>
                <c:pt idx="6">
                  <c:v>0.1</c:v>
                </c:pt>
                <c:pt idx="7">
                  <c:v>0.1224489795918367</c:v>
                </c:pt>
                <c:pt idx="8">
                  <c:v>0.1475409836065574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6F-4395-A16D-11AAE9A6AEF1}"/>
            </c:ext>
          </c:extLst>
        </c:ser>
        <c:ser>
          <c:idx val="1"/>
          <c:order val="1"/>
          <c:tx>
            <c:strRef>
              <c:f>'2.4冷门股'!$C$1</c:f>
              <c:strCache>
                <c:ptCount val="1"/>
                <c:pt idx="0">
                  <c:v>权重占比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'2.4冷门股'!$A$3:$A$11</c:f>
              <c:numCache>
                <c:formatCode>General</c:formatCode>
                <c:ptCount val="9"/>
                <c:pt idx="0">
                  <c:v>20181231</c:v>
                </c:pt>
                <c:pt idx="1">
                  <c:v>20190630</c:v>
                </c:pt>
                <c:pt idx="2">
                  <c:v>20191231</c:v>
                </c:pt>
                <c:pt idx="3">
                  <c:v>20200630</c:v>
                </c:pt>
                <c:pt idx="4">
                  <c:v>20201231</c:v>
                </c:pt>
                <c:pt idx="5">
                  <c:v>20210630</c:v>
                </c:pt>
                <c:pt idx="6">
                  <c:v>20211231</c:v>
                </c:pt>
                <c:pt idx="7">
                  <c:v>20220630</c:v>
                </c:pt>
                <c:pt idx="8">
                  <c:v>20221231</c:v>
                </c:pt>
              </c:numCache>
            </c:numRef>
          </c:cat>
          <c:val>
            <c:numRef>
              <c:f>'2.4冷门股'!$C$3:$C$11</c:f>
              <c:numCache>
                <c:formatCode>General</c:formatCode>
                <c:ptCount val="9"/>
                <c:pt idx="0">
                  <c:v>0.2661445991622437</c:v>
                </c:pt>
                <c:pt idx="1">
                  <c:v>0.37795685677746682</c:v>
                </c:pt>
                <c:pt idx="2">
                  <c:v>0.35984855865713089</c:v>
                </c:pt>
                <c:pt idx="3">
                  <c:v>0.13378553477317071</c:v>
                </c:pt>
                <c:pt idx="4">
                  <c:v>0.28096093138677208</c:v>
                </c:pt>
                <c:pt idx="5">
                  <c:v>0.40940899786868168</c:v>
                </c:pt>
                <c:pt idx="6">
                  <c:v>0.32815611574482578</c:v>
                </c:pt>
                <c:pt idx="7">
                  <c:v>0.27460466011781143</c:v>
                </c:pt>
                <c:pt idx="8">
                  <c:v>0.39592727292797558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6F-4395-A16D-11AAE9A6AEF1}"/>
            </c:ext>
          </c:extLst>
        </c:ser>
        <c:ser>
          <c:idx val="2"/>
          <c:order val="2"/>
          <c:tx>
            <c:strRef>
              <c:f>'2.4冷门股'!$D$1</c:f>
              <c:strCache>
                <c:ptCount val="1"/>
                <c:pt idx="0">
                  <c:v>数量占比（偏股基金平均数）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'2.4冷门股'!$A$3:$A$11</c:f>
              <c:numCache>
                <c:formatCode>General</c:formatCode>
                <c:ptCount val="9"/>
                <c:pt idx="0">
                  <c:v>20181231</c:v>
                </c:pt>
                <c:pt idx="1">
                  <c:v>20190630</c:v>
                </c:pt>
                <c:pt idx="2">
                  <c:v>20191231</c:v>
                </c:pt>
                <c:pt idx="3">
                  <c:v>20200630</c:v>
                </c:pt>
                <c:pt idx="4">
                  <c:v>20201231</c:v>
                </c:pt>
                <c:pt idx="5">
                  <c:v>20210630</c:v>
                </c:pt>
                <c:pt idx="6">
                  <c:v>20211231</c:v>
                </c:pt>
                <c:pt idx="7">
                  <c:v>20220630</c:v>
                </c:pt>
                <c:pt idx="8">
                  <c:v>20221231</c:v>
                </c:pt>
              </c:numCache>
            </c:numRef>
          </c:cat>
          <c:val>
            <c:numRef>
              <c:f>'2.4冷门股'!$D$3:$D$11</c:f>
              <c:numCache>
                <c:formatCode>0.00%</c:formatCode>
                <c:ptCount val="9"/>
                <c:pt idx="0">
                  <c:v>0.48396494748525931</c:v>
                </c:pt>
                <c:pt idx="1">
                  <c:v>0.55234790234565112</c:v>
                </c:pt>
                <c:pt idx="2">
                  <c:v>0.53388442591403362</c:v>
                </c:pt>
                <c:pt idx="3">
                  <c:v>0.4863828358655391</c:v>
                </c:pt>
                <c:pt idx="4">
                  <c:v>0.38574257686441438</c:v>
                </c:pt>
                <c:pt idx="5">
                  <c:v>0.35529185301980892</c:v>
                </c:pt>
                <c:pt idx="6">
                  <c:v>0.25828379174205052</c:v>
                </c:pt>
                <c:pt idx="7">
                  <c:v>0.32195069317059533</c:v>
                </c:pt>
                <c:pt idx="8">
                  <c:v>0.27861596910973357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6F-4395-A16D-11AAE9A6AEF1}"/>
            </c:ext>
          </c:extLst>
        </c:ser>
        <c:ser>
          <c:idx val="3"/>
          <c:order val="3"/>
          <c:tx>
            <c:strRef>
              <c:f>'2.4冷门股'!$E$1</c:f>
              <c:strCache>
                <c:ptCount val="1"/>
                <c:pt idx="0">
                  <c:v>权重占比（偏股基金平均数）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'2.4冷门股'!$A$3:$A$11</c:f>
              <c:numCache>
                <c:formatCode>General</c:formatCode>
                <c:ptCount val="9"/>
                <c:pt idx="0">
                  <c:v>20181231</c:v>
                </c:pt>
                <c:pt idx="1">
                  <c:v>20190630</c:v>
                </c:pt>
                <c:pt idx="2">
                  <c:v>20191231</c:v>
                </c:pt>
                <c:pt idx="3">
                  <c:v>20200630</c:v>
                </c:pt>
                <c:pt idx="4">
                  <c:v>20201231</c:v>
                </c:pt>
                <c:pt idx="5">
                  <c:v>20210630</c:v>
                </c:pt>
                <c:pt idx="6">
                  <c:v>20211231</c:v>
                </c:pt>
                <c:pt idx="7">
                  <c:v>20220630</c:v>
                </c:pt>
                <c:pt idx="8">
                  <c:v>20221231</c:v>
                </c:pt>
              </c:numCache>
            </c:numRef>
          </c:cat>
          <c:val>
            <c:numRef>
              <c:f>'2.4冷门股'!$E$3:$E$11</c:f>
              <c:numCache>
                <c:formatCode>0.00%</c:formatCode>
                <c:ptCount val="9"/>
                <c:pt idx="0">
                  <c:v>0.55654210517650538</c:v>
                </c:pt>
                <c:pt idx="1">
                  <c:v>0.63234867156482055</c:v>
                </c:pt>
                <c:pt idx="2">
                  <c:v>0.63223576502958623</c:v>
                </c:pt>
                <c:pt idx="3">
                  <c:v>0.58775256105243734</c:v>
                </c:pt>
                <c:pt idx="4">
                  <c:v>0.647579792468987</c:v>
                </c:pt>
                <c:pt idx="5">
                  <c:v>0.62602202401516627</c:v>
                </c:pt>
                <c:pt idx="6">
                  <c:v>0.5338776458332668</c:v>
                </c:pt>
                <c:pt idx="7">
                  <c:v>0.5562135238091408</c:v>
                </c:pt>
                <c:pt idx="8">
                  <c:v>0.47783883798789778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16F-4395-A16D-11AAE9A6AE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8874463"/>
        <c:axId val="808863903"/>
      </c:barChart>
      <c:catAx>
        <c:axId val="808874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8863903"/>
        <c:crosses val="autoZero"/>
        <c:auto val="1"/>
        <c:lblAlgn val="ctr"/>
        <c:lblOffset val="100"/>
        <c:noMultiLvlLbl val="0"/>
      </c:catAx>
      <c:valAx>
        <c:axId val="808863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8874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'2.5市值偏好'!$A$2</c:f>
              <c:strCache>
                <c:ptCount val="1"/>
                <c:pt idx="0">
                  <c:v>大盘股</c:v>
                </c:pt>
              </c:strCache>
            </c:strRef>
          </c:tx>
          <c:spPr>
            <a:solidFill>
              <a:srgbClr val="004C94"/>
            </a:solidFill>
            <a:ln>
              <a:noFill/>
            </a:ln>
          </c:spPr>
          <c:cat>
            <c:strRef>
              <c:f>'2.5市值偏好'!$B$1:$K$1</c:f>
              <c:strCache>
                <c:ptCount val="10"/>
                <c:pt idx="0">
                  <c:v>2018H1</c:v>
                </c:pt>
                <c:pt idx="1">
                  <c:v>2018H2</c:v>
                </c:pt>
                <c:pt idx="2">
                  <c:v>2019H1</c:v>
                </c:pt>
                <c:pt idx="3">
                  <c:v>2019H2</c:v>
                </c:pt>
                <c:pt idx="4">
                  <c:v>2020H1</c:v>
                </c:pt>
                <c:pt idx="5">
                  <c:v>2020H2</c:v>
                </c:pt>
                <c:pt idx="6">
                  <c:v>2021H1</c:v>
                </c:pt>
                <c:pt idx="7">
                  <c:v>2021H2</c:v>
                </c:pt>
                <c:pt idx="8">
                  <c:v>2022H1</c:v>
                </c:pt>
                <c:pt idx="9">
                  <c:v>2022H2</c:v>
                </c:pt>
              </c:strCache>
            </c:strRef>
          </c:cat>
          <c:val>
            <c:numRef>
              <c:f>'2.5市值偏好'!$B$2:$K$2</c:f>
              <c:numCache>
                <c:formatCode>General</c:formatCode>
                <c:ptCount val="10"/>
                <c:pt idx="0">
                  <c:v>0.40834606729566753</c:v>
                </c:pt>
                <c:pt idx="1">
                  <c:v>0.50714660349693297</c:v>
                </c:pt>
                <c:pt idx="2">
                  <c:v>0.54781118775041115</c:v>
                </c:pt>
                <c:pt idx="3">
                  <c:v>0.56601200465947321</c:v>
                </c:pt>
                <c:pt idx="4">
                  <c:v>0.40573671673231221</c:v>
                </c:pt>
                <c:pt idx="5">
                  <c:v>0.47263645821210248</c:v>
                </c:pt>
                <c:pt idx="6">
                  <c:v>0.49054260272340938</c:v>
                </c:pt>
                <c:pt idx="7">
                  <c:v>0.47071509398988182</c:v>
                </c:pt>
                <c:pt idx="8">
                  <c:v>0.60496302180827199</c:v>
                </c:pt>
                <c:pt idx="9">
                  <c:v>0.6534580903463858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3D-47DC-A1A1-70526362FA3E}"/>
            </c:ext>
          </c:extLst>
        </c:ser>
        <c:ser>
          <c:idx val="1"/>
          <c:order val="1"/>
          <c:tx>
            <c:strRef>
              <c:f>'2.5市值偏好'!$A$3</c:f>
              <c:strCache>
                <c:ptCount val="1"/>
                <c:pt idx="0">
                  <c:v>中盘股</c:v>
                </c:pt>
              </c:strCache>
            </c:strRef>
          </c:tx>
          <c:spPr>
            <a:solidFill>
              <a:srgbClr val="F05F5F"/>
            </a:solidFill>
            <a:ln>
              <a:noFill/>
            </a:ln>
          </c:spPr>
          <c:cat>
            <c:strRef>
              <c:f>'2.5市值偏好'!$B$1:$K$1</c:f>
              <c:strCache>
                <c:ptCount val="10"/>
                <c:pt idx="0">
                  <c:v>2018H1</c:v>
                </c:pt>
                <c:pt idx="1">
                  <c:v>2018H2</c:v>
                </c:pt>
                <c:pt idx="2">
                  <c:v>2019H1</c:v>
                </c:pt>
                <c:pt idx="3">
                  <c:v>2019H2</c:v>
                </c:pt>
                <c:pt idx="4">
                  <c:v>2020H1</c:v>
                </c:pt>
                <c:pt idx="5">
                  <c:v>2020H2</c:v>
                </c:pt>
                <c:pt idx="6">
                  <c:v>2021H1</c:v>
                </c:pt>
                <c:pt idx="7">
                  <c:v>2021H2</c:v>
                </c:pt>
                <c:pt idx="8">
                  <c:v>2022H1</c:v>
                </c:pt>
                <c:pt idx="9">
                  <c:v>2022H2</c:v>
                </c:pt>
              </c:strCache>
            </c:strRef>
          </c:cat>
          <c:val>
            <c:numRef>
              <c:f>'2.5市值偏好'!$B$3:$K$3</c:f>
              <c:numCache>
                <c:formatCode>General</c:formatCode>
                <c:ptCount val="10"/>
                <c:pt idx="0">
                  <c:v>0.59003856888883566</c:v>
                </c:pt>
                <c:pt idx="1">
                  <c:v>0.49285339650306698</c:v>
                </c:pt>
                <c:pt idx="2">
                  <c:v>0.32283334274829939</c:v>
                </c:pt>
                <c:pt idx="3">
                  <c:v>0.32626419790289779</c:v>
                </c:pt>
                <c:pt idx="4">
                  <c:v>0.32389193966884527</c:v>
                </c:pt>
                <c:pt idx="5">
                  <c:v>0.41765874069441677</c:v>
                </c:pt>
                <c:pt idx="6">
                  <c:v>0.2329132154455614</c:v>
                </c:pt>
                <c:pt idx="7">
                  <c:v>0.1073122350050883</c:v>
                </c:pt>
                <c:pt idx="8">
                  <c:v>0.12523955592549549</c:v>
                </c:pt>
                <c:pt idx="9">
                  <c:v>0.1044606514720819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3D-47DC-A1A1-70526362FA3E}"/>
            </c:ext>
          </c:extLst>
        </c:ser>
        <c:ser>
          <c:idx val="2"/>
          <c:order val="2"/>
          <c:tx>
            <c:strRef>
              <c:f>'2.5市值偏好'!$A$4</c:f>
              <c:strCache>
                <c:ptCount val="1"/>
                <c:pt idx="0">
                  <c:v>小盘股</c:v>
                </c:pt>
              </c:strCache>
            </c:strRef>
          </c:tx>
          <c:spPr>
            <a:solidFill>
              <a:srgbClr val="65A2E5"/>
            </a:solidFill>
            <a:ln>
              <a:noFill/>
            </a:ln>
          </c:spPr>
          <c:cat>
            <c:strRef>
              <c:f>'2.5市值偏好'!$B$1:$K$1</c:f>
              <c:strCache>
                <c:ptCount val="10"/>
                <c:pt idx="0">
                  <c:v>2018H1</c:v>
                </c:pt>
                <c:pt idx="1">
                  <c:v>2018H2</c:v>
                </c:pt>
                <c:pt idx="2">
                  <c:v>2019H1</c:v>
                </c:pt>
                <c:pt idx="3">
                  <c:v>2019H2</c:v>
                </c:pt>
                <c:pt idx="4">
                  <c:v>2020H1</c:v>
                </c:pt>
                <c:pt idx="5">
                  <c:v>2020H2</c:v>
                </c:pt>
                <c:pt idx="6">
                  <c:v>2021H1</c:v>
                </c:pt>
                <c:pt idx="7">
                  <c:v>2021H2</c:v>
                </c:pt>
                <c:pt idx="8">
                  <c:v>2022H1</c:v>
                </c:pt>
                <c:pt idx="9">
                  <c:v>2022H2</c:v>
                </c:pt>
              </c:strCache>
            </c:strRef>
          </c:cat>
          <c:val>
            <c:numRef>
              <c:f>'2.5市值偏好'!$B$4:$K$4</c:f>
              <c:numCache>
                <c:formatCode>General</c:formatCode>
                <c:ptCount val="10"/>
                <c:pt idx="0">
                  <c:v>1.61536381549688E-3</c:v>
                </c:pt>
                <c:pt idx="1">
                  <c:v>0</c:v>
                </c:pt>
                <c:pt idx="2">
                  <c:v>0.12935546950128951</c:v>
                </c:pt>
                <c:pt idx="3">
                  <c:v>0.107723797437629</c:v>
                </c:pt>
                <c:pt idx="4">
                  <c:v>0.27037134359884252</c:v>
                </c:pt>
                <c:pt idx="5">
                  <c:v>0.1097048010934807</c:v>
                </c:pt>
                <c:pt idx="6">
                  <c:v>0.27654418183102919</c:v>
                </c:pt>
                <c:pt idx="7">
                  <c:v>0.42197267100502989</c:v>
                </c:pt>
                <c:pt idx="8">
                  <c:v>0.26979742226623249</c:v>
                </c:pt>
                <c:pt idx="9">
                  <c:v>0.24208125818153239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E3D-47DC-A1A1-70526362FA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7585152"/>
        <c:axId val="217587072"/>
      </c:areaChart>
      <c:catAx>
        <c:axId val="217585152"/>
        <c:scaling>
          <c:orientation val="minMax"/>
        </c:scaling>
        <c:delete val="0"/>
        <c:axPos val="b"/>
        <c:numFmt formatCode="yyyy" sourceLinked="0"/>
        <c:majorTickMark val="none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217587072"/>
        <c:crosses val="autoZero"/>
        <c:auto val="1"/>
        <c:lblAlgn val="ctr"/>
        <c:lblOffset val="100"/>
        <c:noMultiLvlLbl val="0"/>
      </c:catAx>
      <c:valAx>
        <c:axId val="217587072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0"/>
        <c:majorTickMark val="in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217585152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baseline="0">
          <a:latin typeface="Times New Roman" panose="02020603050405020304" pitchFamily="18" charset="0"/>
          <a:ea typeface="楷体_GB2312" panose="02010609030101010101" pitchFamily="49" charset="-122"/>
        </a:defRPr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'2.6行业切换程度'!$C$1</c:f>
              <c:strCache>
                <c:ptCount val="1"/>
                <c:pt idx="0">
                  <c:v>集中度</c:v>
                </c:pt>
              </c:strCache>
            </c:strRef>
          </c:tx>
          <c:spPr>
            <a:ln w="19050" cap="rnd">
              <a:solidFill>
                <a:srgbClr val="E02622"/>
              </a:solidFill>
              <a:round/>
            </a:ln>
            <a:effectLst/>
          </c:spPr>
          <c:marker>
            <c:symbol val="none"/>
          </c:marker>
          <c:cat>
            <c:numRef>
              <c:f>'2.6行业切换程度'!$B$2:$B$21</c:f>
              <c:numCache>
                <c:formatCode>General</c:formatCode>
                <c:ptCount val="20"/>
                <c:pt idx="0">
                  <c:v>20180630</c:v>
                </c:pt>
                <c:pt idx="1">
                  <c:v>20180930</c:v>
                </c:pt>
                <c:pt idx="2">
                  <c:v>20181231</c:v>
                </c:pt>
                <c:pt idx="3">
                  <c:v>20190331</c:v>
                </c:pt>
                <c:pt idx="4">
                  <c:v>20190630</c:v>
                </c:pt>
                <c:pt idx="5">
                  <c:v>20190930</c:v>
                </c:pt>
                <c:pt idx="6">
                  <c:v>20191231</c:v>
                </c:pt>
                <c:pt idx="7">
                  <c:v>20200331</c:v>
                </c:pt>
                <c:pt idx="8">
                  <c:v>20200630</c:v>
                </c:pt>
                <c:pt idx="9">
                  <c:v>20200930</c:v>
                </c:pt>
                <c:pt idx="10">
                  <c:v>20201231</c:v>
                </c:pt>
                <c:pt idx="11">
                  <c:v>20210331</c:v>
                </c:pt>
                <c:pt idx="12">
                  <c:v>20210630</c:v>
                </c:pt>
                <c:pt idx="13">
                  <c:v>20210930</c:v>
                </c:pt>
                <c:pt idx="14">
                  <c:v>20211231</c:v>
                </c:pt>
                <c:pt idx="15">
                  <c:v>20220331</c:v>
                </c:pt>
                <c:pt idx="16">
                  <c:v>20220630</c:v>
                </c:pt>
                <c:pt idx="17">
                  <c:v>20220930</c:v>
                </c:pt>
                <c:pt idx="18">
                  <c:v>20221231</c:v>
                </c:pt>
                <c:pt idx="19">
                  <c:v>20230331</c:v>
                </c:pt>
              </c:numCache>
            </c:numRef>
          </c:cat>
          <c:val>
            <c:numRef>
              <c:f>'2.6行业切换程度'!$C$2:$C$21</c:f>
              <c:numCache>
                <c:formatCode>0.00%</c:formatCode>
                <c:ptCount val="20"/>
                <c:pt idx="0">
                  <c:v>0.62415566696167724</c:v>
                </c:pt>
                <c:pt idx="1">
                  <c:v>0.53258541917793834</c:v>
                </c:pt>
                <c:pt idx="2">
                  <c:v>0.55431083222795663</c:v>
                </c:pt>
                <c:pt idx="3">
                  <c:v>0.55862645144913892</c:v>
                </c:pt>
                <c:pt idx="4">
                  <c:v>0.47422484395354519</c:v>
                </c:pt>
                <c:pt idx="5">
                  <c:v>0.48313687252500381</c:v>
                </c:pt>
                <c:pt idx="6">
                  <c:v>0.52106672080180383</c:v>
                </c:pt>
                <c:pt idx="7">
                  <c:v>0.57988148472588108</c:v>
                </c:pt>
                <c:pt idx="8">
                  <c:v>0.62406235844921365</c:v>
                </c:pt>
                <c:pt idx="9">
                  <c:v>0.45452539772061878</c:v>
                </c:pt>
                <c:pt idx="10">
                  <c:v>0.59134975681389002</c:v>
                </c:pt>
                <c:pt idx="11">
                  <c:v>0.53722891921283367</c:v>
                </c:pt>
                <c:pt idx="12">
                  <c:v>0.51855716084942349</c:v>
                </c:pt>
                <c:pt idx="13">
                  <c:v>0.50556533559974226</c:v>
                </c:pt>
                <c:pt idx="14">
                  <c:v>0.47438664874881931</c:v>
                </c:pt>
                <c:pt idx="15">
                  <c:v>0.49249758865533649</c:v>
                </c:pt>
                <c:pt idx="16">
                  <c:v>0.4996476224648374</c:v>
                </c:pt>
                <c:pt idx="17">
                  <c:v>0.53512546230031055</c:v>
                </c:pt>
                <c:pt idx="18">
                  <c:v>0.54541073394389794</c:v>
                </c:pt>
                <c:pt idx="19">
                  <c:v>0.48417955006812607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FD-4586-9277-290B0C3F1C44}"/>
            </c:ext>
          </c:extLst>
        </c:ser>
        <c:ser>
          <c:idx val="1"/>
          <c:order val="1"/>
          <c:tx>
            <c:strRef>
              <c:f>'2.6行业切换程度'!$D$1</c:f>
              <c:strCache>
                <c:ptCount val="1"/>
                <c:pt idx="0">
                  <c:v>切换度</c:v>
                </c:pt>
              </c:strCache>
            </c:strRef>
          </c:tx>
          <c:spPr>
            <a:ln w="19050" cap="rnd">
              <a:solidFill>
                <a:srgbClr val="08287F"/>
              </a:solidFill>
              <a:round/>
            </a:ln>
            <a:effectLst/>
          </c:spPr>
          <c:marker>
            <c:symbol val="none"/>
          </c:marker>
          <c:cat>
            <c:numRef>
              <c:f>'2.6行业切换程度'!$B$2:$B$21</c:f>
              <c:numCache>
                <c:formatCode>General</c:formatCode>
                <c:ptCount val="20"/>
                <c:pt idx="0">
                  <c:v>20180630</c:v>
                </c:pt>
                <c:pt idx="1">
                  <c:v>20180930</c:v>
                </c:pt>
                <c:pt idx="2">
                  <c:v>20181231</c:v>
                </c:pt>
                <c:pt idx="3">
                  <c:v>20190331</c:v>
                </c:pt>
                <c:pt idx="4">
                  <c:v>20190630</c:v>
                </c:pt>
                <c:pt idx="5">
                  <c:v>20190930</c:v>
                </c:pt>
                <c:pt idx="6">
                  <c:v>20191231</c:v>
                </c:pt>
                <c:pt idx="7">
                  <c:v>20200331</c:v>
                </c:pt>
                <c:pt idx="8">
                  <c:v>20200630</c:v>
                </c:pt>
                <c:pt idx="9">
                  <c:v>20200930</c:v>
                </c:pt>
                <c:pt idx="10">
                  <c:v>20201231</c:v>
                </c:pt>
                <c:pt idx="11">
                  <c:v>20210331</c:v>
                </c:pt>
                <c:pt idx="12">
                  <c:v>20210630</c:v>
                </c:pt>
                <c:pt idx="13">
                  <c:v>20210930</c:v>
                </c:pt>
                <c:pt idx="14">
                  <c:v>20211231</c:v>
                </c:pt>
                <c:pt idx="15">
                  <c:v>20220331</c:v>
                </c:pt>
                <c:pt idx="16">
                  <c:v>20220630</c:v>
                </c:pt>
                <c:pt idx="17">
                  <c:v>20220930</c:v>
                </c:pt>
                <c:pt idx="18">
                  <c:v>20221231</c:v>
                </c:pt>
                <c:pt idx="19">
                  <c:v>20230331</c:v>
                </c:pt>
              </c:numCache>
            </c:numRef>
          </c:cat>
          <c:val>
            <c:numRef>
              <c:f>'2.6行业切换程度'!$D$2:$D$21</c:f>
              <c:numCache>
                <c:formatCode>0.00%</c:formatCode>
                <c:ptCount val="20"/>
                <c:pt idx="0">
                  <c:v>0.63600667899123642</c:v>
                </c:pt>
                <c:pt idx="1">
                  <c:v>0.70532445765851026</c:v>
                </c:pt>
                <c:pt idx="2">
                  <c:v>0.2990760213398429</c:v>
                </c:pt>
                <c:pt idx="3">
                  <c:v>0.11704485104668701</c:v>
                </c:pt>
                <c:pt idx="4">
                  <c:v>0.37750408518852491</c:v>
                </c:pt>
                <c:pt idx="5">
                  <c:v>0.63776626476827381</c:v>
                </c:pt>
                <c:pt idx="6">
                  <c:v>0.36544050545576617</c:v>
                </c:pt>
                <c:pt idx="7">
                  <c:v>0.49448464526711761</c:v>
                </c:pt>
                <c:pt idx="8">
                  <c:v>0.39936785246997808</c:v>
                </c:pt>
                <c:pt idx="9">
                  <c:v>0.35055925821428757</c:v>
                </c:pt>
                <c:pt idx="10">
                  <c:v>0.1671820037276748</c:v>
                </c:pt>
                <c:pt idx="11">
                  <c:v>0.29659594368142522</c:v>
                </c:pt>
                <c:pt idx="12">
                  <c:v>0.31299251781689452</c:v>
                </c:pt>
                <c:pt idx="13">
                  <c:v>0.39599797169787149</c:v>
                </c:pt>
                <c:pt idx="14">
                  <c:v>0.19926820795988059</c:v>
                </c:pt>
                <c:pt idx="15">
                  <c:v>0.17096850631194699</c:v>
                </c:pt>
                <c:pt idx="16">
                  <c:v>0.2384524712677745</c:v>
                </c:pt>
                <c:pt idx="17">
                  <c:v>0.40080388311656451</c:v>
                </c:pt>
                <c:pt idx="18">
                  <c:v>0.24896504220739141</c:v>
                </c:pt>
                <c:pt idx="19">
                  <c:v>0.15197301052103279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FD-4586-9277-290B0C3F1C44}"/>
            </c:ext>
          </c:extLst>
        </c:ser>
        <c:ser>
          <c:idx val="2"/>
          <c:order val="2"/>
          <c:tx>
            <c:strRef>
              <c:f>'2.6行业切换程度'!$E$1</c:f>
              <c:strCache>
                <c:ptCount val="1"/>
                <c:pt idx="0">
                  <c:v>集中度（主动股基中位数）</c:v>
                </c:pt>
              </c:strCache>
            </c:strRef>
          </c:tx>
          <c:spPr>
            <a:ln w="19050" cap="rnd">
              <a:solidFill>
                <a:srgbClr val="BFBFBF"/>
              </a:solidFill>
              <a:round/>
            </a:ln>
            <a:effectLst/>
          </c:spPr>
          <c:marker>
            <c:symbol val="none"/>
          </c:marker>
          <c:cat>
            <c:numRef>
              <c:f>'2.6行业切换程度'!$B$2:$B$21</c:f>
              <c:numCache>
                <c:formatCode>General</c:formatCode>
                <c:ptCount val="20"/>
                <c:pt idx="0">
                  <c:v>20180630</c:v>
                </c:pt>
                <c:pt idx="1">
                  <c:v>20180930</c:v>
                </c:pt>
                <c:pt idx="2">
                  <c:v>20181231</c:v>
                </c:pt>
                <c:pt idx="3">
                  <c:v>20190331</c:v>
                </c:pt>
                <c:pt idx="4">
                  <c:v>20190630</c:v>
                </c:pt>
                <c:pt idx="5">
                  <c:v>20190930</c:v>
                </c:pt>
                <c:pt idx="6">
                  <c:v>20191231</c:v>
                </c:pt>
                <c:pt idx="7">
                  <c:v>20200331</c:v>
                </c:pt>
                <c:pt idx="8">
                  <c:v>20200630</c:v>
                </c:pt>
                <c:pt idx="9">
                  <c:v>20200930</c:v>
                </c:pt>
                <c:pt idx="10">
                  <c:v>20201231</c:v>
                </c:pt>
                <c:pt idx="11">
                  <c:v>20210331</c:v>
                </c:pt>
                <c:pt idx="12">
                  <c:v>20210630</c:v>
                </c:pt>
                <c:pt idx="13">
                  <c:v>20210930</c:v>
                </c:pt>
                <c:pt idx="14">
                  <c:v>20211231</c:v>
                </c:pt>
                <c:pt idx="15">
                  <c:v>20220331</c:v>
                </c:pt>
                <c:pt idx="16">
                  <c:v>20220630</c:v>
                </c:pt>
                <c:pt idx="17">
                  <c:v>20220930</c:v>
                </c:pt>
                <c:pt idx="18">
                  <c:v>20221231</c:v>
                </c:pt>
                <c:pt idx="19">
                  <c:v>20230331</c:v>
                </c:pt>
              </c:numCache>
            </c:numRef>
          </c:cat>
          <c:val>
            <c:numRef>
              <c:f>'2.6行业切换程度'!$E$2:$E$21</c:f>
              <c:numCache>
                <c:formatCode>0.00%</c:formatCode>
                <c:ptCount val="20"/>
                <c:pt idx="0">
                  <c:v>0.5469685934755677</c:v>
                </c:pt>
                <c:pt idx="1">
                  <c:v>0.55137242683694265</c:v>
                </c:pt>
                <c:pt idx="2">
                  <c:v>0.54139930490602095</c:v>
                </c:pt>
                <c:pt idx="3">
                  <c:v>0.51302794345028979</c:v>
                </c:pt>
                <c:pt idx="4">
                  <c:v>0.54747957887827592</c:v>
                </c:pt>
                <c:pt idx="5">
                  <c:v>0.54981941667565459</c:v>
                </c:pt>
                <c:pt idx="6">
                  <c:v>0.52661470909294394</c:v>
                </c:pt>
                <c:pt idx="7">
                  <c:v>0.53210743894775503</c:v>
                </c:pt>
                <c:pt idx="8">
                  <c:v>0.53262686538525117</c:v>
                </c:pt>
                <c:pt idx="9">
                  <c:v>0.53150320765991799</c:v>
                </c:pt>
                <c:pt idx="10">
                  <c:v>0.55693588931213012</c:v>
                </c:pt>
                <c:pt idx="11">
                  <c:v>0.56128633177473763</c:v>
                </c:pt>
                <c:pt idx="12">
                  <c:v>0.5447303222391976</c:v>
                </c:pt>
                <c:pt idx="13">
                  <c:v>0.53325894075764002</c:v>
                </c:pt>
                <c:pt idx="14">
                  <c:v>0.50866694119187461</c:v>
                </c:pt>
                <c:pt idx="15">
                  <c:v>0.52386521943746545</c:v>
                </c:pt>
                <c:pt idx="16">
                  <c:v>0.51098150666506936</c:v>
                </c:pt>
                <c:pt idx="17">
                  <c:v>0.51359984918242352</c:v>
                </c:pt>
                <c:pt idx="18">
                  <c:v>0.4746301012675635</c:v>
                </c:pt>
                <c:pt idx="19">
                  <c:v>0.45628235606526979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FD-4586-9277-290B0C3F1C44}"/>
            </c:ext>
          </c:extLst>
        </c:ser>
        <c:ser>
          <c:idx val="3"/>
          <c:order val="3"/>
          <c:tx>
            <c:strRef>
              <c:f>'2.6行业切换程度'!$F$1</c:f>
              <c:strCache>
                <c:ptCount val="1"/>
                <c:pt idx="0">
                  <c:v>切换度（主动股基中位数）</c:v>
                </c:pt>
              </c:strCache>
            </c:strRef>
          </c:tx>
          <c:spPr>
            <a:ln w="19050" cap="rnd">
              <a:solidFill>
                <a:srgbClr val="FF9933"/>
              </a:solidFill>
              <a:round/>
            </a:ln>
            <a:effectLst/>
          </c:spPr>
          <c:marker>
            <c:symbol val="none"/>
          </c:marker>
          <c:cat>
            <c:numRef>
              <c:f>'2.6行业切换程度'!$B$2:$B$21</c:f>
              <c:numCache>
                <c:formatCode>General</c:formatCode>
                <c:ptCount val="20"/>
                <c:pt idx="0">
                  <c:v>20180630</c:v>
                </c:pt>
                <c:pt idx="1">
                  <c:v>20180930</c:v>
                </c:pt>
                <c:pt idx="2">
                  <c:v>20181231</c:v>
                </c:pt>
                <c:pt idx="3">
                  <c:v>20190331</c:v>
                </c:pt>
                <c:pt idx="4">
                  <c:v>20190630</c:v>
                </c:pt>
                <c:pt idx="5">
                  <c:v>20190930</c:v>
                </c:pt>
                <c:pt idx="6">
                  <c:v>20191231</c:v>
                </c:pt>
                <c:pt idx="7">
                  <c:v>20200331</c:v>
                </c:pt>
                <c:pt idx="8">
                  <c:v>20200630</c:v>
                </c:pt>
                <c:pt idx="9">
                  <c:v>20200930</c:v>
                </c:pt>
                <c:pt idx="10">
                  <c:v>20201231</c:v>
                </c:pt>
                <c:pt idx="11">
                  <c:v>20210331</c:v>
                </c:pt>
                <c:pt idx="12">
                  <c:v>20210630</c:v>
                </c:pt>
                <c:pt idx="13">
                  <c:v>20210930</c:v>
                </c:pt>
                <c:pt idx="14">
                  <c:v>20211231</c:v>
                </c:pt>
                <c:pt idx="15">
                  <c:v>20220331</c:v>
                </c:pt>
                <c:pt idx="16">
                  <c:v>20220630</c:v>
                </c:pt>
                <c:pt idx="17">
                  <c:v>20220930</c:v>
                </c:pt>
                <c:pt idx="18">
                  <c:v>20221231</c:v>
                </c:pt>
                <c:pt idx="19">
                  <c:v>20230331</c:v>
                </c:pt>
              </c:numCache>
            </c:numRef>
          </c:cat>
          <c:val>
            <c:numRef>
              <c:f>'2.6行业切换程度'!$F$2:$F$21</c:f>
              <c:numCache>
                <c:formatCode>0.00%</c:formatCode>
                <c:ptCount val="20"/>
                <c:pt idx="0">
                  <c:v>0.35496728955478873</c:v>
                </c:pt>
                <c:pt idx="1">
                  <c:v>0.32751321454073462</c:v>
                </c:pt>
                <c:pt idx="2">
                  <c:v>0.34192784105394308</c:v>
                </c:pt>
                <c:pt idx="3">
                  <c:v>0.36451170609288153</c:v>
                </c:pt>
                <c:pt idx="4">
                  <c:v>0.30290532302179207</c:v>
                </c:pt>
                <c:pt idx="5">
                  <c:v>0.29004329783586946</c:v>
                </c:pt>
                <c:pt idx="6">
                  <c:v>0.28095112338166062</c:v>
                </c:pt>
                <c:pt idx="7">
                  <c:v>0.35409784807822864</c:v>
                </c:pt>
                <c:pt idx="8">
                  <c:v>0.28660337469477531</c:v>
                </c:pt>
                <c:pt idx="9">
                  <c:v>0.3000973254497753</c:v>
                </c:pt>
                <c:pt idx="10">
                  <c:v>0.26560822282280383</c:v>
                </c:pt>
                <c:pt idx="11">
                  <c:v>0.26140773884251362</c:v>
                </c:pt>
                <c:pt idx="12">
                  <c:v>0.28231565790292801</c:v>
                </c:pt>
                <c:pt idx="13">
                  <c:v>0.29660476992171758</c:v>
                </c:pt>
                <c:pt idx="14">
                  <c:v>0.26541120935366808</c:v>
                </c:pt>
                <c:pt idx="15">
                  <c:v>0.26706935095741213</c:v>
                </c:pt>
                <c:pt idx="16">
                  <c:v>0.2480057375628647</c:v>
                </c:pt>
                <c:pt idx="17">
                  <c:v>0.25713545430621443</c:v>
                </c:pt>
                <c:pt idx="18">
                  <c:v>0.25161167680967089</c:v>
                </c:pt>
                <c:pt idx="19">
                  <c:v>0.26868644279439802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EFD-4586-9277-290B0C3F1C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0771808"/>
        <c:axId val="890772136"/>
      </c:lineChart>
      <c:catAx>
        <c:axId val="89077180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楷体_GB2312" panose="02010609030101010101" pitchFamily="49" charset="-122"/>
                <a:cs typeface="+mn-cs"/>
              </a:defRPr>
            </a:pPr>
            <a:endParaRPr lang="zh-CN"/>
          </a:p>
        </c:txPr>
        <c:crossAx val="890772136"/>
        <c:crosses val="autoZero"/>
        <c:auto val="1"/>
        <c:lblAlgn val="ctr"/>
        <c:lblOffset val="100"/>
        <c:noMultiLvlLbl val="0"/>
      </c:catAx>
      <c:valAx>
        <c:axId val="89077213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.00%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楷体_GB2312" panose="02010609030101010101" pitchFamily="49" charset="-122"/>
                <a:cs typeface="+mn-cs"/>
              </a:defRPr>
            </a:pPr>
            <a:endParaRPr lang="zh-CN"/>
          </a:p>
        </c:txPr>
        <c:crossAx val="890771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楷体_GB2312" panose="02010609030101010101" pitchFamily="49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aseline="0">
          <a:latin typeface="Times New Roman" panose="02020603050405020304" pitchFamily="18" charset="0"/>
          <a:ea typeface="楷体_GB2312" panose="02010609030101010101" pitchFamily="49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'2.7左右侧交易能力'!$M$3</c:f>
              <c:strCache>
                <c:ptCount val="1"/>
                <c:pt idx="0">
                  <c:v>右侧程度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dLbl>
              <c:idx val="43"/>
              <c:layout>
                <c:manualLayout>
                  <c:x val="-6.9795440422873584E-2"/>
                  <c:y val="-4.275996112730808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432-4670-A8E6-1A703F273286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'2.7左右侧交易能力'!$L$4:$L$13</c:f>
              <c:strCache>
                <c:ptCount val="10"/>
                <c:pt idx="0">
                  <c:v>20180630</c:v>
                </c:pt>
                <c:pt idx="1">
                  <c:v>20181231</c:v>
                </c:pt>
                <c:pt idx="2">
                  <c:v>20190630</c:v>
                </c:pt>
                <c:pt idx="3">
                  <c:v>20191231</c:v>
                </c:pt>
                <c:pt idx="4">
                  <c:v>20200630</c:v>
                </c:pt>
                <c:pt idx="5">
                  <c:v>20201231</c:v>
                </c:pt>
                <c:pt idx="6">
                  <c:v>20210630</c:v>
                </c:pt>
                <c:pt idx="7">
                  <c:v>20211231</c:v>
                </c:pt>
                <c:pt idx="8">
                  <c:v>20220630</c:v>
                </c:pt>
                <c:pt idx="9">
                  <c:v>20221231</c:v>
                </c:pt>
              </c:strCache>
            </c:strRef>
          </c:cat>
          <c:val>
            <c:numRef>
              <c:f>'2.7左右侧交易能力'!$M$4:$M$13</c:f>
              <c:numCache>
                <c:formatCode>General</c:formatCode>
                <c:ptCount val="10"/>
                <c:pt idx="0">
                  <c:v>9.9408133816907038E-2</c:v>
                </c:pt>
                <c:pt idx="1">
                  <c:v>2.126242095431588E-2</c:v>
                </c:pt>
                <c:pt idx="2">
                  <c:v>3.0110676127723789E-2</c:v>
                </c:pt>
                <c:pt idx="3">
                  <c:v>4.3495059467124793E-2</c:v>
                </c:pt>
                <c:pt idx="4">
                  <c:v>7.0750884629501465E-2</c:v>
                </c:pt>
                <c:pt idx="5">
                  <c:v>0.13569379601481979</c:v>
                </c:pt>
                <c:pt idx="6">
                  <c:v>5.3584868713963507E-2</c:v>
                </c:pt>
                <c:pt idx="7">
                  <c:v>5.6517047260155218E-2</c:v>
                </c:pt>
                <c:pt idx="8">
                  <c:v>9.6206746136103721E-2</c:v>
                </c:pt>
                <c:pt idx="9">
                  <c:v>1.9665566175834152E-2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74-468A-9DC6-121603FBE283}"/>
            </c:ext>
          </c:extLst>
        </c:ser>
        <c:ser>
          <c:idx val="0"/>
          <c:order val="1"/>
          <c:tx>
            <c:strRef>
              <c:f>'2.7左右侧交易能力'!$N$3</c:f>
              <c:strCache>
                <c:ptCount val="1"/>
                <c:pt idx="0">
                  <c:v>交易能力</c:v>
                </c:pt>
              </c:strCache>
            </c:strRef>
          </c:tx>
          <c:spPr>
            <a:solidFill>
              <a:srgbClr val="4472C4">
                <a:lumMod val="75000"/>
              </a:srgbClr>
            </a:solidFill>
          </c:spPr>
          <c:invertIfNegative val="0"/>
          <c:cat>
            <c:strRef>
              <c:f>'2.7左右侧交易能力'!$L$4:$L$13</c:f>
              <c:strCache>
                <c:ptCount val="10"/>
                <c:pt idx="0">
                  <c:v>20180630</c:v>
                </c:pt>
                <c:pt idx="1">
                  <c:v>20181231</c:v>
                </c:pt>
                <c:pt idx="2">
                  <c:v>20190630</c:v>
                </c:pt>
                <c:pt idx="3">
                  <c:v>20191231</c:v>
                </c:pt>
                <c:pt idx="4">
                  <c:v>20200630</c:v>
                </c:pt>
                <c:pt idx="5">
                  <c:v>20201231</c:v>
                </c:pt>
                <c:pt idx="6">
                  <c:v>20210630</c:v>
                </c:pt>
                <c:pt idx="7">
                  <c:v>20211231</c:v>
                </c:pt>
                <c:pt idx="8">
                  <c:v>20220630</c:v>
                </c:pt>
                <c:pt idx="9">
                  <c:v>20221231</c:v>
                </c:pt>
              </c:strCache>
            </c:strRef>
          </c:cat>
          <c:val>
            <c:numRef>
              <c:f>'2.7左右侧交易能力'!$N$4:$N$13</c:f>
              <c:numCache>
                <c:formatCode>General</c:formatCode>
                <c:ptCount val="10"/>
                <c:pt idx="0">
                  <c:v>-2.5297394546481282E-3</c:v>
                </c:pt>
                <c:pt idx="1">
                  <c:v>-4.5531224350563337E-2</c:v>
                </c:pt>
                <c:pt idx="2">
                  <c:v>3.6757850673795098E-2</c:v>
                </c:pt>
                <c:pt idx="3">
                  <c:v>-3.4643144201763898E-2</c:v>
                </c:pt>
                <c:pt idx="4">
                  <c:v>5.8896098844567008E-2</c:v>
                </c:pt>
                <c:pt idx="5">
                  <c:v>3.3299478813463783E-2</c:v>
                </c:pt>
                <c:pt idx="6">
                  <c:v>4.2032131536158722E-2</c:v>
                </c:pt>
                <c:pt idx="7">
                  <c:v>1.994227468294776E-2</c:v>
                </c:pt>
                <c:pt idx="8">
                  <c:v>1.6952953269277579E-2</c:v>
                </c:pt>
                <c:pt idx="9">
                  <c:v>-2.620231388314162E-2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B63-426A-88BE-622A7F9E4A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8476032"/>
        <c:axId val="488486016"/>
      </c:barChart>
      <c:catAx>
        <c:axId val="488476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楷体" panose="02010609060101010101" pitchFamily="49" charset="-122"/>
                <a:cs typeface="Times New Roman" panose="02020603050405020304" pitchFamily="18" charset="0"/>
              </a:defRPr>
            </a:pPr>
            <a:endParaRPr lang="zh-CN"/>
          </a:p>
        </c:txPr>
        <c:crossAx val="488486016"/>
        <c:crosses val="autoZero"/>
        <c:auto val="0"/>
        <c:lblAlgn val="ctr"/>
        <c:lblOffset val="100"/>
        <c:noMultiLvlLbl val="0"/>
      </c:catAx>
      <c:valAx>
        <c:axId val="488486016"/>
        <c:scaling>
          <c:orientation val="minMax"/>
        </c:scaling>
        <c:delete val="0"/>
        <c:axPos val="l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楷体" panose="02010609060101010101" pitchFamily="49" charset="-122"/>
                <a:cs typeface="Times New Roman" panose="02020603050405020304" pitchFamily="18" charset="0"/>
              </a:defRPr>
            </a:pPr>
            <a:endParaRPr lang="zh-CN"/>
          </a:p>
        </c:txPr>
        <c:crossAx val="488476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楷体" panose="02010609060101010101" pitchFamily="49" charset="-122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Times New Roman" panose="02020603050405020304" pitchFamily="18" charset="0"/>
          <a:ea typeface="楷体" panose="02010609060101010101" pitchFamily="49" charset="-122"/>
          <a:cs typeface="Times New Roman" panose="02020603050405020304" pitchFamily="18" charset="0"/>
        </a:defRPr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5.2047273651604359E-2"/>
          <c:y val="5.876068376068376E-2"/>
          <c:w val="0.92918395757962691"/>
          <c:h val="0.72164933710209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'3.1Brinson归因'!$D$1</c:f>
              <c:strCache>
                <c:ptCount val="1"/>
                <c:pt idx="0">
                  <c:v>超额收益</c:v>
                </c:pt>
              </c:strCache>
            </c:strRef>
          </c:tx>
          <c:spPr>
            <a:solidFill>
              <a:srgbClr val="004C94"/>
            </a:solidFill>
          </c:spPr>
          <c:invertIfNegative val="0"/>
          <c:cat>
            <c:strRef>
              <c:f>'3.1Brinson归因'!$A$2:$A$11</c:f>
              <c:strCache>
                <c:ptCount val="10"/>
                <c:pt idx="0">
                  <c:v>2018H1</c:v>
                </c:pt>
                <c:pt idx="1">
                  <c:v>2018H2</c:v>
                </c:pt>
                <c:pt idx="2">
                  <c:v>2019H1</c:v>
                </c:pt>
                <c:pt idx="3">
                  <c:v>2019H2</c:v>
                </c:pt>
                <c:pt idx="4">
                  <c:v>2020H1</c:v>
                </c:pt>
                <c:pt idx="5">
                  <c:v>2020H2</c:v>
                </c:pt>
                <c:pt idx="6">
                  <c:v>2021H1</c:v>
                </c:pt>
                <c:pt idx="7">
                  <c:v>2021H2</c:v>
                </c:pt>
                <c:pt idx="8">
                  <c:v>2022H1</c:v>
                </c:pt>
                <c:pt idx="9">
                  <c:v>2022H2</c:v>
                </c:pt>
              </c:strCache>
            </c:strRef>
          </c:cat>
          <c:val>
            <c:numRef>
              <c:f>'3.1Brinson归因'!$D$2:$D$11</c:f>
              <c:numCache>
                <c:formatCode>General</c:formatCode>
                <c:ptCount val="10"/>
                <c:pt idx="0">
                  <c:v>-6.5321005729348056E-2</c:v>
                </c:pt>
                <c:pt idx="1">
                  <c:v>4.1305409019775419E-2</c:v>
                </c:pt>
                <c:pt idx="2">
                  <c:v>5.0253634566762628E-2</c:v>
                </c:pt>
                <c:pt idx="3">
                  <c:v>6.8618218968635236E-2</c:v>
                </c:pt>
                <c:pt idx="4">
                  <c:v>6.841778711514783E-2</c:v>
                </c:pt>
                <c:pt idx="5">
                  <c:v>8.3031036211468706E-2</c:v>
                </c:pt>
                <c:pt idx="6">
                  <c:v>0.1647184939247022</c:v>
                </c:pt>
                <c:pt idx="7">
                  <c:v>-8.3965589178035649E-2</c:v>
                </c:pt>
                <c:pt idx="8">
                  <c:v>2.7069469603604859E-2</c:v>
                </c:pt>
                <c:pt idx="9">
                  <c:v>8.9042741759946697E-2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F6-4B95-993F-4F9CD30D5CE4}"/>
            </c:ext>
          </c:extLst>
        </c:ser>
        <c:ser>
          <c:idx val="1"/>
          <c:order val="1"/>
          <c:tx>
            <c:strRef>
              <c:f>'3.1Brinson归因'!$E$1</c:f>
              <c:strCache>
                <c:ptCount val="1"/>
                <c:pt idx="0">
                  <c:v>仓位择时收益</c:v>
                </c:pt>
              </c:strCache>
            </c:strRef>
          </c:tx>
          <c:spPr>
            <a:solidFill>
              <a:srgbClr val="F05F5F"/>
            </a:solidFill>
          </c:spPr>
          <c:invertIfNegative val="0"/>
          <c:cat>
            <c:strRef>
              <c:f>'3.1Brinson归因'!$A$2:$A$11</c:f>
              <c:strCache>
                <c:ptCount val="10"/>
                <c:pt idx="0">
                  <c:v>2018H1</c:v>
                </c:pt>
                <c:pt idx="1">
                  <c:v>2018H2</c:v>
                </c:pt>
                <c:pt idx="2">
                  <c:v>2019H1</c:v>
                </c:pt>
                <c:pt idx="3">
                  <c:v>2019H2</c:v>
                </c:pt>
                <c:pt idx="4">
                  <c:v>2020H1</c:v>
                </c:pt>
                <c:pt idx="5">
                  <c:v>2020H2</c:v>
                </c:pt>
                <c:pt idx="6">
                  <c:v>2021H1</c:v>
                </c:pt>
                <c:pt idx="7">
                  <c:v>2021H2</c:v>
                </c:pt>
                <c:pt idx="8">
                  <c:v>2022H1</c:v>
                </c:pt>
                <c:pt idx="9">
                  <c:v>2022H2</c:v>
                </c:pt>
              </c:strCache>
            </c:strRef>
          </c:cat>
          <c:val>
            <c:numRef>
              <c:f>'3.1Brinson归因'!$E$2:$E$11</c:f>
              <c:numCache>
                <c:formatCode>General</c:formatCode>
                <c:ptCount val="10"/>
                <c:pt idx="0">
                  <c:v>-1.473184061088607E-2</c:v>
                </c:pt>
                <c:pt idx="1">
                  <c:v>2.209617148322986E-2</c:v>
                </c:pt>
                <c:pt idx="2">
                  <c:v>-3.2829063402547352E-5</c:v>
                </c:pt>
                <c:pt idx="3">
                  <c:v>-2.986507980110202E-3</c:v>
                </c:pt>
                <c:pt idx="4">
                  <c:v>1.4267369737092301E-3</c:v>
                </c:pt>
                <c:pt idx="5">
                  <c:v>-3.46392773468143E-4</c:v>
                </c:pt>
                <c:pt idx="6">
                  <c:v>1.417729838561262E-3</c:v>
                </c:pt>
                <c:pt idx="7">
                  <c:v>-1.5607321019444931E-4</c:v>
                </c:pt>
                <c:pt idx="8">
                  <c:v>1.179888051030387E-2</c:v>
                </c:pt>
                <c:pt idx="9">
                  <c:v>1.6055043035716711E-3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A3-4FF4-AE0B-71D0CAFEE88B}"/>
            </c:ext>
          </c:extLst>
        </c:ser>
        <c:ser>
          <c:idx val="2"/>
          <c:order val="2"/>
          <c:tx>
            <c:strRef>
              <c:f>'3.1Brinson归因'!$F$1</c:f>
              <c:strCache>
                <c:ptCount val="1"/>
                <c:pt idx="0">
                  <c:v>行业配置收益</c:v>
                </c:pt>
              </c:strCache>
            </c:strRef>
          </c:tx>
          <c:spPr>
            <a:solidFill>
              <a:srgbClr val="65A2E5"/>
            </a:solidFill>
          </c:spPr>
          <c:invertIfNegative val="0"/>
          <c:cat>
            <c:strRef>
              <c:f>'3.1Brinson归因'!$A$2:$A$11</c:f>
              <c:strCache>
                <c:ptCount val="10"/>
                <c:pt idx="0">
                  <c:v>2018H1</c:v>
                </c:pt>
                <c:pt idx="1">
                  <c:v>2018H2</c:v>
                </c:pt>
                <c:pt idx="2">
                  <c:v>2019H1</c:v>
                </c:pt>
                <c:pt idx="3">
                  <c:v>2019H2</c:v>
                </c:pt>
                <c:pt idx="4">
                  <c:v>2020H1</c:v>
                </c:pt>
                <c:pt idx="5">
                  <c:v>2020H2</c:v>
                </c:pt>
                <c:pt idx="6">
                  <c:v>2021H1</c:v>
                </c:pt>
                <c:pt idx="7">
                  <c:v>2021H2</c:v>
                </c:pt>
                <c:pt idx="8">
                  <c:v>2022H1</c:v>
                </c:pt>
                <c:pt idx="9">
                  <c:v>2022H2</c:v>
                </c:pt>
              </c:strCache>
            </c:strRef>
          </c:cat>
          <c:val>
            <c:numRef>
              <c:f>'3.1Brinson归因'!$F$2:$F$11</c:f>
              <c:numCache>
                <c:formatCode>General</c:formatCode>
                <c:ptCount val="10"/>
                <c:pt idx="0">
                  <c:v>3.0217226503491471E-3</c:v>
                </c:pt>
                <c:pt idx="1">
                  <c:v>4.6746318506116692E-2</c:v>
                </c:pt>
                <c:pt idx="2">
                  <c:v>-4.2609547035311057E-2</c:v>
                </c:pt>
                <c:pt idx="3">
                  <c:v>4.7445659661146777E-2</c:v>
                </c:pt>
                <c:pt idx="4">
                  <c:v>5.2583718832144292E-2</c:v>
                </c:pt>
                <c:pt idx="5">
                  <c:v>-3.1632501486097538E-2</c:v>
                </c:pt>
                <c:pt idx="6">
                  <c:v>9.6121493718798717E-2</c:v>
                </c:pt>
                <c:pt idx="7">
                  <c:v>-9.6758820677993219E-3</c:v>
                </c:pt>
                <c:pt idx="8">
                  <c:v>-1.1767368392246159E-2</c:v>
                </c:pt>
                <c:pt idx="9">
                  <c:v>-5.7153887003438923E-3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A3-4FF4-AE0B-71D0CAFEE88B}"/>
            </c:ext>
          </c:extLst>
        </c:ser>
        <c:ser>
          <c:idx val="3"/>
          <c:order val="3"/>
          <c:tx>
            <c:strRef>
              <c:f>'3.1Brinson归因'!$G$1</c:f>
              <c:strCache>
                <c:ptCount val="1"/>
                <c:pt idx="0">
                  <c:v>选股收益</c:v>
                </c:pt>
              </c:strCache>
            </c:strRef>
          </c:tx>
          <c:spPr>
            <a:solidFill>
              <a:srgbClr val="FFBDC8"/>
            </a:solidFill>
          </c:spPr>
          <c:invertIfNegative val="0"/>
          <c:cat>
            <c:strRef>
              <c:f>'3.1Brinson归因'!$A$2:$A$11</c:f>
              <c:strCache>
                <c:ptCount val="10"/>
                <c:pt idx="0">
                  <c:v>2018H1</c:v>
                </c:pt>
                <c:pt idx="1">
                  <c:v>2018H2</c:v>
                </c:pt>
                <c:pt idx="2">
                  <c:v>2019H1</c:v>
                </c:pt>
                <c:pt idx="3">
                  <c:v>2019H2</c:v>
                </c:pt>
                <c:pt idx="4">
                  <c:v>2020H1</c:v>
                </c:pt>
                <c:pt idx="5">
                  <c:v>2020H2</c:v>
                </c:pt>
                <c:pt idx="6">
                  <c:v>2021H1</c:v>
                </c:pt>
                <c:pt idx="7">
                  <c:v>2021H2</c:v>
                </c:pt>
                <c:pt idx="8">
                  <c:v>2022H1</c:v>
                </c:pt>
                <c:pt idx="9">
                  <c:v>2022H2</c:v>
                </c:pt>
              </c:strCache>
            </c:strRef>
          </c:cat>
          <c:val>
            <c:numRef>
              <c:f>'3.1Brinson归因'!$G$2:$G$11</c:f>
              <c:numCache>
                <c:formatCode>General</c:formatCode>
                <c:ptCount val="10"/>
                <c:pt idx="0">
                  <c:v>-2.305496764015072E-2</c:v>
                </c:pt>
                <c:pt idx="1">
                  <c:v>1.167254694633201E-3</c:v>
                </c:pt>
                <c:pt idx="2">
                  <c:v>7.4088105102541463E-3</c:v>
                </c:pt>
                <c:pt idx="3">
                  <c:v>0.1039934445158939</c:v>
                </c:pt>
                <c:pt idx="4">
                  <c:v>-9.0975872033663557E-2</c:v>
                </c:pt>
                <c:pt idx="5">
                  <c:v>6.4090199201832898E-2</c:v>
                </c:pt>
                <c:pt idx="6">
                  <c:v>7.8944202807164368E-2</c:v>
                </c:pt>
                <c:pt idx="7">
                  <c:v>-3.8540985149259223E-2</c:v>
                </c:pt>
                <c:pt idx="8">
                  <c:v>2.4191865636405289E-2</c:v>
                </c:pt>
                <c:pt idx="9">
                  <c:v>0.1170513036419087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EA3-4FF4-AE0B-71D0CAFEE88B}"/>
            </c:ext>
          </c:extLst>
        </c:ser>
        <c:ser>
          <c:idx val="4"/>
          <c:order val="4"/>
          <c:tx>
            <c:strRef>
              <c:f>'3.1Brinson归因'!$H$1</c:f>
              <c:strCache>
                <c:ptCount val="1"/>
                <c:pt idx="0">
                  <c:v>交易收益</c:v>
                </c:pt>
              </c:strCache>
            </c:strRef>
          </c:tx>
          <c:spPr>
            <a:solidFill>
              <a:srgbClr val="BFBFBF"/>
            </a:solidFill>
          </c:spPr>
          <c:invertIfNegative val="0"/>
          <c:cat>
            <c:strRef>
              <c:f>'3.1Brinson归因'!$A$2:$A$11</c:f>
              <c:strCache>
                <c:ptCount val="10"/>
                <c:pt idx="0">
                  <c:v>2018H1</c:v>
                </c:pt>
                <c:pt idx="1">
                  <c:v>2018H2</c:v>
                </c:pt>
                <c:pt idx="2">
                  <c:v>2019H1</c:v>
                </c:pt>
                <c:pt idx="3">
                  <c:v>2019H2</c:v>
                </c:pt>
                <c:pt idx="4">
                  <c:v>2020H1</c:v>
                </c:pt>
                <c:pt idx="5">
                  <c:v>2020H2</c:v>
                </c:pt>
                <c:pt idx="6">
                  <c:v>2021H1</c:v>
                </c:pt>
                <c:pt idx="7">
                  <c:v>2021H2</c:v>
                </c:pt>
                <c:pt idx="8">
                  <c:v>2022H1</c:v>
                </c:pt>
                <c:pt idx="9">
                  <c:v>2022H2</c:v>
                </c:pt>
              </c:strCache>
            </c:strRef>
          </c:cat>
          <c:val>
            <c:numRef>
              <c:f>'3.1Brinson归因'!$H$2:$H$11</c:f>
              <c:numCache>
                <c:formatCode>General</c:formatCode>
                <c:ptCount val="10"/>
                <c:pt idx="0">
                  <c:v>-3.0555920128660419E-2</c:v>
                </c:pt>
                <c:pt idx="1">
                  <c:v>-2.8704335664204338E-2</c:v>
                </c:pt>
                <c:pt idx="2">
                  <c:v>8.5487200155222084E-2</c:v>
                </c:pt>
                <c:pt idx="3">
                  <c:v>-7.9834377228295283E-2</c:v>
                </c:pt>
                <c:pt idx="4">
                  <c:v>0.10538320334295791</c:v>
                </c:pt>
                <c:pt idx="5">
                  <c:v>5.0919731269201497E-2</c:v>
                </c:pt>
                <c:pt idx="6">
                  <c:v>-1.1764932439822131E-2</c:v>
                </c:pt>
                <c:pt idx="7">
                  <c:v>-3.5592648750782663E-2</c:v>
                </c:pt>
                <c:pt idx="8">
                  <c:v>2.846091849141863E-3</c:v>
                </c:pt>
                <c:pt idx="9">
                  <c:v>-2.389867748518977E-2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DF3-451B-A561-C06F4FD05C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0284416"/>
        <c:axId val="220286336"/>
      </c:barChart>
      <c:dateAx>
        <c:axId val="220284416"/>
        <c:scaling>
          <c:orientation val="minMax"/>
        </c:scaling>
        <c:delete val="0"/>
        <c:axPos val="b"/>
        <c:numFmt formatCode="yyyy" sourceLinked="0"/>
        <c:majorTickMark val="none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220286336"/>
        <c:crosses val="autoZero"/>
        <c:auto val="0"/>
        <c:lblOffset val="100"/>
        <c:baseTimeUnit val="days"/>
      </c:dateAx>
      <c:valAx>
        <c:axId val="220286336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0"/>
        <c:majorTickMark val="in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22028441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baseline="0">
          <a:latin typeface="Times New Roman" panose="02020603050405020304" pitchFamily="18" charset="0"/>
          <a:ea typeface="楷体_GB2312" panose="02010609030101010101" pitchFamily="49" charset="-122"/>
        </a:defRPr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5.2047273651604359E-2"/>
          <c:y val="5.876068376068376E-2"/>
          <c:w val="0.92918395757962691"/>
          <c:h val="0.72164933710209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'3.2Barra归因'!$B$2</c:f>
              <c:strCache>
                <c:ptCount val="1"/>
                <c:pt idx="0">
                  <c:v>20180630</c:v>
                </c:pt>
              </c:strCache>
            </c:strRef>
          </c:tx>
          <c:spPr>
            <a:solidFill>
              <a:srgbClr val="004C94"/>
            </a:solidFill>
          </c:spPr>
          <c:invertIfNegative val="0"/>
          <c:cat>
            <c:strRef>
              <c:f>'3.2Barra归因'!$A$3:$A$12</c:f>
              <c:strCache>
                <c:ptCount val="10"/>
                <c:pt idx="0">
                  <c:v>Size</c:v>
                </c:pt>
                <c:pt idx="1">
                  <c:v>Beta</c:v>
                </c:pt>
                <c:pt idx="2">
                  <c:v>Momentum</c:v>
                </c:pt>
                <c:pt idx="3">
                  <c:v>ResVol</c:v>
                </c:pt>
                <c:pt idx="4">
                  <c:v>NLsize</c:v>
                </c:pt>
                <c:pt idx="5">
                  <c:v>BP</c:v>
                </c:pt>
                <c:pt idx="6">
                  <c:v>Liquidity</c:v>
                </c:pt>
                <c:pt idx="7">
                  <c:v>EarningsYield</c:v>
                </c:pt>
                <c:pt idx="8">
                  <c:v>Growth</c:v>
                </c:pt>
                <c:pt idx="9">
                  <c:v>Leverage</c:v>
                </c:pt>
              </c:strCache>
            </c:strRef>
          </c:cat>
          <c:val>
            <c:numRef>
              <c:f>'3.2Barra归因'!$B$3:$B$12</c:f>
              <c:numCache>
                <c:formatCode>General</c:formatCode>
                <c:ptCount val="10"/>
                <c:pt idx="0">
                  <c:v>-1.957090285797737</c:v>
                </c:pt>
                <c:pt idx="1">
                  <c:v>0.66898373111468235</c:v>
                </c:pt>
                <c:pt idx="2">
                  <c:v>0.82209924520743816</c:v>
                </c:pt>
                <c:pt idx="3">
                  <c:v>7.2889683716564291E-2</c:v>
                </c:pt>
                <c:pt idx="4">
                  <c:v>0.64110675648156523</c:v>
                </c:pt>
                <c:pt idx="5">
                  <c:v>-0.75636909574744282</c:v>
                </c:pt>
                <c:pt idx="6">
                  <c:v>6.2206560952022871E-2</c:v>
                </c:pt>
                <c:pt idx="7">
                  <c:v>-0.65227658364422836</c:v>
                </c:pt>
                <c:pt idx="8">
                  <c:v>0.12619165991144121</c:v>
                </c:pt>
                <c:pt idx="9">
                  <c:v>-0.63670689491539734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F6-4B95-993F-4F9CD30D5CE4}"/>
            </c:ext>
          </c:extLst>
        </c:ser>
        <c:ser>
          <c:idx val="1"/>
          <c:order val="1"/>
          <c:tx>
            <c:strRef>
              <c:f>'3.2Barra归因'!$C$2</c:f>
              <c:strCache>
                <c:ptCount val="1"/>
                <c:pt idx="0">
                  <c:v>20181231</c:v>
                </c:pt>
              </c:strCache>
            </c:strRef>
          </c:tx>
          <c:spPr>
            <a:solidFill>
              <a:srgbClr val="F05F5F"/>
            </a:solidFill>
          </c:spPr>
          <c:invertIfNegative val="0"/>
          <c:cat>
            <c:strRef>
              <c:f>'3.2Barra归因'!$A$3:$A$12</c:f>
              <c:strCache>
                <c:ptCount val="10"/>
                <c:pt idx="0">
                  <c:v>Size</c:v>
                </c:pt>
                <c:pt idx="1">
                  <c:v>Beta</c:v>
                </c:pt>
                <c:pt idx="2">
                  <c:v>Momentum</c:v>
                </c:pt>
                <c:pt idx="3">
                  <c:v>ResVol</c:v>
                </c:pt>
                <c:pt idx="4">
                  <c:v>NLsize</c:v>
                </c:pt>
                <c:pt idx="5">
                  <c:v>BP</c:v>
                </c:pt>
                <c:pt idx="6">
                  <c:v>Liquidity</c:v>
                </c:pt>
                <c:pt idx="7">
                  <c:v>EarningsYield</c:v>
                </c:pt>
                <c:pt idx="8">
                  <c:v>Growth</c:v>
                </c:pt>
                <c:pt idx="9">
                  <c:v>Leverage</c:v>
                </c:pt>
              </c:strCache>
            </c:strRef>
          </c:cat>
          <c:val>
            <c:numRef>
              <c:f>'3.2Barra归因'!$C$3:$C$12</c:f>
              <c:numCache>
                <c:formatCode>General</c:formatCode>
                <c:ptCount val="10"/>
                <c:pt idx="0">
                  <c:v>-2.2007371662128472</c:v>
                </c:pt>
                <c:pt idx="1">
                  <c:v>6.358322206042144E-2</c:v>
                </c:pt>
                <c:pt idx="2">
                  <c:v>0.44373166536466763</c:v>
                </c:pt>
                <c:pt idx="3">
                  <c:v>-0.15528264426798921</c:v>
                </c:pt>
                <c:pt idx="4">
                  <c:v>0.59993513794302455</c:v>
                </c:pt>
                <c:pt idx="5">
                  <c:v>-0.51110717231561842</c:v>
                </c:pt>
                <c:pt idx="6">
                  <c:v>-8.2581250931289846E-2</c:v>
                </c:pt>
                <c:pt idx="7">
                  <c:v>-0.15966173316981319</c:v>
                </c:pt>
                <c:pt idx="8">
                  <c:v>0.40917981289291211</c:v>
                </c:pt>
                <c:pt idx="9">
                  <c:v>-0.6468181236859244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A3-4FF4-AE0B-71D0CAFEE88B}"/>
            </c:ext>
          </c:extLst>
        </c:ser>
        <c:ser>
          <c:idx val="2"/>
          <c:order val="2"/>
          <c:tx>
            <c:strRef>
              <c:f>'3.2Barra归因'!$D$2</c:f>
              <c:strCache>
                <c:ptCount val="1"/>
                <c:pt idx="0">
                  <c:v>20190630</c:v>
                </c:pt>
              </c:strCache>
            </c:strRef>
          </c:tx>
          <c:spPr>
            <a:solidFill>
              <a:srgbClr val="65A2E5"/>
            </a:solidFill>
          </c:spPr>
          <c:invertIfNegative val="0"/>
          <c:cat>
            <c:strRef>
              <c:f>'3.2Barra归因'!$A$3:$A$12</c:f>
              <c:strCache>
                <c:ptCount val="10"/>
                <c:pt idx="0">
                  <c:v>Size</c:v>
                </c:pt>
                <c:pt idx="1">
                  <c:v>Beta</c:v>
                </c:pt>
                <c:pt idx="2">
                  <c:v>Momentum</c:v>
                </c:pt>
                <c:pt idx="3">
                  <c:v>ResVol</c:v>
                </c:pt>
                <c:pt idx="4">
                  <c:v>NLsize</c:v>
                </c:pt>
                <c:pt idx="5">
                  <c:v>BP</c:v>
                </c:pt>
                <c:pt idx="6">
                  <c:v>Liquidity</c:v>
                </c:pt>
                <c:pt idx="7">
                  <c:v>EarningsYield</c:v>
                </c:pt>
                <c:pt idx="8">
                  <c:v>Growth</c:v>
                </c:pt>
                <c:pt idx="9">
                  <c:v>Leverage</c:v>
                </c:pt>
              </c:strCache>
            </c:strRef>
          </c:cat>
          <c:val>
            <c:numRef>
              <c:f>'3.2Barra归因'!$D$3:$D$12</c:f>
              <c:numCache>
                <c:formatCode>General</c:formatCode>
                <c:ptCount val="10"/>
                <c:pt idx="0">
                  <c:v>-2.1085064338505362</c:v>
                </c:pt>
                <c:pt idx="1">
                  <c:v>-1.0223802595687519E-3</c:v>
                </c:pt>
                <c:pt idx="2">
                  <c:v>0.3223210630867776</c:v>
                </c:pt>
                <c:pt idx="3">
                  <c:v>1.435443566408408E-2</c:v>
                </c:pt>
                <c:pt idx="4">
                  <c:v>0.53375741457176162</c:v>
                </c:pt>
                <c:pt idx="5">
                  <c:v>-0.19959985709575301</c:v>
                </c:pt>
                <c:pt idx="6">
                  <c:v>-0.1015038158307721</c:v>
                </c:pt>
                <c:pt idx="7">
                  <c:v>-0.1528440114909112</c:v>
                </c:pt>
                <c:pt idx="8">
                  <c:v>3.36838609100353E-2</c:v>
                </c:pt>
                <c:pt idx="9">
                  <c:v>-0.75478201579790305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A3-4FF4-AE0B-71D0CAFEE88B}"/>
            </c:ext>
          </c:extLst>
        </c:ser>
        <c:ser>
          <c:idx val="3"/>
          <c:order val="3"/>
          <c:tx>
            <c:strRef>
              <c:f>'3.2Barra归因'!$E$2</c:f>
              <c:strCache>
                <c:ptCount val="1"/>
                <c:pt idx="0">
                  <c:v>20191231</c:v>
                </c:pt>
              </c:strCache>
            </c:strRef>
          </c:tx>
          <c:spPr>
            <a:solidFill>
              <a:srgbClr val="FFBDC8"/>
            </a:solidFill>
          </c:spPr>
          <c:invertIfNegative val="0"/>
          <c:cat>
            <c:strRef>
              <c:f>'3.2Barra归因'!$A$3:$A$12</c:f>
              <c:strCache>
                <c:ptCount val="10"/>
                <c:pt idx="0">
                  <c:v>Size</c:v>
                </c:pt>
                <c:pt idx="1">
                  <c:v>Beta</c:v>
                </c:pt>
                <c:pt idx="2">
                  <c:v>Momentum</c:v>
                </c:pt>
                <c:pt idx="3">
                  <c:v>ResVol</c:v>
                </c:pt>
                <c:pt idx="4">
                  <c:v>NLsize</c:v>
                </c:pt>
                <c:pt idx="5">
                  <c:v>BP</c:v>
                </c:pt>
                <c:pt idx="6">
                  <c:v>Liquidity</c:v>
                </c:pt>
                <c:pt idx="7">
                  <c:v>EarningsYield</c:v>
                </c:pt>
                <c:pt idx="8">
                  <c:v>Growth</c:v>
                </c:pt>
                <c:pt idx="9">
                  <c:v>Leverage</c:v>
                </c:pt>
              </c:strCache>
            </c:strRef>
          </c:cat>
          <c:val>
            <c:numRef>
              <c:f>'3.2Barra归因'!$E$3:$E$12</c:f>
              <c:numCache>
                <c:formatCode>General</c:formatCode>
                <c:ptCount val="10"/>
                <c:pt idx="0">
                  <c:v>-1.7256351104730101</c:v>
                </c:pt>
                <c:pt idx="1">
                  <c:v>0.69348138425704298</c:v>
                </c:pt>
                <c:pt idx="2">
                  <c:v>0.26329819372770241</c:v>
                </c:pt>
                <c:pt idx="3">
                  <c:v>0.46994036940041511</c:v>
                </c:pt>
                <c:pt idx="4">
                  <c:v>0.32099772883760608</c:v>
                </c:pt>
                <c:pt idx="5">
                  <c:v>-0.50306526088899339</c:v>
                </c:pt>
                <c:pt idx="6">
                  <c:v>0.50449596973979693</c:v>
                </c:pt>
                <c:pt idx="7">
                  <c:v>-0.15526028260925029</c:v>
                </c:pt>
                <c:pt idx="8">
                  <c:v>4.6665743290123744E-3</c:v>
                </c:pt>
                <c:pt idx="9">
                  <c:v>-0.89720116270131878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EA3-4FF4-AE0B-71D0CAFEE88B}"/>
            </c:ext>
          </c:extLst>
        </c:ser>
        <c:ser>
          <c:idx val="4"/>
          <c:order val="4"/>
          <c:tx>
            <c:strRef>
              <c:f>'3.2Barra归因'!$F$2</c:f>
              <c:strCache>
                <c:ptCount val="1"/>
                <c:pt idx="0">
                  <c:v>20200630</c:v>
                </c:pt>
              </c:strCache>
            </c:strRef>
          </c:tx>
          <c:spPr>
            <a:solidFill>
              <a:srgbClr val="BFBFBF"/>
            </a:solidFill>
          </c:spPr>
          <c:invertIfNegative val="0"/>
          <c:cat>
            <c:strRef>
              <c:f>'3.2Barra归因'!$A$3:$A$12</c:f>
              <c:strCache>
                <c:ptCount val="10"/>
                <c:pt idx="0">
                  <c:v>Size</c:v>
                </c:pt>
                <c:pt idx="1">
                  <c:v>Beta</c:v>
                </c:pt>
                <c:pt idx="2">
                  <c:v>Momentum</c:v>
                </c:pt>
                <c:pt idx="3">
                  <c:v>ResVol</c:v>
                </c:pt>
                <c:pt idx="4">
                  <c:v>NLsize</c:v>
                </c:pt>
                <c:pt idx="5">
                  <c:v>BP</c:v>
                </c:pt>
                <c:pt idx="6">
                  <c:v>Liquidity</c:v>
                </c:pt>
                <c:pt idx="7">
                  <c:v>EarningsYield</c:v>
                </c:pt>
                <c:pt idx="8">
                  <c:v>Growth</c:v>
                </c:pt>
                <c:pt idx="9">
                  <c:v>Leverage</c:v>
                </c:pt>
              </c:strCache>
            </c:strRef>
          </c:cat>
          <c:val>
            <c:numRef>
              <c:f>'3.2Barra归因'!$F$3:$F$12</c:f>
              <c:numCache>
                <c:formatCode>General</c:formatCode>
                <c:ptCount val="10"/>
                <c:pt idx="0">
                  <c:v>-1.913010256957635</c:v>
                </c:pt>
                <c:pt idx="1">
                  <c:v>1.069323550358086</c:v>
                </c:pt>
                <c:pt idx="2">
                  <c:v>0.91820067935111027</c:v>
                </c:pt>
                <c:pt idx="3">
                  <c:v>0.88400327641872345</c:v>
                </c:pt>
                <c:pt idx="4">
                  <c:v>0.47708974316626979</c:v>
                </c:pt>
                <c:pt idx="5">
                  <c:v>-0.92458622530607704</c:v>
                </c:pt>
                <c:pt idx="6">
                  <c:v>0.93593683298113173</c:v>
                </c:pt>
                <c:pt idx="7">
                  <c:v>-0.64612029593450115</c:v>
                </c:pt>
                <c:pt idx="8">
                  <c:v>4.1371284069605677E-2</c:v>
                </c:pt>
                <c:pt idx="9">
                  <c:v>-0.8402437383075303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EA3-4FF4-AE0B-71D0CAFEE88B}"/>
            </c:ext>
          </c:extLst>
        </c:ser>
        <c:ser>
          <c:idx val="5"/>
          <c:order val="5"/>
          <c:tx>
            <c:strRef>
              <c:f>'3.2Barra归因'!$G$2</c:f>
              <c:strCache>
                <c:ptCount val="1"/>
                <c:pt idx="0">
                  <c:v>20201231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strRef>
              <c:f>'3.2Barra归因'!$A$3:$A$12</c:f>
              <c:strCache>
                <c:ptCount val="10"/>
                <c:pt idx="0">
                  <c:v>Size</c:v>
                </c:pt>
                <c:pt idx="1">
                  <c:v>Beta</c:v>
                </c:pt>
                <c:pt idx="2">
                  <c:v>Momentum</c:v>
                </c:pt>
                <c:pt idx="3">
                  <c:v>ResVol</c:v>
                </c:pt>
                <c:pt idx="4">
                  <c:v>NLsize</c:v>
                </c:pt>
                <c:pt idx="5">
                  <c:v>BP</c:v>
                </c:pt>
                <c:pt idx="6">
                  <c:v>Liquidity</c:v>
                </c:pt>
                <c:pt idx="7">
                  <c:v>EarningsYield</c:v>
                </c:pt>
                <c:pt idx="8">
                  <c:v>Growth</c:v>
                </c:pt>
                <c:pt idx="9">
                  <c:v>Leverage</c:v>
                </c:pt>
              </c:strCache>
            </c:strRef>
          </c:cat>
          <c:val>
            <c:numRef>
              <c:f>'3.2Barra归因'!$G$3:$G$12</c:f>
              <c:numCache>
                <c:formatCode>General</c:formatCode>
                <c:ptCount val="10"/>
                <c:pt idx="0">
                  <c:v>-1.691264340917167</c:v>
                </c:pt>
                <c:pt idx="1">
                  <c:v>1.000216115439664</c:v>
                </c:pt>
                <c:pt idx="2">
                  <c:v>0.85402254182817705</c:v>
                </c:pt>
                <c:pt idx="3">
                  <c:v>0.68460073265613552</c:v>
                </c:pt>
                <c:pt idx="4">
                  <c:v>0.38370793443754803</c:v>
                </c:pt>
                <c:pt idx="5">
                  <c:v>-0.50846554998838545</c:v>
                </c:pt>
                <c:pt idx="6">
                  <c:v>0.83642143942494096</c:v>
                </c:pt>
                <c:pt idx="7">
                  <c:v>-0.17717850789461309</c:v>
                </c:pt>
                <c:pt idx="8">
                  <c:v>-7.4428594839050635E-2</c:v>
                </c:pt>
                <c:pt idx="9">
                  <c:v>-0.53819581205736677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EA3-4FF4-AE0B-71D0CAFEE88B}"/>
            </c:ext>
          </c:extLst>
        </c:ser>
        <c:ser>
          <c:idx val="6"/>
          <c:order val="6"/>
          <c:tx>
            <c:strRef>
              <c:f>'3.2Barra归因'!$H$2</c:f>
              <c:strCache>
                <c:ptCount val="1"/>
                <c:pt idx="0">
                  <c:v>20210630</c:v>
                </c:pt>
              </c:strCache>
            </c:strRef>
          </c:tx>
          <c:spPr>
            <a:solidFill>
              <a:srgbClr val="E02622"/>
            </a:solidFill>
          </c:spPr>
          <c:invertIfNegative val="0"/>
          <c:cat>
            <c:strRef>
              <c:f>'3.2Barra归因'!$A$3:$A$12</c:f>
              <c:strCache>
                <c:ptCount val="10"/>
                <c:pt idx="0">
                  <c:v>Size</c:v>
                </c:pt>
                <c:pt idx="1">
                  <c:v>Beta</c:v>
                </c:pt>
                <c:pt idx="2">
                  <c:v>Momentum</c:v>
                </c:pt>
                <c:pt idx="3">
                  <c:v>ResVol</c:v>
                </c:pt>
                <c:pt idx="4">
                  <c:v>NLsize</c:v>
                </c:pt>
                <c:pt idx="5">
                  <c:v>BP</c:v>
                </c:pt>
                <c:pt idx="6">
                  <c:v>Liquidity</c:v>
                </c:pt>
                <c:pt idx="7">
                  <c:v>EarningsYield</c:v>
                </c:pt>
                <c:pt idx="8">
                  <c:v>Growth</c:v>
                </c:pt>
                <c:pt idx="9">
                  <c:v>Leverage</c:v>
                </c:pt>
              </c:strCache>
            </c:strRef>
          </c:cat>
          <c:val>
            <c:numRef>
              <c:f>'3.2Barra归因'!$H$3:$H$12</c:f>
              <c:numCache>
                <c:formatCode>General</c:formatCode>
                <c:ptCount val="10"/>
                <c:pt idx="0">
                  <c:v>-1.635030810343669</c:v>
                </c:pt>
                <c:pt idx="1">
                  <c:v>0.1593343773975909</c:v>
                </c:pt>
                <c:pt idx="2">
                  <c:v>0.84390010108790936</c:v>
                </c:pt>
                <c:pt idx="3">
                  <c:v>0.60182472786022523</c:v>
                </c:pt>
                <c:pt idx="4">
                  <c:v>0.36979062356638698</c:v>
                </c:pt>
                <c:pt idx="5">
                  <c:v>-0.48185566882490999</c:v>
                </c:pt>
                <c:pt idx="6">
                  <c:v>0.78010682444810275</c:v>
                </c:pt>
                <c:pt idx="7">
                  <c:v>-0.19868940478573571</c:v>
                </c:pt>
                <c:pt idx="8">
                  <c:v>-9.5401995411559942E-3</c:v>
                </c:pt>
                <c:pt idx="9">
                  <c:v>-0.51013273018459804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EA3-4FF4-AE0B-71D0CAFEE88B}"/>
            </c:ext>
          </c:extLst>
        </c:ser>
        <c:ser>
          <c:idx val="7"/>
          <c:order val="7"/>
          <c:tx>
            <c:strRef>
              <c:f>'3.2Barra归因'!$I$2</c:f>
              <c:strCache>
                <c:ptCount val="1"/>
                <c:pt idx="0">
                  <c:v>20211231</c:v>
                </c:pt>
              </c:strCache>
            </c:strRef>
          </c:tx>
          <c:invertIfNegative val="0"/>
          <c:cat>
            <c:strRef>
              <c:f>'3.2Barra归因'!$A$3:$A$12</c:f>
              <c:strCache>
                <c:ptCount val="10"/>
                <c:pt idx="0">
                  <c:v>Size</c:v>
                </c:pt>
                <c:pt idx="1">
                  <c:v>Beta</c:v>
                </c:pt>
                <c:pt idx="2">
                  <c:v>Momentum</c:v>
                </c:pt>
                <c:pt idx="3">
                  <c:v>ResVol</c:v>
                </c:pt>
                <c:pt idx="4">
                  <c:v>NLsize</c:v>
                </c:pt>
                <c:pt idx="5">
                  <c:v>BP</c:v>
                </c:pt>
                <c:pt idx="6">
                  <c:v>Liquidity</c:v>
                </c:pt>
                <c:pt idx="7">
                  <c:v>EarningsYield</c:v>
                </c:pt>
                <c:pt idx="8">
                  <c:v>Growth</c:v>
                </c:pt>
                <c:pt idx="9">
                  <c:v>Leverage</c:v>
                </c:pt>
              </c:strCache>
            </c:strRef>
          </c:cat>
          <c:val>
            <c:numRef>
              <c:f>'3.2Barra归因'!$I$3:$I$12</c:f>
              <c:numCache>
                <c:formatCode>General</c:formatCode>
                <c:ptCount val="10"/>
                <c:pt idx="0">
                  <c:v>-1.7745406974182789</c:v>
                </c:pt>
                <c:pt idx="1">
                  <c:v>0.38623616335638672</c:v>
                </c:pt>
                <c:pt idx="2">
                  <c:v>0.56599074072340916</c:v>
                </c:pt>
                <c:pt idx="3">
                  <c:v>0.44054898549124982</c:v>
                </c:pt>
                <c:pt idx="4">
                  <c:v>0.35855568608806793</c:v>
                </c:pt>
                <c:pt idx="5">
                  <c:v>-0.48172511284559172</c:v>
                </c:pt>
                <c:pt idx="6">
                  <c:v>0.58094560458802902</c:v>
                </c:pt>
                <c:pt idx="7">
                  <c:v>-0.38877415806039989</c:v>
                </c:pt>
                <c:pt idx="8">
                  <c:v>5.7834659841577818E-2</c:v>
                </c:pt>
                <c:pt idx="9">
                  <c:v>-0.90227559587679351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FA-43C3-9705-FFA1505FE25D}"/>
            </c:ext>
          </c:extLst>
        </c:ser>
        <c:ser>
          <c:idx val="8"/>
          <c:order val="8"/>
          <c:tx>
            <c:strRef>
              <c:f>'3.2Barra归因'!$J$2</c:f>
              <c:strCache>
                <c:ptCount val="1"/>
                <c:pt idx="0">
                  <c:v>20220630</c:v>
                </c:pt>
              </c:strCache>
            </c:strRef>
          </c:tx>
          <c:invertIfNegative val="0"/>
          <c:cat>
            <c:strRef>
              <c:f>'3.2Barra归因'!$A$3:$A$12</c:f>
              <c:strCache>
                <c:ptCount val="10"/>
                <c:pt idx="0">
                  <c:v>Size</c:v>
                </c:pt>
                <c:pt idx="1">
                  <c:v>Beta</c:v>
                </c:pt>
                <c:pt idx="2">
                  <c:v>Momentum</c:v>
                </c:pt>
                <c:pt idx="3">
                  <c:v>ResVol</c:v>
                </c:pt>
                <c:pt idx="4">
                  <c:v>NLsize</c:v>
                </c:pt>
                <c:pt idx="5">
                  <c:v>BP</c:v>
                </c:pt>
                <c:pt idx="6">
                  <c:v>Liquidity</c:v>
                </c:pt>
                <c:pt idx="7">
                  <c:v>EarningsYield</c:v>
                </c:pt>
                <c:pt idx="8">
                  <c:v>Growth</c:v>
                </c:pt>
                <c:pt idx="9">
                  <c:v>Leverage</c:v>
                </c:pt>
              </c:strCache>
            </c:strRef>
          </c:cat>
          <c:val>
            <c:numRef>
              <c:f>'3.2Barra归因'!$J$3:$J$12</c:f>
              <c:numCache>
                <c:formatCode>General</c:formatCode>
                <c:ptCount val="10"/>
                <c:pt idx="0">
                  <c:v>-1.8448625895748789</c:v>
                </c:pt>
                <c:pt idx="1">
                  <c:v>0.33249040883147152</c:v>
                </c:pt>
                <c:pt idx="2">
                  <c:v>0.29705201315348512</c:v>
                </c:pt>
                <c:pt idx="3">
                  <c:v>0.15011903390298539</c:v>
                </c:pt>
                <c:pt idx="4">
                  <c:v>0.31529508514549032</c:v>
                </c:pt>
                <c:pt idx="5">
                  <c:v>-0.29239282099723318</c:v>
                </c:pt>
                <c:pt idx="6">
                  <c:v>0.31669543966170638</c:v>
                </c:pt>
                <c:pt idx="7">
                  <c:v>-0.19300904475168881</c:v>
                </c:pt>
                <c:pt idx="8">
                  <c:v>-0.1242571852932406</c:v>
                </c:pt>
                <c:pt idx="9">
                  <c:v>-0.62602325674332615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07-4849-B2BF-18CA6470F4DA}"/>
            </c:ext>
          </c:extLst>
        </c:ser>
        <c:ser>
          <c:idx val="9"/>
          <c:order val="9"/>
          <c:tx>
            <c:strRef>
              <c:f>'3.2Barra归因'!$K$2</c:f>
              <c:strCache>
                <c:ptCount val="1"/>
                <c:pt idx="0">
                  <c:v>20221231</c:v>
                </c:pt>
              </c:strCache>
            </c:strRef>
          </c:tx>
          <c:invertIfNegative val="0"/>
          <c:cat>
            <c:strRef>
              <c:f>'3.2Barra归因'!$A$3:$A$12</c:f>
              <c:strCache>
                <c:ptCount val="10"/>
                <c:pt idx="0">
                  <c:v>Size</c:v>
                </c:pt>
                <c:pt idx="1">
                  <c:v>Beta</c:v>
                </c:pt>
                <c:pt idx="2">
                  <c:v>Momentum</c:v>
                </c:pt>
                <c:pt idx="3">
                  <c:v>ResVol</c:v>
                </c:pt>
                <c:pt idx="4">
                  <c:v>NLsize</c:v>
                </c:pt>
                <c:pt idx="5">
                  <c:v>BP</c:v>
                </c:pt>
                <c:pt idx="6">
                  <c:v>Liquidity</c:v>
                </c:pt>
                <c:pt idx="7">
                  <c:v>EarningsYield</c:v>
                </c:pt>
                <c:pt idx="8">
                  <c:v>Growth</c:v>
                </c:pt>
                <c:pt idx="9">
                  <c:v>Leverage</c:v>
                </c:pt>
              </c:strCache>
            </c:strRef>
          </c:cat>
          <c:val>
            <c:numRef>
              <c:f>'3.2Barra归因'!$K$3:$K$12</c:f>
              <c:numCache>
                <c:formatCode>General</c:formatCode>
                <c:ptCount val="10"/>
                <c:pt idx="0">
                  <c:v>-1.475305093229961</c:v>
                </c:pt>
                <c:pt idx="1">
                  <c:v>5.9416656318421857E-2</c:v>
                </c:pt>
                <c:pt idx="2">
                  <c:v>0.44865290000458691</c:v>
                </c:pt>
                <c:pt idx="3">
                  <c:v>0.21869196332689519</c:v>
                </c:pt>
                <c:pt idx="4">
                  <c:v>0.20735940527221519</c:v>
                </c:pt>
                <c:pt idx="5">
                  <c:v>-0.38127876776883413</c:v>
                </c:pt>
                <c:pt idx="6">
                  <c:v>0.2189960085447937</c:v>
                </c:pt>
                <c:pt idx="7">
                  <c:v>-0.29339346481687562</c:v>
                </c:pt>
                <c:pt idx="8">
                  <c:v>-8.6032828855901328E-2</c:v>
                </c:pt>
                <c:pt idx="9">
                  <c:v>-0.73762142201129433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07-4849-B2BF-18CA6470F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0284416"/>
        <c:axId val="220286336"/>
      </c:barChart>
      <c:dateAx>
        <c:axId val="220284416"/>
        <c:scaling>
          <c:orientation val="minMax"/>
        </c:scaling>
        <c:delete val="0"/>
        <c:axPos val="b"/>
        <c:numFmt formatCode="yyyy" sourceLinked="0"/>
        <c:majorTickMark val="none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220286336"/>
        <c:crosses val="autoZero"/>
        <c:auto val="0"/>
        <c:lblOffset val="100"/>
        <c:baseTimeUnit val="days"/>
      </c:dateAx>
      <c:valAx>
        <c:axId val="220286336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0"/>
        <c:majorTickMark val="in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22028441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baseline="0">
          <a:latin typeface="Times New Roman" panose="02020603050405020304" pitchFamily="18" charset="0"/>
          <a:ea typeface="楷体_GB2312" panose="02010609030101010101" pitchFamily="49" charset="-122"/>
        </a:defRPr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5.2047273651604359E-2"/>
          <c:y val="5.876068376068376E-2"/>
          <c:w val="0.92918395757962691"/>
          <c:h val="0.72164933710209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'3.2Barra归因'!$B$17</c:f>
              <c:strCache>
                <c:ptCount val="1"/>
                <c:pt idx="0">
                  <c:v>20180630</c:v>
                </c:pt>
              </c:strCache>
            </c:strRef>
          </c:tx>
          <c:spPr>
            <a:solidFill>
              <a:srgbClr val="004C94"/>
            </a:solidFill>
          </c:spPr>
          <c:invertIfNegative val="0"/>
          <c:cat>
            <c:strRef>
              <c:f>'3.2Barra归因'!$A$18:$A$27</c:f>
              <c:strCache>
                <c:ptCount val="10"/>
                <c:pt idx="0">
                  <c:v>Size</c:v>
                </c:pt>
                <c:pt idx="1">
                  <c:v>Beta</c:v>
                </c:pt>
                <c:pt idx="2">
                  <c:v>Momentum</c:v>
                </c:pt>
                <c:pt idx="3">
                  <c:v>ResVol</c:v>
                </c:pt>
                <c:pt idx="4">
                  <c:v>NLsize</c:v>
                </c:pt>
                <c:pt idx="5">
                  <c:v>BP</c:v>
                </c:pt>
                <c:pt idx="6">
                  <c:v>Liquidity</c:v>
                </c:pt>
                <c:pt idx="7">
                  <c:v>EarningsYield</c:v>
                </c:pt>
                <c:pt idx="8">
                  <c:v>Growth</c:v>
                </c:pt>
                <c:pt idx="9">
                  <c:v>Leverage</c:v>
                </c:pt>
              </c:strCache>
            </c:strRef>
          </c:cat>
          <c:val>
            <c:numRef>
              <c:f>'3.2Barra归因'!$B$18:$B$27</c:f>
              <c:numCache>
                <c:formatCode>General</c:formatCode>
                <c:ptCount val="10"/>
                <c:pt idx="0">
                  <c:v>-4.5433889672011819E-2</c:v>
                </c:pt>
                <c:pt idx="1">
                  <c:v>2.0099655128073629E-2</c:v>
                </c:pt>
                <c:pt idx="2">
                  <c:v>-1.3522543840302291E-3</c:v>
                </c:pt>
                <c:pt idx="3">
                  <c:v>7.8629707099491029E-4</c:v>
                </c:pt>
                <c:pt idx="4">
                  <c:v>-1.508142185612743E-2</c:v>
                </c:pt>
                <c:pt idx="5">
                  <c:v>-2.100533857842754E-2</c:v>
                </c:pt>
                <c:pt idx="6">
                  <c:v>-2.995204715674485E-3</c:v>
                </c:pt>
                <c:pt idx="7">
                  <c:v>-4.9789704435044286E-3</c:v>
                </c:pt>
                <c:pt idx="8">
                  <c:v>-3.9012842185579379E-4</c:v>
                </c:pt>
                <c:pt idx="9">
                  <c:v>6.6587333498151734E-4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F6-4B95-993F-4F9CD30D5CE4}"/>
            </c:ext>
          </c:extLst>
        </c:ser>
        <c:ser>
          <c:idx val="1"/>
          <c:order val="1"/>
          <c:tx>
            <c:strRef>
              <c:f>'3.2Barra归因'!$C$17</c:f>
              <c:strCache>
                <c:ptCount val="1"/>
                <c:pt idx="0">
                  <c:v>20181231</c:v>
                </c:pt>
              </c:strCache>
            </c:strRef>
          </c:tx>
          <c:spPr>
            <a:solidFill>
              <a:srgbClr val="F05F5F"/>
            </a:solidFill>
          </c:spPr>
          <c:invertIfNegative val="0"/>
          <c:cat>
            <c:strRef>
              <c:f>'3.2Barra归因'!$A$18:$A$27</c:f>
              <c:strCache>
                <c:ptCount val="10"/>
                <c:pt idx="0">
                  <c:v>Size</c:v>
                </c:pt>
                <c:pt idx="1">
                  <c:v>Beta</c:v>
                </c:pt>
                <c:pt idx="2">
                  <c:v>Momentum</c:v>
                </c:pt>
                <c:pt idx="3">
                  <c:v>ResVol</c:v>
                </c:pt>
                <c:pt idx="4">
                  <c:v>NLsize</c:v>
                </c:pt>
                <c:pt idx="5">
                  <c:v>BP</c:v>
                </c:pt>
                <c:pt idx="6">
                  <c:v>Liquidity</c:v>
                </c:pt>
                <c:pt idx="7">
                  <c:v>EarningsYield</c:v>
                </c:pt>
                <c:pt idx="8">
                  <c:v>Growth</c:v>
                </c:pt>
                <c:pt idx="9">
                  <c:v>Leverage</c:v>
                </c:pt>
              </c:strCache>
            </c:strRef>
          </c:cat>
          <c:val>
            <c:numRef>
              <c:f>'3.2Barra归因'!$C$18:$C$27</c:f>
              <c:numCache>
                <c:formatCode>General</c:formatCode>
                <c:ptCount val="10"/>
                <c:pt idx="0">
                  <c:v>4.2260023626392661E-2</c:v>
                </c:pt>
                <c:pt idx="1">
                  <c:v>3.4391612003024179E-3</c:v>
                </c:pt>
                <c:pt idx="2">
                  <c:v>-1.069613428866561E-3</c:v>
                </c:pt>
                <c:pt idx="3">
                  <c:v>-2.494876042422654E-3</c:v>
                </c:pt>
                <c:pt idx="4">
                  <c:v>9.3360145826350757E-3</c:v>
                </c:pt>
                <c:pt idx="5">
                  <c:v>-2.572877567128447E-3</c:v>
                </c:pt>
                <c:pt idx="6">
                  <c:v>4.7403253475225251E-4</c:v>
                </c:pt>
                <c:pt idx="7">
                  <c:v>1.306948044362147E-3</c:v>
                </c:pt>
                <c:pt idx="8">
                  <c:v>-8.4369642912690264E-4</c:v>
                </c:pt>
                <c:pt idx="9">
                  <c:v>-5.0991844674062392E-4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A3-4FF4-AE0B-71D0CAFEE88B}"/>
            </c:ext>
          </c:extLst>
        </c:ser>
        <c:ser>
          <c:idx val="2"/>
          <c:order val="2"/>
          <c:tx>
            <c:strRef>
              <c:f>'3.2Barra归因'!$D$17</c:f>
              <c:strCache>
                <c:ptCount val="1"/>
                <c:pt idx="0">
                  <c:v>20190630</c:v>
                </c:pt>
              </c:strCache>
            </c:strRef>
          </c:tx>
          <c:spPr>
            <a:solidFill>
              <a:srgbClr val="65A2E5"/>
            </a:solidFill>
          </c:spPr>
          <c:invertIfNegative val="0"/>
          <c:cat>
            <c:strRef>
              <c:f>'3.2Barra归因'!$A$18:$A$27</c:f>
              <c:strCache>
                <c:ptCount val="10"/>
                <c:pt idx="0">
                  <c:v>Size</c:v>
                </c:pt>
                <c:pt idx="1">
                  <c:v>Beta</c:v>
                </c:pt>
                <c:pt idx="2">
                  <c:v>Momentum</c:v>
                </c:pt>
                <c:pt idx="3">
                  <c:v>ResVol</c:v>
                </c:pt>
                <c:pt idx="4">
                  <c:v>NLsize</c:v>
                </c:pt>
                <c:pt idx="5">
                  <c:v>BP</c:v>
                </c:pt>
                <c:pt idx="6">
                  <c:v>Liquidity</c:v>
                </c:pt>
                <c:pt idx="7">
                  <c:v>EarningsYield</c:v>
                </c:pt>
                <c:pt idx="8">
                  <c:v>Growth</c:v>
                </c:pt>
                <c:pt idx="9">
                  <c:v>Leverage</c:v>
                </c:pt>
              </c:strCache>
            </c:strRef>
          </c:cat>
          <c:val>
            <c:numRef>
              <c:f>'3.2Barra归因'!$D$18:$D$27</c:f>
              <c:numCache>
                <c:formatCode>General</c:formatCode>
                <c:ptCount val="10"/>
                <c:pt idx="0">
                  <c:v>-1.980932567567081E-2</c:v>
                </c:pt>
                <c:pt idx="1">
                  <c:v>5.3043270830372198E-7</c:v>
                </c:pt>
                <c:pt idx="2">
                  <c:v>4.0638958805493371E-3</c:v>
                </c:pt>
                <c:pt idx="3">
                  <c:v>-2.6148856513750237E-4</c:v>
                </c:pt>
                <c:pt idx="4">
                  <c:v>9.0200653605858653E-4</c:v>
                </c:pt>
                <c:pt idx="5">
                  <c:v>4.9456763163813486E-3</c:v>
                </c:pt>
                <c:pt idx="6">
                  <c:v>-3.4451159252574172E-4</c:v>
                </c:pt>
                <c:pt idx="7">
                  <c:v>3.2144594084158309E-4</c:v>
                </c:pt>
                <c:pt idx="8">
                  <c:v>4.1232049020757471E-4</c:v>
                </c:pt>
                <c:pt idx="9">
                  <c:v>8.9305888218348499E-3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A3-4FF4-AE0B-71D0CAFEE88B}"/>
            </c:ext>
          </c:extLst>
        </c:ser>
        <c:ser>
          <c:idx val="3"/>
          <c:order val="3"/>
          <c:tx>
            <c:strRef>
              <c:f>'3.2Barra归因'!$E$17</c:f>
              <c:strCache>
                <c:ptCount val="1"/>
                <c:pt idx="0">
                  <c:v>20191231</c:v>
                </c:pt>
              </c:strCache>
            </c:strRef>
          </c:tx>
          <c:spPr>
            <a:solidFill>
              <a:srgbClr val="FFBDC8"/>
            </a:solidFill>
          </c:spPr>
          <c:invertIfNegative val="0"/>
          <c:cat>
            <c:strRef>
              <c:f>'3.2Barra归因'!$A$18:$A$27</c:f>
              <c:strCache>
                <c:ptCount val="10"/>
                <c:pt idx="0">
                  <c:v>Size</c:v>
                </c:pt>
                <c:pt idx="1">
                  <c:v>Beta</c:v>
                </c:pt>
                <c:pt idx="2">
                  <c:v>Momentum</c:v>
                </c:pt>
                <c:pt idx="3">
                  <c:v>ResVol</c:v>
                </c:pt>
                <c:pt idx="4">
                  <c:v>NLsize</c:v>
                </c:pt>
                <c:pt idx="5">
                  <c:v>BP</c:v>
                </c:pt>
                <c:pt idx="6">
                  <c:v>Liquidity</c:v>
                </c:pt>
                <c:pt idx="7">
                  <c:v>EarningsYield</c:v>
                </c:pt>
                <c:pt idx="8">
                  <c:v>Growth</c:v>
                </c:pt>
                <c:pt idx="9">
                  <c:v>Leverage</c:v>
                </c:pt>
              </c:strCache>
            </c:strRef>
          </c:cat>
          <c:val>
            <c:numRef>
              <c:f>'3.2Barra归因'!$E$18:$E$27</c:f>
              <c:numCache>
                <c:formatCode>General</c:formatCode>
                <c:ptCount val="10"/>
                <c:pt idx="0">
                  <c:v>4.190094994658157E-2</c:v>
                </c:pt>
                <c:pt idx="1">
                  <c:v>-1.284712407060268E-2</c:v>
                </c:pt>
                <c:pt idx="2">
                  <c:v>6.5654872814375357E-3</c:v>
                </c:pt>
                <c:pt idx="3">
                  <c:v>-1.500389247946304E-2</c:v>
                </c:pt>
                <c:pt idx="4">
                  <c:v>3.444196293356145E-3</c:v>
                </c:pt>
                <c:pt idx="5">
                  <c:v>8.0814325625861837E-3</c:v>
                </c:pt>
                <c:pt idx="6">
                  <c:v>6.203009366114013E-3</c:v>
                </c:pt>
                <c:pt idx="7">
                  <c:v>1.3028448526685331E-3</c:v>
                </c:pt>
                <c:pt idx="8">
                  <c:v>3.9735461861339784E-6</c:v>
                </c:pt>
                <c:pt idx="9">
                  <c:v>2.0616028580938039E-2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EA3-4FF4-AE0B-71D0CAFEE88B}"/>
            </c:ext>
          </c:extLst>
        </c:ser>
        <c:ser>
          <c:idx val="4"/>
          <c:order val="4"/>
          <c:tx>
            <c:strRef>
              <c:f>'3.2Barra归因'!$F$17</c:f>
              <c:strCache>
                <c:ptCount val="1"/>
                <c:pt idx="0">
                  <c:v>20200630</c:v>
                </c:pt>
              </c:strCache>
            </c:strRef>
          </c:tx>
          <c:spPr>
            <a:solidFill>
              <a:srgbClr val="BFBFBF"/>
            </a:solidFill>
          </c:spPr>
          <c:invertIfNegative val="0"/>
          <c:cat>
            <c:strRef>
              <c:f>'3.2Barra归因'!$A$18:$A$27</c:f>
              <c:strCache>
                <c:ptCount val="10"/>
                <c:pt idx="0">
                  <c:v>Size</c:v>
                </c:pt>
                <c:pt idx="1">
                  <c:v>Beta</c:v>
                </c:pt>
                <c:pt idx="2">
                  <c:v>Momentum</c:v>
                </c:pt>
                <c:pt idx="3">
                  <c:v>ResVol</c:v>
                </c:pt>
                <c:pt idx="4">
                  <c:v>NLsize</c:v>
                </c:pt>
                <c:pt idx="5">
                  <c:v>BP</c:v>
                </c:pt>
                <c:pt idx="6">
                  <c:v>Liquidity</c:v>
                </c:pt>
                <c:pt idx="7">
                  <c:v>EarningsYield</c:v>
                </c:pt>
                <c:pt idx="8">
                  <c:v>Growth</c:v>
                </c:pt>
                <c:pt idx="9">
                  <c:v>Leverage</c:v>
                </c:pt>
              </c:strCache>
            </c:strRef>
          </c:cat>
          <c:val>
            <c:numRef>
              <c:f>'3.2Barra归因'!$F$18:$F$27</c:f>
              <c:numCache>
                <c:formatCode>General</c:formatCode>
                <c:ptCount val="10"/>
                <c:pt idx="0">
                  <c:v>1.2988581738449041E-2</c:v>
                </c:pt>
                <c:pt idx="1">
                  <c:v>-6.5443980298968639E-4</c:v>
                </c:pt>
                <c:pt idx="2">
                  <c:v>-4.1446987954912584E-3</c:v>
                </c:pt>
                <c:pt idx="3">
                  <c:v>-2.5781654007569779E-2</c:v>
                </c:pt>
                <c:pt idx="4">
                  <c:v>-9.9320922208670434E-3</c:v>
                </c:pt>
                <c:pt idx="5">
                  <c:v>2.7975243595858141E-2</c:v>
                </c:pt>
                <c:pt idx="6">
                  <c:v>-2.4482976340218308E-2</c:v>
                </c:pt>
                <c:pt idx="7">
                  <c:v>-9.4691062071568417E-4</c:v>
                </c:pt>
                <c:pt idx="8">
                  <c:v>-1.511473302342061E-4</c:v>
                </c:pt>
                <c:pt idx="9">
                  <c:v>-1.0369186379253289E-2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EA3-4FF4-AE0B-71D0CAFEE88B}"/>
            </c:ext>
          </c:extLst>
        </c:ser>
        <c:ser>
          <c:idx val="5"/>
          <c:order val="5"/>
          <c:tx>
            <c:strRef>
              <c:f>'3.2Barra归因'!$G$17</c:f>
              <c:strCache>
                <c:ptCount val="1"/>
                <c:pt idx="0">
                  <c:v>20201231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strRef>
              <c:f>'3.2Barra归因'!$A$18:$A$27</c:f>
              <c:strCache>
                <c:ptCount val="10"/>
                <c:pt idx="0">
                  <c:v>Size</c:v>
                </c:pt>
                <c:pt idx="1">
                  <c:v>Beta</c:v>
                </c:pt>
                <c:pt idx="2">
                  <c:v>Momentum</c:v>
                </c:pt>
                <c:pt idx="3">
                  <c:v>ResVol</c:v>
                </c:pt>
                <c:pt idx="4">
                  <c:v>NLsize</c:v>
                </c:pt>
                <c:pt idx="5">
                  <c:v>BP</c:v>
                </c:pt>
                <c:pt idx="6">
                  <c:v>Liquidity</c:v>
                </c:pt>
                <c:pt idx="7">
                  <c:v>EarningsYield</c:v>
                </c:pt>
                <c:pt idx="8">
                  <c:v>Growth</c:v>
                </c:pt>
                <c:pt idx="9">
                  <c:v>Leverage</c:v>
                </c:pt>
              </c:strCache>
            </c:strRef>
          </c:cat>
          <c:val>
            <c:numRef>
              <c:f>'3.2Barra归因'!$G$18:$G$27</c:f>
              <c:numCache>
                <c:formatCode>General</c:formatCode>
                <c:ptCount val="10"/>
                <c:pt idx="0">
                  <c:v>2.346297432804147E-2</c:v>
                </c:pt>
                <c:pt idx="1">
                  <c:v>-2.843706940438594E-2</c:v>
                </c:pt>
                <c:pt idx="2">
                  <c:v>1.9856579326189529E-2</c:v>
                </c:pt>
                <c:pt idx="3">
                  <c:v>-1.507171256469762E-2</c:v>
                </c:pt>
                <c:pt idx="4">
                  <c:v>1.2879039393183279E-3</c:v>
                </c:pt>
                <c:pt idx="5">
                  <c:v>-2.606410998609266E-3</c:v>
                </c:pt>
                <c:pt idx="6">
                  <c:v>-2.2513892273010119E-2</c:v>
                </c:pt>
                <c:pt idx="7">
                  <c:v>-4.7726595424309E-3</c:v>
                </c:pt>
                <c:pt idx="8">
                  <c:v>-6.2228205699393468E-4</c:v>
                </c:pt>
                <c:pt idx="9">
                  <c:v>2.0877741665368209E-3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EA3-4FF4-AE0B-71D0CAFEE88B}"/>
            </c:ext>
          </c:extLst>
        </c:ser>
        <c:ser>
          <c:idx val="6"/>
          <c:order val="6"/>
          <c:tx>
            <c:strRef>
              <c:f>'3.2Barra归因'!$H$17</c:f>
              <c:strCache>
                <c:ptCount val="1"/>
                <c:pt idx="0">
                  <c:v>20210630</c:v>
                </c:pt>
              </c:strCache>
            </c:strRef>
          </c:tx>
          <c:spPr>
            <a:solidFill>
              <a:srgbClr val="E02622"/>
            </a:solidFill>
          </c:spPr>
          <c:invertIfNegative val="0"/>
          <c:cat>
            <c:strRef>
              <c:f>'3.2Barra归因'!$A$18:$A$27</c:f>
              <c:strCache>
                <c:ptCount val="10"/>
                <c:pt idx="0">
                  <c:v>Size</c:v>
                </c:pt>
                <c:pt idx="1">
                  <c:v>Beta</c:v>
                </c:pt>
                <c:pt idx="2">
                  <c:v>Momentum</c:v>
                </c:pt>
                <c:pt idx="3">
                  <c:v>ResVol</c:v>
                </c:pt>
                <c:pt idx="4">
                  <c:v>NLsize</c:v>
                </c:pt>
                <c:pt idx="5">
                  <c:v>BP</c:v>
                </c:pt>
                <c:pt idx="6">
                  <c:v>Liquidity</c:v>
                </c:pt>
                <c:pt idx="7">
                  <c:v>EarningsYield</c:v>
                </c:pt>
                <c:pt idx="8">
                  <c:v>Growth</c:v>
                </c:pt>
                <c:pt idx="9">
                  <c:v>Leverage</c:v>
                </c:pt>
              </c:strCache>
            </c:strRef>
          </c:cat>
          <c:val>
            <c:numRef>
              <c:f>'3.2Barra归因'!$H$18:$H$27</c:f>
              <c:numCache>
                <c:formatCode>General</c:formatCode>
                <c:ptCount val="10"/>
                <c:pt idx="0">
                  <c:v>9.5558224574443476E-2</c:v>
                </c:pt>
                <c:pt idx="1">
                  <c:v>6.5318307926736166E-3</c:v>
                </c:pt>
                <c:pt idx="2">
                  <c:v>1.0778955559719069E-2</c:v>
                </c:pt>
                <c:pt idx="3">
                  <c:v>-1.1867613757509421E-2</c:v>
                </c:pt>
                <c:pt idx="4">
                  <c:v>7.284898068316001E-3</c:v>
                </c:pt>
                <c:pt idx="5">
                  <c:v>-2.2166135560486421E-2</c:v>
                </c:pt>
                <c:pt idx="6">
                  <c:v>1.7591392429950341E-3</c:v>
                </c:pt>
                <c:pt idx="7">
                  <c:v>2.7564343619419611E-4</c:v>
                </c:pt>
                <c:pt idx="8">
                  <c:v>-1.5695347565050771E-4</c:v>
                </c:pt>
                <c:pt idx="9">
                  <c:v>-1.530046050896499E-2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EA3-4FF4-AE0B-71D0CAFEE88B}"/>
            </c:ext>
          </c:extLst>
        </c:ser>
        <c:ser>
          <c:idx val="7"/>
          <c:order val="7"/>
          <c:tx>
            <c:strRef>
              <c:f>'3.2Barra归因'!$I$17</c:f>
              <c:strCache>
                <c:ptCount val="1"/>
                <c:pt idx="0">
                  <c:v>20211231</c:v>
                </c:pt>
              </c:strCache>
            </c:strRef>
          </c:tx>
          <c:invertIfNegative val="0"/>
          <c:cat>
            <c:strRef>
              <c:f>'3.2Barra归因'!$A$18:$A$27</c:f>
              <c:strCache>
                <c:ptCount val="10"/>
                <c:pt idx="0">
                  <c:v>Size</c:v>
                </c:pt>
                <c:pt idx="1">
                  <c:v>Beta</c:v>
                </c:pt>
                <c:pt idx="2">
                  <c:v>Momentum</c:v>
                </c:pt>
                <c:pt idx="3">
                  <c:v>ResVol</c:v>
                </c:pt>
                <c:pt idx="4">
                  <c:v>NLsize</c:v>
                </c:pt>
                <c:pt idx="5">
                  <c:v>BP</c:v>
                </c:pt>
                <c:pt idx="6">
                  <c:v>Liquidity</c:v>
                </c:pt>
                <c:pt idx="7">
                  <c:v>EarningsYield</c:v>
                </c:pt>
                <c:pt idx="8">
                  <c:v>Growth</c:v>
                </c:pt>
                <c:pt idx="9">
                  <c:v>Leverage</c:v>
                </c:pt>
              </c:strCache>
            </c:strRef>
          </c:cat>
          <c:val>
            <c:numRef>
              <c:f>'3.2Barra归因'!$I$18:$I$27</c:f>
              <c:numCache>
                <c:formatCode>General</c:formatCode>
                <c:ptCount val="10"/>
                <c:pt idx="0">
                  <c:v>4.5469585440979857E-2</c:v>
                </c:pt>
                <c:pt idx="1">
                  <c:v>-5.8291872315268788E-3</c:v>
                </c:pt>
                <c:pt idx="2">
                  <c:v>5.0920061754659504E-3</c:v>
                </c:pt>
                <c:pt idx="3">
                  <c:v>2.499778600793407E-3</c:v>
                </c:pt>
                <c:pt idx="4">
                  <c:v>-1.4473602889127831E-2</c:v>
                </c:pt>
                <c:pt idx="5">
                  <c:v>-2.4373711621954411E-2</c:v>
                </c:pt>
                <c:pt idx="6">
                  <c:v>-1.630060725839165E-3</c:v>
                </c:pt>
                <c:pt idx="7">
                  <c:v>-7.9268941288266025E-3</c:v>
                </c:pt>
                <c:pt idx="8">
                  <c:v>5.2935874825104745E-4</c:v>
                </c:pt>
                <c:pt idx="9">
                  <c:v>-7.8644576345109941E-3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11-443A-A79A-6218413D436C}"/>
            </c:ext>
          </c:extLst>
        </c:ser>
        <c:ser>
          <c:idx val="8"/>
          <c:order val="8"/>
          <c:tx>
            <c:strRef>
              <c:f>'3.2Barra归因'!$J$17</c:f>
              <c:strCache>
                <c:ptCount val="1"/>
                <c:pt idx="0">
                  <c:v>20220630</c:v>
                </c:pt>
              </c:strCache>
            </c:strRef>
          </c:tx>
          <c:invertIfNegative val="0"/>
          <c:cat>
            <c:strRef>
              <c:f>'3.2Barra归因'!$A$18:$A$27</c:f>
              <c:strCache>
                <c:ptCount val="10"/>
                <c:pt idx="0">
                  <c:v>Size</c:v>
                </c:pt>
                <c:pt idx="1">
                  <c:v>Beta</c:v>
                </c:pt>
                <c:pt idx="2">
                  <c:v>Momentum</c:v>
                </c:pt>
                <c:pt idx="3">
                  <c:v>ResVol</c:v>
                </c:pt>
                <c:pt idx="4">
                  <c:v>NLsize</c:v>
                </c:pt>
                <c:pt idx="5">
                  <c:v>BP</c:v>
                </c:pt>
                <c:pt idx="6">
                  <c:v>Liquidity</c:v>
                </c:pt>
                <c:pt idx="7">
                  <c:v>EarningsYield</c:v>
                </c:pt>
                <c:pt idx="8">
                  <c:v>Growth</c:v>
                </c:pt>
                <c:pt idx="9">
                  <c:v>Leverage</c:v>
                </c:pt>
              </c:strCache>
            </c:strRef>
          </c:cat>
          <c:val>
            <c:numRef>
              <c:f>'3.2Barra归因'!$J$18:$J$27</c:f>
              <c:numCache>
                <c:formatCode>General</c:formatCode>
                <c:ptCount val="10"/>
                <c:pt idx="0">
                  <c:v>3.5690647342651337E-2</c:v>
                </c:pt>
                <c:pt idx="1">
                  <c:v>-4.1186431054804638E-4</c:v>
                </c:pt>
                <c:pt idx="2">
                  <c:v>7.9996003494683336E-3</c:v>
                </c:pt>
                <c:pt idx="3">
                  <c:v>-3.107018100990074E-3</c:v>
                </c:pt>
                <c:pt idx="4">
                  <c:v>-7.2658867130773221E-3</c:v>
                </c:pt>
                <c:pt idx="5">
                  <c:v>-4.8652281490723889E-4</c:v>
                </c:pt>
                <c:pt idx="6">
                  <c:v>-1.2628375154408939E-2</c:v>
                </c:pt>
                <c:pt idx="7">
                  <c:v>-4.1700290242923711E-4</c:v>
                </c:pt>
                <c:pt idx="8">
                  <c:v>-4.247378176558585E-4</c:v>
                </c:pt>
                <c:pt idx="9">
                  <c:v>-4.7685237838829553E-3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05-47B9-94FC-2EE4E514E759}"/>
            </c:ext>
          </c:extLst>
        </c:ser>
        <c:ser>
          <c:idx val="9"/>
          <c:order val="9"/>
          <c:tx>
            <c:strRef>
              <c:f>'3.2Barra归因'!$K$17</c:f>
              <c:strCache>
                <c:ptCount val="1"/>
                <c:pt idx="0">
                  <c:v>20221231</c:v>
                </c:pt>
              </c:strCache>
            </c:strRef>
          </c:tx>
          <c:invertIfNegative val="0"/>
          <c:cat>
            <c:strRef>
              <c:f>'3.2Barra归因'!$A$18:$A$27</c:f>
              <c:strCache>
                <c:ptCount val="10"/>
                <c:pt idx="0">
                  <c:v>Size</c:v>
                </c:pt>
                <c:pt idx="1">
                  <c:v>Beta</c:v>
                </c:pt>
                <c:pt idx="2">
                  <c:v>Momentum</c:v>
                </c:pt>
                <c:pt idx="3">
                  <c:v>ResVol</c:v>
                </c:pt>
                <c:pt idx="4">
                  <c:v>NLsize</c:v>
                </c:pt>
                <c:pt idx="5">
                  <c:v>BP</c:v>
                </c:pt>
                <c:pt idx="6">
                  <c:v>Liquidity</c:v>
                </c:pt>
                <c:pt idx="7">
                  <c:v>EarningsYield</c:v>
                </c:pt>
                <c:pt idx="8">
                  <c:v>Growth</c:v>
                </c:pt>
                <c:pt idx="9">
                  <c:v>Leverage</c:v>
                </c:pt>
              </c:strCache>
            </c:strRef>
          </c:cat>
          <c:val>
            <c:numRef>
              <c:f>'3.2Barra归因'!$K$18:$K$27</c:f>
              <c:numCache>
                <c:formatCode>General</c:formatCode>
                <c:ptCount val="10"/>
                <c:pt idx="0">
                  <c:v>1.6296820809898579E-2</c:v>
                </c:pt>
                <c:pt idx="1">
                  <c:v>5.4245729267003511E-4</c:v>
                </c:pt>
                <c:pt idx="2">
                  <c:v>-7.7841159561409558E-3</c:v>
                </c:pt>
                <c:pt idx="3">
                  <c:v>-3.683569760728768E-3</c:v>
                </c:pt>
                <c:pt idx="4">
                  <c:v>-5.1090343045779568E-5</c:v>
                </c:pt>
                <c:pt idx="5">
                  <c:v>-3.9560087165888174E-3</c:v>
                </c:pt>
                <c:pt idx="6">
                  <c:v>7.5785162924387514E-4</c:v>
                </c:pt>
                <c:pt idx="7">
                  <c:v>-4.9061830372059948E-5</c:v>
                </c:pt>
                <c:pt idx="8">
                  <c:v>5.4973326679601481E-4</c:v>
                </c:pt>
                <c:pt idx="9">
                  <c:v>2.1690503460128401E-2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05-47B9-94FC-2EE4E514E7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0284416"/>
        <c:axId val="220286336"/>
      </c:barChart>
      <c:dateAx>
        <c:axId val="220284416"/>
        <c:scaling>
          <c:orientation val="minMax"/>
        </c:scaling>
        <c:delete val="0"/>
        <c:axPos val="b"/>
        <c:numFmt formatCode="yyyy" sourceLinked="0"/>
        <c:majorTickMark val="none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220286336"/>
        <c:crosses val="autoZero"/>
        <c:auto val="0"/>
        <c:lblOffset val="100"/>
        <c:baseTimeUnit val="days"/>
      </c:dateAx>
      <c:valAx>
        <c:axId val="220286336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0"/>
        <c:majorTickMark val="in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22028441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baseline="0">
          <a:latin typeface="Times New Roman" panose="02020603050405020304" pitchFamily="18" charset="0"/>
          <a:ea typeface="楷体_GB2312" panose="02010609030101010101" pitchFamily="49" charset="-122"/>
        </a:defRPr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'1.1'!$L$3</c:f>
              <c:strCache>
                <c:ptCount val="1"/>
                <c:pt idx="0">
                  <c:v>广发睿毅领先A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'1.1'!$K$4:$K$101</c:f>
              <c:numCache>
                <c:formatCode>yyyy/mm/dd</c:formatCode>
                <c:ptCount val="98"/>
                <c:pt idx="0">
                  <c:v>44929</c:v>
                </c:pt>
                <c:pt idx="1">
                  <c:v>44930</c:v>
                </c:pt>
                <c:pt idx="2">
                  <c:v>44931</c:v>
                </c:pt>
                <c:pt idx="3">
                  <c:v>44932</c:v>
                </c:pt>
                <c:pt idx="4">
                  <c:v>44935</c:v>
                </c:pt>
                <c:pt idx="5">
                  <c:v>44936</c:v>
                </c:pt>
                <c:pt idx="6">
                  <c:v>44937</c:v>
                </c:pt>
                <c:pt idx="7">
                  <c:v>44938</c:v>
                </c:pt>
                <c:pt idx="8">
                  <c:v>44939</c:v>
                </c:pt>
                <c:pt idx="9">
                  <c:v>44942</c:v>
                </c:pt>
                <c:pt idx="10">
                  <c:v>44943</c:v>
                </c:pt>
                <c:pt idx="11">
                  <c:v>44944</c:v>
                </c:pt>
                <c:pt idx="12">
                  <c:v>44945</c:v>
                </c:pt>
                <c:pt idx="13">
                  <c:v>44946</c:v>
                </c:pt>
                <c:pt idx="14">
                  <c:v>44956</c:v>
                </c:pt>
                <c:pt idx="15">
                  <c:v>44957</c:v>
                </c:pt>
                <c:pt idx="16">
                  <c:v>44958</c:v>
                </c:pt>
                <c:pt idx="17">
                  <c:v>44959</c:v>
                </c:pt>
                <c:pt idx="18">
                  <c:v>44960</c:v>
                </c:pt>
                <c:pt idx="19">
                  <c:v>44963</c:v>
                </c:pt>
                <c:pt idx="20">
                  <c:v>44964</c:v>
                </c:pt>
                <c:pt idx="21">
                  <c:v>44965</c:v>
                </c:pt>
                <c:pt idx="22">
                  <c:v>44966</c:v>
                </c:pt>
                <c:pt idx="23">
                  <c:v>44967</c:v>
                </c:pt>
                <c:pt idx="24">
                  <c:v>44970</c:v>
                </c:pt>
                <c:pt idx="25">
                  <c:v>44971</c:v>
                </c:pt>
                <c:pt idx="26">
                  <c:v>44972</c:v>
                </c:pt>
                <c:pt idx="27">
                  <c:v>44973</c:v>
                </c:pt>
                <c:pt idx="28">
                  <c:v>44974</c:v>
                </c:pt>
                <c:pt idx="29">
                  <c:v>44977</c:v>
                </c:pt>
                <c:pt idx="30">
                  <c:v>44978</c:v>
                </c:pt>
                <c:pt idx="31">
                  <c:v>44979</c:v>
                </c:pt>
                <c:pt idx="32">
                  <c:v>44980</c:v>
                </c:pt>
                <c:pt idx="33">
                  <c:v>44981</c:v>
                </c:pt>
                <c:pt idx="34">
                  <c:v>44984</c:v>
                </c:pt>
                <c:pt idx="35">
                  <c:v>44985</c:v>
                </c:pt>
                <c:pt idx="36">
                  <c:v>44986</c:v>
                </c:pt>
                <c:pt idx="37">
                  <c:v>44987</c:v>
                </c:pt>
                <c:pt idx="38">
                  <c:v>44988</c:v>
                </c:pt>
                <c:pt idx="39">
                  <c:v>44991</c:v>
                </c:pt>
                <c:pt idx="40">
                  <c:v>44992</c:v>
                </c:pt>
                <c:pt idx="41">
                  <c:v>44993</c:v>
                </c:pt>
                <c:pt idx="42">
                  <c:v>44994</c:v>
                </c:pt>
                <c:pt idx="43">
                  <c:v>44995</c:v>
                </c:pt>
                <c:pt idx="44">
                  <c:v>44998</c:v>
                </c:pt>
                <c:pt idx="45">
                  <c:v>44999</c:v>
                </c:pt>
                <c:pt idx="46">
                  <c:v>45000</c:v>
                </c:pt>
                <c:pt idx="47">
                  <c:v>45001</c:v>
                </c:pt>
                <c:pt idx="48">
                  <c:v>45002</c:v>
                </c:pt>
                <c:pt idx="49">
                  <c:v>45005</c:v>
                </c:pt>
                <c:pt idx="50">
                  <c:v>45006</c:v>
                </c:pt>
                <c:pt idx="51">
                  <c:v>45007</c:v>
                </c:pt>
                <c:pt idx="52">
                  <c:v>45008</c:v>
                </c:pt>
                <c:pt idx="53">
                  <c:v>45009</c:v>
                </c:pt>
                <c:pt idx="54">
                  <c:v>45012</c:v>
                </c:pt>
                <c:pt idx="55">
                  <c:v>45013</c:v>
                </c:pt>
                <c:pt idx="56">
                  <c:v>45014</c:v>
                </c:pt>
                <c:pt idx="57">
                  <c:v>45015</c:v>
                </c:pt>
                <c:pt idx="58">
                  <c:v>45016</c:v>
                </c:pt>
                <c:pt idx="59">
                  <c:v>45019</c:v>
                </c:pt>
                <c:pt idx="60">
                  <c:v>45020</c:v>
                </c:pt>
                <c:pt idx="61">
                  <c:v>45022</c:v>
                </c:pt>
                <c:pt idx="62">
                  <c:v>45023</c:v>
                </c:pt>
                <c:pt idx="63">
                  <c:v>45026</c:v>
                </c:pt>
                <c:pt idx="64">
                  <c:v>45027</c:v>
                </c:pt>
                <c:pt idx="65">
                  <c:v>45028</c:v>
                </c:pt>
                <c:pt idx="66">
                  <c:v>45029</c:v>
                </c:pt>
                <c:pt idx="67">
                  <c:v>45030</c:v>
                </c:pt>
                <c:pt idx="68">
                  <c:v>45033</c:v>
                </c:pt>
                <c:pt idx="69">
                  <c:v>45034</c:v>
                </c:pt>
                <c:pt idx="70">
                  <c:v>45035</c:v>
                </c:pt>
                <c:pt idx="71">
                  <c:v>45036</c:v>
                </c:pt>
                <c:pt idx="72">
                  <c:v>45037</c:v>
                </c:pt>
                <c:pt idx="73">
                  <c:v>45040</c:v>
                </c:pt>
                <c:pt idx="74">
                  <c:v>45041</c:v>
                </c:pt>
                <c:pt idx="75">
                  <c:v>45042</c:v>
                </c:pt>
                <c:pt idx="76">
                  <c:v>45043</c:v>
                </c:pt>
                <c:pt idx="77">
                  <c:v>45044</c:v>
                </c:pt>
                <c:pt idx="78">
                  <c:v>45050</c:v>
                </c:pt>
                <c:pt idx="79">
                  <c:v>45051</c:v>
                </c:pt>
                <c:pt idx="80">
                  <c:v>45054</c:v>
                </c:pt>
                <c:pt idx="81">
                  <c:v>45055</c:v>
                </c:pt>
                <c:pt idx="82">
                  <c:v>45056</c:v>
                </c:pt>
                <c:pt idx="83">
                  <c:v>45057</c:v>
                </c:pt>
                <c:pt idx="84">
                  <c:v>45058</c:v>
                </c:pt>
                <c:pt idx="85">
                  <c:v>45061</c:v>
                </c:pt>
                <c:pt idx="86">
                  <c:v>45062</c:v>
                </c:pt>
                <c:pt idx="87">
                  <c:v>45063</c:v>
                </c:pt>
                <c:pt idx="88">
                  <c:v>45064</c:v>
                </c:pt>
                <c:pt idx="89">
                  <c:v>45065</c:v>
                </c:pt>
                <c:pt idx="90">
                  <c:v>45068</c:v>
                </c:pt>
                <c:pt idx="91">
                  <c:v>45069</c:v>
                </c:pt>
                <c:pt idx="92">
                  <c:v>45070</c:v>
                </c:pt>
                <c:pt idx="93">
                  <c:v>45071</c:v>
                </c:pt>
                <c:pt idx="94">
                  <c:v>45072</c:v>
                </c:pt>
                <c:pt idx="95">
                  <c:v>45075</c:v>
                </c:pt>
                <c:pt idx="96">
                  <c:v>45076</c:v>
                </c:pt>
                <c:pt idx="97">
                  <c:v>45077</c:v>
                </c:pt>
              </c:numCache>
            </c:numRef>
          </c:cat>
          <c:val>
            <c:numRef>
              <c:f>'1.1'!$L$4:$L$101</c:f>
              <c:numCache>
                <c:formatCode>###,###,##0.000000</c:formatCode>
                <c:ptCount val="98"/>
                <c:pt idx="0">
                  <c:v>1</c:v>
                </c:pt>
                <c:pt idx="1">
                  <c:v>1.017203713817586</c:v>
                </c:pt>
                <c:pt idx="2">
                  <c:v>1.0244743309666848</c:v>
                </c:pt>
                <c:pt idx="3">
                  <c:v>1.0081922446750409</c:v>
                </c:pt>
                <c:pt idx="4">
                  <c:v>1.0171013107591478</c:v>
                </c:pt>
                <c:pt idx="5">
                  <c:v>1.0152921900600764</c:v>
                </c:pt>
                <c:pt idx="6">
                  <c:v>1.0048129437465865</c:v>
                </c:pt>
                <c:pt idx="7">
                  <c:v>1.0072023484434733</c:v>
                </c:pt>
                <c:pt idx="8">
                  <c:v>1.0258397050791916</c:v>
                </c:pt>
                <c:pt idx="9">
                  <c:v>1.0193200436919716</c:v>
                </c:pt>
                <c:pt idx="10">
                  <c:v>1.0185349535772801</c:v>
                </c:pt>
                <c:pt idx="11">
                  <c:v>1.0150191152375749</c:v>
                </c:pt>
                <c:pt idx="12">
                  <c:v>1.0160090114691425</c:v>
                </c:pt>
                <c:pt idx="13">
                  <c:v>1.0225628072091753</c:v>
                </c:pt>
                <c:pt idx="14">
                  <c:v>0.99897596941561984</c:v>
                </c:pt>
                <c:pt idx="15">
                  <c:v>0.99129574003276899</c:v>
                </c:pt>
                <c:pt idx="16">
                  <c:v>0.99214909885308566</c:v>
                </c:pt>
                <c:pt idx="17">
                  <c:v>0.99290005461496433</c:v>
                </c:pt>
                <c:pt idx="18">
                  <c:v>0.98303522665210263</c:v>
                </c:pt>
                <c:pt idx="19">
                  <c:v>0.97979246313489887</c:v>
                </c:pt>
                <c:pt idx="20">
                  <c:v>0.98187465865647183</c:v>
                </c:pt>
                <c:pt idx="21">
                  <c:v>0.98214773347897311</c:v>
                </c:pt>
                <c:pt idx="22">
                  <c:v>0.99010103768432534</c:v>
                </c:pt>
                <c:pt idx="23">
                  <c:v>0.99436783178590926</c:v>
                </c:pt>
                <c:pt idx="24">
                  <c:v>1.0116739486619333</c:v>
                </c:pt>
                <c:pt idx="25">
                  <c:v>1.011708083014746</c:v>
                </c:pt>
                <c:pt idx="26">
                  <c:v>1.004539868924085</c:v>
                </c:pt>
                <c:pt idx="27">
                  <c:v>1.0013995084653193</c:v>
                </c:pt>
                <c:pt idx="28">
                  <c:v>0.99272938285090107</c:v>
                </c:pt>
                <c:pt idx="29">
                  <c:v>1.0092504096122337</c:v>
                </c:pt>
                <c:pt idx="30">
                  <c:v>1.005598033861278</c:v>
                </c:pt>
                <c:pt idx="31">
                  <c:v>1.0024918077553249</c:v>
                </c:pt>
                <c:pt idx="32">
                  <c:v>0.99706444565811014</c:v>
                </c:pt>
                <c:pt idx="33">
                  <c:v>0.99139814309120688</c:v>
                </c:pt>
                <c:pt idx="34">
                  <c:v>0.99918077553249585</c:v>
                </c:pt>
                <c:pt idx="35">
                  <c:v>1.0057345712725287</c:v>
                </c:pt>
                <c:pt idx="36">
                  <c:v>1.0093869470234844</c:v>
                </c:pt>
                <c:pt idx="37">
                  <c:v>1.0129027853631896</c:v>
                </c:pt>
                <c:pt idx="38">
                  <c:v>1.0134830693610049</c:v>
                </c:pt>
                <c:pt idx="39">
                  <c:v>1.0091821409066084</c:v>
                </c:pt>
                <c:pt idx="40">
                  <c:v>0.99750819224467491</c:v>
                </c:pt>
                <c:pt idx="41">
                  <c:v>0.99737165483342427</c:v>
                </c:pt>
                <c:pt idx="42">
                  <c:v>0.99242217367558705</c:v>
                </c:pt>
                <c:pt idx="43">
                  <c:v>0.97818814855270331</c:v>
                </c:pt>
                <c:pt idx="44">
                  <c:v>0.99228563626433641</c:v>
                </c:pt>
                <c:pt idx="45">
                  <c:v>0.98388858547241942</c:v>
                </c:pt>
                <c:pt idx="46">
                  <c:v>0.97549153468050243</c:v>
                </c:pt>
                <c:pt idx="47">
                  <c:v>0.96132577826324406</c:v>
                </c:pt>
                <c:pt idx="48">
                  <c:v>0.97057618787547784</c:v>
                </c:pt>
                <c:pt idx="49">
                  <c:v>0.96269115237575087</c:v>
                </c:pt>
                <c:pt idx="50">
                  <c:v>0.97317039868924082</c:v>
                </c:pt>
                <c:pt idx="51">
                  <c:v>0.9706444565811031</c:v>
                </c:pt>
                <c:pt idx="52">
                  <c:v>0.96740169306389934</c:v>
                </c:pt>
                <c:pt idx="53">
                  <c:v>0.96460267613326045</c:v>
                </c:pt>
                <c:pt idx="54">
                  <c:v>0.95978973238667387</c:v>
                </c:pt>
                <c:pt idx="55">
                  <c:v>0.95651283451665747</c:v>
                </c:pt>
                <c:pt idx="56">
                  <c:v>0.96351037684325502</c:v>
                </c:pt>
                <c:pt idx="57">
                  <c:v>0.98238667394866186</c:v>
                </c:pt>
                <c:pt idx="58">
                  <c:v>0.98569770617149099</c:v>
                </c:pt>
                <c:pt idx="59">
                  <c:v>1.0036523757509557</c:v>
                </c:pt>
                <c:pt idx="60">
                  <c:v>1.0045740032768977</c:v>
                </c:pt>
                <c:pt idx="61">
                  <c:v>1.0009898962315673</c:v>
                </c:pt>
                <c:pt idx="62">
                  <c:v>1.0109571272528672</c:v>
                </c:pt>
                <c:pt idx="63">
                  <c:v>1.0077143637356636</c:v>
                </c:pt>
                <c:pt idx="64">
                  <c:v>1.0034475696340797</c:v>
                </c:pt>
                <c:pt idx="65">
                  <c:v>0.99993173129437452</c:v>
                </c:pt>
                <c:pt idx="66">
                  <c:v>1.0018091206990714</c:v>
                </c:pt>
                <c:pt idx="67">
                  <c:v>1.0011264336428181</c:v>
                </c:pt>
                <c:pt idx="68">
                  <c:v>1.0148825778263242</c:v>
                </c:pt>
                <c:pt idx="69">
                  <c:v>1.0098989623156744</c:v>
                </c:pt>
                <c:pt idx="70">
                  <c:v>1.004027853631895</c:v>
                </c:pt>
                <c:pt idx="71">
                  <c:v>0.99955625341343524</c:v>
                </c:pt>
                <c:pt idx="72">
                  <c:v>0.98269388312397588</c:v>
                </c:pt>
                <c:pt idx="73">
                  <c:v>0.9740237575095575</c:v>
                </c:pt>
                <c:pt idx="74">
                  <c:v>0.96972282905516105</c:v>
                </c:pt>
                <c:pt idx="75">
                  <c:v>0.97255598033861279</c:v>
                </c:pt>
                <c:pt idx="76">
                  <c:v>0.97549153468050243</c:v>
                </c:pt>
                <c:pt idx="77">
                  <c:v>0.98740442381212445</c:v>
                </c:pt>
                <c:pt idx="78">
                  <c:v>0.97067859093391584</c:v>
                </c:pt>
                <c:pt idx="79">
                  <c:v>0.97125887493173124</c:v>
                </c:pt>
                <c:pt idx="80">
                  <c:v>0.96402239213544494</c:v>
                </c:pt>
                <c:pt idx="81">
                  <c:v>0.96142818132168217</c:v>
                </c:pt>
                <c:pt idx="82">
                  <c:v>0.94739896231567444</c:v>
                </c:pt>
                <c:pt idx="83">
                  <c:v>0.9513244128891315</c:v>
                </c:pt>
                <c:pt idx="84">
                  <c:v>0.93992353904969961</c:v>
                </c:pt>
                <c:pt idx="85">
                  <c:v>0.94791097760786458</c:v>
                </c:pt>
                <c:pt idx="86">
                  <c:v>0.9411865101037683</c:v>
                </c:pt>
                <c:pt idx="87">
                  <c:v>0.93391589295466959</c:v>
                </c:pt>
                <c:pt idx="88">
                  <c:v>0.93483752048061164</c:v>
                </c:pt>
                <c:pt idx="89">
                  <c:v>0.94057209175314027</c:v>
                </c:pt>
                <c:pt idx="90">
                  <c:v>0.94753549972692508</c:v>
                </c:pt>
                <c:pt idx="91">
                  <c:v>0.92937602403058439</c:v>
                </c:pt>
                <c:pt idx="92">
                  <c:v>0.91265019115237578</c:v>
                </c:pt>
                <c:pt idx="93">
                  <c:v>0.90609639541234299</c:v>
                </c:pt>
                <c:pt idx="94">
                  <c:v>0.90954396504642265</c:v>
                </c:pt>
                <c:pt idx="95">
                  <c:v>0.90647187329328238</c:v>
                </c:pt>
                <c:pt idx="96">
                  <c:v>0.90316084107045325</c:v>
                </c:pt>
                <c:pt idx="97">
                  <c:v>0.90288776624795175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62-4C30-9972-8EE2A5DE8A61}"/>
            </c:ext>
          </c:extLst>
        </c:ser>
        <c:ser>
          <c:idx val="1"/>
          <c:order val="1"/>
          <c:tx>
            <c:strRef>
              <c:f>'1.1'!$M$3</c:f>
              <c:strCache>
                <c:ptCount val="1"/>
                <c:pt idx="0">
                  <c:v>广发百发大数据策略成长A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'1.1'!$K$4:$K$101</c:f>
              <c:numCache>
                <c:formatCode>yyyy/mm/dd</c:formatCode>
                <c:ptCount val="98"/>
                <c:pt idx="0">
                  <c:v>44929</c:v>
                </c:pt>
                <c:pt idx="1">
                  <c:v>44930</c:v>
                </c:pt>
                <c:pt idx="2">
                  <c:v>44931</c:v>
                </c:pt>
                <c:pt idx="3">
                  <c:v>44932</c:v>
                </c:pt>
                <c:pt idx="4">
                  <c:v>44935</c:v>
                </c:pt>
                <c:pt idx="5">
                  <c:v>44936</c:v>
                </c:pt>
                <c:pt idx="6">
                  <c:v>44937</c:v>
                </c:pt>
                <c:pt idx="7">
                  <c:v>44938</c:v>
                </c:pt>
                <c:pt idx="8">
                  <c:v>44939</c:v>
                </c:pt>
                <c:pt idx="9">
                  <c:v>44942</c:v>
                </c:pt>
                <c:pt idx="10">
                  <c:v>44943</c:v>
                </c:pt>
                <c:pt idx="11">
                  <c:v>44944</c:v>
                </c:pt>
                <c:pt idx="12">
                  <c:v>44945</c:v>
                </c:pt>
                <c:pt idx="13">
                  <c:v>44946</c:v>
                </c:pt>
                <c:pt idx="14">
                  <c:v>44956</c:v>
                </c:pt>
                <c:pt idx="15">
                  <c:v>44957</c:v>
                </c:pt>
                <c:pt idx="16">
                  <c:v>44958</c:v>
                </c:pt>
                <c:pt idx="17">
                  <c:v>44959</c:v>
                </c:pt>
                <c:pt idx="18">
                  <c:v>44960</c:v>
                </c:pt>
                <c:pt idx="19">
                  <c:v>44963</c:v>
                </c:pt>
                <c:pt idx="20">
                  <c:v>44964</c:v>
                </c:pt>
                <c:pt idx="21">
                  <c:v>44965</c:v>
                </c:pt>
                <c:pt idx="22">
                  <c:v>44966</c:v>
                </c:pt>
                <c:pt idx="23">
                  <c:v>44967</c:v>
                </c:pt>
                <c:pt idx="24">
                  <c:v>44970</c:v>
                </c:pt>
                <c:pt idx="25">
                  <c:v>44971</c:v>
                </c:pt>
                <c:pt idx="26">
                  <c:v>44972</c:v>
                </c:pt>
                <c:pt idx="27">
                  <c:v>44973</c:v>
                </c:pt>
                <c:pt idx="28">
                  <c:v>44974</c:v>
                </c:pt>
                <c:pt idx="29">
                  <c:v>44977</c:v>
                </c:pt>
                <c:pt idx="30">
                  <c:v>44978</c:v>
                </c:pt>
                <c:pt idx="31">
                  <c:v>44979</c:v>
                </c:pt>
                <c:pt idx="32">
                  <c:v>44980</c:v>
                </c:pt>
                <c:pt idx="33">
                  <c:v>44981</c:v>
                </c:pt>
                <c:pt idx="34">
                  <c:v>44984</c:v>
                </c:pt>
                <c:pt idx="35">
                  <c:v>44985</c:v>
                </c:pt>
                <c:pt idx="36">
                  <c:v>44986</c:v>
                </c:pt>
                <c:pt idx="37">
                  <c:v>44987</c:v>
                </c:pt>
                <c:pt idx="38">
                  <c:v>44988</c:v>
                </c:pt>
                <c:pt idx="39">
                  <c:v>44991</c:v>
                </c:pt>
                <c:pt idx="40">
                  <c:v>44992</c:v>
                </c:pt>
                <c:pt idx="41">
                  <c:v>44993</c:v>
                </c:pt>
                <c:pt idx="42">
                  <c:v>44994</c:v>
                </c:pt>
                <c:pt idx="43">
                  <c:v>44995</c:v>
                </c:pt>
                <c:pt idx="44">
                  <c:v>44998</c:v>
                </c:pt>
                <c:pt idx="45">
                  <c:v>44999</c:v>
                </c:pt>
                <c:pt idx="46">
                  <c:v>45000</c:v>
                </c:pt>
                <c:pt idx="47">
                  <c:v>45001</c:v>
                </c:pt>
                <c:pt idx="48">
                  <c:v>45002</c:v>
                </c:pt>
                <c:pt idx="49">
                  <c:v>45005</c:v>
                </c:pt>
                <c:pt idx="50">
                  <c:v>45006</c:v>
                </c:pt>
                <c:pt idx="51">
                  <c:v>45007</c:v>
                </c:pt>
                <c:pt idx="52">
                  <c:v>45008</c:v>
                </c:pt>
                <c:pt idx="53">
                  <c:v>45009</c:v>
                </c:pt>
                <c:pt idx="54">
                  <c:v>45012</c:v>
                </c:pt>
                <c:pt idx="55">
                  <c:v>45013</c:v>
                </c:pt>
                <c:pt idx="56">
                  <c:v>45014</c:v>
                </c:pt>
                <c:pt idx="57">
                  <c:v>45015</c:v>
                </c:pt>
                <c:pt idx="58">
                  <c:v>45016</c:v>
                </c:pt>
                <c:pt idx="59">
                  <c:v>45019</c:v>
                </c:pt>
                <c:pt idx="60">
                  <c:v>45020</c:v>
                </c:pt>
                <c:pt idx="61">
                  <c:v>45022</c:v>
                </c:pt>
                <c:pt idx="62">
                  <c:v>45023</c:v>
                </c:pt>
                <c:pt idx="63">
                  <c:v>45026</c:v>
                </c:pt>
                <c:pt idx="64">
                  <c:v>45027</c:v>
                </c:pt>
                <c:pt idx="65">
                  <c:v>45028</c:v>
                </c:pt>
                <c:pt idx="66">
                  <c:v>45029</c:v>
                </c:pt>
                <c:pt idx="67">
                  <c:v>45030</c:v>
                </c:pt>
                <c:pt idx="68">
                  <c:v>45033</c:v>
                </c:pt>
                <c:pt idx="69">
                  <c:v>45034</c:v>
                </c:pt>
                <c:pt idx="70">
                  <c:v>45035</c:v>
                </c:pt>
                <c:pt idx="71">
                  <c:v>45036</c:v>
                </c:pt>
                <c:pt idx="72">
                  <c:v>45037</c:v>
                </c:pt>
                <c:pt idx="73">
                  <c:v>45040</c:v>
                </c:pt>
                <c:pt idx="74">
                  <c:v>45041</c:v>
                </c:pt>
                <c:pt idx="75">
                  <c:v>45042</c:v>
                </c:pt>
                <c:pt idx="76">
                  <c:v>45043</c:v>
                </c:pt>
                <c:pt idx="77">
                  <c:v>45044</c:v>
                </c:pt>
                <c:pt idx="78">
                  <c:v>45050</c:v>
                </c:pt>
                <c:pt idx="79">
                  <c:v>45051</c:v>
                </c:pt>
                <c:pt idx="80">
                  <c:v>45054</c:v>
                </c:pt>
                <c:pt idx="81">
                  <c:v>45055</c:v>
                </c:pt>
                <c:pt idx="82">
                  <c:v>45056</c:v>
                </c:pt>
                <c:pt idx="83">
                  <c:v>45057</c:v>
                </c:pt>
                <c:pt idx="84">
                  <c:v>45058</c:v>
                </c:pt>
                <c:pt idx="85">
                  <c:v>45061</c:v>
                </c:pt>
                <c:pt idx="86">
                  <c:v>45062</c:v>
                </c:pt>
                <c:pt idx="87">
                  <c:v>45063</c:v>
                </c:pt>
                <c:pt idx="88">
                  <c:v>45064</c:v>
                </c:pt>
                <c:pt idx="89">
                  <c:v>45065</c:v>
                </c:pt>
                <c:pt idx="90">
                  <c:v>45068</c:v>
                </c:pt>
                <c:pt idx="91">
                  <c:v>45069</c:v>
                </c:pt>
                <c:pt idx="92">
                  <c:v>45070</c:v>
                </c:pt>
                <c:pt idx="93">
                  <c:v>45071</c:v>
                </c:pt>
                <c:pt idx="94">
                  <c:v>45072</c:v>
                </c:pt>
                <c:pt idx="95">
                  <c:v>45075</c:v>
                </c:pt>
                <c:pt idx="96">
                  <c:v>45076</c:v>
                </c:pt>
                <c:pt idx="97">
                  <c:v>45077</c:v>
                </c:pt>
              </c:numCache>
            </c:numRef>
          </c:cat>
          <c:val>
            <c:numRef>
              <c:f>'1.1'!$M$4:$M$101</c:f>
              <c:numCache>
                <c:formatCode>###,###,##0.000000</c:formatCode>
                <c:ptCount val="98"/>
                <c:pt idx="0">
                  <c:v>1</c:v>
                </c:pt>
                <c:pt idx="1">
                  <c:v>1.0115118956254798</c:v>
                </c:pt>
                <c:pt idx="2">
                  <c:v>1.0107444359171143</c:v>
                </c:pt>
                <c:pt idx="3">
                  <c:v>1.0046047582501918</c:v>
                </c:pt>
                <c:pt idx="4">
                  <c:v>1.0122793553338449</c:v>
                </c:pt>
                <c:pt idx="5">
                  <c:v>1.0092095165003838</c:v>
                </c:pt>
                <c:pt idx="6">
                  <c:v>1.0038372985418267</c:v>
                </c:pt>
                <c:pt idx="7">
                  <c:v>1.0061396776669225</c:v>
                </c:pt>
                <c:pt idx="8">
                  <c:v>1.0130468150422103</c:v>
                </c:pt>
                <c:pt idx="9">
                  <c:v>1.0245587106676899</c:v>
                </c:pt>
                <c:pt idx="10">
                  <c:v>1.0237912509593248</c:v>
                </c:pt>
                <c:pt idx="11">
                  <c:v>1.0276285495011512</c:v>
                </c:pt>
                <c:pt idx="12">
                  <c:v>1.0353031465848044</c:v>
                </c:pt>
                <c:pt idx="13">
                  <c:v>1.0399079048349962</c:v>
                </c:pt>
                <c:pt idx="14">
                  <c:v>1.0552570990023025</c:v>
                </c:pt>
                <c:pt idx="15">
                  <c:v>1.0590943975441289</c:v>
                </c:pt>
                <c:pt idx="16">
                  <c:v>1.0736761320030699</c:v>
                </c:pt>
                <c:pt idx="17">
                  <c:v>1.0744435917114352</c:v>
                </c:pt>
                <c:pt idx="18">
                  <c:v>1.0729086722947045</c:v>
                </c:pt>
                <c:pt idx="19">
                  <c:v>1.0767459708365312</c:v>
                </c:pt>
                <c:pt idx="20">
                  <c:v>1.0851880276285495</c:v>
                </c:pt>
                <c:pt idx="21">
                  <c:v>1.0805832693783577</c:v>
                </c:pt>
                <c:pt idx="22">
                  <c:v>1.0928626247122026</c:v>
                </c:pt>
                <c:pt idx="23">
                  <c:v>1.0951650038372986</c:v>
                </c:pt>
                <c:pt idx="24">
                  <c:v>1.1059094397544129</c:v>
                </c:pt>
                <c:pt idx="25">
                  <c:v>1.1082118188795089</c:v>
                </c:pt>
                <c:pt idx="26">
                  <c:v>1.1128165771297007</c:v>
                </c:pt>
                <c:pt idx="27">
                  <c:v>1.0882578664620108</c:v>
                </c:pt>
                <c:pt idx="28">
                  <c:v>1.0905602455871068</c:v>
                </c:pt>
                <c:pt idx="29">
                  <c:v>1.1074443591711436</c:v>
                </c:pt>
                <c:pt idx="30">
                  <c:v>1.1112816577129701</c:v>
                </c:pt>
                <c:pt idx="31">
                  <c:v>1.1135840368380661</c:v>
                </c:pt>
                <c:pt idx="32">
                  <c:v>1.1128165771297007</c:v>
                </c:pt>
                <c:pt idx="33">
                  <c:v>1.1128165771297007</c:v>
                </c:pt>
                <c:pt idx="34">
                  <c:v>1.1089792785878743</c:v>
                </c:pt>
                <c:pt idx="35">
                  <c:v>1.1158864159631618</c:v>
                </c:pt>
                <c:pt idx="36">
                  <c:v>1.123561013046815</c:v>
                </c:pt>
                <c:pt idx="37">
                  <c:v>1.1227935533384499</c:v>
                </c:pt>
                <c:pt idx="38">
                  <c:v>1.1197237145049885</c:v>
                </c:pt>
                <c:pt idx="39">
                  <c:v>1.1227935533384499</c:v>
                </c:pt>
                <c:pt idx="40">
                  <c:v>1.1051419800460476</c:v>
                </c:pt>
                <c:pt idx="41">
                  <c:v>1.1112816577129701</c:v>
                </c:pt>
                <c:pt idx="42">
                  <c:v>1.1120491174213354</c:v>
                </c:pt>
                <c:pt idx="43">
                  <c:v>1.0974673829623944</c:v>
                </c:pt>
                <c:pt idx="44">
                  <c:v>1.0990023023791251</c:v>
                </c:pt>
                <c:pt idx="45">
                  <c:v>1.0836531082118188</c:v>
                </c:pt>
                <c:pt idx="46">
                  <c:v>1.0966999232540293</c:v>
                </c:pt>
                <c:pt idx="47">
                  <c:v>1.0836531082118188</c:v>
                </c:pt>
                <c:pt idx="48">
                  <c:v>1.0874904067536455</c:v>
                </c:pt>
                <c:pt idx="49">
                  <c:v>1.0874904067536455</c:v>
                </c:pt>
                <c:pt idx="50">
                  <c:v>1.1020721412125865</c:v>
                </c:pt>
                <c:pt idx="51">
                  <c:v>1.1112816577129701</c:v>
                </c:pt>
                <c:pt idx="52">
                  <c:v>1.1074443591711436</c:v>
                </c:pt>
                <c:pt idx="53">
                  <c:v>1.1097467382962394</c:v>
                </c:pt>
                <c:pt idx="54">
                  <c:v>1.1073498802148887</c:v>
                </c:pt>
                <c:pt idx="55">
                  <c:v>1.0993603428396008</c:v>
                </c:pt>
                <c:pt idx="56">
                  <c:v>1.0921697592018418</c:v>
                </c:pt>
                <c:pt idx="57">
                  <c:v>1.0873760367766692</c:v>
                </c:pt>
                <c:pt idx="58">
                  <c:v>1.0961645278894858</c:v>
                </c:pt>
                <c:pt idx="59">
                  <c:v>1.1041540652647734</c:v>
                </c:pt>
                <c:pt idx="60">
                  <c:v>1.0913708054643132</c:v>
                </c:pt>
                <c:pt idx="61">
                  <c:v>1.0825823143514965</c:v>
                </c:pt>
                <c:pt idx="62">
                  <c:v>1.0881749905141982</c:v>
                </c:pt>
                <c:pt idx="63">
                  <c:v>1.0745927769762087</c:v>
                </c:pt>
                <c:pt idx="64">
                  <c:v>1.0745927769762087</c:v>
                </c:pt>
                <c:pt idx="65">
                  <c:v>1.0801854531389101</c:v>
                </c:pt>
                <c:pt idx="66">
                  <c:v>1.0769896381887951</c:v>
                </c:pt>
                <c:pt idx="67">
                  <c:v>1.0777885919263239</c:v>
                </c:pt>
                <c:pt idx="68">
                  <c:v>1.0825823143514965</c:v>
                </c:pt>
                <c:pt idx="69">
                  <c:v>1.0785875456638525</c:v>
                </c:pt>
                <c:pt idx="70">
                  <c:v>1.0745927769762087</c:v>
                </c:pt>
                <c:pt idx="71">
                  <c:v>1.0690001008135073</c:v>
                </c:pt>
                <c:pt idx="72">
                  <c:v>1.0418356737375287</c:v>
                </c:pt>
                <c:pt idx="73">
                  <c:v>1.0410367199999999</c:v>
                </c:pt>
                <c:pt idx="74">
                  <c:v>1.022660784036838</c:v>
                </c:pt>
                <c:pt idx="75">
                  <c:v>1.0386398587874137</c:v>
                </c:pt>
                <c:pt idx="76">
                  <c:v>1.0418356737375287</c:v>
                </c:pt>
                <c:pt idx="77">
                  <c:v>1.0602116097006906</c:v>
                </c:pt>
                <c:pt idx="78">
                  <c:v>1.0650053321258635</c:v>
                </c:pt>
                <c:pt idx="79">
                  <c:v>1.055417887275518</c:v>
                </c:pt>
                <c:pt idx="80">
                  <c:v>1.0538199798004604</c:v>
                </c:pt>
                <c:pt idx="81">
                  <c:v>1.0386398587874137</c:v>
                </c:pt>
                <c:pt idx="82">
                  <c:v>1.0434335812125863</c:v>
                </c:pt>
                <c:pt idx="83">
                  <c:v>1.0530210260629316</c:v>
                </c:pt>
                <c:pt idx="84">
                  <c:v>1.0458304424251728</c:v>
                </c:pt>
                <c:pt idx="85">
                  <c:v>1.0538199798004604</c:v>
                </c:pt>
                <c:pt idx="86">
                  <c:v>1.048227303637759</c:v>
                </c:pt>
                <c:pt idx="87">
                  <c:v>1.0602116097006906</c:v>
                </c:pt>
                <c:pt idx="88">
                  <c:v>1.065804285863392</c:v>
                </c:pt>
                <c:pt idx="89">
                  <c:v>1.0650053321258635</c:v>
                </c:pt>
                <c:pt idx="90">
                  <c:v>1.0721959157636223</c:v>
                </c:pt>
                <c:pt idx="91">
                  <c:v>1.0642063783883347</c:v>
                </c:pt>
                <c:pt idx="92">
                  <c:v>1.0642063783883347</c:v>
                </c:pt>
                <c:pt idx="93">
                  <c:v>1.0682011470759785</c:v>
                </c:pt>
                <c:pt idx="94">
                  <c:v>1.0721959157636223</c:v>
                </c:pt>
                <c:pt idx="95">
                  <c:v>1.0618095171757482</c:v>
                </c:pt>
                <c:pt idx="96">
                  <c:v>1.065804285863392</c:v>
                </c:pt>
                <c:pt idx="97">
                  <c:v>1.0610105634382194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62-4C30-9972-8EE2A5DE8A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6870352"/>
        <c:axId val="996893392"/>
      </c:lineChart>
      <c:dateAx>
        <c:axId val="996870352"/>
        <c:scaling>
          <c:orientation val="minMax"/>
        </c:scaling>
        <c:delete val="0"/>
        <c:axPos val="b"/>
        <c:numFmt formatCode="yyyy/mm/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96893392"/>
        <c:crosses val="autoZero"/>
        <c:auto val="1"/>
        <c:lblOffset val="100"/>
        <c:baseTimeUnit val="days"/>
      </c:dateAx>
      <c:valAx>
        <c:axId val="996893392"/>
        <c:scaling>
          <c:orientation val="minMax"/>
          <c:min val="0.85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,###,##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96870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'1.1波动夏普'!$K$2</c:f>
              <c:strCache>
                <c:ptCount val="1"/>
                <c:pt idx="0">
                  <c:v>波动排名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'1.1波动夏普'!$E$3:$E$9</c:f>
              <c:strCache>
                <c:ptCount val="7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平均值</c:v>
                </c:pt>
              </c:strCache>
            </c:strRef>
          </c:cat>
          <c:val>
            <c:numRef>
              <c:f>'1.1波动夏普'!$K$3:$K$9</c:f>
              <c:numCache>
                <c:formatCode>General</c:formatCode>
                <c:ptCount val="7"/>
                <c:pt idx="0">
                  <c:v>79.466666666666669</c:v>
                </c:pt>
                <c:pt idx="1">
                  <c:v>77.61107905366417</c:v>
                </c:pt>
                <c:pt idx="2">
                  <c:v>88.193688792165389</c:v>
                </c:pt>
                <c:pt idx="3">
                  <c:v>71.80932854946181</c:v>
                </c:pt>
                <c:pt idx="4">
                  <c:v>55.403492213308169</c:v>
                </c:pt>
                <c:pt idx="5">
                  <c:v>55.461811722912969</c:v>
                </c:pt>
                <c:pt idx="6">
                  <c:v>71.324344499696522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70-40DA-8223-B634E0449E80}"/>
            </c:ext>
          </c:extLst>
        </c:ser>
        <c:ser>
          <c:idx val="1"/>
          <c:order val="1"/>
          <c:tx>
            <c:strRef>
              <c:f>'1.1波动夏普'!$L$2</c:f>
              <c:strCache>
                <c:ptCount val="1"/>
                <c:pt idx="0">
                  <c:v>夏普排名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'1.1波动夏普'!$E$3:$E$9</c:f>
              <c:strCache>
                <c:ptCount val="7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平均值</c:v>
                </c:pt>
              </c:strCache>
            </c:strRef>
          </c:cat>
          <c:val>
            <c:numRef>
              <c:f>'1.1波动夏普'!$L$3:$L$9</c:f>
              <c:numCache>
                <c:formatCode>General</c:formatCode>
                <c:ptCount val="7"/>
                <c:pt idx="0">
                  <c:v>60.186418109187741</c:v>
                </c:pt>
                <c:pt idx="1">
                  <c:v>30.046136101499421</c:v>
                </c:pt>
                <c:pt idx="2">
                  <c:v>32.317736670293797</c:v>
                </c:pt>
                <c:pt idx="3">
                  <c:v>1.5376729882111739</c:v>
                </c:pt>
                <c:pt idx="4">
                  <c:v>66.540821142048131</c:v>
                </c:pt>
                <c:pt idx="5">
                  <c:v>0.13315579227696406</c:v>
                </c:pt>
                <c:pt idx="6">
                  <c:v>31.793656800586206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70-40DA-8223-B634E0449E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6914032"/>
        <c:axId val="996904912"/>
      </c:barChart>
      <c:lineChart>
        <c:grouping val="standard"/>
        <c:varyColors val="0"/>
        <c:ser>
          <c:idx val="2"/>
          <c:order val="2"/>
          <c:tx>
            <c:strRef>
              <c:f>'1.1波动夏普'!$M$2</c:f>
              <c:strCache>
                <c:ptCount val="1"/>
                <c:pt idx="0">
                  <c:v>上行捕捉率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'1.1波动夏普'!$E$3:$E$9</c:f>
              <c:strCache>
                <c:ptCount val="7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平均值</c:v>
                </c:pt>
              </c:strCache>
            </c:strRef>
          </c:cat>
          <c:val>
            <c:numRef>
              <c:f>'1.1波动夏普'!$M$3:$M$9</c:f>
              <c:numCache>
                <c:formatCode>General</c:formatCode>
                <c:ptCount val="7"/>
                <c:pt idx="0">
                  <c:v>1.0427050984592974</c:v>
                </c:pt>
                <c:pt idx="1">
                  <c:v>1.0507535379263035</c:v>
                </c:pt>
                <c:pt idx="2">
                  <c:v>1.2015947918251095</c:v>
                </c:pt>
                <c:pt idx="3">
                  <c:v>1.1911961599980461</c:v>
                </c:pt>
                <c:pt idx="4">
                  <c:v>0.92959563582288673</c:v>
                </c:pt>
                <c:pt idx="5">
                  <c:v>1.2804773888400129</c:v>
                </c:pt>
                <c:pt idx="6">
                  <c:v>1.1160537688119427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70-40DA-8223-B634E0449E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6875632"/>
        <c:axId val="996865552"/>
      </c:lineChart>
      <c:catAx>
        <c:axId val="996914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96904912"/>
        <c:crosses val="autoZero"/>
        <c:auto val="1"/>
        <c:lblAlgn val="ctr"/>
        <c:lblOffset val="100"/>
        <c:noMultiLvlLbl val="0"/>
      </c:catAx>
      <c:valAx>
        <c:axId val="99690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96914032"/>
        <c:crosses val="autoZero"/>
        <c:crossBetween val="between"/>
      </c:valAx>
      <c:valAx>
        <c:axId val="99686555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96875632"/>
        <c:crosses val="max"/>
        <c:crossBetween val="between"/>
      </c:valAx>
      <c:catAx>
        <c:axId val="9968756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968655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'1.1-吴培文'!#REF!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'1.1-吴培文'!#REF!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'1.1-吴培文'!#REF!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45D4-4952-ACA5-082D21A1251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'1.1-吴培文'!#REF!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'1.1-吴培文'!#REF!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'1.1-吴培文'!#REF!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45D4-4952-ACA5-082D21A125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6870352"/>
        <c:axId val="996893392"/>
      </c:lineChart>
      <c:catAx>
        <c:axId val="996870352"/>
        <c:scaling>
          <c:orientation val="minMax"/>
        </c:scaling>
        <c:delete val="0"/>
        <c:axPos val="b"/>
        <c:numFmt formatCode="yyyy/mm/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96893392"/>
        <c:crosses val="autoZero"/>
        <c:auto val="1"/>
        <c:lblAlgn val="ctr"/>
        <c:lblOffset val="100"/>
        <c:noMultiLvlLbl val="0"/>
      </c:catAx>
      <c:valAx>
        <c:axId val="996893392"/>
        <c:scaling>
          <c:orientation val="minMax"/>
          <c:min val="0.85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96870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'2.1-仓位调整'!$C$3</c:f>
              <c:strCache>
                <c:ptCount val="1"/>
                <c:pt idx="0">
                  <c:v>股票仓位（%）</c:v>
                </c:pt>
              </c:strCache>
            </c:strRef>
          </c:tx>
          <c:spPr>
            <a:solidFill>
              <a:srgbClr val="004C94"/>
            </a:solidFill>
          </c:spPr>
          <c:invertIfNegative val="0"/>
          <c:cat>
            <c:strRef>
              <c:f>'2.1-仓位调整'!$B$4:$B$23</c:f>
              <c:strCache>
                <c:ptCount val="20"/>
                <c:pt idx="0">
                  <c:v>2018Q2</c:v>
                </c:pt>
                <c:pt idx="1">
                  <c:v>2018Q3</c:v>
                </c:pt>
                <c:pt idx="2">
                  <c:v>2018Q4</c:v>
                </c:pt>
                <c:pt idx="3">
                  <c:v>2019Q1</c:v>
                </c:pt>
                <c:pt idx="4">
                  <c:v>2019Q2</c:v>
                </c:pt>
                <c:pt idx="5">
                  <c:v>2019Q3</c:v>
                </c:pt>
                <c:pt idx="6">
                  <c:v>2019Q4</c:v>
                </c:pt>
                <c:pt idx="7">
                  <c:v>2020Q1</c:v>
                </c:pt>
                <c:pt idx="8">
                  <c:v>2020Q2</c:v>
                </c:pt>
                <c:pt idx="9">
                  <c:v>2020Q3</c:v>
                </c:pt>
                <c:pt idx="10">
                  <c:v>2020Q4</c:v>
                </c:pt>
                <c:pt idx="11">
                  <c:v>2021Q1</c:v>
                </c:pt>
                <c:pt idx="12">
                  <c:v>2021Q2</c:v>
                </c:pt>
                <c:pt idx="13">
                  <c:v>2021Q3</c:v>
                </c:pt>
                <c:pt idx="14">
                  <c:v>2021Q4</c:v>
                </c:pt>
                <c:pt idx="15">
                  <c:v>2022Q1</c:v>
                </c:pt>
                <c:pt idx="16">
                  <c:v>2022Q2</c:v>
                </c:pt>
                <c:pt idx="17">
                  <c:v>2022Q3</c:v>
                </c:pt>
                <c:pt idx="18">
                  <c:v>2022Q4</c:v>
                </c:pt>
                <c:pt idx="19">
                  <c:v>2023Q1</c:v>
                </c:pt>
              </c:strCache>
            </c:strRef>
          </c:cat>
          <c:val>
            <c:numRef>
              <c:f>'2.1-仓位调整'!$C$4:$C$23</c:f>
              <c:numCache>
                <c:formatCode>#,##0.0000</c:formatCode>
                <c:ptCount val="20"/>
                <c:pt idx="0">
                  <c:v>92.496835020643005</c:v>
                </c:pt>
                <c:pt idx="1">
                  <c:v>90.443470689782998</c:v>
                </c:pt>
                <c:pt idx="2">
                  <c:v>87.067374605680996</c:v>
                </c:pt>
                <c:pt idx="3">
                  <c:v>90.272777174075998</c:v>
                </c:pt>
                <c:pt idx="4">
                  <c:v>90.264853410021999</c:v>
                </c:pt>
                <c:pt idx="5">
                  <c:v>90.645907969551999</c:v>
                </c:pt>
                <c:pt idx="6">
                  <c:v>91.935625083963004</c:v>
                </c:pt>
                <c:pt idx="7">
                  <c:v>91.791962604272996</c:v>
                </c:pt>
                <c:pt idx="8">
                  <c:v>92.480912946928996</c:v>
                </c:pt>
                <c:pt idx="9">
                  <c:v>91.047730283967994</c:v>
                </c:pt>
                <c:pt idx="10">
                  <c:v>92.675354561743006</c:v>
                </c:pt>
                <c:pt idx="11">
                  <c:v>88.154852284189005</c:v>
                </c:pt>
                <c:pt idx="12">
                  <c:v>89.421098460490995</c:v>
                </c:pt>
                <c:pt idx="13">
                  <c:v>88.899098030133004</c:v>
                </c:pt>
                <c:pt idx="14">
                  <c:v>89.889634438016003</c:v>
                </c:pt>
                <c:pt idx="15">
                  <c:v>91.239995139078005</c:v>
                </c:pt>
                <c:pt idx="16">
                  <c:v>82.769928942543004</c:v>
                </c:pt>
                <c:pt idx="17">
                  <c:v>90.681404049822007</c:v>
                </c:pt>
                <c:pt idx="18">
                  <c:v>93.001741808263006</c:v>
                </c:pt>
                <c:pt idx="19">
                  <c:v>90.461652164563006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BB-4342-A080-49F0FC8124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9913600"/>
        <c:axId val="219997312"/>
      </c:barChart>
      <c:lineChart>
        <c:grouping val="standard"/>
        <c:varyColors val="0"/>
        <c:ser>
          <c:idx val="2"/>
          <c:order val="1"/>
          <c:tx>
            <c:strRef>
              <c:f>'2.1-仓位调整'!$D$3</c:f>
              <c:strCache>
                <c:ptCount val="1"/>
                <c:pt idx="0">
                  <c:v>沪深300（右轴）</c:v>
                </c:pt>
              </c:strCache>
            </c:strRef>
          </c:tx>
          <c:spPr>
            <a:ln w="25400">
              <a:solidFill>
                <a:srgbClr val="E02622"/>
              </a:solidFill>
            </a:ln>
          </c:spPr>
          <c:marker>
            <c:symbol val="none"/>
          </c:marker>
          <c:cat>
            <c:strRef>
              <c:f>'2.1-仓位调整'!$B$4:$B$23</c:f>
              <c:strCache>
                <c:ptCount val="20"/>
                <c:pt idx="0">
                  <c:v>2018Q2</c:v>
                </c:pt>
                <c:pt idx="1">
                  <c:v>2018Q3</c:v>
                </c:pt>
                <c:pt idx="2">
                  <c:v>2018Q4</c:v>
                </c:pt>
                <c:pt idx="3">
                  <c:v>2019Q1</c:v>
                </c:pt>
                <c:pt idx="4">
                  <c:v>2019Q2</c:v>
                </c:pt>
                <c:pt idx="5">
                  <c:v>2019Q3</c:v>
                </c:pt>
                <c:pt idx="6">
                  <c:v>2019Q4</c:v>
                </c:pt>
                <c:pt idx="7">
                  <c:v>2020Q1</c:v>
                </c:pt>
                <c:pt idx="8">
                  <c:v>2020Q2</c:v>
                </c:pt>
                <c:pt idx="9">
                  <c:v>2020Q3</c:v>
                </c:pt>
                <c:pt idx="10">
                  <c:v>2020Q4</c:v>
                </c:pt>
                <c:pt idx="11">
                  <c:v>2021Q1</c:v>
                </c:pt>
                <c:pt idx="12">
                  <c:v>2021Q2</c:v>
                </c:pt>
                <c:pt idx="13">
                  <c:v>2021Q3</c:v>
                </c:pt>
                <c:pt idx="14">
                  <c:v>2021Q4</c:v>
                </c:pt>
                <c:pt idx="15">
                  <c:v>2022Q1</c:v>
                </c:pt>
                <c:pt idx="16">
                  <c:v>2022Q2</c:v>
                </c:pt>
                <c:pt idx="17">
                  <c:v>2022Q3</c:v>
                </c:pt>
                <c:pt idx="18">
                  <c:v>2022Q4</c:v>
                </c:pt>
                <c:pt idx="19">
                  <c:v>2023Q1</c:v>
                </c:pt>
              </c:strCache>
            </c:strRef>
          </c:cat>
          <c:val>
            <c:numRef>
              <c:f>'2.1-仓位调整'!$D$4:$D$23</c:f>
              <c:numCache>
                <c:formatCode>#,##0.0000</c:formatCode>
                <c:ptCount val="20"/>
                <c:pt idx="0">
                  <c:v>3510.9845</c:v>
                </c:pt>
                <c:pt idx="1">
                  <c:v>3438.8649</c:v>
                </c:pt>
                <c:pt idx="2">
                  <c:v>3010.6536000000001</c:v>
                </c:pt>
                <c:pt idx="3">
                  <c:v>3872.3411999999998</c:v>
                </c:pt>
                <c:pt idx="4">
                  <c:v>3825.5873000000001</c:v>
                </c:pt>
                <c:pt idx="5">
                  <c:v>3814.5282000000002</c:v>
                </c:pt>
                <c:pt idx="6">
                  <c:v>4096.5820999999996</c:v>
                </c:pt>
                <c:pt idx="7">
                  <c:v>3686.1550999999999</c:v>
                </c:pt>
                <c:pt idx="8">
                  <c:v>4163.9637000000002</c:v>
                </c:pt>
                <c:pt idx="9">
                  <c:v>4587.3953000000001</c:v>
                </c:pt>
                <c:pt idx="10">
                  <c:v>5211.2884999999997</c:v>
                </c:pt>
                <c:pt idx="11">
                  <c:v>5048.3607000000002</c:v>
                </c:pt>
                <c:pt idx="12">
                  <c:v>5224.0410000000002</c:v>
                </c:pt>
                <c:pt idx="13">
                  <c:v>4866.3825999999999</c:v>
                </c:pt>
                <c:pt idx="14">
                  <c:v>4940.3733000000002</c:v>
                </c:pt>
                <c:pt idx="15">
                  <c:v>4222.5968000000003</c:v>
                </c:pt>
                <c:pt idx="16">
                  <c:v>4485.0108</c:v>
                </c:pt>
                <c:pt idx="17">
                  <c:v>3804.8852999999999</c:v>
                </c:pt>
                <c:pt idx="18">
                  <c:v>3871.6338000000001</c:v>
                </c:pt>
                <c:pt idx="19">
                  <c:v>4050.9256999999998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BB-4342-A080-49F0FC8124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0103424"/>
        <c:axId val="219999232"/>
      </c:lineChart>
      <c:catAx>
        <c:axId val="219913600"/>
        <c:scaling>
          <c:orientation val="minMax"/>
        </c:scaling>
        <c:delete val="0"/>
        <c:axPos val="b"/>
        <c:numFmt formatCode="yyyy" sourceLinked="0"/>
        <c:majorTickMark val="none"/>
        <c:minorTickMark val="none"/>
        <c:tickLblPos val="nextTo"/>
        <c:spPr>
          <a:ln w="12700">
            <a:solidFill>
              <a:schemeClr val="tx1"/>
            </a:solidFill>
          </a:ln>
        </c:spPr>
        <c:crossAx val="219997312"/>
        <c:crosses val="autoZero"/>
        <c:auto val="1"/>
        <c:lblAlgn val="ctr"/>
        <c:lblOffset val="100"/>
        <c:noMultiLvlLbl val="0"/>
      </c:catAx>
      <c:valAx>
        <c:axId val="219997312"/>
        <c:scaling>
          <c:orientation val="minMax"/>
          <c:min val="0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0"/>
        <c:majorTickMark val="in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219913600"/>
        <c:crosses val="autoZero"/>
        <c:crossBetween val="between"/>
      </c:valAx>
      <c:valAx>
        <c:axId val="219999232"/>
        <c:scaling>
          <c:orientation val="minMax"/>
        </c:scaling>
        <c:delete val="0"/>
        <c:axPos val="r"/>
        <c:numFmt formatCode="General" sourceLinked="0"/>
        <c:majorTickMark val="in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220103424"/>
        <c:crosses val="max"/>
        <c:crossBetween val="between"/>
      </c:valAx>
      <c:catAx>
        <c:axId val="220103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219999232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 baseline="0">
          <a:latin typeface="Times New Roman" panose="02020603050405020304" pitchFamily="18" charset="0"/>
          <a:ea typeface="楷体_GB2312" panose="02010609030101010101" pitchFamily="49" charset="-122"/>
        </a:defRPr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'2.1-仓位调整'!$J$3</c:f>
              <c:strCache>
                <c:ptCount val="1"/>
                <c:pt idx="0">
                  <c:v>右侧程度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'2.1-仓位调整'!$I$4:$I$12</c:f>
              <c:strCache>
                <c:ptCount val="9"/>
                <c:pt idx="0">
                  <c:v>20181231</c:v>
                </c:pt>
                <c:pt idx="1">
                  <c:v>20190630</c:v>
                </c:pt>
                <c:pt idx="2">
                  <c:v>20191231</c:v>
                </c:pt>
                <c:pt idx="3">
                  <c:v>20200630</c:v>
                </c:pt>
                <c:pt idx="4">
                  <c:v>20201231</c:v>
                </c:pt>
                <c:pt idx="5">
                  <c:v>20210630</c:v>
                </c:pt>
                <c:pt idx="6">
                  <c:v>20211231</c:v>
                </c:pt>
                <c:pt idx="7">
                  <c:v>20220630</c:v>
                </c:pt>
                <c:pt idx="8">
                  <c:v>20221231</c:v>
                </c:pt>
              </c:strCache>
            </c:strRef>
          </c:cat>
          <c:val>
            <c:numRef>
              <c:f>'2.1-仓位调整'!$J$4:$J$12</c:f>
              <c:numCache>
                <c:formatCode>0.00%</c:formatCode>
                <c:ptCount val="9"/>
                <c:pt idx="0">
                  <c:v>-2.1516080502995871E-2</c:v>
                </c:pt>
                <c:pt idx="1">
                  <c:v>-3.3279527531169563E-2</c:v>
                </c:pt>
                <c:pt idx="2">
                  <c:v>-2.2386205188043989E-2</c:v>
                </c:pt>
                <c:pt idx="3">
                  <c:v>3.5367439111783722E-2</c:v>
                </c:pt>
                <c:pt idx="4">
                  <c:v>1.66246776850528E-2</c:v>
                </c:pt>
                <c:pt idx="5">
                  <c:v>-2.6210169462266439E-2</c:v>
                </c:pt>
                <c:pt idx="6">
                  <c:v>1.27625224849711E-2</c:v>
                </c:pt>
                <c:pt idx="7">
                  <c:v>6.3813952402514446E-2</c:v>
                </c:pt>
                <c:pt idx="8">
                  <c:v>6.9171178705392106E-3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56-4D1D-8D6F-F1A401E7D97D}"/>
            </c:ext>
          </c:extLst>
        </c:ser>
        <c:ser>
          <c:idx val="1"/>
          <c:order val="1"/>
          <c:tx>
            <c:strRef>
              <c:f>'2.1-仓位调整'!$K$3</c:f>
              <c:strCache>
                <c:ptCount val="1"/>
                <c:pt idx="0">
                  <c:v>辅基金右侧程度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'2.1-仓位调整'!$I$4:$I$12</c:f>
              <c:strCache>
                <c:ptCount val="9"/>
                <c:pt idx="0">
                  <c:v>20181231</c:v>
                </c:pt>
                <c:pt idx="1">
                  <c:v>20190630</c:v>
                </c:pt>
                <c:pt idx="2">
                  <c:v>20191231</c:v>
                </c:pt>
                <c:pt idx="3">
                  <c:v>20200630</c:v>
                </c:pt>
                <c:pt idx="4">
                  <c:v>20201231</c:v>
                </c:pt>
                <c:pt idx="5">
                  <c:v>20210630</c:v>
                </c:pt>
                <c:pt idx="6">
                  <c:v>20211231</c:v>
                </c:pt>
                <c:pt idx="7">
                  <c:v>20220630</c:v>
                </c:pt>
                <c:pt idx="8">
                  <c:v>20221231</c:v>
                </c:pt>
              </c:strCache>
            </c:strRef>
          </c:cat>
          <c:val>
            <c:numRef>
              <c:f>'2.1-仓位调整'!$K$4:$K$12</c:f>
              <c:numCache>
                <c:formatCode>0.00%</c:formatCode>
                <c:ptCount val="9"/>
                <c:pt idx="8">
                  <c:v>3.5838308418106951E-2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C2-41A9-9766-8A9BF8841A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72018447"/>
        <c:axId val="2071994447"/>
      </c:barChart>
      <c:catAx>
        <c:axId val="2072018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71994447"/>
        <c:crosses val="autoZero"/>
        <c:auto val="1"/>
        <c:lblAlgn val="ctr"/>
        <c:lblOffset val="100"/>
        <c:noMultiLvlLbl val="0"/>
      </c:catAx>
      <c:valAx>
        <c:axId val="2071994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72018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1"/>
          <c:order val="1"/>
          <c:tx>
            <c:strRef>
              <c:f>'2.2-2.3-2.9-2.10行业个股分散'!$C$1</c:f>
              <c:strCache>
                <c:ptCount val="1"/>
                <c:pt idx="0">
                  <c:v>持股数</c:v>
                </c:pt>
              </c:strCache>
            </c:strRef>
          </c:tx>
          <c:spPr>
            <a:ln w="19050" cap="rnd">
              <a:solidFill>
                <a:srgbClr val="08287F"/>
              </a:solidFill>
              <a:round/>
            </a:ln>
            <a:effectLst/>
          </c:spPr>
          <c:marker>
            <c:symbol val="none"/>
          </c:marker>
          <c:cat>
            <c:numRef>
              <c:f>'2.2-2.3-2.9-2.10行业个股分散'!$A$2:$A$11</c:f>
              <c:numCache>
                <c:formatCode>General</c:formatCode>
                <c:ptCount val="10"/>
                <c:pt idx="0">
                  <c:v>20180630</c:v>
                </c:pt>
                <c:pt idx="1">
                  <c:v>20181231</c:v>
                </c:pt>
                <c:pt idx="2">
                  <c:v>20190630</c:v>
                </c:pt>
                <c:pt idx="3">
                  <c:v>20191231</c:v>
                </c:pt>
                <c:pt idx="4">
                  <c:v>20200630</c:v>
                </c:pt>
                <c:pt idx="5">
                  <c:v>20201231</c:v>
                </c:pt>
                <c:pt idx="6">
                  <c:v>20210630</c:v>
                </c:pt>
                <c:pt idx="7">
                  <c:v>20211231</c:v>
                </c:pt>
                <c:pt idx="8">
                  <c:v>20220630</c:v>
                </c:pt>
                <c:pt idx="9">
                  <c:v>20221231</c:v>
                </c:pt>
              </c:numCache>
            </c:numRef>
          </c:cat>
          <c:val>
            <c:numRef>
              <c:f>'2.2-2.3-2.9-2.10行业个股分散'!$C$2:$C$11</c:f>
              <c:numCache>
                <c:formatCode>General</c:formatCode>
                <c:ptCount val="10"/>
                <c:pt idx="0">
                  <c:v>23</c:v>
                </c:pt>
                <c:pt idx="1">
                  <c:v>26</c:v>
                </c:pt>
                <c:pt idx="2">
                  <c:v>29</c:v>
                </c:pt>
                <c:pt idx="3">
                  <c:v>29</c:v>
                </c:pt>
                <c:pt idx="4">
                  <c:v>26</c:v>
                </c:pt>
                <c:pt idx="5">
                  <c:v>49</c:v>
                </c:pt>
                <c:pt idx="6">
                  <c:v>48</c:v>
                </c:pt>
                <c:pt idx="7">
                  <c:v>70</c:v>
                </c:pt>
                <c:pt idx="8">
                  <c:v>49</c:v>
                </c:pt>
                <c:pt idx="9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79-47BC-9315-B59226FD79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0771808"/>
        <c:axId val="890772136"/>
      </c:lineChart>
      <c:lineChart>
        <c:grouping val="standard"/>
        <c:varyColors val="0"/>
        <c:ser>
          <c:idx val="0"/>
          <c:order val="0"/>
          <c:tx>
            <c:strRef>
              <c:f>'2.2-2.3-2.9-2.10行业个股分散'!$B$1</c:f>
              <c:strCache>
                <c:ptCount val="1"/>
                <c:pt idx="0">
                  <c:v>前三大行业占比</c:v>
                </c:pt>
              </c:strCache>
            </c:strRef>
          </c:tx>
          <c:spPr>
            <a:ln w="19050" cap="rnd">
              <a:solidFill>
                <a:srgbClr val="E02622"/>
              </a:solidFill>
              <a:round/>
            </a:ln>
            <a:effectLst/>
          </c:spPr>
          <c:marker>
            <c:symbol val="none"/>
          </c:marker>
          <c:cat>
            <c:numRef>
              <c:f>'2.2-2.3-2.9-2.10行业个股分散'!$A$2:$A$11</c:f>
              <c:numCache>
                <c:formatCode>General</c:formatCode>
                <c:ptCount val="10"/>
                <c:pt idx="0">
                  <c:v>20180630</c:v>
                </c:pt>
                <c:pt idx="1">
                  <c:v>20181231</c:v>
                </c:pt>
                <c:pt idx="2">
                  <c:v>20190630</c:v>
                </c:pt>
                <c:pt idx="3">
                  <c:v>20191231</c:v>
                </c:pt>
                <c:pt idx="4">
                  <c:v>20200630</c:v>
                </c:pt>
                <c:pt idx="5">
                  <c:v>20201231</c:v>
                </c:pt>
                <c:pt idx="6">
                  <c:v>20210630</c:v>
                </c:pt>
                <c:pt idx="7">
                  <c:v>20211231</c:v>
                </c:pt>
                <c:pt idx="8">
                  <c:v>20220630</c:v>
                </c:pt>
                <c:pt idx="9">
                  <c:v>20221231</c:v>
                </c:pt>
              </c:numCache>
            </c:numRef>
          </c:cat>
          <c:val>
            <c:numRef>
              <c:f>'2.2-2.3-2.9-2.10行业个股分散'!$B$2:$B$11</c:f>
              <c:numCache>
                <c:formatCode>General</c:formatCode>
                <c:ptCount val="10"/>
                <c:pt idx="0">
                  <c:v>0.35802719938030991</c:v>
                </c:pt>
                <c:pt idx="1">
                  <c:v>0.47604101742868588</c:v>
                </c:pt>
                <c:pt idx="2">
                  <c:v>0.41099260423371597</c:v>
                </c:pt>
                <c:pt idx="3">
                  <c:v>0.46548993139147771</c:v>
                </c:pt>
                <c:pt idx="4">
                  <c:v>0.46269920632996031</c:v>
                </c:pt>
                <c:pt idx="5">
                  <c:v>0.63670698642659584</c:v>
                </c:pt>
                <c:pt idx="6">
                  <c:v>0.50138860688597031</c:v>
                </c:pt>
                <c:pt idx="7">
                  <c:v>0.3781645844397199</c:v>
                </c:pt>
                <c:pt idx="8">
                  <c:v>0.41343886109622879</c:v>
                </c:pt>
                <c:pt idx="9">
                  <c:v>0.59642311603735276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79-47BC-9315-B59226FD79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2318607"/>
        <c:axId val="522320527"/>
      </c:lineChart>
      <c:catAx>
        <c:axId val="89077180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楷体_GB2312" panose="02010609030101010101" pitchFamily="49" charset="-122"/>
                <a:cs typeface="+mn-cs"/>
              </a:defRPr>
            </a:pPr>
            <a:endParaRPr lang="zh-CN"/>
          </a:p>
        </c:txPr>
        <c:crossAx val="890772136"/>
        <c:crosses val="autoZero"/>
        <c:auto val="1"/>
        <c:lblAlgn val="ctr"/>
        <c:lblOffset val="100"/>
        <c:noMultiLvlLbl val="0"/>
      </c:catAx>
      <c:valAx>
        <c:axId val="89077213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楷体_GB2312" panose="02010609030101010101" pitchFamily="49" charset="-122"/>
                <a:cs typeface="+mn-cs"/>
              </a:defRPr>
            </a:pPr>
            <a:endParaRPr lang="zh-CN"/>
          </a:p>
        </c:txPr>
        <c:crossAx val="890771808"/>
        <c:crosses val="autoZero"/>
        <c:crossBetween val="midCat"/>
      </c:valAx>
      <c:valAx>
        <c:axId val="522320527"/>
        <c:scaling>
          <c:orientation val="minMax"/>
          <c:max val="1"/>
        </c:scaling>
        <c:delete val="0"/>
        <c:axPos val="r"/>
        <c:numFmt formatCode="0.0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楷体_GB2312" panose="02010609030101010101" pitchFamily="49" charset="-122"/>
                <a:cs typeface="+mn-cs"/>
              </a:defRPr>
            </a:pPr>
            <a:endParaRPr lang="zh-CN"/>
          </a:p>
        </c:txPr>
        <c:crossAx val="522318607"/>
        <c:crosses val="max"/>
        <c:crossBetween val="between"/>
      </c:valAx>
      <c:catAx>
        <c:axId val="52231860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232052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楷体_GB2312" panose="02010609030101010101" pitchFamily="49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aseline="0">
          <a:latin typeface="Times New Roman" panose="02020603050405020304" pitchFamily="18" charset="0"/>
          <a:ea typeface="楷体_GB2312" panose="02010609030101010101" pitchFamily="49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'2.2-2.3-2.9-2.10行业个股分散'!$D$1</c:f>
              <c:strCache>
                <c:ptCount val="1"/>
                <c:pt idx="0">
                  <c:v>重仓股数量</c:v>
                </c:pt>
              </c:strCache>
            </c:strRef>
          </c:tx>
          <c:spPr>
            <a:ln w="19050" cap="rnd">
              <a:solidFill>
                <a:srgbClr val="E02622"/>
              </a:solidFill>
              <a:round/>
            </a:ln>
            <a:effectLst/>
          </c:spPr>
          <c:marker>
            <c:symbol val="none"/>
          </c:marker>
          <c:cat>
            <c:numRef>
              <c:f>'2.2-2.3-2.9-2.10行业个股分散'!$A$2:$A$11</c:f>
              <c:numCache>
                <c:formatCode>General</c:formatCode>
                <c:ptCount val="10"/>
                <c:pt idx="0">
                  <c:v>20180630</c:v>
                </c:pt>
                <c:pt idx="1">
                  <c:v>20181231</c:v>
                </c:pt>
                <c:pt idx="2">
                  <c:v>20190630</c:v>
                </c:pt>
                <c:pt idx="3">
                  <c:v>20191231</c:v>
                </c:pt>
                <c:pt idx="4">
                  <c:v>20200630</c:v>
                </c:pt>
                <c:pt idx="5">
                  <c:v>20201231</c:v>
                </c:pt>
                <c:pt idx="6">
                  <c:v>20210630</c:v>
                </c:pt>
                <c:pt idx="7">
                  <c:v>20211231</c:v>
                </c:pt>
                <c:pt idx="8">
                  <c:v>20220630</c:v>
                </c:pt>
                <c:pt idx="9">
                  <c:v>20221231</c:v>
                </c:pt>
              </c:numCache>
            </c:numRef>
          </c:cat>
          <c:val>
            <c:numRef>
              <c:f>'2.2-2.3-2.9-2.10行业个股分散'!$D$2:$D$11</c:f>
              <c:numCache>
                <c:formatCode>General</c:formatCode>
                <c:ptCount val="10"/>
                <c:pt idx="0">
                  <c:v>11</c:v>
                </c:pt>
                <c:pt idx="1">
                  <c:v>14</c:v>
                </c:pt>
                <c:pt idx="2">
                  <c:v>16</c:v>
                </c:pt>
                <c:pt idx="3">
                  <c:v>10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13</c:v>
                </c:pt>
                <c:pt idx="8">
                  <c:v>13</c:v>
                </c:pt>
                <c:pt idx="9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FD-4586-9277-290B0C3F1C44}"/>
            </c:ext>
          </c:extLst>
        </c:ser>
        <c:ser>
          <c:idx val="1"/>
          <c:order val="1"/>
          <c:tx>
            <c:strRef>
              <c:f>'2.2-2.3-2.9-2.10行业个股分散'!$E$1</c:f>
              <c:strCache>
                <c:ptCount val="1"/>
                <c:pt idx="0">
                  <c:v>轻仓股数量</c:v>
                </c:pt>
              </c:strCache>
            </c:strRef>
          </c:tx>
          <c:spPr>
            <a:ln w="19050" cap="rnd">
              <a:solidFill>
                <a:srgbClr val="08287F"/>
              </a:solidFill>
              <a:round/>
            </a:ln>
            <a:effectLst/>
          </c:spPr>
          <c:marker>
            <c:symbol val="none"/>
          </c:marker>
          <c:cat>
            <c:numRef>
              <c:f>'2.2-2.3-2.9-2.10行业个股分散'!$A$2:$A$11</c:f>
              <c:numCache>
                <c:formatCode>General</c:formatCode>
                <c:ptCount val="10"/>
                <c:pt idx="0">
                  <c:v>20180630</c:v>
                </c:pt>
                <c:pt idx="1">
                  <c:v>20181231</c:v>
                </c:pt>
                <c:pt idx="2">
                  <c:v>20190630</c:v>
                </c:pt>
                <c:pt idx="3">
                  <c:v>20191231</c:v>
                </c:pt>
                <c:pt idx="4">
                  <c:v>20200630</c:v>
                </c:pt>
                <c:pt idx="5">
                  <c:v>20201231</c:v>
                </c:pt>
                <c:pt idx="6">
                  <c:v>20210630</c:v>
                </c:pt>
                <c:pt idx="7">
                  <c:v>20211231</c:v>
                </c:pt>
                <c:pt idx="8">
                  <c:v>20220630</c:v>
                </c:pt>
                <c:pt idx="9">
                  <c:v>20221231</c:v>
                </c:pt>
              </c:numCache>
            </c:numRef>
          </c:cat>
          <c:val>
            <c:numRef>
              <c:f>'2.2-2.3-2.9-2.10行业个股分散'!$E$2:$E$11</c:f>
              <c:numCache>
                <c:formatCode>General</c:formatCode>
                <c:ptCount val="10"/>
                <c:pt idx="0">
                  <c:v>12</c:v>
                </c:pt>
                <c:pt idx="1">
                  <c:v>12</c:v>
                </c:pt>
                <c:pt idx="2">
                  <c:v>13</c:v>
                </c:pt>
                <c:pt idx="3">
                  <c:v>19</c:v>
                </c:pt>
                <c:pt idx="4">
                  <c:v>14</c:v>
                </c:pt>
                <c:pt idx="5">
                  <c:v>36</c:v>
                </c:pt>
                <c:pt idx="6">
                  <c:v>34</c:v>
                </c:pt>
                <c:pt idx="7">
                  <c:v>57</c:v>
                </c:pt>
                <c:pt idx="8">
                  <c:v>36</c:v>
                </c:pt>
                <c:pt idx="9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FD-4586-9277-290B0C3F1C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0771808"/>
        <c:axId val="890772136"/>
      </c:lineChart>
      <c:catAx>
        <c:axId val="89077180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楷体_GB2312" panose="02010609030101010101" pitchFamily="49" charset="-122"/>
                <a:cs typeface="+mn-cs"/>
              </a:defRPr>
            </a:pPr>
            <a:endParaRPr lang="zh-CN"/>
          </a:p>
        </c:txPr>
        <c:crossAx val="890772136"/>
        <c:crosses val="autoZero"/>
        <c:auto val="1"/>
        <c:lblAlgn val="ctr"/>
        <c:lblOffset val="100"/>
        <c:noMultiLvlLbl val="0"/>
      </c:catAx>
      <c:valAx>
        <c:axId val="89077213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楷体_GB2312" panose="02010609030101010101" pitchFamily="49" charset="-122"/>
                <a:cs typeface="+mn-cs"/>
              </a:defRPr>
            </a:pPr>
            <a:endParaRPr lang="zh-CN"/>
          </a:p>
        </c:txPr>
        <c:crossAx val="890771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楷体_GB2312" panose="02010609030101010101" pitchFamily="49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aseline="0">
          <a:latin typeface="Times New Roman" panose="02020603050405020304" pitchFamily="18" charset="0"/>
          <a:ea typeface="楷体_GB2312" panose="02010609030101010101" pitchFamily="49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52559055118109"/>
          <c:y val="2.7777777777777776E-2"/>
          <c:w val="0.84569663167104114"/>
          <c:h val="0.6197900262467191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'2.2-2.3-2.9-2.10行业个股分散'!$T$1</c:f>
              <c:strCache>
                <c:ptCount val="1"/>
                <c:pt idx="0">
                  <c:v>重仓股后3月模拟收益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'2.2-2.3-2.9-2.10行业个股分散'!$R$2:$R$11</c:f>
              <c:numCache>
                <c:formatCode>General</c:formatCode>
                <c:ptCount val="10"/>
                <c:pt idx="0">
                  <c:v>20180630</c:v>
                </c:pt>
                <c:pt idx="1">
                  <c:v>20181231</c:v>
                </c:pt>
                <c:pt idx="2">
                  <c:v>20190630</c:v>
                </c:pt>
                <c:pt idx="3">
                  <c:v>20191231</c:v>
                </c:pt>
                <c:pt idx="4">
                  <c:v>20200630</c:v>
                </c:pt>
                <c:pt idx="5">
                  <c:v>20201231</c:v>
                </c:pt>
                <c:pt idx="6">
                  <c:v>20210630</c:v>
                </c:pt>
                <c:pt idx="7">
                  <c:v>20211231</c:v>
                </c:pt>
                <c:pt idx="8">
                  <c:v>20220630</c:v>
                </c:pt>
                <c:pt idx="9">
                  <c:v>20221231</c:v>
                </c:pt>
              </c:numCache>
            </c:numRef>
          </c:cat>
          <c:val>
            <c:numRef>
              <c:f>'2.2-2.3-2.9-2.10行业个股分散'!$T$2:$T$11</c:f>
              <c:numCache>
                <c:formatCode>General</c:formatCode>
                <c:ptCount val="10"/>
                <c:pt idx="0">
                  <c:v>-0.1139621255228175</c:v>
                </c:pt>
                <c:pt idx="1">
                  <c:v>0.26472436758344092</c:v>
                </c:pt>
                <c:pt idx="2">
                  <c:v>2.172291756084551E-2</c:v>
                </c:pt>
                <c:pt idx="3">
                  <c:v>-5.4510410567673397E-2</c:v>
                </c:pt>
                <c:pt idx="4">
                  <c:v>0.13018899675320911</c:v>
                </c:pt>
                <c:pt idx="5">
                  <c:v>-4.0695975889850571E-2</c:v>
                </c:pt>
                <c:pt idx="6">
                  <c:v>0.11523796776013071</c:v>
                </c:pt>
                <c:pt idx="7">
                  <c:v>-0.21220908639358649</c:v>
                </c:pt>
                <c:pt idx="8">
                  <c:v>-6.2951389351284498E-2</c:v>
                </c:pt>
                <c:pt idx="9">
                  <c:v>0.18438694535600389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8C-44F2-93A7-83ADB0CDB0BC}"/>
            </c:ext>
          </c:extLst>
        </c:ser>
        <c:ser>
          <c:idx val="1"/>
          <c:order val="1"/>
          <c:tx>
            <c:strRef>
              <c:f>'2.2-2.3-2.9-2.10行业个股分散'!$U$1</c:f>
              <c:strCache>
                <c:ptCount val="1"/>
                <c:pt idx="0">
                  <c:v>轻仓股后3月模拟收益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'2.2-2.3-2.9-2.10行业个股分散'!$R$2:$R$11</c:f>
              <c:numCache>
                <c:formatCode>General</c:formatCode>
                <c:ptCount val="10"/>
                <c:pt idx="0">
                  <c:v>20180630</c:v>
                </c:pt>
                <c:pt idx="1">
                  <c:v>20181231</c:v>
                </c:pt>
                <c:pt idx="2">
                  <c:v>20190630</c:v>
                </c:pt>
                <c:pt idx="3">
                  <c:v>20191231</c:v>
                </c:pt>
                <c:pt idx="4">
                  <c:v>20200630</c:v>
                </c:pt>
                <c:pt idx="5">
                  <c:v>20201231</c:v>
                </c:pt>
                <c:pt idx="6">
                  <c:v>20210630</c:v>
                </c:pt>
                <c:pt idx="7">
                  <c:v>20211231</c:v>
                </c:pt>
                <c:pt idx="8">
                  <c:v>20220630</c:v>
                </c:pt>
                <c:pt idx="9">
                  <c:v>20221231</c:v>
                </c:pt>
              </c:numCache>
            </c:numRef>
          </c:cat>
          <c:val>
            <c:numRef>
              <c:f>'2.2-2.3-2.9-2.10行业个股分散'!$U$2:$U$11</c:f>
              <c:numCache>
                <c:formatCode>General</c:formatCode>
                <c:ptCount val="10"/>
                <c:pt idx="0">
                  <c:v>2.363009829868563E-2</c:v>
                </c:pt>
                <c:pt idx="1">
                  <c:v>0.41680276240373881</c:v>
                </c:pt>
                <c:pt idx="2">
                  <c:v>-6.0609607051936958E-3</c:v>
                </c:pt>
                <c:pt idx="3">
                  <c:v>9.3521366999322744E-2</c:v>
                </c:pt>
                <c:pt idx="4">
                  <c:v>3.9269486002910428E-2</c:v>
                </c:pt>
                <c:pt idx="5">
                  <c:v>0.15890758167304819</c:v>
                </c:pt>
                <c:pt idx="6">
                  <c:v>-2.028822193876776E-2</c:v>
                </c:pt>
                <c:pt idx="7">
                  <c:v>-0.27515745363454791</c:v>
                </c:pt>
                <c:pt idx="8">
                  <c:v>-0.21557848764973059</c:v>
                </c:pt>
                <c:pt idx="9">
                  <c:v>0.11427798592776579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8C-44F2-93A7-83ADB0CDB0BC}"/>
            </c:ext>
          </c:extLst>
        </c:ser>
        <c:ser>
          <c:idx val="2"/>
          <c:order val="2"/>
          <c:tx>
            <c:strRef>
              <c:f>'2.2-2.3-2.9-2.10行业个股分散'!$V$1</c:f>
              <c:strCache>
                <c:ptCount val="1"/>
                <c:pt idx="0">
                  <c:v>主动偏股基金涨幅（885001.WI）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'2.2-2.3-2.9-2.10行业个股分散'!$R$2:$R$11</c:f>
              <c:numCache>
                <c:formatCode>General</c:formatCode>
                <c:ptCount val="10"/>
                <c:pt idx="0">
                  <c:v>20180630</c:v>
                </c:pt>
                <c:pt idx="1">
                  <c:v>20181231</c:v>
                </c:pt>
                <c:pt idx="2">
                  <c:v>20190630</c:v>
                </c:pt>
                <c:pt idx="3">
                  <c:v>20191231</c:v>
                </c:pt>
                <c:pt idx="4">
                  <c:v>20200630</c:v>
                </c:pt>
                <c:pt idx="5">
                  <c:v>20201231</c:v>
                </c:pt>
                <c:pt idx="6">
                  <c:v>20210630</c:v>
                </c:pt>
                <c:pt idx="7">
                  <c:v>20211231</c:v>
                </c:pt>
                <c:pt idx="8">
                  <c:v>20220630</c:v>
                </c:pt>
                <c:pt idx="9">
                  <c:v>20221231</c:v>
                </c:pt>
              </c:numCache>
            </c:numRef>
          </c:cat>
          <c:val>
            <c:numRef>
              <c:f>'2.2-2.3-2.9-2.10行业个股分散'!$V$2:$V$11</c:f>
              <c:numCache>
                <c:formatCode>0.00%</c:formatCode>
                <c:ptCount val="10"/>
                <c:pt idx="0">
                  <c:v>-6.5372304319962993E-2</c:v>
                </c:pt>
                <c:pt idx="1">
                  <c:v>0.26130051929462939</c:v>
                </c:pt>
                <c:pt idx="2">
                  <c:v>6.8032814851344048E-2</c:v>
                </c:pt>
                <c:pt idx="3">
                  <c:v>-8.0620954344809981E-3</c:v>
                </c:pt>
                <c:pt idx="4">
                  <c:v>0.11223010892364504</c:v>
                </c:pt>
                <c:pt idx="5">
                  <c:v>-3.2200818648398744E-2</c:v>
                </c:pt>
                <c:pt idx="6">
                  <c:v>-3.1271729012059657E-2</c:v>
                </c:pt>
                <c:pt idx="7">
                  <c:v>-0.16691972139651312</c:v>
                </c:pt>
                <c:pt idx="8">
                  <c:v>-0.11993796469716568</c:v>
                </c:pt>
                <c:pt idx="9">
                  <c:v>2.525032011501338E-2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8C-44F2-93A7-83ADB0CDB0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395280783"/>
        <c:axId val="1395251023"/>
      </c:barChart>
      <c:lineChart>
        <c:grouping val="standard"/>
        <c:varyColors val="0"/>
        <c:ser>
          <c:idx val="3"/>
          <c:order val="3"/>
          <c:tx>
            <c:strRef>
              <c:f>'2.2-2.3-2.9-2.10行业个股分散'!$W$1</c:f>
              <c:strCache>
                <c:ptCount val="1"/>
                <c:pt idx="0">
                  <c:v>重仓股累计收益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'2.2-2.3-2.9-2.10行业个股分散'!$R$2:$R$11</c:f>
              <c:numCache>
                <c:formatCode>General</c:formatCode>
                <c:ptCount val="10"/>
                <c:pt idx="0">
                  <c:v>20180630</c:v>
                </c:pt>
                <c:pt idx="1">
                  <c:v>20181231</c:v>
                </c:pt>
                <c:pt idx="2">
                  <c:v>20190630</c:v>
                </c:pt>
                <c:pt idx="3">
                  <c:v>20191231</c:v>
                </c:pt>
                <c:pt idx="4">
                  <c:v>20200630</c:v>
                </c:pt>
                <c:pt idx="5">
                  <c:v>20201231</c:v>
                </c:pt>
                <c:pt idx="6">
                  <c:v>20210630</c:v>
                </c:pt>
                <c:pt idx="7">
                  <c:v>20211231</c:v>
                </c:pt>
                <c:pt idx="8">
                  <c:v>20220630</c:v>
                </c:pt>
                <c:pt idx="9">
                  <c:v>20221231</c:v>
                </c:pt>
              </c:numCache>
            </c:numRef>
          </c:cat>
          <c:val>
            <c:numRef>
              <c:f>'2.2-2.3-2.9-2.10行业个股分散'!$W$2:$W$11</c:f>
              <c:numCache>
                <c:formatCode>0.00%</c:formatCode>
                <c:ptCount val="10"/>
                <c:pt idx="0">
                  <c:v>0.15076224206062344</c:v>
                </c:pt>
                <c:pt idx="1">
                  <c:v>0.26472436758344092</c:v>
                </c:pt>
                <c:pt idx="2">
                  <c:v>0.28644728514428641</c:v>
                </c:pt>
                <c:pt idx="3">
                  <c:v>0.23193687457661302</c:v>
                </c:pt>
                <c:pt idx="4">
                  <c:v>0.3621258713298221</c:v>
                </c:pt>
                <c:pt idx="5">
                  <c:v>0.32142989543997152</c:v>
                </c:pt>
                <c:pt idx="6">
                  <c:v>0.4366678632001022</c:v>
                </c:pt>
                <c:pt idx="7">
                  <c:v>0.22445877680651571</c:v>
                </c:pt>
                <c:pt idx="8">
                  <c:v>0.16150738745523122</c:v>
                </c:pt>
                <c:pt idx="9">
                  <c:v>0.34589433281123511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D8C-44F2-93A7-83ADB0CDB0BC}"/>
            </c:ext>
          </c:extLst>
        </c:ser>
        <c:ser>
          <c:idx val="4"/>
          <c:order val="4"/>
          <c:tx>
            <c:strRef>
              <c:f>'2.2-2.3-2.9-2.10行业个股分散'!$X$1</c:f>
              <c:strCache>
                <c:ptCount val="1"/>
                <c:pt idx="0">
                  <c:v>轻仓股累计收益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'2.2-2.3-2.9-2.10行业个股分散'!$R$2:$R$11</c:f>
              <c:numCache>
                <c:formatCode>General</c:formatCode>
                <c:ptCount val="10"/>
                <c:pt idx="0">
                  <c:v>20180630</c:v>
                </c:pt>
                <c:pt idx="1">
                  <c:v>20181231</c:v>
                </c:pt>
                <c:pt idx="2">
                  <c:v>20190630</c:v>
                </c:pt>
                <c:pt idx="3">
                  <c:v>20191231</c:v>
                </c:pt>
                <c:pt idx="4">
                  <c:v>20200630</c:v>
                </c:pt>
                <c:pt idx="5">
                  <c:v>20201231</c:v>
                </c:pt>
                <c:pt idx="6">
                  <c:v>20210630</c:v>
                </c:pt>
                <c:pt idx="7">
                  <c:v>20211231</c:v>
                </c:pt>
                <c:pt idx="8">
                  <c:v>20220630</c:v>
                </c:pt>
                <c:pt idx="9">
                  <c:v>20221231</c:v>
                </c:pt>
              </c:numCache>
            </c:numRef>
          </c:cat>
          <c:val>
            <c:numRef>
              <c:f>'2.2-2.3-2.9-2.10行业个股分散'!$X$2:$X$11</c:f>
              <c:numCache>
                <c:formatCode>0.00%</c:formatCode>
                <c:ptCount val="10"/>
                <c:pt idx="0">
                  <c:v>0.44043286070242443</c:v>
                </c:pt>
                <c:pt idx="1">
                  <c:v>0.41680276240373881</c:v>
                </c:pt>
                <c:pt idx="2">
                  <c:v>0.41074180169854513</c:v>
                </c:pt>
                <c:pt idx="3">
                  <c:v>0.50426316869786791</c:v>
                </c:pt>
                <c:pt idx="4">
                  <c:v>0.54353265470077838</c:v>
                </c:pt>
                <c:pt idx="5">
                  <c:v>0.70244023637382658</c:v>
                </c:pt>
                <c:pt idx="6">
                  <c:v>0.6821520144350588</c:v>
                </c:pt>
                <c:pt idx="7">
                  <c:v>0.40699456080051089</c:v>
                </c:pt>
                <c:pt idx="8">
                  <c:v>0.1914160731507803</c:v>
                </c:pt>
                <c:pt idx="9">
                  <c:v>0.30569405907854608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D8C-44F2-93A7-83ADB0CDB0BC}"/>
            </c:ext>
          </c:extLst>
        </c:ser>
        <c:ser>
          <c:idx val="5"/>
          <c:order val="5"/>
          <c:tx>
            <c:strRef>
              <c:f>'2.2-2.3-2.9-2.10行业个股分散'!$Y$1</c:f>
              <c:strCache>
                <c:ptCount val="1"/>
                <c:pt idx="0">
                  <c:v>主动偏股基金累计收益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'2.2-2.3-2.9-2.10行业个股分散'!$R$2:$R$11</c:f>
              <c:numCache>
                <c:formatCode>General</c:formatCode>
                <c:ptCount val="10"/>
                <c:pt idx="0">
                  <c:v>20180630</c:v>
                </c:pt>
                <c:pt idx="1">
                  <c:v>20181231</c:v>
                </c:pt>
                <c:pt idx="2">
                  <c:v>20190630</c:v>
                </c:pt>
                <c:pt idx="3">
                  <c:v>20191231</c:v>
                </c:pt>
                <c:pt idx="4">
                  <c:v>20200630</c:v>
                </c:pt>
                <c:pt idx="5">
                  <c:v>20201231</c:v>
                </c:pt>
                <c:pt idx="6">
                  <c:v>20210630</c:v>
                </c:pt>
                <c:pt idx="7">
                  <c:v>20211231</c:v>
                </c:pt>
                <c:pt idx="8">
                  <c:v>20220630</c:v>
                </c:pt>
                <c:pt idx="9">
                  <c:v>20221231</c:v>
                </c:pt>
              </c:numCache>
            </c:numRef>
          </c:cat>
          <c:val>
            <c:numRef>
              <c:f>'2.2-2.3-2.9-2.10行业个股分散'!$Y$2:$Y$11</c:f>
              <c:numCache>
                <c:formatCode>0.00%</c:formatCode>
                <c:ptCount val="10"/>
                <c:pt idx="0">
                  <c:v>0.19592821497466639</c:v>
                </c:pt>
                <c:pt idx="1">
                  <c:v>0.26130051929462939</c:v>
                </c:pt>
                <c:pt idx="2">
                  <c:v>0.32933333414597343</c:v>
                </c:pt>
                <c:pt idx="3">
                  <c:v>0.32127123871149244</c:v>
                </c:pt>
                <c:pt idx="4">
                  <c:v>0.43350134763513748</c:v>
                </c:pt>
                <c:pt idx="5">
                  <c:v>0.40130052898673874</c:v>
                </c:pt>
                <c:pt idx="6">
                  <c:v>0.37002879997467908</c:v>
                </c:pt>
                <c:pt idx="7">
                  <c:v>0.20310907857816596</c:v>
                </c:pt>
                <c:pt idx="8">
                  <c:v>8.3171113881000278E-2</c:v>
                </c:pt>
                <c:pt idx="9">
                  <c:v>0.10842143399601366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D8C-44F2-93A7-83ADB0CDB0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5280783"/>
        <c:axId val="1395251023"/>
      </c:lineChart>
      <c:catAx>
        <c:axId val="1395280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95251023"/>
        <c:crosses val="autoZero"/>
        <c:auto val="1"/>
        <c:lblAlgn val="ctr"/>
        <c:lblOffset val="100"/>
        <c:noMultiLvlLbl val="0"/>
      </c:catAx>
      <c:valAx>
        <c:axId val="1395251023"/>
        <c:scaling>
          <c:orientation val="minMax"/>
          <c:max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95280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9708223972003505E-2"/>
          <c:y val="0.83738261883931175"/>
          <c:w val="0.885847331583552"/>
          <c:h val="0.162617381160688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478631</xdr:colOff>
      <xdr:row>13</xdr:row>
      <xdr:rowOff>142875</xdr:rowOff>
    </xdr:from>
    <xdr:to>
      <xdr:col>8</xdr:col>
      <xdr:colOff>30956</xdr:colOff>
      <xdr:row>29</xdr:row>
      <xdr:rowOff>66675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A91EFAB6-9D8D-6C1A-6111-76584DDCF7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216691</xdr:colOff>
      <xdr:row>89</xdr:row>
      <xdr:rowOff>133350</xdr:rowOff>
    </xdr:from>
    <xdr:to>
      <xdr:col>11</xdr:col>
      <xdr:colOff>180974</xdr:colOff>
      <xdr:row>110</xdr:row>
      <xdr:rowOff>4763</xdr:rowOff>
    </xdr:to>
    <xdr:graphicFrame macro="">
      <xdr:nvGraphicFramePr>
        <xdr:cNvPr id="6" name="图表 5" descr="Chart_1d29c8cc-0982-45f2-bd79-c50f0dd5e7c0.crtx">
          <a:extLst>
            <a:ext uri="{FF2B5EF4-FFF2-40B4-BE49-F238E27FC236}">
              <a16:creationId xmlns:a16="http://schemas.microsoft.com/office/drawing/2014/main" id="{15D25127-6A12-FF5D-2D81-332EADD669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342900</xdr:colOff>
      <xdr:row>1</xdr:row>
      <xdr:rowOff>158750</xdr:rowOff>
    </xdr:from>
    <xdr:to>
      <xdr:col>18</xdr:col>
      <xdr:colOff>292100</xdr:colOff>
      <xdr:row>17</xdr:row>
      <xdr:rowOff>57150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5FF63CF-CCAC-F807-A2B0-63AAA4E203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552450</xdr:colOff>
      <xdr:row>28</xdr:row>
      <xdr:rowOff>101600</xdr:rowOff>
    </xdr:from>
    <xdr:to>
      <xdr:col>7</xdr:col>
      <xdr:colOff>501650</xdr:colOff>
      <xdr:row>44</xdr:row>
      <xdr:rowOff>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EDCD8810-B798-F0F9-F92A-B5667DB234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81757</xdr:colOff>
      <xdr:row>11</xdr:row>
      <xdr:rowOff>42864</xdr:rowOff>
    </xdr:from>
    <xdr:to>
      <xdr:col>12</xdr:col>
      <xdr:colOff>88107</xdr:colOff>
      <xdr:row>26</xdr:row>
      <xdr:rowOff>142877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401F599-EE40-4ECC-A187-A61A11C289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216691</xdr:colOff>
      <xdr:row>89</xdr:row>
      <xdr:rowOff>133350</xdr:rowOff>
    </xdr:from>
    <xdr:to>
      <xdr:col>10</xdr:col>
      <xdr:colOff>0</xdr:colOff>
      <xdr:row>110</xdr:row>
      <xdr:rowOff>4763</xdr:rowOff>
    </xdr:to>
    <xdr:graphicFrame macro="">
      <xdr:nvGraphicFramePr>
        <xdr:cNvPr id="3" name="图表 2" descr="Chart_1d29c8cc-0982-45f2-bd79-c50f0dd5e7c0.crtx">
          <a:extLst>
            <a:ext uri="{FF2B5EF4-FFF2-40B4-BE49-F238E27FC236}">
              <a16:creationId xmlns:a16="http://schemas.microsoft.com/office/drawing/2014/main" id="{06C33FFA-EF35-4DC3-A521-4358D82C2E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42067</xdr:colOff>
      <xdr:row>23</xdr:row>
      <xdr:rowOff>119061</xdr:rowOff>
    </xdr:from>
    <xdr:to>
      <xdr:col>6</xdr:col>
      <xdr:colOff>92076</xdr:colOff>
      <xdr:row>40</xdr:row>
      <xdr:rowOff>171451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C3697577-2236-1A5B-E2E3-CECFE38123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35719</xdr:colOff>
      <xdr:row>12</xdr:row>
      <xdr:rowOff>128588</xdr:rowOff>
    </xdr:from>
    <xdr:to>
      <xdr:col>18</xdr:col>
      <xdr:colOff>52389</xdr:colOff>
      <xdr:row>29</xdr:row>
      <xdr:rowOff>23812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8AE2737-6C51-190A-1C21-F2116A6D27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21</xdr:row>
      <xdr:rowOff>158750</xdr:rowOff>
    </xdr:from>
    <xdr:to>
      <xdr:col>5</xdr:col>
      <xdr:colOff>546100</xdr:colOff>
      <xdr:row>37</xdr:row>
      <xdr:rowOff>57150</xdr:rowOff>
    </xdr:to>
    <xdr:graphicFrame macro="">
      <xdr:nvGraphicFramePr>
        <xdr:cNvPr id="4" name="图表 3" descr="Chart_ee6d79af-3422-40db-8cff-706f8676edcf.crtx">
          <a:extLst>
            <a:ext uri="{FF2B5EF4-FFF2-40B4-BE49-F238E27FC236}">
              <a16:creationId xmlns:a16="http://schemas.microsoft.com/office/drawing/2014/main" id="{B5564710-37B5-481F-9A50-5027A1EC08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101600</xdr:colOff>
      <xdr:row>20</xdr:row>
      <xdr:rowOff>107950</xdr:rowOff>
    </xdr:from>
    <xdr:to>
      <xdr:col>13</xdr:col>
      <xdr:colOff>457200</xdr:colOff>
      <xdr:row>36</xdr:row>
      <xdr:rowOff>6350</xdr:rowOff>
    </xdr:to>
    <xdr:graphicFrame macro="">
      <xdr:nvGraphicFramePr>
        <xdr:cNvPr id="5" name="图表 4" descr="Chart_ee6d79af-3422-40db-8cff-706f8676edcf.crtx">
          <a:extLst>
            <a:ext uri="{FF2B5EF4-FFF2-40B4-BE49-F238E27FC236}">
              <a16:creationId xmlns:a16="http://schemas.microsoft.com/office/drawing/2014/main" id="{2D1072D2-4B7B-4164-B137-DB8E600FBD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342900</xdr:colOff>
      <xdr:row>12</xdr:row>
      <xdr:rowOff>152400</xdr:rowOff>
    </xdr:from>
    <xdr:to>
      <xdr:col>23</xdr:col>
      <xdr:colOff>279400</xdr:colOff>
      <xdr:row>28</xdr:row>
      <xdr:rowOff>50800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6B8037CD-C851-BA67-53C5-A1C1C25FCF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146050</xdr:colOff>
      <xdr:row>18</xdr:row>
      <xdr:rowOff>50800</xdr:rowOff>
    </xdr:from>
    <xdr:to>
      <xdr:col>7</xdr:col>
      <xdr:colOff>95250</xdr:colOff>
      <xdr:row>33</xdr:row>
      <xdr:rowOff>127000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3B8E6971-B9DA-72F7-22AC-A957DF8711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50800</xdr:colOff>
      <xdr:row>6</xdr:row>
      <xdr:rowOff>57150</xdr:rowOff>
    </xdr:from>
    <xdr:to>
      <xdr:col>8</xdr:col>
      <xdr:colOff>0</xdr:colOff>
      <xdr:row>21</xdr:row>
      <xdr:rowOff>133350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CDB0A04A-AEE6-995F-B0E3-B19C5C2591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539750</xdr:colOff>
      <xdr:row>3</xdr:row>
      <xdr:rowOff>95250</xdr:rowOff>
    </xdr:from>
    <xdr:to>
      <xdr:col>13</xdr:col>
      <xdr:colOff>488950</xdr:colOff>
      <xdr:row>18</xdr:row>
      <xdr:rowOff>171450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EE249C09-E84C-7E60-1B3B-83D759048E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397668</xdr:colOff>
      <xdr:row>10</xdr:row>
      <xdr:rowOff>126206</xdr:rowOff>
    </xdr:from>
    <xdr:to>
      <xdr:col>9</xdr:col>
      <xdr:colOff>590550</xdr:colOff>
      <xdr:row>27</xdr:row>
      <xdr:rowOff>114301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08F1041-4062-1774-3B43-27155F7A93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431800</xdr:colOff>
      <xdr:row>6</xdr:row>
      <xdr:rowOff>101600</xdr:rowOff>
    </xdr:from>
    <xdr:to>
      <xdr:col>12</xdr:col>
      <xdr:colOff>381000</xdr:colOff>
      <xdr:row>22</xdr:row>
      <xdr:rowOff>0</xdr:rowOff>
    </xdr:to>
    <xdr:graphicFrame macro="">
      <xdr:nvGraphicFramePr>
        <xdr:cNvPr id="2" name="图表 1" descr="Chart_58eadc37-9318-475d-b6f7-c459f36d60ca.crtx">
          <a:extLst>
            <a:ext uri="{FF2B5EF4-FFF2-40B4-BE49-F238E27FC236}">
              <a16:creationId xmlns:a16="http://schemas.microsoft.com/office/drawing/2014/main" id="{AC69BDFC-D18D-A262-83CC-B1B013C241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file:///C:\Wind\Wind.NET.Client\WindNET\DataBrowse\XLA\WindFunc.xla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software\tonghuashun\ThsFunc.xla" TargetMode="External"/><Relationship Id="rId1" Type="http://schemas.openxmlformats.org/officeDocument/2006/relationships/externalLinkPath" Target="/software/tonghuashun/Ths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f_down_mkt_capture"/>
      <definedName name="F_INFO_NAME"/>
      <definedName name="f_nav_adjusted"/>
      <definedName name="f_risk_annualvolranking"/>
      <definedName name="f_risk_inforatioranking"/>
      <definedName name="f_up_mkt_capture"/>
    </definedNames>
    <sheetDataSet>
      <sheetData sheetId="0"/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thsiFinD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M101"/>
  <sheetViews>
    <sheetView workbookViewId="0">
      <selection activeCell="B33" sqref="B33"/>
    </sheetView>
  </sheetViews>
  <sheetFormatPr defaultRowHeight="13.9" x14ac:dyDescent="0.4"/>
  <cols>
    <col min="1" max="1" width="9.796875" bestFit="1" customWidth="1"/>
    <col min="2" max="2" width="14.1328125" bestFit="1" customWidth="1"/>
    <col min="3" max="3" width="10.796875" bestFit="1" customWidth="1"/>
    <col min="6" max="7" width="9.06640625" style="3"/>
    <col min="11" max="11" width="11.1328125" bestFit="1" customWidth="1"/>
  </cols>
  <sheetData>
    <row r="1" spans="1:13" x14ac:dyDescent="0.4">
      <c r="A1" t="s">
        <v>1</v>
      </c>
      <c r="B1" t="str">
        <f>[1]!F_INFO_NAME(A1)</f>
        <v>广发睿毅领先A</v>
      </c>
    </row>
    <row r="2" spans="1:13" x14ac:dyDescent="0.4">
      <c r="B2" t="s">
        <v>3</v>
      </c>
      <c r="C2" t="s">
        <v>4</v>
      </c>
      <c r="D2" t="s">
        <v>5</v>
      </c>
      <c r="F2" s="3" t="s">
        <v>6</v>
      </c>
      <c r="G2" s="3" t="s">
        <v>7</v>
      </c>
      <c r="H2" t="s">
        <v>2</v>
      </c>
      <c r="L2" t="s">
        <v>0</v>
      </c>
      <c r="M2" t="s">
        <v>8</v>
      </c>
    </row>
    <row r="3" spans="1:13" x14ac:dyDescent="0.4">
      <c r="A3">
        <v>2018</v>
      </c>
      <c r="B3" s="1">
        <f>[1]!f_up_mkt_capture($A$1,DATE(A3,1,1),DATE(A3,12,31),1,"885001.WI")</f>
        <v>0.75162859758548761</v>
      </c>
      <c r="C3" s="1">
        <f>[1]!f_down_mkt_capture($A$1,DATE(A3,1,1),DATE(A3,12,31),1,"885001.WI")</f>
        <v>0.64215538716369902</v>
      </c>
      <c r="E3">
        <v>2018</v>
      </c>
      <c r="F3" s="3">
        <f>[1]!f_risk_annualvolranking($A$1,DATE(A3,1,1),DATE(A3,12,31),1,1,3)</f>
        <v>10.642570281124499</v>
      </c>
      <c r="G3" s="3">
        <f>[1]!f_risk_inforatioranking($A$1,DATE(A3,1,1),DATE(A3,12,31),1,1,1,"000300.SH",3)</f>
        <v>5.0200803212851408</v>
      </c>
      <c r="H3">
        <v>0.75162859758548761</v>
      </c>
      <c r="L3" t="str">
        <f>[1]!F_INFO_NAME(L2)</f>
        <v>广发睿毅领先A</v>
      </c>
      <c r="M3" t="str">
        <f>[1]!F_INFO_NAME(M2)</f>
        <v>广发百发大数据策略成长A</v>
      </c>
    </row>
    <row r="4" spans="1:13" x14ac:dyDescent="0.4">
      <c r="A4">
        <v>2019</v>
      </c>
      <c r="B4" s="1">
        <f>[1]!f_up_mkt_capture($A$1,DATE(A4,1,1),DATE(A4,12,31),1,"885001.WI")</f>
        <v>0.99673438570142403</v>
      </c>
      <c r="C4" s="1">
        <f>[1]!f_down_mkt_capture($A$1,DATE(A4,1,1),DATE(A4,12,31),1,"885001.WI")</f>
        <v>1.019912041713479</v>
      </c>
      <c r="E4">
        <v>2019</v>
      </c>
      <c r="F4" s="3">
        <f>[1]!f_risk_annualvolranking($A$1,DATE(A4,1,1),DATE(A4,12,31),1,1,3)</f>
        <v>40.453074433656958</v>
      </c>
      <c r="G4" s="3">
        <f>[1]!f_risk_inforatioranking($A$1,DATE(A4,1,1),DATE(A4,12,31),1,1,1,"000300.SH",3)</f>
        <v>57.928802588996767</v>
      </c>
      <c r="H4">
        <v>0.99673438570142403</v>
      </c>
      <c r="K4" s="4">
        <v>44929</v>
      </c>
      <c r="L4" s="2">
        <f>[1]!f_nav_adjusted(L$2,$K4) / [1]!f_nav_adjusted(L$2,$K$4)</f>
        <v>1</v>
      </c>
      <c r="M4" s="2">
        <f>[1]!f_nav_adjusted(M$2,$K4) / [1]!f_nav_adjusted(M$2,$K$4)</f>
        <v>1</v>
      </c>
    </row>
    <row r="5" spans="1:13" x14ac:dyDescent="0.4">
      <c r="A5">
        <v>2020</v>
      </c>
      <c r="B5" s="1">
        <f>[1]!f_up_mkt_capture($A$1,DATE(A5,1,1),DATE(A5,12,31),1,"885001.WI")</f>
        <v>0.82810155420912723</v>
      </c>
      <c r="C5" s="1">
        <f>[1]!f_down_mkt_capture($A$1,DATE(A5,1,1),DATE(A5,12,31),1,"885001.WI")</f>
        <v>0.7177016931266903</v>
      </c>
      <c r="E5">
        <v>2020</v>
      </c>
      <c r="F5" s="3">
        <f>[1]!f_risk_annualvolranking($A$1,DATE(A5,1,1),DATE(A5,12,31),1,1,3)</f>
        <v>12.910798122065728</v>
      </c>
      <c r="G5" s="3">
        <f>[1]!f_risk_inforatioranking($A$1,DATE(A5,1,1),DATE(A5,12,31),1,1,1,"000300.SH",3)</f>
        <v>40.375586854460096</v>
      </c>
      <c r="H5">
        <v>0.82810155420912723</v>
      </c>
      <c r="K5" s="4">
        <v>44930</v>
      </c>
      <c r="L5" s="2">
        <f>[1]!f_nav_adjusted(L$2,$K5) / [1]!f_nav_adjusted(L$2,$K$4)</f>
        <v>1.017203713817586</v>
      </c>
      <c r="M5" s="2">
        <f>[1]!f_nav_adjusted(M$2,$K5) / [1]!f_nav_adjusted(M$2,$K$4)</f>
        <v>1.0115118956254798</v>
      </c>
    </row>
    <row r="6" spans="1:13" x14ac:dyDescent="0.4">
      <c r="A6">
        <v>2021</v>
      </c>
      <c r="B6" s="1">
        <f>[1]!f_up_mkt_capture($A$1,DATE(A6,1,1),DATE(A6,12,31),1,"885001.WI")</f>
        <v>0.3226107323294366</v>
      </c>
      <c r="C6" s="1">
        <f>[1]!f_down_mkt_capture($A$1,DATE(A6,1,1),DATE(A6,12,31),1,"885001.WI")</f>
        <v>0.15420179435651543</v>
      </c>
      <c r="E6">
        <v>2021</v>
      </c>
      <c r="F6" s="3">
        <f>[1]!f_risk_annualvolranking($A$1,DATE(A6,1,1),DATE(A6,12,31),1,1,3)</f>
        <v>5.5962691538974019</v>
      </c>
      <c r="G6" s="3">
        <f>[1]!f_risk_inforatioranking($A$1,DATE(A6,1,1),DATE(A6,12,31),1,1,1,"000300.SH",3)</f>
        <v>23.317788141239173</v>
      </c>
      <c r="H6">
        <v>0.3226107323294366</v>
      </c>
      <c r="K6" s="4">
        <v>44931</v>
      </c>
      <c r="L6" s="2">
        <f>[1]!f_nav_adjusted(L$2,$K6) / [1]!f_nav_adjusted(L$2,$K$4)</f>
        <v>1.0244743309666848</v>
      </c>
      <c r="M6" s="2">
        <f>[1]!f_nav_adjusted(M$2,$K6) / [1]!f_nav_adjusted(M$2,$K$4)</f>
        <v>1.0107444359171143</v>
      </c>
    </row>
    <row r="7" spans="1:13" x14ac:dyDescent="0.4">
      <c r="A7">
        <v>2022</v>
      </c>
      <c r="B7" s="1">
        <f>[1]!f_up_mkt_capture($A$1,DATE(A7,1,1),DATE(A7,12,31),1,"885001.WI")</f>
        <v>0.65135840237310394</v>
      </c>
      <c r="C7" s="1">
        <f>[1]!f_down_mkt_capture($A$1,DATE(A7,1,1),DATE(A7,12,31),1,"885001.WI")</f>
        <v>0.44850674623422565</v>
      </c>
      <c r="E7">
        <v>2022</v>
      </c>
      <c r="F7" s="3">
        <f>[1]!f_risk_annualvolranking($A$1,DATE(A7,1,1),DATE(A7,12,31),1,1,3)</f>
        <v>10.841546626231995</v>
      </c>
      <c r="G7" s="3">
        <f>[1]!f_risk_inforatioranking($A$1,DATE(A7,1,1),DATE(A7,12,31),1,1,1,"000300.SH",3)</f>
        <v>0.22744503411675512</v>
      </c>
      <c r="H7">
        <v>0.65135840237310394</v>
      </c>
      <c r="K7" s="4">
        <v>44932</v>
      </c>
      <c r="L7" s="2">
        <f>[1]!f_nav_adjusted(L$2,$K7) / [1]!f_nav_adjusted(L$2,$K$4)</f>
        <v>1.0081922446750409</v>
      </c>
      <c r="M7" s="2">
        <f>[1]!f_nav_adjusted(M$2,$K7) / [1]!f_nav_adjusted(M$2,$K$4)</f>
        <v>1.0046047582501918</v>
      </c>
    </row>
    <row r="8" spans="1:13" x14ac:dyDescent="0.4">
      <c r="A8">
        <v>2023</v>
      </c>
      <c r="B8" s="1">
        <f>[1]!f_up_mkt_capture($A$1,DATE(A8,1,1),DATE(A8,5,31),1,"885001.WI")</f>
        <v>0.59405662916788393</v>
      </c>
      <c r="C8" s="1">
        <f>[1]!f_down_mkt_capture($A$1,DATE(A8,1,1),DATE(A8,5,31),1,"885001.WI")</f>
        <v>0.89714504926019278</v>
      </c>
      <c r="E8">
        <v>2023</v>
      </c>
      <c r="F8" s="3">
        <f>[1]!f_risk_annualvolranking($A$1,DATE(A8,1,1),DATE(A8,5,31),1,1,3)</f>
        <v>30.627306273062732</v>
      </c>
      <c r="G8" s="3">
        <f>[1]!f_risk_inforatioranking($A$1,DATE(A8,1,1),DATE(A8,5,31),1,1,1,"000300.SH",3)</f>
        <v>82.685211467499286</v>
      </c>
      <c r="H8">
        <v>0.59405662916788393</v>
      </c>
      <c r="K8" s="4">
        <v>44935</v>
      </c>
      <c r="L8" s="2">
        <f>[1]!f_nav_adjusted(L$2,$K8) / [1]!f_nav_adjusted(L$2,$K$4)</f>
        <v>1.0171013107591478</v>
      </c>
      <c r="M8" s="2">
        <f>[1]!f_nav_adjusted(M$2,$K8) / [1]!f_nav_adjusted(M$2,$K$4)</f>
        <v>1.0122793553338449</v>
      </c>
    </row>
    <row r="9" spans="1:13" x14ac:dyDescent="0.4">
      <c r="K9" s="4">
        <v>44936</v>
      </c>
      <c r="L9" s="2">
        <f>[1]!f_nav_adjusted(L$2,$K9) / [1]!f_nav_adjusted(L$2,$K$4)</f>
        <v>1.0152921900600764</v>
      </c>
      <c r="M9" s="2">
        <f>[1]!f_nav_adjusted(M$2,$K9) / [1]!f_nav_adjusted(M$2,$K$4)</f>
        <v>1.0092095165003838</v>
      </c>
    </row>
    <row r="10" spans="1:13" x14ac:dyDescent="0.4">
      <c r="K10" s="4">
        <v>44937</v>
      </c>
      <c r="L10" s="2">
        <f>[1]!f_nav_adjusted(L$2,$K10) / [1]!f_nav_adjusted(L$2,$K$4)</f>
        <v>1.0048129437465865</v>
      </c>
      <c r="M10" s="2">
        <f>[1]!f_nav_adjusted(M$2,$K10) / [1]!f_nav_adjusted(M$2,$K$4)</f>
        <v>1.0038372985418267</v>
      </c>
    </row>
    <row r="11" spans="1:13" x14ac:dyDescent="0.4">
      <c r="K11" s="4">
        <v>44938</v>
      </c>
      <c r="L11" s="2">
        <f>[1]!f_nav_adjusted(L$2,$K11) / [1]!f_nav_adjusted(L$2,$K$4)</f>
        <v>1.0072023484434733</v>
      </c>
      <c r="M11" s="2">
        <f>[1]!f_nav_adjusted(M$2,$K11) / [1]!f_nav_adjusted(M$2,$K$4)</f>
        <v>1.0061396776669225</v>
      </c>
    </row>
    <row r="12" spans="1:13" x14ac:dyDescent="0.4">
      <c r="K12" s="4">
        <v>44939</v>
      </c>
      <c r="L12" s="2">
        <f>[1]!f_nav_adjusted(L$2,$K12) / [1]!f_nav_adjusted(L$2,$K$4)</f>
        <v>1.0258397050791916</v>
      </c>
      <c r="M12" s="2">
        <f>[1]!f_nav_adjusted(M$2,$K12) / [1]!f_nav_adjusted(M$2,$K$4)</f>
        <v>1.0130468150422103</v>
      </c>
    </row>
    <row r="13" spans="1:13" x14ac:dyDescent="0.4">
      <c r="K13" s="4">
        <v>44942</v>
      </c>
      <c r="L13" s="2">
        <f>[1]!f_nav_adjusted(L$2,$K13) / [1]!f_nav_adjusted(L$2,$K$4)</f>
        <v>1.0193200436919716</v>
      </c>
      <c r="M13" s="2">
        <f>[1]!f_nav_adjusted(M$2,$K13) / [1]!f_nav_adjusted(M$2,$K$4)</f>
        <v>1.0245587106676899</v>
      </c>
    </row>
    <row r="14" spans="1:13" x14ac:dyDescent="0.4">
      <c r="K14" s="4">
        <v>44943</v>
      </c>
      <c r="L14" s="2">
        <f>[1]!f_nav_adjusted(L$2,$K14) / [1]!f_nav_adjusted(L$2,$K$4)</f>
        <v>1.0185349535772801</v>
      </c>
      <c r="M14" s="2">
        <f>[1]!f_nav_adjusted(M$2,$K14) / [1]!f_nav_adjusted(M$2,$K$4)</f>
        <v>1.0237912509593248</v>
      </c>
    </row>
    <row r="15" spans="1:13" x14ac:dyDescent="0.4">
      <c r="K15" s="4">
        <v>44944</v>
      </c>
      <c r="L15" s="2">
        <f>[1]!f_nav_adjusted(L$2,$K15) / [1]!f_nav_adjusted(L$2,$K$4)</f>
        <v>1.0150191152375749</v>
      </c>
      <c r="M15" s="2">
        <f>[1]!f_nav_adjusted(M$2,$K15) / [1]!f_nav_adjusted(M$2,$K$4)</f>
        <v>1.0276285495011512</v>
      </c>
    </row>
    <row r="16" spans="1:13" x14ac:dyDescent="0.4">
      <c r="K16" s="4">
        <v>44945</v>
      </c>
      <c r="L16" s="2">
        <f>[1]!f_nav_adjusted(L$2,$K16) / [1]!f_nav_adjusted(L$2,$K$4)</f>
        <v>1.0160090114691425</v>
      </c>
      <c r="M16" s="2">
        <f>[1]!f_nav_adjusted(M$2,$K16) / [1]!f_nav_adjusted(M$2,$K$4)</f>
        <v>1.0353031465848044</v>
      </c>
    </row>
    <row r="17" spans="11:13" x14ac:dyDescent="0.4">
      <c r="K17" s="4">
        <v>44946</v>
      </c>
      <c r="L17" s="2">
        <f>[1]!f_nav_adjusted(L$2,$K17) / [1]!f_nav_adjusted(L$2,$K$4)</f>
        <v>1.0225628072091753</v>
      </c>
      <c r="M17" s="2">
        <f>[1]!f_nav_adjusted(M$2,$K17) / [1]!f_nav_adjusted(M$2,$K$4)</f>
        <v>1.0399079048349962</v>
      </c>
    </row>
    <row r="18" spans="11:13" x14ac:dyDescent="0.4">
      <c r="K18" s="4">
        <v>44956</v>
      </c>
      <c r="L18" s="2">
        <f>[1]!f_nav_adjusted(L$2,$K18) / [1]!f_nav_adjusted(L$2,$K$4)</f>
        <v>0.99897596941561984</v>
      </c>
      <c r="M18" s="2">
        <f>[1]!f_nav_adjusted(M$2,$K18) / [1]!f_nav_adjusted(M$2,$K$4)</f>
        <v>1.0552570990023025</v>
      </c>
    </row>
    <row r="19" spans="11:13" x14ac:dyDescent="0.4">
      <c r="K19" s="4">
        <v>44957</v>
      </c>
      <c r="L19" s="2">
        <f>[1]!f_nav_adjusted(L$2,$K19) / [1]!f_nav_adjusted(L$2,$K$4)</f>
        <v>0.99129574003276899</v>
      </c>
      <c r="M19" s="2">
        <f>[1]!f_nav_adjusted(M$2,$K19) / [1]!f_nav_adjusted(M$2,$K$4)</f>
        <v>1.0590943975441289</v>
      </c>
    </row>
    <row r="20" spans="11:13" x14ac:dyDescent="0.4">
      <c r="K20" s="4">
        <v>44958</v>
      </c>
      <c r="L20" s="2">
        <f>[1]!f_nav_adjusted(L$2,$K20) / [1]!f_nav_adjusted(L$2,$K$4)</f>
        <v>0.99214909885308566</v>
      </c>
      <c r="M20" s="2">
        <f>[1]!f_nav_adjusted(M$2,$K20) / [1]!f_nav_adjusted(M$2,$K$4)</f>
        <v>1.0736761320030699</v>
      </c>
    </row>
    <row r="21" spans="11:13" x14ac:dyDescent="0.4">
      <c r="K21" s="4">
        <v>44959</v>
      </c>
      <c r="L21" s="2">
        <f>[1]!f_nav_adjusted(L$2,$K21) / [1]!f_nav_adjusted(L$2,$K$4)</f>
        <v>0.99290005461496433</v>
      </c>
      <c r="M21" s="2">
        <f>[1]!f_nav_adjusted(M$2,$K21) / [1]!f_nav_adjusted(M$2,$K$4)</f>
        <v>1.0744435917114352</v>
      </c>
    </row>
    <row r="22" spans="11:13" x14ac:dyDescent="0.4">
      <c r="K22" s="4">
        <v>44960</v>
      </c>
      <c r="L22" s="2">
        <f>[1]!f_nav_adjusted(L$2,$K22) / [1]!f_nav_adjusted(L$2,$K$4)</f>
        <v>0.98303522665210263</v>
      </c>
      <c r="M22" s="2">
        <f>[1]!f_nav_adjusted(M$2,$K22) / [1]!f_nav_adjusted(M$2,$K$4)</f>
        <v>1.0729086722947045</v>
      </c>
    </row>
    <row r="23" spans="11:13" x14ac:dyDescent="0.4">
      <c r="K23" s="4">
        <v>44963</v>
      </c>
      <c r="L23" s="2">
        <f>[1]!f_nav_adjusted(L$2,$K23) / [1]!f_nav_adjusted(L$2,$K$4)</f>
        <v>0.97979246313489887</v>
      </c>
      <c r="M23" s="2">
        <f>[1]!f_nav_adjusted(M$2,$K23) / [1]!f_nav_adjusted(M$2,$K$4)</f>
        <v>1.0767459708365312</v>
      </c>
    </row>
    <row r="24" spans="11:13" x14ac:dyDescent="0.4">
      <c r="K24" s="4">
        <v>44964</v>
      </c>
      <c r="L24" s="2">
        <f>[1]!f_nav_adjusted(L$2,$K24) / [1]!f_nav_adjusted(L$2,$K$4)</f>
        <v>0.98187465865647183</v>
      </c>
      <c r="M24" s="2">
        <f>[1]!f_nav_adjusted(M$2,$K24) / [1]!f_nav_adjusted(M$2,$K$4)</f>
        <v>1.0851880276285495</v>
      </c>
    </row>
    <row r="25" spans="11:13" x14ac:dyDescent="0.4">
      <c r="K25" s="4">
        <v>44965</v>
      </c>
      <c r="L25" s="2">
        <f>[1]!f_nav_adjusted(L$2,$K25) / [1]!f_nav_adjusted(L$2,$K$4)</f>
        <v>0.98214773347897311</v>
      </c>
      <c r="M25" s="2">
        <f>[1]!f_nav_adjusted(M$2,$K25) / [1]!f_nav_adjusted(M$2,$K$4)</f>
        <v>1.0805832693783577</v>
      </c>
    </row>
    <row r="26" spans="11:13" x14ac:dyDescent="0.4">
      <c r="K26" s="4">
        <v>44966</v>
      </c>
      <c r="L26" s="2">
        <f>[1]!f_nav_adjusted(L$2,$K26) / [1]!f_nav_adjusted(L$2,$K$4)</f>
        <v>0.99010103768432534</v>
      </c>
      <c r="M26" s="2">
        <f>[1]!f_nav_adjusted(M$2,$K26) / [1]!f_nav_adjusted(M$2,$K$4)</f>
        <v>1.0928626247122026</v>
      </c>
    </row>
    <row r="27" spans="11:13" x14ac:dyDescent="0.4">
      <c r="K27" s="4">
        <v>44967</v>
      </c>
      <c r="L27" s="2">
        <f>[1]!f_nav_adjusted(L$2,$K27) / [1]!f_nav_adjusted(L$2,$K$4)</f>
        <v>0.99436783178590926</v>
      </c>
      <c r="M27" s="2">
        <f>[1]!f_nav_adjusted(M$2,$K27) / [1]!f_nav_adjusted(M$2,$K$4)</f>
        <v>1.0951650038372986</v>
      </c>
    </row>
    <row r="28" spans="11:13" x14ac:dyDescent="0.4">
      <c r="K28" s="4">
        <v>44970</v>
      </c>
      <c r="L28" s="2">
        <f>[1]!f_nav_adjusted(L$2,$K28) / [1]!f_nav_adjusted(L$2,$K$4)</f>
        <v>1.0116739486619333</v>
      </c>
      <c r="M28" s="2">
        <f>[1]!f_nav_adjusted(M$2,$K28) / [1]!f_nav_adjusted(M$2,$K$4)</f>
        <v>1.1059094397544129</v>
      </c>
    </row>
    <row r="29" spans="11:13" x14ac:dyDescent="0.4">
      <c r="K29" s="4">
        <v>44971</v>
      </c>
      <c r="L29" s="2">
        <f>[1]!f_nav_adjusted(L$2,$K29) / [1]!f_nav_adjusted(L$2,$K$4)</f>
        <v>1.011708083014746</v>
      </c>
      <c r="M29" s="2">
        <f>[1]!f_nav_adjusted(M$2,$K29) / [1]!f_nav_adjusted(M$2,$K$4)</f>
        <v>1.1082118188795089</v>
      </c>
    </row>
    <row r="30" spans="11:13" x14ac:dyDescent="0.4">
      <c r="K30" s="4">
        <v>44972</v>
      </c>
      <c r="L30" s="2">
        <f>[1]!f_nav_adjusted(L$2,$K30) / [1]!f_nav_adjusted(L$2,$K$4)</f>
        <v>1.004539868924085</v>
      </c>
      <c r="M30" s="2">
        <f>[1]!f_nav_adjusted(M$2,$K30) / [1]!f_nav_adjusted(M$2,$K$4)</f>
        <v>1.1128165771297007</v>
      </c>
    </row>
    <row r="31" spans="11:13" x14ac:dyDescent="0.4">
      <c r="K31" s="4">
        <v>44973</v>
      </c>
      <c r="L31" s="2">
        <f>[1]!f_nav_adjusted(L$2,$K31) / [1]!f_nav_adjusted(L$2,$K$4)</f>
        <v>1.0013995084653193</v>
      </c>
      <c r="M31" s="2">
        <f>[1]!f_nav_adjusted(M$2,$K31) / [1]!f_nav_adjusted(M$2,$K$4)</f>
        <v>1.0882578664620108</v>
      </c>
    </row>
    <row r="32" spans="11:13" x14ac:dyDescent="0.4">
      <c r="K32" s="4">
        <v>44974</v>
      </c>
      <c r="L32" s="2">
        <f>[1]!f_nav_adjusted(L$2,$K32) / [1]!f_nav_adjusted(L$2,$K$4)</f>
        <v>0.99272938285090107</v>
      </c>
      <c r="M32" s="2">
        <f>[1]!f_nav_adjusted(M$2,$K32) / [1]!f_nav_adjusted(M$2,$K$4)</f>
        <v>1.0905602455871068</v>
      </c>
    </row>
    <row r="33" spans="11:13" x14ac:dyDescent="0.4">
      <c r="K33" s="4">
        <v>44977</v>
      </c>
      <c r="L33" s="2">
        <f>[1]!f_nav_adjusted(L$2,$K33) / [1]!f_nav_adjusted(L$2,$K$4)</f>
        <v>1.0092504096122337</v>
      </c>
      <c r="M33" s="2">
        <f>[1]!f_nav_adjusted(M$2,$K33) / [1]!f_nav_adjusted(M$2,$K$4)</f>
        <v>1.1074443591711436</v>
      </c>
    </row>
    <row r="34" spans="11:13" x14ac:dyDescent="0.4">
      <c r="K34" s="4">
        <v>44978</v>
      </c>
      <c r="L34" s="2">
        <f>[1]!f_nav_adjusted(L$2,$K34) / [1]!f_nav_adjusted(L$2,$K$4)</f>
        <v>1.005598033861278</v>
      </c>
      <c r="M34" s="2">
        <f>[1]!f_nav_adjusted(M$2,$K34) / [1]!f_nav_adjusted(M$2,$K$4)</f>
        <v>1.1112816577129701</v>
      </c>
    </row>
    <row r="35" spans="11:13" x14ac:dyDescent="0.4">
      <c r="K35" s="4">
        <v>44979</v>
      </c>
      <c r="L35" s="2">
        <f>[1]!f_nav_adjusted(L$2,$K35) / [1]!f_nav_adjusted(L$2,$K$4)</f>
        <v>1.0024918077553249</v>
      </c>
      <c r="M35" s="2">
        <f>[1]!f_nav_adjusted(M$2,$K35) / [1]!f_nav_adjusted(M$2,$K$4)</f>
        <v>1.1135840368380661</v>
      </c>
    </row>
    <row r="36" spans="11:13" x14ac:dyDescent="0.4">
      <c r="K36" s="4">
        <v>44980</v>
      </c>
      <c r="L36" s="2">
        <f>[1]!f_nav_adjusted(L$2,$K36) / [1]!f_nav_adjusted(L$2,$K$4)</f>
        <v>0.99706444565811014</v>
      </c>
      <c r="M36" s="2">
        <f>[1]!f_nav_adjusted(M$2,$K36) / [1]!f_nav_adjusted(M$2,$K$4)</f>
        <v>1.1128165771297007</v>
      </c>
    </row>
    <row r="37" spans="11:13" x14ac:dyDescent="0.4">
      <c r="K37" s="4">
        <v>44981</v>
      </c>
      <c r="L37" s="2">
        <f>[1]!f_nav_adjusted(L$2,$K37) / [1]!f_nav_adjusted(L$2,$K$4)</f>
        <v>0.99139814309120688</v>
      </c>
      <c r="M37" s="2">
        <f>[1]!f_nav_adjusted(M$2,$K37) / [1]!f_nav_adjusted(M$2,$K$4)</f>
        <v>1.1128165771297007</v>
      </c>
    </row>
    <row r="38" spans="11:13" x14ac:dyDescent="0.4">
      <c r="K38" s="4">
        <v>44984</v>
      </c>
      <c r="L38" s="2">
        <f>[1]!f_nav_adjusted(L$2,$K38) / [1]!f_nav_adjusted(L$2,$K$4)</f>
        <v>0.99918077553249585</v>
      </c>
      <c r="M38" s="2">
        <f>[1]!f_nav_adjusted(M$2,$K38) / [1]!f_nav_adjusted(M$2,$K$4)</f>
        <v>1.1089792785878743</v>
      </c>
    </row>
    <row r="39" spans="11:13" x14ac:dyDescent="0.4">
      <c r="K39" s="4">
        <v>44985</v>
      </c>
      <c r="L39" s="2">
        <f>[1]!f_nav_adjusted(L$2,$K39) / [1]!f_nav_adjusted(L$2,$K$4)</f>
        <v>1.0057345712725287</v>
      </c>
      <c r="M39" s="2">
        <f>[1]!f_nav_adjusted(M$2,$K39) / [1]!f_nav_adjusted(M$2,$K$4)</f>
        <v>1.1158864159631618</v>
      </c>
    </row>
    <row r="40" spans="11:13" x14ac:dyDescent="0.4">
      <c r="K40" s="4">
        <v>44986</v>
      </c>
      <c r="L40" s="2">
        <f>[1]!f_nav_adjusted(L$2,$K40) / [1]!f_nav_adjusted(L$2,$K$4)</f>
        <v>1.0093869470234844</v>
      </c>
      <c r="M40" s="2">
        <f>[1]!f_nav_adjusted(M$2,$K40) / [1]!f_nav_adjusted(M$2,$K$4)</f>
        <v>1.123561013046815</v>
      </c>
    </row>
    <row r="41" spans="11:13" x14ac:dyDescent="0.4">
      <c r="K41" s="4">
        <v>44987</v>
      </c>
      <c r="L41" s="2">
        <f>[1]!f_nav_adjusted(L$2,$K41) / [1]!f_nav_adjusted(L$2,$K$4)</f>
        <v>1.0129027853631896</v>
      </c>
      <c r="M41" s="2">
        <f>[1]!f_nav_adjusted(M$2,$K41) / [1]!f_nav_adjusted(M$2,$K$4)</f>
        <v>1.1227935533384499</v>
      </c>
    </row>
    <row r="42" spans="11:13" x14ac:dyDescent="0.4">
      <c r="K42" s="4">
        <v>44988</v>
      </c>
      <c r="L42" s="2">
        <f>[1]!f_nav_adjusted(L$2,$K42) / [1]!f_nav_adjusted(L$2,$K$4)</f>
        <v>1.0134830693610049</v>
      </c>
      <c r="M42" s="2">
        <f>[1]!f_nav_adjusted(M$2,$K42) / [1]!f_nav_adjusted(M$2,$K$4)</f>
        <v>1.1197237145049885</v>
      </c>
    </row>
    <row r="43" spans="11:13" x14ac:dyDescent="0.4">
      <c r="K43" s="4">
        <v>44991</v>
      </c>
      <c r="L43" s="2">
        <f>[1]!f_nav_adjusted(L$2,$K43) / [1]!f_nav_adjusted(L$2,$K$4)</f>
        <v>1.0091821409066084</v>
      </c>
      <c r="M43" s="2">
        <f>[1]!f_nav_adjusted(M$2,$K43) / [1]!f_nav_adjusted(M$2,$K$4)</f>
        <v>1.1227935533384499</v>
      </c>
    </row>
    <row r="44" spans="11:13" x14ac:dyDescent="0.4">
      <c r="K44" s="4">
        <v>44992</v>
      </c>
      <c r="L44" s="2">
        <f>[1]!f_nav_adjusted(L$2,$K44) / [1]!f_nav_adjusted(L$2,$K$4)</f>
        <v>0.99750819224467491</v>
      </c>
      <c r="M44" s="2">
        <f>[1]!f_nav_adjusted(M$2,$K44) / [1]!f_nav_adjusted(M$2,$K$4)</f>
        <v>1.1051419800460476</v>
      </c>
    </row>
    <row r="45" spans="11:13" x14ac:dyDescent="0.4">
      <c r="K45" s="4">
        <v>44993</v>
      </c>
      <c r="L45" s="2">
        <f>[1]!f_nav_adjusted(L$2,$K45) / [1]!f_nav_adjusted(L$2,$K$4)</f>
        <v>0.99737165483342427</v>
      </c>
      <c r="M45" s="2">
        <f>[1]!f_nav_adjusted(M$2,$K45) / [1]!f_nav_adjusted(M$2,$K$4)</f>
        <v>1.1112816577129701</v>
      </c>
    </row>
    <row r="46" spans="11:13" x14ac:dyDescent="0.4">
      <c r="K46" s="4">
        <v>44994</v>
      </c>
      <c r="L46" s="2">
        <f>[1]!f_nav_adjusted(L$2,$K46) / [1]!f_nav_adjusted(L$2,$K$4)</f>
        <v>0.99242217367558705</v>
      </c>
      <c r="M46" s="2">
        <f>[1]!f_nav_adjusted(M$2,$K46) / [1]!f_nav_adjusted(M$2,$K$4)</f>
        <v>1.1120491174213354</v>
      </c>
    </row>
    <row r="47" spans="11:13" x14ac:dyDescent="0.4">
      <c r="K47" s="4">
        <v>44995</v>
      </c>
      <c r="L47" s="2">
        <f>[1]!f_nav_adjusted(L$2,$K47) / [1]!f_nav_adjusted(L$2,$K$4)</f>
        <v>0.97818814855270331</v>
      </c>
      <c r="M47" s="2">
        <f>[1]!f_nav_adjusted(M$2,$K47) / [1]!f_nav_adjusted(M$2,$K$4)</f>
        <v>1.0974673829623944</v>
      </c>
    </row>
    <row r="48" spans="11:13" x14ac:dyDescent="0.4">
      <c r="K48" s="4">
        <v>44998</v>
      </c>
      <c r="L48" s="2">
        <f>[1]!f_nav_adjusted(L$2,$K48) / [1]!f_nav_adjusted(L$2,$K$4)</f>
        <v>0.99228563626433641</v>
      </c>
      <c r="M48" s="2">
        <f>[1]!f_nav_adjusted(M$2,$K48) / [1]!f_nav_adjusted(M$2,$K$4)</f>
        <v>1.0990023023791251</v>
      </c>
    </row>
    <row r="49" spans="11:13" x14ac:dyDescent="0.4">
      <c r="K49" s="4">
        <v>44999</v>
      </c>
      <c r="L49" s="2">
        <f>[1]!f_nav_adjusted(L$2,$K49) / [1]!f_nav_adjusted(L$2,$K$4)</f>
        <v>0.98388858547241942</v>
      </c>
      <c r="M49" s="2">
        <f>[1]!f_nav_adjusted(M$2,$K49) / [1]!f_nav_adjusted(M$2,$K$4)</f>
        <v>1.0836531082118188</v>
      </c>
    </row>
    <row r="50" spans="11:13" x14ac:dyDescent="0.4">
      <c r="K50" s="4">
        <v>45000</v>
      </c>
      <c r="L50" s="2">
        <f>[1]!f_nav_adjusted(L$2,$K50) / [1]!f_nav_adjusted(L$2,$K$4)</f>
        <v>0.97549153468050243</v>
      </c>
      <c r="M50" s="2">
        <f>[1]!f_nav_adjusted(M$2,$K50) / [1]!f_nav_adjusted(M$2,$K$4)</f>
        <v>1.0966999232540293</v>
      </c>
    </row>
    <row r="51" spans="11:13" x14ac:dyDescent="0.4">
      <c r="K51" s="4">
        <v>45001</v>
      </c>
      <c r="L51" s="2">
        <f>[1]!f_nav_adjusted(L$2,$K51) / [1]!f_nav_adjusted(L$2,$K$4)</f>
        <v>0.96132577826324406</v>
      </c>
      <c r="M51" s="2">
        <f>[1]!f_nav_adjusted(M$2,$K51) / [1]!f_nav_adjusted(M$2,$K$4)</f>
        <v>1.0836531082118188</v>
      </c>
    </row>
    <row r="52" spans="11:13" x14ac:dyDescent="0.4">
      <c r="K52" s="4">
        <v>45002</v>
      </c>
      <c r="L52" s="2">
        <f>[1]!f_nav_adjusted(L$2,$K52) / [1]!f_nav_adjusted(L$2,$K$4)</f>
        <v>0.97057618787547784</v>
      </c>
      <c r="M52" s="2">
        <f>[1]!f_nav_adjusted(M$2,$K52) / [1]!f_nav_adjusted(M$2,$K$4)</f>
        <v>1.0874904067536455</v>
      </c>
    </row>
    <row r="53" spans="11:13" x14ac:dyDescent="0.4">
      <c r="K53" s="4">
        <v>45005</v>
      </c>
      <c r="L53" s="2">
        <f>[1]!f_nav_adjusted(L$2,$K53) / [1]!f_nav_adjusted(L$2,$K$4)</f>
        <v>0.96269115237575087</v>
      </c>
      <c r="M53" s="2">
        <f>[1]!f_nav_adjusted(M$2,$K53) / [1]!f_nav_adjusted(M$2,$K$4)</f>
        <v>1.0874904067536455</v>
      </c>
    </row>
    <row r="54" spans="11:13" x14ac:dyDescent="0.4">
      <c r="K54" s="4">
        <v>45006</v>
      </c>
      <c r="L54" s="2">
        <f>[1]!f_nav_adjusted(L$2,$K54) / [1]!f_nav_adjusted(L$2,$K$4)</f>
        <v>0.97317039868924082</v>
      </c>
      <c r="M54" s="2">
        <f>[1]!f_nav_adjusted(M$2,$K54) / [1]!f_nav_adjusted(M$2,$K$4)</f>
        <v>1.1020721412125865</v>
      </c>
    </row>
    <row r="55" spans="11:13" x14ac:dyDescent="0.4">
      <c r="K55" s="4">
        <v>45007</v>
      </c>
      <c r="L55" s="2">
        <f>[1]!f_nav_adjusted(L$2,$K55) / [1]!f_nav_adjusted(L$2,$K$4)</f>
        <v>0.9706444565811031</v>
      </c>
      <c r="M55" s="2">
        <f>[1]!f_nav_adjusted(M$2,$K55) / [1]!f_nav_adjusted(M$2,$K$4)</f>
        <v>1.1112816577129701</v>
      </c>
    </row>
    <row r="56" spans="11:13" x14ac:dyDescent="0.4">
      <c r="K56" s="4">
        <v>45008</v>
      </c>
      <c r="L56" s="2">
        <f>[1]!f_nav_adjusted(L$2,$K56) / [1]!f_nav_adjusted(L$2,$K$4)</f>
        <v>0.96740169306389934</v>
      </c>
      <c r="M56" s="2">
        <f>[1]!f_nav_adjusted(M$2,$K56) / [1]!f_nav_adjusted(M$2,$K$4)</f>
        <v>1.1074443591711436</v>
      </c>
    </row>
    <row r="57" spans="11:13" x14ac:dyDescent="0.4">
      <c r="K57" s="4">
        <v>45009</v>
      </c>
      <c r="L57" s="2">
        <f>[1]!f_nav_adjusted(L$2,$K57) / [1]!f_nav_adjusted(L$2,$K$4)</f>
        <v>0.96460267613326045</v>
      </c>
      <c r="M57" s="2">
        <f>[1]!f_nav_adjusted(M$2,$K57) / [1]!f_nav_adjusted(M$2,$K$4)</f>
        <v>1.1097467382962394</v>
      </c>
    </row>
    <row r="58" spans="11:13" x14ac:dyDescent="0.4">
      <c r="K58" s="4">
        <v>45012</v>
      </c>
      <c r="L58" s="2">
        <f>[1]!f_nav_adjusted(L$2,$K58) / [1]!f_nav_adjusted(L$2,$K$4)</f>
        <v>0.95978973238667387</v>
      </c>
      <c r="M58" s="2">
        <f>[1]!f_nav_adjusted(M$2,$K58) / [1]!f_nav_adjusted(M$2,$K$4)</f>
        <v>1.1073498802148887</v>
      </c>
    </row>
    <row r="59" spans="11:13" x14ac:dyDescent="0.4">
      <c r="K59" s="4">
        <v>45013</v>
      </c>
      <c r="L59" s="2">
        <f>[1]!f_nav_adjusted(L$2,$K59) / [1]!f_nav_adjusted(L$2,$K$4)</f>
        <v>0.95651283451665747</v>
      </c>
      <c r="M59" s="2">
        <f>[1]!f_nav_adjusted(M$2,$K59) / [1]!f_nav_adjusted(M$2,$K$4)</f>
        <v>1.0993603428396008</v>
      </c>
    </row>
    <row r="60" spans="11:13" x14ac:dyDescent="0.4">
      <c r="K60" s="4">
        <v>45014</v>
      </c>
      <c r="L60" s="2">
        <f>[1]!f_nav_adjusted(L$2,$K60) / [1]!f_nav_adjusted(L$2,$K$4)</f>
        <v>0.96351037684325502</v>
      </c>
      <c r="M60" s="2">
        <f>[1]!f_nav_adjusted(M$2,$K60) / [1]!f_nav_adjusted(M$2,$K$4)</f>
        <v>1.0921697592018418</v>
      </c>
    </row>
    <row r="61" spans="11:13" x14ac:dyDescent="0.4">
      <c r="K61" s="4">
        <v>45015</v>
      </c>
      <c r="L61" s="2">
        <f>[1]!f_nav_adjusted(L$2,$K61) / [1]!f_nav_adjusted(L$2,$K$4)</f>
        <v>0.98238667394866186</v>
      </c>
      <c r="M61" s="2">
        <f>[1]!f_nav_adjusted(M$2,$K61) / [1]!f_nav_adjusted(M$2,$K$4)</f>
        <v>1.0873760367766692</v>
      </c>
    </row>
    <row r="62" spans="11:13" x14ac:dyDescent="0.4">
      <c r="K62" s="4">
        <v>45016</v>
      </c>
      <c r="L62" s="2">
        <f>[1]!f_nav_adjusted(L$2,$K62) / [1]!f_nav_adjusted(L$2,$K$4)</f>
        <v>0.98569770617149099</v>
      </c>
      <c r="M62" s="2">
        <f>[1]!f_nav_adjusted(M$2,$K62) / [1]!f_nav_adjusted(M$2,$K$4)</f>
        <v>1.0961645278894858</v>
      </c>
    </row>
    <row r="63" spans="11:13" x14ac:dyDescent="0.4">
      <c r="K63" s="4">
        <v>45019</v>
      </c>
      <c r="L63" s="2">
        <f>[1]!f_nav_adjusted(L$2,$K63) / [1]!f_nav_adjusted(L$2,$K$4)</f>
        <v>1.0036523757509557</v>
      </c>
      <c r="M63" s="2">
        <f>[1]!f_nav_adjusted(M$2,$K63) / [1]!f_nav_adjusted(M$2,$K$4)</f>
        <v>1.1041540652647734</v>
      </c>
    </row>
    <row r="64" spans="11:13" x14ac:dyDescent="0.4">
      <c r="K64" s="4">
        <v>45020</v>
      </c>
      <c r="L64" s="2">
        <f>[1]!f_nav_adjusted(L$2,$K64) / [1]!f_nav_adjusted(L$2,$K$4)</f>
        <v>1.0045740032768977</v>
      </c>
      <c r="M64" s="2">
        <f>[1]!f_nav_adjusted(M$2,$K64) / [1]!f_nav_adjusted(M$2,$K$4)</f>
        <v>1.0913708054643132</v>
      </c>
    </row>
    <row r="65" spans="11:13" x14ac:dyDescent="0.4">
      <c r="K65" s="4">
        <v>45022</v>
      </c>
      <c r="L65" s="2">
        <f>[1]!f_nav_adjusted(L$2,$K65) / [1]!f_nav_adjusted(L$2,$K$4)</f>
        <v>1.0009898962315673</v>
      </c>
      <c r="M65" s="2">
        <f>[1]!f_nav_adjusted(M$2,$K65) / [1]!f_nav_adjusted(M$2,$K$4)</f>
        <v>1.0825823143514965</v>
      </c>
    </row>
    <row r="66" spans="11:13" x14ac:dyDescent="0.4">
      <c r="K66" s="4">
        <v>45023</v>
      </c>
      <c r="L66" s="2">
        <f>[1]!f_nav_adjusted(L$2,$K66) / [1]!f_nav_adjusted(L$2,$K$4)</f>
        <v>1.0109571272528672</v>
      </c>
      <c r="M66" s="2">
        <f>[1]!f_nav_adjusted(M$2,$K66) / [1]!f_nav_adjusted(M$2,$K$4)</f>
        <v>1.0881749905141982</v>
      </c>
    </row>
    <row r="67" spans="11:13" x14ac:dyDescent="0.4">
      <c r="K67" s="4">
        <v>45026</v>
      </c>
      <c r="L67" s="2">
        <f>[1]!f_nav_adjusted(L$2,$K67) / [1]!f_nav_adjusted(L$2,$K$4)</f>
        <v>1.0077143637356636</v>
      </c>
      <c r="M67" s="2">
        <f>[1]!f_nav_adjusted(M$2,$K67) / [1]!f_nav_adjusted(M$2,$K$4)</f>
        <v>1.0745927769762087</v>
      </c>
    </row>
    <row r="68" spans="11:13" x14ac:dyDescent="0.4">
      <c r="K68" s="4">
        <v>45027</v>
      </c>
      <c r="L68" s="2">
        <f>[1]!f_nav_adjusted(L$2,$K68) / [1]!f_nav_adjusted(L$2,$K$4)</f>
        <v>1.0034475696340797</v>
      </c>
      <c r="M68" s="2">
        <f>[1]!f_nav_adjusted(M$2,$K68) / [1]!f_nav_adjusted(M$2,$K$4)</f>
        <v>1.0745927769762087</v>
      </c>
    </row>
    <row r="69" spans="11:13" x14ac:dyDescent="0.4">
      <c r="K69" s="4">
        <v>45028</v>
      </c>
      <c r="L69" s="2">
        <f>[1]!f_nav_adjusted(L$2,$K69) / [1]!f_nav_adjusted(L$2,$K$4)</f>
        <v>0.99993173129437452</v>
      </c>
      <c r="M69" s="2">
        <f>[1]!f_nav_adjusted(M$2,$K69) / [1]!f_nav_adjusted(M$2,$K$4)</f>
        <v>1.0801854531389101</v>
      </c>
    </row>
    <row r="70" spans="11:13" x14ac:dyDescent="0.4">
      <c r="K70" s="4">
        <v>45029</v>
      </c>
      <c r="L70" s="2">
        <f>[1]!f_nav_adjusted(L$2,$K70) / [1]!f_nav_adjusted(L$2,$K$4)</f>
        <v>1.0018091206990714</v>
      </c>
      <c r="M70" s="2">
        <f>[1]!f_nav_adjusted(M$2,$K70) / [1]!f_nav_adjusted(M$2,$K$4)</f>
        <v>1.0769896381887951</v>
      </c>
    </row>
    <row r="71" spans="11:13" x14ac:dyDescent="0.4">
      <c r="K71" s="4">
        <v>45030</v>
      </c>
      <c r="L71" s="2">
        <f>[1]!f_nav_adjusted(L$2,$K71) / [1]!f_nav_adjusted(L$2,$K$4)</f>
        <v>1.0011264336428181</v>
      </c>
      <c r="M71" s="2">
        <f>[1]!f_nav_adjusted(M$2,$K71) / [1]!f_nav_adjusted(M$2,$K$4)</f>
        <v>1.0777885919263239</v>
      </c>
    </row>
    <row r="72" spans="11:13" x14ac:dyDescent="0.4">
      <c r="K72" s="4">
        <v>45033</v>
      </c>
      <c r="L72" s="2">
        <f>[1]!f_nav_adjusted(L$2,$K72) / [1]!f_nav_adjusted(L$2,$K$4)</f>
        <v>1.0148825778263242</v>
      </c>
      <c r="M72" s="2">
        <f>[1]!f_nav_adjusted(M$2,$K72) / [1]!f_nav_adjusted(M$2,$K$4)</f>
        <v>1.0825823143514965</v>
      </c>
    </row>
    <row r="73" spans="11:13" x14ac:dyDescent="0.4">
      <c r="K73" s="4">
        <v>45034</v>
      </c>
      <c r="L73" s="2">
        <f>[1]!f_nav_adjusted(L$2,$K73) / [1]!f_nav_adjusted(L$2,$K$4)</f>
        <v>1.0098989623156744</v>
      </c>
      <c r="M73" s="2">
        <f>[1]!f_nav_adjusted(M$2,$K73) / [1]!f_nav_adjusted(M$2,$K$4)</f>
        <v>1.0785875456638525</v>
      </c>
    </row>
    <row r="74" spans="11:13" x14ac:dyDescent="0.4">
      <c r="K74" s="4">
        <v>45035</v>
      </c>
      <c r="L74" s="2">
        <f>[1]!f_nav_adjusted(L$2,$K74) / [1]!f_nav_adjusted(L$2,$K$4)</f>
        <v>1.004027853631895</v>
      </c>
      <c r="M74" s="2">
        <f>[1]!f_nav_adjusted(M$2,$K74) / [1]!f_nav_adjusted(M$2,$K$4)</f>
        <v>1.0745927769762087</v>
      </c>
    </row>
    <row r="75" spans="11:13" x14ac:dyDescent="0.4">
      <c r="K75" s="4">
        <v>45036</v>
      </c>
      <c r="L75" s="2">
        <f>[1]!f_nav_adjusted(L$2,$K75) / [1]!f_nav_adjusted(L$2,$K$4)</f>
        <v>0.99955625341343524</v>
      </c>
      <c r="M75" s="2">
        <f>[1]!f_nav_adjusted(M$2,$K75) / [1]!f_nav_adjusted(M$2,$K$4)</f>
        <v>1.0690001008135073</v>
      </c>
    </row>
    <row r="76" spans="11:13" x14ac:dyDescent="0.4">
      <c r="K76" s="4">
        <v>45037</v>
      </c>
      <c r="L76" s="2">
        <f>[1]!f_nav_adjusted(L$2,$K76) / [1]!f_nav_adjusted(L$2,$K$4)</f>
        <v>0.98269388312397588</v>
      </c>
      <c r="M76" s="2">
        <f>[1]!f_nav_adjusted(M$2,$K76) / [1]!f_nav_adjusted(M$2,$K$4)</f>
        <v>1.0418356737375287</v>
      </c>
    </row>
    <row r="77" spans="11:13" x14ac:dyDescent="0.4">
      <c r="K77" s="4">
        <v>45040</v>
      </c>
      <c r="L77" s="2">
        <f>[1]!f_nav_adjusted(L$2,$K77) / [1]!f_nav_adjusted(L$2,$K$4)</f>
        <v>0.9740237575095575</v>
      </c>
      <c r="M77" s="2">
        <f>[1]!f_nav_adjusted(M$2,$K77) / [1]!f_nav_adjusted(M$2,$K$4)</f>
        <v>1.0410367199999999</v>
      </c>
    </row>
    <row r="78" spans="11:13" x14ac:dyDescent="0.4">
      <c r="K78" s="4">
        <v>45041</v>
      </c>
      <c r="L78" s="2">
        <f>[1]!f_nav_adjusted(L$2,$K78) / [1]!f_nav_adjusted(L$2,$K$4)</f>
        <v>0.96972282905516105</v>
      </c>
      <c r="M78" s="2">
        <f>[1]!f_nav_adjusted(M$2,$K78) / [1]!f_nav_adjusted(M$2,$K$4)</f>
        <v>1.022660784036838</v>
      </c>
    </row>
    <row r="79" spans="11:13" x14ac:dyDescent="0.4">
      <c r="K79" s="4">
        <v>45042</v>
      </c>
      <c r="L79" s="2">
        <f>[1]!f_nav_adjusted(L$2,$K79) / [1]!f_nav_adjusted(L$2,$K$4)</f>
        <v>0.97255598033861279</v>
      </c>
      <c r="M79" s="2">
        <f>[1]!f_nav_adjusted(M$2,$K79) / [1]!f_nav_adjusted(M$2,$K$4)</f>
        <v>1.0386398587874137</v>
      </c>
    </row>
    <row r="80" spans="11:13" x14ac:dyDescent="0.4">
      <c r="K80" s="4">
        <v>45043</v>
      </c>
      <c r="L80" s="2">
        <f>[1]!f_nav_adjusted(L$2,$K80) / [1]!f_nav_adjusted(L$2,$K$4)</f>
        <v>0.97549153468050243</v>
      </c>
      <c r="M80" s="2">
        <f>[1]!f_nav_adjusted(M$2,$K80) / [1]!f_nav_adjusted(M$2,$K$4)</f>
        <v>1.0418356737375287</v>
      </c>
    </row>
    <row r="81" spans="11:13" x14ac:dyDescent="0.4">
      <c r="K81" s="4">
        <v>45044</v>
      </c>
      <c r="L81" s="2">
        <f>[1]!f_nav_adjusted(L$2,$K81) / [1]!f_nav_adjusted(L$2,$K$4)</f>
        <v>0.98740442381212445</v>
      </c>
      <c r="M81" s="2">
        <f>[1]!f_nav_adjusted(M$2,$K81) / [1]!f_nav_adjusted(M$2,$K$4)</f>
        <v>1.0602116097006906</v>
      </c>
    </row>
    <row r="82" spans="11:13" x14ac:dyDescent="0.4">
      <c r="K82" s="4">
        <v>45050</v>
      </c>
      <c r="L82" s="2">
        <f>[1]!f_nav_adjusted(L$2,$K82) / [1]!f_nav_adjusted(L$2,$K$4)</f>
        <v>0.97067859093391584</v>
      </c>
      <c r="M82" s="2">
        <f>[1]!f_nav_adjusted(M$2,$K82) / [1]!f_nav_adjusted(M$2,$K$4)</f>
        <v>1.0650053321258635</v>
      </c>
    </row>
    <row r="83" spans="11:13" x14ac:dyDescent="0.4">
      <c r="K83" s="4">
        <v>45051</v>
      </c>
      <c r="L83" s="2">
        <f>[1]!f_nav_adjusted(L$2,$K83) / [1]!f_nav_adjusted(L$2,$K$4)</f>
        <v>0.97125887493173124</v>
      </c>
      <c r="M83" s="2">
        <f>[1]!f_nav_adjusted(M$2,$K83) / [1]!f_nav_adjusted(M$2,$K$4)</f>
        <v>1.055417887275518</v>
      </c>
    </row>
    <row r="84" spans="11:13" x14ac:dyDescent="0.4">
      <c r="K84" s="4">
        <v>45054</v>
      </c>
      <c r="L84" s="2">
        <f>[1]!f_nav_adjusted(L$2,$K84) / [1]!f_nav_adjusted(L$2,$K$4)</f>
        <v>0.96402239213544494</v>
      </c>
      <c r="M84" s="2">
        <f>[1]!f_nav_adjusted(M$2,$K84) / [1]!f_nav_adjusted(M$2,$K$4)</f>
        <v>1.0538199798004604</v>
      </c>
    </row>
    <row r="85" spans="11:13" x14ac:dyDescent="0.4">
      <c r="K85" s="4">
        <v>45055</v>
      </c>
      <c r="L85" s="2">
        <f>[1]!f_nav_adjusted(L$2,$K85) / [1]!f_nav_adjusted(L$2,$K$4)</f>
        <v>0.96142818132168217</v>
      </c>
      <c r="M85" s="2">
        <f>[1]!f_nav_adjusted(M$2,$K85) / [1]!f_nav_adjusted(M$2,$K$4)</f>
        <v>1.0386398587874137</v>
      </c>
    </row>
    <row r="86" spans="11:13" x14ac:dyDescent="0.4">
      <c r="K86" s="4">
        <v>45056</v>
      </c>
      <c r="L86" s="2">
        <f>[1]!f_nav_adjusted(L$2,$K86) / [1]!f_nav_adjusted(L$2,$K$4)</f>
        <v>0.94739896231567444</v>
      </c>
      <c r="M86" s="2">
        <f>[1]!f_nav_adjusted(M$2,$K86) / [1]!f_nav_adjusted(M$2,$K$4)</f>
        <v>1.0434335812125863</v>
      </c>
    </row>
    <row r="87" spans="11:13" x14ac:dyDescent="0.4">
      <c r="K87" s="4">
        <v>45057</v>
      </c>
      <c r="L87" s="2">
        <f>[1]!f_nav_adjusted(L$2,$K87) / [1]!f_nav_adjusted(L$2,$K$4)</f>
        <v>0.9513244128891315</v>
      </c>
      <c r="M87" s="2">
        <f>[1]!f_nav_adjusted(M$2,$K87) / [1]!f_nav_adjusted(M$2,$K$4)</f>
        <v>1.0530210260629316</v>
      </c>
    </row>
    <row r="88" spans="11:13" x14ac:dyDescent="0.4">
      <c r="K88" s="4">
        <v>45058</v>
      </c>
      <c r="L88" s="2">
        <f>[1]!f_nav_adjusted(L$2,$K88) / [1]!f_nav_adjusted(L$2,$K$4)</f>
        <v>0.93992353904969961</v>
      </c>
      <c r="M88" s="2">
        <f>[1]!f_nav_adjusted(M$2,$K88) / [1]!f_nav_adjusted(M$2,$K$4)</f>
        <v>1.0458304424251728</v>
      </c>
    </row>
    <row r="89" spans="11:13" x14ac:dyDescent="0.4">
      <c r="K89" s="4">
        <v>45061</v>
      </c>
      <c r="L89" s="2">
        <f>[1]!f_nav_adjusted(L$2,$K89) / [1]!f_nav_adjusted(L$2,$K$4)</f>
        <v>0.94791097760786458</v>
      </c>
      <c r="M89" s="2">
        <f>[1]!f_nav_adjusted(M$2,$K89) / [1]!f_nav_adjusted(M$2,$K$4)</f>
        <v>1.0538199798004604</v>
      </c>
    </row>
    <row r="90" spans="11:13" x14ac:dyDescent="0.4">
      <c r="K90" s="4">
        <v>45062</v>
      </c>
      <c r="L90" s="2">
        <f>[1]!f_nav_adjusted(L$2,$K90) / [1]!f_nav_adjusted(L$2,$K$4)</f>
        <v>0.9411865101037683</v>
      </c>
      <c r="M90" s="2">
        <f>[1]!f_nav_adjusted(M$2,$K90) / [1]!f_nav_adjusted(M$2,$K$4)</f>
        <v>1.048227303637759</v>
      </c>
    </row>
    <row r="91" spans="11:13" x14ac:dyDescent="0.4">
      <c r="K91" s="4">
        <v>45063</v>
      </c>
      <c r="L91" s="2">
        <f>[1]!f_nav_adjusted(L$2,$K91) / [1]!f_nav_adjusted(L$2,$K$4)</f>
        <v>0.93391589295466959</v>
      </c>
      <c r="M91" s="2">
        <f>[1]!f_nav_adjusted(M$2,$K91) / [1]!f_nav_adjusted(M$2,$K$4)</f>
        <v>1.0602116097006906</v>
      </c>
    </row>
    <row r="92" spans="11:13" x14ac:dyDescent="0.4">
      <c r="K92" s="4">
        <v>45064</v>
      </c>
      <c r="L92" s="2">
        <f>[1]!f_nav_adjusted(L$2,$K92) / [1]!f_nav_adjusted(L$2,$K$4)</f>
        <v>0.93483752048061164</v>
      </c>
      <c r="M92" s="2">
        <f>[1]!f_nav_adjusted(M$2,$K92) / [1]!f_nav_adjusted(M$2,$K$4)</f>
        <v>1.065804285863392</v>
      </c>
    </row>
    <row r="93" spans="11:13" x14ac:dyDescent="0.4">
      <c r="K93" s="4">
        <v>45065</v>
      </c>
      <c r="L93" s="2">
        <f>[1]!f_nav_adjusted(L$2,$K93) / [1]!f_nav_adjusted(L$2,$K$4)</f>
        <v>0.94057209175314027</v>
      </c>
      <c r="M93" s="2">
        <f>[1]!f_nav_adjusted(M$2,$K93) / [1]!f_nav_adjusted(M$2,$K$4)</f>
        <v>1.0650053321258635</v>
      </c>
    </row>
    <row r="94" spans="11:13" x14ac:dyDescent="0.4">
      <c r="K94" s="4">
        <v>45068</v>
      </c>
      <c r="L94" s="2">
        <f>[1]!f_nav_adjusted(L$2,$K94) / [1]!f_nav_adjusted(L$2,$K$4)</f>
        <v>0.94753549972692508</v>
      </c>
      <c r="M94" s="2">
        <f>[1]!f_nav_adjusted(M$2,$K94) / [1]!f_nav_adjusted(M$2,$K$4)</f>
        <v>1.0721959157636223</v>
      </c>
    </row>
    <row r="95" spans="11:13" x14ac:dyDescent="0.4">
      <c r="K95" s="4">
        <v>45069</v>
      </c>
      <c r="L95" s="2">
        <f>[1]!f_nav_adjusted(L$2,$K95) / [1]!f_nav_adjusted(L$2,$K$4)</f>
        <v>0.92937602403058439</v>
      </c>
      <c r="M95" s="2">
        <f>[1]!f_nav_adjusted(M$2,$K95) / [1]!f_nav_adjusted(M$2,$K$4)</f>
        <v>1.0642063783883347</v>
      </c>
    </row>
    <row r="96" spans="11:13" x14ac:dyDescent="0.4">
      <c r="K96" s="4">
        <v>45070</v>
      </c>
      <c r="L96" s="2">
        <f>[1]!f_nav_adjusted(L$2,$K96) / [1]!f_nav_adjusted(L$2,$K$4)</f>
        <v>0.91265019115237578</v>
      </c>
      <c r="M96" s="2">
        <f>[1]!f_nav_adjusted(M$2,$K96) / [1]!f_nav_adjusted(M$2,$K$4)</f>
        <v>1.0642063783883347</v>
      </c>
    </row>
    <row r="97" spans="11:13" x14ac:dyDescent="0.4">
      <c r="K97" s="4">
        <v>45071</v>
      </c>
      <c r="L97" s="2">
        <f>[1]!f_nav_adjusted(L$2,$K97) / [1]!f_nav_adjusted(L$2,$K$4)</f>
        <v>0.90609639541234299</v>
      </c>
      <c r="M97" s="2">
        <f>[1]!f_nav_adjusted(M$2,$K97) / [1]!f_nav_adjusted(M$2,$K$4)</f>
        <v>1.0682011470759785</v>
      </c>
    </row>
    <row r="98" spans="11:13" x14ac:dyDescent="0.4">
      <c r="K98" s="4">
        <v>45072</v>
      </c>
      <c r="L98" s="2">
        <f>[1]!f_nav_adjusted(L$2,$K98) / [1]!f_nav_adjusted(L$2,$K$4)</f>
        <v>0.90954396504642265</v>
      </c>
      <c r="M98" s="2">
        <f>[1]!f_nav_adjusted(M$2,$K98) / [1]!f_nav_adjusted(M$2,$K$4)</f>
        <v>1.0721959157636223</v>
      </c>
    </row>
    <row r="99" spans="11:13" x14ac:dyDescent="0.4">
      <c r="K99" s="4">
        <v>45075</v>
      </c>
      <c r="L99" s="2">
        <f>[1]!f_nav_adjusted(L$2,$K99) / [1]!f_nav_adjusted(L$2,$K$4)</f>
        <v>0.90647187329328238</v>
      </c>
      <c r="M99" s="2">
        <f>[1]!f_nav_adjusted(M$2,$K99) / [1]!f_nav_adjusted(M$2,$K$4)</f>
        <v>1.0618095171757482</v>
      </c>
    </row>
    <row r="100" spans="11:13" x14ac:dyDescent="0.4">
      <c r="K100" s="4">
        <v>45076</v>
      </c>
      <c r="L100" s="2">
        <f>[1]!f_nav_adjusted(L$2,$K100) / [1]!f_nav_adjusted(L$2,$K$4)</f>
        <v>0.90316084107045325</v>
      </c>
      <c r="M100" s="2">
        <f>[1]!f_nav_adjusted(M$2,$K100) / [1]!f_nav_adjusted(M$2,$K$4)</f>
        <v>1.065804285863392</v>
      </c>
    </row>
    <row r="101" spans="11:13" x14ac:dyDescent="0.4">
      <c r="K101" s="4">
        <v>45077</v>
      </c>
      <c r="L101" s="2">
        <f>[1]!f_nav_adjusted(L$2,$K101) / [1]!f_nav_adjusted(L$2,$K$4)</f>
        <v>0.90288776624795175</v>
      </c>
      <c r="M101" s="2">
        <f>[1]!f_nav_adjusted(M$2,$K101) / [1]!f_nav_adjusted(M$2,$K$4)</f>
        <v>1.0610105634382194</v>
      </c>
    </row>
  </sheetData>
  <phoneticPr fontId="2" type="noConversion"/>
  <pageMargins left="0.7" right="0.7" top="0.75" bottom="0.75" header="0.3" footer="0.3"/>
  <drawing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8E00AD-CA95-461A-A757-3DD68499DAF3}">
  <dimension ref="A1:H11"/>
  <sheetViews>
    <sheetView workbookViewId="0">
      <selection activeCell="P24" sqref="P24"/>
    </sheetView>
  </sheetViews>
  <sheetFormatPr defaultRowHeight="13.9" x14ac:dyDescent="0.4"/>
  <sheetData>
    <row r="1" spans="1:8" x14ac:dyDescent="0.4">
      <c r="B1" s="9" t="s">
        <v>129</v>
      </c>
      <c r="C1" s="9" t="s">
        <v>130</v>
      </c>
      <c r="D1" s="9" t="s">
        <v>131</v>
      </c>
      <c r="E1" s="9" t="s">
        <v>132</v>
      </c>
      <c r="F1" s="9" t="s">
        <v>133</v>
      </c>
      <c r="G1" s="9" t="s">
        <v>134</v>
      </c>
      <c r="H1" s="9" t="s">
        <v>135</v>
      </c>
    </row>
    <row r="2" spans="1:8" x14ac:dyDescent="0.4">
      <c r="A2" s="12" t="s">
        <v>167</v>
      </c>
      <c r="B2">
        <v>-6.8480300187617346E-2</v>
      </c>
      <c r="C2">
        <v>-3.1592944582692962E-3</v>
      </c>
      <c r="D2">
        <v>-6.5321005729348056E-2</v>
      </c>
      <c r="E2">
        <v>-1.473184061088607E-2</v>
      </c>
      <c r="F2">
        <v>3.0217226503491471E-3</v>
      </c>
      <c r="G2">
        <v>-2.305496764015072E-2</v>
      </c>
      <c r="H2">
        <v>-3.0555920128660419E-2</v>
      </c>
    </row>
    <row r="3" spans="1:8" x14ac:dyDescent="0.4">
      <c r="A3" s="12" t="s">
        <v>168</v>
      </c>
      <c r="B3">
        <v>0.26991150442477851</v>
      </c>
      <c r="C3">
        <v>0.2286060954050031</v>
      </c>
      <c r="D3">
        <v>4.1305409019775419E-2</v>
      </c>
      <c r="E3">
        <v>2.209617148322986E-2</v>
      </c>
      <c r="F3">
        <v>4.6746318506116692E-2</v>
      </c>
      <c r="G3">
        <v>1.167254694633201E-3</v>
      </c>
      <c r="H3">
        <v>-2.8704335664204338E-2</v>
      </c>
    </row>
    <row r="4" spans="1:8" x14ac:dyDescent="0.4">
      <c r="A4" s="12" t="s">
        <v>136</v>
      </c>
      <c r="B4">
        <v>4.9036777583187453E-2</v>
      </c>
      <c r="C4">
        <v>-1.216856983575173E-3</v>
      </c>
      <c r="D4">
        <v>5.0253634566762628E-2</v>
      </c>
      <c r="E4">
        <v>-3.2829063402547352E-5</v>
      </c>
      <c r="F4">
        <v>-4.2609547035311057E-2</v>
      </c>
      <c r="G4">
        <v>7.4088105102541463E-3</v>
      </c>
      <c r="H4">
        <v>8.5487200155222084E-2</v>
      </c>
    </row>
    <row r="5" spans="1:8" x14ac:dyDescent="0.4">
      <c r="A5" s="12" t="s">
        <v>137</v>
      </c>
      <c r="B5">
        <v>-1.8433179723502311E-2</v>
      </c>
      <c r="C5">
        <v>-8.7051398692137544E-2</v>
      </c>
      <c r="D5">
        <v>6.8618218968635236E-2</v>
      </c>
      <c r="E5">
        <v>-2.986507980110202E-3</v>
      </c>
      <c r="F5">
        <v>4.7445659661146777E-2</v>
      </c>
      <c r="G5">
        <v>0.1039934445158939</v>
      </c>
      <c r="H5">
        <v>-7.9834377228295283E-2</v>
      </c>
    </row>
    <row r="6" spans="1:8" x14ac:dyDescent="0.4">
      <c r="A6" s="12" t="s">
        <v>138</v>
      </c>
      <c r="B6">
        <v>0.1605616605616606</v>
      </c>
      <c r="C6">
        <v>9.2143873446512772E-2</v>
      </c>
      <c r="D6">
        <v>6.841778711514783E-2</v>
      </c>
      <c r="E6">
        <v>1.4267369737092301E-3</v>
      </c>
      <c r="F6">
        <v>5.2583718832144292E-2</v>
      </c>
      <c r="G6">
        <v>-9.0975872033663557E-2</v>
      </c>
      <c r="H6">
        <v>0.10538320334295791</v>
      </c>
    </row>
    <row r="7" spans="1:8" x14ac:dyDescent="0.4">
      <c r="A7" s="12" t="s">
        <v>139</v>
      </c>
      <c r="B7">
        <v>5.5058823529411709E-2</v>
      </c>
      <c r="C7">
        <v>-2.7972212682057001E-2</v>
      </c>
      <c r="D7">
        <v>8.3031036211468706E-2</v>
      </c>
      <c r="E7">
        <v>-3.46392773468143E-4</v>
      </c>
      <c r="F7">
        <v>-3.1632501486097538E-2</v>
      </c>
      <c r="G7">
        <v>6.4090199201832898E-2</v>
      </c>
      <c r="H7">
        <v>5.0919731269201497E-2</v>
      </c>
    </row>
    <row r="8" spans="1:8" x14ac:dyDescent="0.4">
      <c r="A8" s="12" t="s">
        <v>140</v>
      </c>
      <c r="B8">
        <v>0.10382513661202181</v>
      </c>
      <c r="C8">
        <v>-6.0893357312680398E-2</v>
      </c>
      <c r="D8">
        <v>0.1647184939247022</v>
      </c>
      <c r="E8">
        <v>1.417729838561262E-3</v>
      </c>
      <c r="F8">
        <v>9.6121493718798717E-2</v>
      </c>
      <c r="G8">
        <v>7.8944202807164368E-2</v>
      </c>
      <c r="H8">
        <v>-1.1764932439822131E-2</v>
      </c>
    </row>
    <row r="9" spans="1:8" x14ac:dyDescent="0.4">
      <c r="A9" s="12" t="s">
        <v>141</v>
      </c>
      <c r="B9">
        <v>-0.2136320605869359</v>
      </c>
      <c r="C9">
        <v>-0.1296664714089002</v>
      </c>
      <c r="D9">
        <v>-8.3965589178035649E-2</v>
      </c>
      <c r="E9">
        <v>-1.5607321019444931E-4</v>
      </c>
      <c r="F9">
        <v>-9.6758820677993219E-3</v>
      </c>
      <c r="G9">
        <v>-3.8540985149259223E-2</v>
      </c>
      <c r="H9">
        <v>-3.5592648750782663E-2</v>
      </c>
    </row>
    <row r="10" spans="1:8" x14ac:dyDescent="0.4">
      <c r="A10" s="12" t="s">
        <v>142</v>
      </c>
      <c r="B10">
        <v>-0.1077101898488958</v>
      </c>
      <c r="C10">
        <v>-0.1347796594525007</v>
      </c>
      <c r="D10">
        <v>2.7069469603604859E-2</v>
      </c>
      <c r="E10">
        <v>1.179888051030387E-2</v>
      </c>
      <c r="F10">
        <v>-1.1767368392246159E-2</v>
      </c>
      <c r="G10">
        <v>2.4191865636405289E-2</v>
      </c>
      <c r="H10">
        <v>2.846091849141863E-3</v>
      </c>
    </row>
    <row r="11" spans="1:8" x14ac:dyDescent="0.4">
      <c r="A11" s="12" t="s">
        <v>143</v>
      </c>
      <c r="B11">
        <v>0.13116726835138401</v>
      </c>
      <c r="C11">
        <v>4.2124526591437263E-2</v>
      </c>
      <c r="D11">
        <v>8.9042741759946697E-2</v>
      </c>
      <c r="E11">
        <v>1.6055043035716711E-3</v>
      </c>
      <c r="F11">
        <v>-5.7153887003438923E-3</v>
      </c>
      <c r="G11">
        <v>0.1170513036419087</v>
      </c>
      <c r="H11">
        <v>-2.389867748518977E-2</v>
      </c>
    </row>
  </sheetData>
  <phoneticPr fontId="2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A5EF5F-4E8E-42C2-9551-0CE6EF3AEF49}">
  <dimension ref="A1:K27"/>
  <sheetViews>
    <sheetView workbookViewId="0">
      <selection activeCell="I22" sqref="I22"/>
    </sheetView>
  </sheetViews>
  <sheetFormatPr defaultRowHeight="13.9" x14ac:dyDescent="0.4"/>
  <sheetData>
    <row r="1" spans="1:11" x14ac:dyDescent="0.4">
      <c r="A1" t="s">
        <v>155</v>
      </c>
    </row>
    <row r="2" spans="1:11" x14ac:dyDescent="0.4">
      <c r="B2" s="13">
        <v>20180630</v>
      </c>
      <c r="C2" s="13">
        <v>20181231</v>
      </c>
      <c r="D2" s="13">
        <v>20190630</v>
      </c>
      <c r="E2" s="13">
        <v>20191231</v>
      </c>
      <c r="F2" s="13">
        <v>20200630</v>
      </c>
      <c r="G2" s="13">
        <v>20201231</v>
      </c>
      <c r="H2" s="13">
        <v>20210630</v>
      </c>
      <c r="I2" s="13">
        <v>20211231</v>
      </c>
      <c r="J2" s="13">
        <v>20220630</v>
      </c>
      <c r="K2" s="13">
        <v>20221231</v>
      </c>
    </row>
    <row r="3" spans="1:11" x14ac:dyDescent="0.4">
      <c r="A3" s="13" t="s">
        <v>145</v>
      </c>
      <c r="B3">
        <v>-1.957090285797737</v>
      </c>
      <c r="C3">
        <v>-2.2007371662128472</v>
      </c>
      <c r="D3">
        <v>-2.1085064338505362</v>
      </c>
      <c r="E3">
        <v>-1.7256351104730101</v>
      </c>
      <c r="F3">
        <v>-1.913010256957635</v>
      </c>
      <c r="G3">
        <v>-1.691264340917167</v>
      </c>
      <c r="H3">
        <v>-1.635030810343669</v>
      </c>
      <c r="I3">
        <v>-1.7745406974182789</v>
      </c>
      <c r="J3">
        <v>-1.8448625895748789</v>
      </c>
      <c r="K3">
        <v>-1.475305093229961</v>
      </c>
    </row>
    <row r="4" spans="1:11" x14ac:dyDescent="0.4">
      <c r="A4" s="13" t="s">
        <v>146</v>
      </c>
      <c r="B4">
        <v>0.66898373111468235</v>
      </c>
      <c r="C4">
        <v>6.358322206042144E-2</v>
      </c>
      <c r="D4">
        <v>-1.0223802595687519E-3</v>
      </c>
      <c r="E4">
        <v>0.69348138425704298</v>
      </c>
      <c r="F4">
        <v>1.069323550358086</v>
      </c>
      <c r="G4">
        <v>1.000216115439664</v>
      </c>
      <c r="H4">
        <v>0.1593343773975909</v>
      </c>
      <c r="I4">
        <v>0.38623616335638672</v>
      </c>
      <c r="J4">
        <v>0.33249040883147152</v>
      </c>
      <c r="K4">
        <v>5.9416656318421857E-2</v>
      </c>
    </row>
    <row r="5" spans="1:11" x14ac:dyDescent="0.4">
      <c r="A5" s="13" t="s">
        <v>147</v>
      </c>
      <c r="B5">
        <v>0.82209924520743816</v>
      </c>
      <c r="C5">
        <v>0.44373166536466763</v>
      </c>
      <c r="D5">
        <v>0.3223210630867776</v>
      </c>
      <c r="E5">
        <v>0.26329819372770241</v>
      </c>
      <c r="F5">
        <v>0.91820067935111027</v>
      </c>
      <c r="G5">
        <v>0.85402254182817705</v>
      </c>
      <c r="H5">
        <v>0.84390010108790936</v>
      </c>
      <c r="I5">
        <v>0.56599074072340916</v>
      </c>
      <c r="J5">
        <v>0.29705201315348512</v>
      </c>
      <c r="K5">
        <v>0.44865290000458691</v>
      </c>
    </row>
    <row r="6" spans="1:11" x14ac:dyDescent="0.4">
      <c r="A6" s="13" t="s">
        <v>148</v>
      </c>
      <c r="B6">
        <v>7.2889683716564291E-2</v>
      </c>
      <c r="C6">
        <v>-0.15528264426798921</v>
      </c>
      <c r="D6">
        <v>1.435443566408408E-2</v>
      </c>
      <c r="E6">
        <v>0.46994036940041511</v>
      </c>
      <c r="F6">
        <v>0.88400327641872345</v>
      </c>
      <c r="G6">
        <v>0.68460073265613552</v>
      </c>
      <c r="H6">
        <v>0.60182472786022523</v>
      </c>
      <c r="I6">
        <v>0.44054898549124982</v>
      </c>
      <c r="J6">
        <v>0.15011903390298539</v>
      </c>
      <c r="K6">
        <v>0.21869196332689519</v>
      </c>
    </row>
    <row r="7" spans="1:11" x14ac:dyDescent="0.4">
      <c r="A7" s="13" t="s">
        <v>149</v>
      </c>
      <c r="B7">
        <v>0.64110675648156523</v>
      </c>
      <c r="C7">
        <v>0.59993513794302455</v>
      </c>
      <c r="D7">
        <v>0.53375741457176162</v>
      </c>
      <c r="E7">
        <v>0.32099772883760608</v>
      </c>
      <c r="F7">
        <v>0.47708974316626979</v>
      </c>
      <c r="G7">
        <v>0.38370793443754803</v>
      </c>
      <c r="H7">
        <v>0.36979062356638698</v>
      </c>
      <c r="I7">
        <v>0.35855568608806793</v>
      </c>
      <c r="J7">
        <v>0.31529508514549032</v>
      </c>
      <c r="K7">
        <v>0.20735940527221519</v>
      </c>
    </row>
    <row r="8" spans="1:11" x14ac:dyDescent="0.4">
      <c r="A8" s="13" t="s">
        <v>150</v>
      </c>
      <c r="B8">
        <v>-0.75636909574744282</v>
      </c>
      <c r="C8">
        <v>-0.51110717231561842</v>
      </c>
      <c r="D8">
        <v>-0.19959985709575301</v>
      </c>
      <c r="E8">
        <v>-0.50306526088899339</v>
      </c>
      <c r="F8">
        <v>-0.92458622530607704</v>
      </c>
      <c r="G8">
        <v>-0.50846554998838545</v>
      </c>
      <c r="H8">
        <v>-0.48185566882490999</v>
      </c>
      <c r="I8">
        <v>-0.48172511284559172</v>
      </c>
      <c r="J8">
        <v>-0.29239282099723318</v>
      </c>
      <c r="K8">
        <v>-0.38127876776883413</v>
      </c>
    </row>
    <row r="9" spans="1:11" x14ac:dyDescent="0.4">
      <c r="A9" s="13" t="s">
        <v>151</v>
      </c>
      <c r="B9">
        <v>6.2206560952022871E-2</v>
      </c>
      <c r="C9">
        <v>-8.2581250931289846E-2</v>
      </c>
      <c r="D9">
        <v>-0.1015038158307721</v>
      </c>
      <c r="E9">
        <v>0.50449596973979693</v>
      </c>
      <c r="F9">
        <v>0.93593683298113173</v>
      </c>
      <c r="G9">
        <v>0.83642143942494096</v>
      </c>
      <c r="H9">
        <v>0.78010682444810275</v>
      </c>
      <c r="I9">
        <v>0.58094560458802902</v>
      </c>
      <c r="J9">
        <v>0.31669543966170638</v>
      </c>
      <c r="K9">
        <v>0.2189960085447937</v>
      </c>
    </row>
    <row r="10" spans="1:11" x14ac:dyDescent="0.4">
      <c r="A10" s="13" t="s">
        <v>152</v>
      </c>
      <c r="B10">
        <v>-0.65227658364422836</v>
      </c>
      <c r="C10">
        <v>-0.15966173316981319</v>
      </c>
      <c r="D10">
        <v>-0.1528440114909112</v>
      </c>
      <c r="E10">
        <v>-0.15526028260925029</v>
      </c>
      <c r="F10">
        <v>-0.64612029593450115</v>
      </c>
      <c r="G10">
        <v>-0.17717850789461309</v>
      </c>
      <c r="H10">
        <v>-0.19868940478573571</v>
      </c>
      <c r="I10">
        <v>-0.38877415806039989</v>
      </c>
      <c r="J10">
        <v>-0.19300904475168881</v>
      </c>
      <c r="K10">
        <v>-0.29339346481687562</v>
      </c>
    </row>
    <row r="11" spans="1:11" x14ac:dyDescent="0.4">
      <c r="A11" s="13" t="s">
        <v>153</v>
      </c>
      <c r="B11">
        <v>0.12619165991144121</v>
      </c>
      <c r="C11">
        <v>0.40917981289291211</v>
      </c>
      <c r="D11">
        <v>3.36838609100353E-2</v>
      </c>
      <c r="E11">
        <v>4.6665743290123744E-3</v>
      </c>
      <c r="F11">
        <v>4.1371284069605677E-2</v>
      </c>
      <c r="G11">
        <v>-7.4428594839050635E-2</v>
      </c>
      <c r="H11">
        <v>-9.5401995411559942E-3</v>
      </c>
      <c r="I11">
        <v>5.7834659841577818E-2</v>
      </c>
      <c r="J11">
        <v>-0.1242571852932406</v>
      </c>
      <c r="K11">
        <v>-8.6032828855901328E-2</v>
      </c>
    </row>
    <row r="12" spans="1:11" x14ac:dyDescent="0.4">
      <c r="A12" s="13" t="s">
        <v>154</v>
      </c>
      <c r="B12">
        <v>-0.63670689491539734</v>
      </c>
      <c r="C12">
        <v>-0.6468181236859244</v>
      </c>
      <c r="D12">
        <v>-0.75478201579790305</v>
      </c>
      <c r="E12">
        <v>-0.89720116270131878</v>
      </c>
      <c r="F12">
        <v>-0.8402437383075303</v>
      </c>
      <c r="G12">
        <v>-0.53819581205736677</v>
      </c>
      <c r="H12">
        <v>-0.51013273018459804</v>
      </c>
      <c r="I12">
        <v>-0.90227559587679351</v>
      </c>
      <c r="J12">
        <v>-0.62602325674332615</v>
      </c>
      <c r="K12">
        <v>-0.73762142201129433</v>
      </c>
    </row>
    <row r="16" spans="1:11" x14ac:dyDescent="0.4">
      <c r="A16" t="s">
        <v>144</v>
      </c>
    </row>
    <row r="17" spans="1:11" x14ac:dyDescent="0.4">
      <c r="B17" s="13">
        <v>20180630</v>
      </c>
      <c r="C17" s="13">
        <v>20181231</v>
      </c>
      <c r="D17" s="13">
        <v>20190630</v>
      </c>
      <c r="E17" s="13">
        <v>20191231</v>
      </c>
      <c r="F17" s="13">
        <v>20200630</v>
      </c>
      <c r="G17" s="13">
        <v>20201231</v>
      </c>
      <c r="H17" s="13">
        <v>20210630</v>
      </c>
      <c r="I17" s="13">
        <v>20211231</v>
      </c>
      <c r="J17" s="13">
        <v>20220630</v>
      </c>
      <c r="K17" s="13">
        <v>20221231</v>
      </c>
    </row>
    <row r="18" spans="1:11" x14ac:dyDescent="0.4">
      <c r="A18" s="13" t="s">
        <v>145</v>
      </c>
      <c r="B18">
        <v>-4.5433889672011819E-2</v>
      </c>
      <c r="C18">
        <v>4.2260023626392661E-2</v>
      </c>
      <c r="D18">
        <v>-1.980932567567081E-2</v>
      </c>
      <c r="E18">
        <v>4.190094994658157E-2</v>
      </c>
      <c r="F18">
        <v>1.2988581738449041E-2</v>
      </c>
      <c r="G18">
        <v>2.346297432804147E-2</v>
      </c>
      <c r="H18">
        <v>9.5558224574443476E-2</v>
      </c>
      <c r="I18">
        <v>4.5469585440979857E-2</v>
      </c>
      <c r="J18">
        <v>3.5690647342651337E-2</v>
      </c>
      <c r="K18">
        <v>1.6296820809898579E-2</v>
      </c>
    </row>
    <row r="19" spans="1:11" x14ac:dyDescent="0.4">
      <c r="A19" s="13" t="s">
        <v>146</v>
      </c>
      <c r="B19">
        <v>2.0099655128073629E-2</v>
      </c>
      <c r="C19">
        <v>3.4391612003024179E-3</v>
      </c>
      <c r="D19">
        <v>5.3043270830372198E-7</v>
      </c>
      <c r="E19">
        <v>-1.284712407060268E-2</v>
      </c>
      <c r="F19">
        <v>-6.5443980298968639E-4</v>
      </c>
      <c r="G19">
        <v>-2.843706940438594E-2</v>
      </c>
      <c r="H19">
        <v>6.5318307926736166E-3</v>
      </c>
      <c r="I19">
        <v>-5.8291872315268788E-3</v>
      </c>
      <c r="J19">
        <v>-4.1186431054804638E-4</v>
      </c>
      <c r="K19">
        <v>5.4245729267003511E-4</v>
      </c>
    </row>
    <row r="20" spans="1:11" x14ac:dyDescent="0.4">
      <c r="A20" s="13" t="s">
        <v>147</v>
      </c>
      <c r="B20">
        <v>-1.3522543840302291E-3</v>
      </c>
      <c r="C20">
        <v>-1.069613428866561E-3</v>
      </c>
      <c r="D20">
        <v>4.0638958805493371E-3</v>
      </c>
      <c r="E20">
        <v>6.5654872814375357E-3</v>
      </c>
      <c r="F20">
        <v>-4.1446987954912584E-3</v>
      </c>
      <c r="G20">
        <v>1.9856579326189529E-2</v>
      </c>
      <c r="H20">
        <v>1.0778955559719069E-2</v>
      </c>
      <c r="I20">
        <v>5.0920061754659504E-3</v>
      </c>
      <c r="J20">
        <v>7.9996003494683336E-3</v>
      </c>
      <c r="K20">
        <v>-7.7841159561409558E-3</v>
      </c>
    </row>
    <row r="21" spans="1:11" x14ac:dyDescent="0.4">
      <c r="A21" s="13" t="s">
        <v>148</v>
      </c>
      <c r="B21">
        <v>7.8629707099491029E-4</v>
      </c>
      <c r="C21">
        <v>-2.494876042422654E-3</v>
      </c>
      <c r="D21">
        <v>-2.6148856513750237E-4</v>
      </c>
      <c r="E21">
        <v>-1.500389247946304E-2</v>
      </c>
      <c r="F21">
        <v>-2.5781654007569779E-2</v>
      </c>
      <c r="G21">
        <v>-1.507171256469762E-2</v>
      </c>
      <c r="H21">
        <v>-1.1867613757509421E-2</v>
      </c>
      <c r="I21">
        <v>2.499778600793407E-3</v>
      </c>
      <c r="J21">
        <v>-3.107018100990074E-3</v>
      </c>
      <c r="K21">
        <v>-3.683569760728768E-3</v>
      </c>
    </row>
    <row r="22" spans="1:11" x14ac:dyDescent="0.4">
      <c r="A22" s="13" t="s">
        <v>149</v>
      </c>
      <c r="B22">
        <v>-1.508142185612743E-2</v>
      </c>
      <c r="C22">
        <v>9.3360145826350757E-3</v>
      </c>
      <c r="D22">
        <v>9.0200653605858653E-4</v>
      </c>
      <c r="E22">
        <v>3.444196293356145E-3</v>
      </c>
      <c r="F22">
        <v>-9.9320922208670434E-3</v>
      </c>
      <c r="G22">
        <v>1.2879039393183279E-3</v>
      </c>
      <c r="H22">
        <v>7.284898068316001E-3</v>
      </c>
      <c r="I22">
        <v>-1.4473602889127831E-2</v>
      </c>
      <c r="J22">
        <v>-7.2658867130773221E-3</v>
      </c>
      <c r="K22">
        <v>-5.1090343045779568E-5</v>
      </c>
    </row>
    <row r="23" spans="1:11" x14ac:dyDescent="0.4">
      <c r="A23" s="13" t="s">
        <v>150</v>
      </c>
      <c r="B23">
        <v>-2.100533857842754E-2</v>
      </c>
      <c r="C23">
        <v>-2.572877567128447E-3</v>
      </c>
      <c r="D23">
        <v>4.9456763163813486E-3</v>
      </c>
      <c r="E23">
        <v>8.0814325625861837E-3</v>
      </c>
      <c r="F23">
        <v>2.7975243595858141E-2</v>
      </c>
      <c r="G23">
        <v>-2.606410998609266E-3</v>
      </c>
      <c r="H23">
        <v>-2.2166135560486421E-2</v>
      </c>
      <c r="I23">
        <v>-2.4373711621954411E-2</v>
      </c>
      <c r="J23">
        <v>-4.8652281490723889E-4</v>
      </c>
      <c r="K23">
        <v>-3.9560087165888174E-3</v>
      </c>
    </row>
    <row r="24" spans="1:11" x14ac:dyDescent="0.4">
      <c r="A24" s="13" t="s">
        <v>151</v>
      </c>
      <c r="B24">
        <v>-2.995204715674485E-3</v>
      </c>
      <c r="C24">
        <v>4.7403253475225251E-4</v>
      </c>
      <c r="D24">
        <v>-3.4451159252574172E-4</v>
      </c>
      <c r="E24">
        <v>6.203009366114013E-3</v>
      </c>
      <c r="F24">
        <v>-2.4482976340218308E-2</v>
      </c>
      <c r="G24">
        <v>-2.2513892273010119E-2</v>
      </c>
      <c r="H24">
        <v>1.7591392429950341E-3</v>
      </c>
      <c r="I24">
        <v>-1.630060725839165E-3</v>
      </c>
      <c r="J24">
        <v>-1.2628375154408939E-2</v>
      </c>
      <c r="K24">
        <v>7.5785162924387514E-4</v>
      </c>
    </row>
    <row r="25" spans="1:11" x14ac:dyDescent="0.4">
      <c r="A25" s="13" t="s">
        <v>152</v>
      </c>
      <c r="B25">
        <v>-4.9789704435044286E-3</v>
      </c>
      <c r="C25">
        <v>1.306948044362147E-3</v>
      </c>
      <c r="D25">
        <v>3.2144594084158309E-4</v>
      </c>
      <c r="E25">
        <v>1.3028448526685331E-3</v>
      </c>
      <c r="F25">
        <v>-9.4691062071568417E-4</v>
      </c>
      <c r="G25">
        <v>-4.7726595424309E-3</v>
      </c>
      <c r="H25">
        <v>2.7564343619419611E-4</v>
      </c>
      <c r="I25">
        <v>-7.9268941288266025E-3</v>
      </c>
      <c r="J25">
        <v>-4.1700290242923711E-4</v>
      </c>
      <c r="K25">
        <v>-4.9061830372059948E-5</v>
      </c>
    </row>
    <row r="26" spans="1:11" x14ac:dyDescent="0.4">
      <c r="A26" s="13" t="s">
        <v>153</v>
      </c>
      <c r="B26">
        <v>-3.9012842185579379E-4</v>
      </c>
      <c r="C26">
        <v>-8.4369642912690264E-4</v>
      </c>
      <c r="D26">
        <v>4.1232049020757471E-4</v>
      </c>
      <c r="E26">
        <v>3.9735461861339784E-6</v>
      </c>
      <c r="F26">
        <v>-1.511473302342061E-4</v>
      </c>
      <c r="G26">
        <v>-6.2228205699393468E-4</v>
      </c>
      <c r="H26">
        <v>-1.5695347565050771E-4</v>
      </c>
      <c r="I26">
        <v>5.2935874825104745E-4</v>
      </c>
      <c r="J26">
        <v>-4.247378176558585E-4</v>
      </c>
      <c r="K26">
        <v>5.4973326679601481E-4</v>
      </c>
    </row>
    <row r="27" spans="1:11" x14ac:dyDescent="0.4">
      <c r="A27" s="13" t="s">
        <v>154</v>
      </c>
      <c r="B27">
        <v>6.6587333498151734E-4</v>
      </c>
      <c r="C27">
        <v>-5.0991844674062392E-4</v>
      </c>
      <c r="D27">
        <v>8.9305888218348499E-3</v>
      </c>
      <c r="E27">
        <v>2.0616028580938039E-2</v>
      </c>
      <c r="F27">
        <v>-1.0369186379253289E-2</v>
      </c>
      <c r="G27">
        <v>2.0877741665368209E-3</v>
      </c>
      <c r="H27">
        <v>-1.530046050896499E-2</v>
      </c>
      <c r="I27">
        <v>-7.8644576345109941E-3</v>
      </c>
      <c r="J27">
        <v>-4.7685237838829553E-3</v>
      </c>
      <c r="K27">
        <v>2.1690503460128401E-2</v>
      </c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9D5AB-BA80-48B9-86CB-0AFEE74B681F}">
  <sheetPr codeName="Sheet4"/>
  <dimension ref="A1:M9"/>
  <sheetViews>
    <sheetView tabSelected="1" workbookViewId="0">
      <selection activeCell="Q6" sqref="Q6"/>
    </sheetView>
  </sheetViews>
  <sheetFormatPr defaultRowHeight="13.9" x14ac:dyDescent="0.4"/>
  <cols>
    <col min="1" max="1" width="9.796875" bestFit="1" customWidth="1"/>
    <col min="2" max="2" width="14.1328125" bestFit="1" customWidth="1"/>
    <col min="3" max="3" width="10.796875" bestFit="1" customWidth="1"/>
    <col min="6" max="7" width="9.06640625" style="3"/>
  </cols>
  <sheetData>
    <row r="1" spans="1:13" x14ac:dyDescent="0.4">
      <c r="A1" s="8" t="s">
        <v>162</v>
      </c>
      <c r="B1" t="str">
        <f>[2]!thsiFinD("ths_fund_official_short_name_fund",A1)</f>
        <v>景顺长城策略精选混合A</v>
      </c>
      <c r="C1" t="str">
        <f>[2]!thsiFinD("ths_service_sd_fund",A1,100,1,101)</f>
        <v>2014-10-25</v>
      </c>
      <c r="J1" t="s">
        <v>52</v>
      </c>
    </row>
    <row r="2" spans="1:13" x14ac:dyDescent="0.4">
      <c r="C2" t="s">
        <v>48</v>
      </c>
      <c r="F2" s="3" t="s">
        <v>6</v>
      </c>
      <c r="G2" s="3" t="s">
        <v>7</v>
      </c>
      <c r="H2" t="s">
        <v>2</v>
      </c>
      <c r="K2" t="s">
        <v>49</v>
      </c>
      <c r="L2" t="s">
        <v>50</v>
      </c>
      <c r="M2" t="s">
        <v>2</v>
      </c>
    </row>
    <row r="3" spans="1:13" x14ac:dyDescent="0.4">
      <c r="B3" s="1"/>
      <c r="C3" s="1"/>
      <c r="E3">
        <v>2018</v>
      </c>
      <c r="F3" s="3">
        <f>[1]!f_risk_annualvolranking($A$1,DATE(E3,1,1),DATE(E3,12,31),1,1,3)</f>
        <v>79.242731575388774</v>
      </c>
      <c r="G3" s="3">
        <f>[1]!f_risk_inforatioranking($A$1,DATE(E3,1,1),DATE(E3,12,31),1,1,1,"000300.SH",3)</f>
        <v>59.82444294395679</v>
      </c>
      <c r="H3">
        <f>[1]!f_up_mkt_capture($A$1,DATE(E3,1,1),DATE(E3,12,31),1,"885001.WI")</f>
        <v>1.0427050984592974</v>
      </c>
      <c r="J3">
        <v>2018</v>
      </c>
      <c r="K3">
        <v>79.466666666666669</v>
      </c>
      <c r="L3">
        <v>60.186418109187741</v>
      </c>
      <c r="M3">
        <v>1.0427050984592974</v>
      </c>
    </row>
    <row r="4" spans="1:13" x14ac:dyDescent="0.4">
      <c r="B4" s="1"/>
      <c r="C4" s="1"/>
      <c r="E4">
        <v>2019</v>
      </c>
      <c r="F4" s="3">
        <f>[1]!f_risk_annualvolranking($A$1,DATE(E4,1,1),DATE(E4,12,31),1,1,3)</f>
        <v>77.309941520467845</v>
      </c>
      <c r="G4" s="3">
        <f>[1]!f_risk_inforatioranking($A$1,DATE(E4,1,1),DATE(E4,12,31),1,1,1,"000300.SH",3)</f>
        <v>30.333138515488017</v>
      </c>
      <c r="H4">
        <f>[1]!f_up_mkt_capture($A$1,DATE(E4,1,1),DATE(E4,12,31),1,"885001.WI")</f>
        <v>1.0507535379263035</v>
      </c>
      <c r="J4">
        <v>2019</v>
      </c>
      <c r="K4">
        <v>77.61107905366417</v>
      </c>
      <c r="L4">
        <v>30.046136101499421</v>
      </c>
      <c r="M4">
        <v>1.0507535379263035</v>
      </c>
    </row>
    <row r="5" spans="1:13" x14ac:dyDescent="0.4">
      <c r="B5" s="1"/>
      <c r="C5" s="1"/>
      <c r="E5">
        <v>2020</v>
      </c>
      <c r="F5" s="3">
        <f>[1]!f_risk_annualvolranking($A$1,DATE(E5,1,1),DATE(E5,12,31),1,1,3)</f>
        <v>88.044077134986225</v>
      </c>
      <c r="G5" s="3">
        <f>[1]!f_risk_inforatioranking($A$1,DATE(E5,1,1),DATE(E5,12,31),1,1,1,"000300.SH",3)</f>
        <v>32.672176308539946</v>
      </c>
      <c r="H5">
        <f>[1]!f_up_mkt_capture($A$1,DATE(E5,1,1),DATE(E5,12,31),1,"885001.WI")</f>
        <v>1.2015947918251095</v>
      </c>
      <c r="J5">
        <v>2020</v>
      </c>
      <c r="K5">
        <v>88.193688792165389</v>
      </c>
      <c r="L5">
        <v>32.317736670293797</v>
      </c>
      <c r="M5">
        <v>1.2015947918251095</v>
      </c>
    </row>
    <row r="6" spans="1:13" x14ac:dyDescent="0.4">
      <c r="B6" s="1"/>
      <c r="C6" s="1"/>
      <c r="E6">
        <v>2021</v>
      </c>
      <c r="F6" s="3">
        <f>[1]!f_risk_annualvolranking($A$1,DATE(E6,1,1),DATE(E6,12,31),1,1,3)</f>
        <v>71.554862194487782</v>
      </c>
      <c r="G6" s="3">
        <f>[1]!f_risk_inforatioranking($A$1,DATE(E6,1,1),DATE(E6,12,31),1,1,1,"000300.SH",3)</f>
        <v>1.40405616224649</v>
      </c>
      <c r="H6">
        <f>[1]!f_up_mkt_capture($A$1,DATE(E6,1,1),DATE(E6,12,31),1,"885001.WI")</f>
        <v>1.1911961599980461</v>
      </c>
      <c r="J6">
        <v>2021</v>
      </c>
      <c r="K6">
        <v>71.80932854946181</v>
      </c>
      <c r="L6">
        <v>1.5376729882111739</v>
      </c>
      <c r="M6">
        <v>1.1911961599980461</v>
      </c>
    </row>
    <row r="7" spans="1:13" x14ac:dyDescent="0.4">
      <c r="B7" s="1"/>
      <c r="C7" s="1"/>
      <c r="E7">
        <v>2022</v>
      </c>
      <c r="F7" s="3">
        <f>[1]!f_risk_annualvolranking($A$1,DATE(E7,1,1),DATE(E7,12,31),1,1,3)</f>
        <v>55.236728837876612</v>
      </c>
      <c r="G7" s="3">
        <f>[1]!f_risk_inforatioranking($A$1,DATE(E7,1,1),DATE(E7,12,31),1,1,1,"000300.SH",3)</f>
        <v>66.571018651362976</v>
      </c>
      <c r="H7">
        <f>[1]!f_up_mkt_capture($A$1,DATE(E7,1,1),DATE(E7,12,31),1,"885001.WI")</f>
        <v>0.92959563582288673</v>
      </c>
      <c r="J7">
        <v>2022</v>
      </c>
      <c r="K7">
        <v>55.403492213308169</v>
      </c>
      <c r="L7">
        <v>66.540821142048131</v>
      </c>
      <c r="M7">
        <v>0.92959563582288673</v>
      </c>
    </row>
    <row r="8" spans="1:13" x14ac:dyDescent="0.4">
      <c r="B8" s="1"/>
      <c r="C8" s="1"/>
      <c r="E8">
        <v>2023</v>
      </c>
      <c r="F8" s="3">
        <f>[1]!f_risk_annualvolranking($A$1,DATE(E8,1,1),DATE(E8,6,30),1,1,3)</f>
        <v>55.300988319856245</v>
      </c>
      <c r="G8" s="3">
        <f>[1]!f_risk_inforatioranking($A$1,DATE(E8,1,1),DATE(E8,6,30),1,1,1,"000300.SH",3)</f>
        <v>0.13471037269869782</v>
      </c>
      <c r="H8">
        <f>[1]!f_up_mkt_capture($A$1,DATE(E8,1,1),DATE(E8,6,30),1,"885001.WI")</f>
        <v>1.2804773888400129</v>
      </c>
      <c r="J8">
        <v>2023</v>
      </c>
      <c r="K8">
        <v>55.461811722912969</v>
      </c>
      <c r="L8">
        <v>0.13315579227696406</v>
      </c>
      <c r="M8">
        <v>1.2804773888400129</v>
      </c>
    </row>
    <row r="9" spans="1:13" x14ac:dyDescent="0.4">
      <c r="E9" t="s">
        <v>47</v>
      </c>
      <c r="F9" s="3">
        <f>AVERAGE(F3:F8)</f>
        <v>71.114888263843923</v>
      </c>
      <c r="G9" s="3">
        <f t="shared" ref="G9:H9" si="0">AVERAGE(G3:G8)</f>
        <v>31.823257159048818</v>
      </c>
      <c r="H9" s="3">
        <f t="shared" si="0"/>
        <v>1.1160537688119427</v>
      </c>
      <c r="J9" t="s">
        <v>51</v>
      </c>
      <c r="K9">
        <v>71.324344499696522</v>
      </c>
      <c r="L9">
        <v>31.793656800586206</v>
      </c>
      <c r="M9">
        <v>1.1160537688119427</v>
      </c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FEC77-A87C-4BC8-BEBA-596D2E38CE15}">
  <sheetPr codeName="Sheet1"/>
  <dimension ref="A1:R23"/>
  <sheetViews>
    <sheetView workbookViewId="0">
      <selection activeCell="A2" sqref="A2"/>
    </sheetView>
  </sheetViews>
  <sheetFormatPr defaultColWidth="9.06640625" defaultRowHeight="13.9" x14ac:dyDescent="0.4"/>
  <cols>
    <col min="1" max="1" width="11.1328125" style="5" bestFit="1" customWidth="1"/>
    <col min="2" max="2" width="9.06640625" style="5"/>
    <col min="3" max="3" width="13.33203125" style="5" bestFit="1" customWidth="1"/>
    <col min="4" max="4" width="15.59765625" style="5" bestFit="1" customWidth="1"/>
    <col min="5" max="16384" width="9.06640625" style="5"/>
  </cols>
  <sheetData>
    <row r="1" spans="1:18" x14ac:dyDescent="0.4">
      <c r="A1" s="8" t="str">
        <f>'1.1波动夏普'!A1</f>
        <v>000242.OF</v>
      </c>
      <c r="O1" s="5" t="s">
        <v>45</v>
      </c>
    </row>
    <row r="2" spans="1:18" x14ac:dyDescent="0.4">
      <c r="D2" s="5" t="s">
        <v>9</v>
      </c>
    </row>
    <row r="3" spans="1:18" x14ac:dyDescent="0.4">
      <c r="C3" s="5" t="s">
        <v>10</v>
      </c>
      <c r="D3" s="5" t="s">
        <v>11</v>
      </c>
      <c r="I3" s="5" t="s">
        <v>32</v>
      </c>
      <c r="J3" s="5" t="s">
        <v>30</v>
      </c>
      <c r="K3" s="5" t="s">
        <v>46</v>
      </c>
      <c r="L3" s="5" t="s">
        <v>31</v>
      </c>
      <c r="O3" s="5" t="s">
        <v>30</v>
      </c>
      <c r="P3" s="5" t="s">
        <v>31</v>
      </c>
      <c r="Q3" s="5" t="s">
        <v>42</v>
      </c>
      <c r="R3" s="5" t="s">
        <v>32</v>
      </c>
    </row>
    <row r="4" spans="1:18" x14ac:dyDescent="0.4">
      <c r="A4" s="6">
        <v>43281</v>
      </c>
      <c r="B4" s="5" t="s">
        <v>29</v>
      </c>
      <c r="C4" s="11">
        <f>[2]!thsiFinD("ths_stock_mv_to_fanv_fund",$A$1,A4)</f>
        <v>92.496835020643005</v>
      </c>
      <c r="D4" s="11">
        <f>[2]!thsiFinD("ths_close_m_index",$D$2,A4)</f>
        <v>3510.9845</v>
      </c>
      <c r="I4" s="5" t="s">
        <v>33</v>
      </c>
      <c r="J4" s="7">
        <v>-2.1516080502995871E-2</v>
      </c>
      <c r="K4" s="7"/>
      <c r="L4" s="7">
        <v>-5.9035244292359679E-2</v>
      </c>
      <c r="O4" s="5">
        <v>5.4121631799797433E-2</v>
      </c>
      <c r="P4" s="5">
        <v>-3.2152303877214357E-2</v>
      </c>
      <c r="Q4" s="5" t="s">
        <v>8</v>
      </c>
      <c r="R4" s="5" t="s">
        <v>43</v>
      </c>
    </row>
    <row r="5" spans="1:18" x14ac:dyDescent="0.4">
      <c r="A5" s="6">
        <v>43373</v>
      </c>
      <c r="B5" s="5" t="s">
        <v>163</v>
      </c>
      <c r="C5" s="11">
        <f>[2]!thsiFinD("ths_stock_mv_to_fanv_fund",$A$1,A5)</f>
        <v>90.443470689782998</v>
      </c>
      <c r="D5" s="11">
        <v>3438.8649</v>
      </c>
      <c r="I5" s="5" t="s">
        <v>34</v>
      </c>
      <c r="J5" s="7">
        <v>-3.3279527531169563E-2</v>
      </c>
      <c r="K5" s="7"/>
      <c r="L5" s="7">
        <v>6.5501763977619407E-2</v>
      </c>
      <c r="O5" s="5">
        <v>0.17522134247595181</v>
      </c>
      <c r="P5" s="5">
        <v>5.0225639733080113E-2</v>
      </c>
      <c r="Q5" s="5" t="s">
        <v>8</v>
      </c>
      <c r="R5" s="5" t="s">
        <v>44</v>
      </c>
    </row>
    <row r="6" spans="1:18" x14ac:dyDescent="0.4">
      <c r="A6" s="6">
        <v>43465</v>
      </c>
      <c r="B6" s="5" t="s">
        <v>164</v>
      </c>
      <c r="C6" s="11">
        <f>[2]!thsiFinD("ths_stock_mv_to_fanv_fund",$A$1,A6)</f>
        <v>87.067374605680996</v>
      </c>
      <c r="D6" s="11">
        <v>3010.6536000000001</v>
      </c>
      <c r="I6" s="5" t="s">
        <v>35</v>
      </c>
      <c r="J6" s="7">
        <v>-2.2386205188043989E-2</v>
      </c>
      <c r="K6" s="7"/>
      <c r="L6" s="7">
        <v>0.1730034369540451</v>
      </c>
      <c r="O6" s="5">
        <v>2.2141541778166809E-3</v>
      </c>
      <c r="P6" s="5">
        <v>-1.503791255552644E-2</v>
      </c>
      <c r="Q6" s="5" t="s">
        <v>8</v>
      </c>
      <c r="R6" s="5" t="s">
        <v>34</v>
      </c>
    </row>
    <row r="7" spans="1:18" x14ac:dyDescent="0.4">
      <c r="A7" s="6">
        <v>43555</v>
      </c>
      <c r="B7" s="5" t="s">
        <v>12</v>
      </c>
      <c r="C7" s="11">
        <f>[2]!thsiFinD("ths_stock_mv_to_fanv_fund",$A$1,A7)</f>
        <v>90.272777174075998</v>
      </c>
      <c r="D7" s="11">
        <v>3872.3411999999998</v>
      </c>
      <c r="I7" s="5" t="s">
        <v>36</v>
      </c>
      <c r="J7" s="7">
        <v>3.5367439111783722E-2</v>
      </c>
      <c r="K7" s="7"/>
      <c r="L7" s="7">
        <v>5.54580578028087E-2</v>
      </c>
      <c r="O7" s="5">
        <v>5.4208645207347139E-2</v>
      </c>
      <c r="P7" s="5">
        <v>-1.6127489080790681E-2</v>
      </c>
      <c r="Q7" s="5" t="s">
        <v>8</v>
      </c>
      <c r="R7" s="5" t="s">
        <v>35</v>
      </c>
    </row>
    <row r="8" spans="1:18" x14ac:dyDescent="0.4">
      <c r="A8" s="6">
        <v>43646</v>
      </c>
      <c r="B8" s="5" t="s">
        <v>13</v>
      </c>
      <c r="C8" s="11">
        <f>[2]!thsiFinD("ths_stock_mv_to_fanv_fund",$A$1,A8)</f>
        <v>90.264853410021999</v>
      </c>
      <c r="D8" s="11">
        <v>3825.5873000000001</v>
      </c>
      <c r="I8" s="5" t="s">
        <v>37</v>
      </c>
      <c r="J8" s="7">
        <v>1.66246776850528E-2</v>
      </c>
      <c r="K8" s="7"/>
      <c r="L8" s="7">
        <v>0.101228766678624</v>
      </c>
      <c r="O8" s="5">
        <v>8.6525989713865104E-2</v>
      </c>
      <c r="P8" s="5">
        <v>2.111235531613178E-2</v>
      </c>
      <c r="Q8" s="5" t="s">
        <v>8</v>
      </c>
      <c r="R8" s="5" t="s">
        <v>36</v>
      </c>
    </row>
    <row r="9" spans="1:18" x14ac:dyDescent="0.4">
      <c r="A9" s="6">
        <v>43738</v>
      </c>
      <c r="B9" s="5" t="s">
        <v>14</v>
      </c>
      <c r="C9" s="11">
        <f>[2]!thsiFinD("ths_stock_mv_to_fanv_fund",$A$1,A9)</f>
        <v>90.645907969551999</v>
      </c>
      <c r="D9" s="11">
        <v>3814.5282000000002</v>
      </c>
      <c r="I9" s="5" t="s">
        <v>38</v>
      </c>
      <c r="J9" s="7">
        <v>-2.6210169462266439E-2</v>
      </c>
      <c r="K9" s="7"/>
      <c r="L9" s="7">
        <v>-5.5429173071227883E-2</v>
      </c>
      <c r="O9" s="5">
        <v>5.044782418052382E-2</v>
      </c>
      <c r="P9" s="5">
        <v>7.7753578003146168E-3</v>
      </c>
      <c r="Q9" s="5" t="s">
        <v>8</v>
      </c>
      <c r="R9" s="5" t="s">
        <v>37</v>
      </c>
    </row>
    <row r="10" spans="1:18" x14ac:dyDescent="0.4">
      <c r="A10" s="6">
        <v>43830</v>
      </c>
      <c r="B10" s="5" t="s">
        <v>15</v>
      </c>
      <c r="C10" s="11">
        <f>[2]!thsiFinD("ths_stock_mv_to_fanv_fund",$A$1,A10)</f>
        <v>91.935625083963004</v>
      </c>
      <c r="D10" s="11">
        <v>4096.5820999999996</v>
      </c>
      <c r="I10" s="5" t="s">
        <v>39</v>
      </c>
      <c r="J10" s="7">
        <v>1.27625224849711E-2</v>
      </c>
      <c r="K10" s="7"/>
      <c r="L10" s="7">
        <v>3.1808246900210342E-2</v>
      </c>
      <c r="O10" s="5">
        <v>3.8854745935103768E-2</v>
      </c>
      <c r="P10" s="5">
        <v>2.5422602215361269E-3</v>
      </c>
      <c r="Q10" s="5" t="s">
        <v>8</v>
      </c>
      <c r="R10" s="5" t="s">
        <v>38</v>
      </c>
    </row>
    <row r="11" spans="1:18" x14ac:dyDescent="0.4">
      <c r="A11" s="6">
        <v>43921</v>
      </c>
      <c r="B11" s="5" t="s">
        <v>16</v>
      </c>
      <c r="C11" s="11">
        <f>[2]!thsiFinD("ths_stock_mv_to_fanv_fund",$A$1,A11)</f>
        <v>91.791962604272996</v>
      </c>
      <c r="D11" s="11">
        <v>3686.1550999999999</v>
      </c>
      <c r="I11" s="5" t="s">
        <v>40</v>
      </c>
      <c r="J11" s="7">
        <v>6.3813952402514446E-2</v>
      </c>
      <c r="K11" s="7"/>
      <c r="L11" s="7">
        <v>1.763436104174949E-2</v>
      </c>
      <c r="O11" s="5">
        <v>3.6723500786110169E-2</v>
      </c>
      <c r="P11" s="5">
        <v>-3.3093767991529077E-2</v>
      </c>
      <c r="Q11" s="5" t="s">
        <v>8</v>
      </c>
      <c r="R11" s="5" t="s">
        <v>39</v>
      </c>
    </row>
    <row r="12" spans="1:18" x14ac:dyDescent="0.4">
      <c r="A12" s="6">
        <v>44012</v>
      </c>
      <c r="B12" s="5" t="s">
        <v>17</v>
      </c>
      <c r="C12" s="11">
        <f>[2]!thsiFinD("ths_stock_mv_to_fanv_fund",$A$1,A12)</f>
        <v>92.480912946928996</v>
      </c>
      <c r="D12" s="11">
        <v>4163.9637000000002</v>
      </c>
      <c r="I12" s="5" t="s">
        <v>41</v>
      </c>
      <c r="J12" s="7">
        <v>6.9171178705392106E-3</v>
      </c>
      <c r="K12" s="7">
        <v>3.5838308418106951E-2</v>
      </c>
      <c r="L12" s="7">
        <v>2.24545450681746E-3</v>
      </c>
      <c r="O12" s="5">
        <v>5.4331546078306099E-2</v>
      </c>
      <c r="P12" s="5">
        <v>-3.5767430474378747E-2</v>
      </c>
      <c r="Q12" s="5" t="s">
        <v>8</v>
      </c>
      <c r="R12" s="5" t="s">
        <v>40</v>
      </c>
    </row>
    <row r="13" spans="1:18" x14ac:dyDescent="0.4">
      <c r="A13" s="6">
        <v>44104</v>
      </c>
      <c r="B13" s="5" t="s">
        <v>18</v>
      </c>
      <c r="C13" s="11">
        <f>[2]!thsiFinD("ths_stock_mv_to_fanv_fund",$A$1,A13)</f>
        <v>91.047730283967994</v>
      </c>
      <c r="D13" s="11">
        <v>4587.3953000000001</v>
      </c>
      <c r="O13" s="5">
        <v>3.5838308418106951E-2</v>
      </c>
      <c r="P13" s="5">
        <v>-4.0627709953749416E-3</v>
      </c>
      <c r="Q13" s="5" t="s">
        <v>8</v>
      </c>
      <c r="R13" s="5" t="s">
        <v>41</v>
      </c>
    </row>
    <row r="14" spans="1:18" x14ac:dyDescent="0.4">
      <c r="A14" s="6">
        <v>44196</v>
      </c>
      <c r="B14" s="5" t="s">
        <v>19</v>
      </c>
      <c r="C14" s="11">
        <f>[2]!thsiFinD("ths_stock_mv_to_fanv_fund",$A$1,A14)</f>
        <v>92.675354561743006</v>
      </c>
      <c r="D14" s="11">
        <v>5211.2884999999997</v>
      </c>
    </row>
    <row r="15" spans="1:18" x14ac:dyDescent="0.4">
      <c r="A15" s="6">
        <v>44286</v>
      </c>
      <c r="B15" s="5" t="s">
        <v>20</v>
      </c>
      <c r="C15" s="11">
        <f>[2]!thsiFinD("ths_stock_mv_to_fanv_fund",$A$1,A15)</f>
        <v>88.154852284189005</v>
      </c>
      <c r="D15" s="11">
        <v>5048.3607000000002</v>
      </c>
    </row>
    <row r="16" spans="1:18" x14ac:dyDescent="0.4">
      <c r="A16" s="6">
        <v>44377</v>
      </c>
      <c r="B16" s="5" t="s">
        <v>21</v>
      </c>
      <c r="C16" s="11">
        <f>[2]!thsiFinD("ths_stock_mv_to_fanv_fund",$A$1,A16)</f>
        <v>89.421098460490995</v>
      </c>
      <c r="D16" s="11">
        <v>5224.0410000000002</v>
      </c>
    </row>
    <row r="17" spans="1:4" x14ac:dyDescent="0.4">
      <c r="A17" s="6">
        <v>44469</v>
      </c>
      <c r="B17" s="5" t="s">
        <v>22</v>
      </c>
      <c r="C17" s="11">
        <f>[2]!thsiFinD("ths_stock_mv_to_fanv_fund",$A$1,A17)</f>
        <v>88.899098030133004</v>
      </c>
      <c r="D17" s="11">
        <v>4866.3825999999999</v>
      </c>
    </row>
    <row r="18" spans="1:4" x14ac:dyDescent="0.4">
      <c r="A18" s="6">
        <v>44561</v>
      </c>
      <c r="B18" s="5" t="s">
        <v>23</v>
      </c>
      <c r="C18" s="11">
        <f>[2]!thsiFinD("ths_stock_mv_to_fanv_fund",$A$1,A18)</f>
        <v>89.889634438016003</v>
      </c>
      <c r="D18" s="11">
        <v>4940.3733000000002</v>
      </c>
    </row>
    <row r="19" spans="1:4" x14ac:dyDescent="0.4">
      <c r="A19" s="6">
        <v>44651</v>
      </c>
      <c r="B19" s="5" t="s">
        <v>24</v>
      </c>
      <c r="C19" s="11">
        <f>[2]!thsiFinD("ths_stock_mv_to_fanv_fund",$A$1,A19)</f>
        <v>91.239995139078005</v>
      </c>
      <c r="D19" s="11">
        <v>4222.5968000000003</v>
      </c>
    </row>
    <row r="20" spans="1:4" x14ac:dyDescent="0.4">
      <c r="A20" s="6">
        <v>44742</v>
      </c>
      <c r="B20" s="5" t="s">
        <v>25</v>
      </c>
      <c r="C20" s="11">
        <f>[2]!thsiFinD("ths_stock_mv_to_fanv_fund",$A$1,A20)</f>
        <v>82.769928942543004</v>
      </c>
      <c r="D20" s="11">
        <v>4485.0108</v>
      </c>
    </row>
    <row r="21" spans="1:4" x14ac:dyDescent="0.4">
      <c r="A21" s="6">
        <v>44834</v>
      </c>
      <c r="B21" s="5" t="s">
        <v>26</v>
      </c>
      <c r="C21" s="11">
        <f>[2]!thsiFinD("ths_stock_mv_to_fanv_fund",$A$1,A21)</f>
        <v>90.681404049822007</v>
      </c>
      <c r="D21" s="11">
        <v>3804.8852999999999</v>
      </c>
    </row>
    <row r="22" spans="1:4" x14ac:dyDescent="0.4">
      <c r="A22" s="6">
        <v>44926</v>
      </c>
      <c r="B22" s="5" t="s">
        <v>27</v>
      </c>
      <c r="C22" s="11">
        <f>[2]!thsiFinD("ths_stock_mv_to_fanv_fund",$A$1,A22)</f>
        <v>93.001741808263006</v>
      </c>
      <c r="D22" s="11">
        <v>3871.6338000000001</v>
      </c>
    </row>
    <row r="23" spans="1:4" x14ac:dyDescent="0.4">
      <c r="A23" s="6">
        <v>45016</v>
      </c>
      <c r="B23" s="5" t="s">
        <v>28</v>
      </c>
      <c r="C23" s="11">
        <f>[2]!thsiFinD("ths_stock_mv_to_fanv_fund",$A$1,A23)</f>
        <v>90.461652164563006</v>
      </c>
      <c r="D23" s="11">
        <v>4050.9256999999998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86A85C-E2BB-4703-865E-7991833C0103}">
  <dimension ref="A1:Y43"/>
  <sheetViews>
    <sheetView topLeftCell="G1" workbookViewId="0">
      <selection activeCell="T10" sqref="T10"/>
    </sheetView>
  </sheetViews>
  <sheetFormatPr defaultRowHeight="13.9" x14ac:dyDescent="0.4"/>
  <cols>
    <col min="1" max="1" width="20.796875" customWidth="1"/>
    <col min="11" max="11" width="9.1328125" bestFit="1" customWidth="1"/>
    <col min="14" max="14" width="9.265625" style="14" bestFit="1" customWidth="1"/>
    <col min="18" max="18" width="8.796875" bestFit="1" customWidth="1"/>
  </cols>
  <sheetData>
    <row r="1" spans="1:25" x14ac:dyDescent="0.4">
      <c r="B1" s="9" t="s">
        <v>55</v>
      </c>
      <c r="C1" s="9" t="s">
        <v>56</v>
      </c>
      <c r="D1" s="9" t="s">
        <v>57</v>
      </c>
      <c r="E1" s="9" t="s">
        <v>58</v>
      </c>
      <c r="F1" s="9" t="s">
        <v>59</v>
      </c>
      <c r="G1" s="9" t="s">
        <v>60</v>
      </c>
      <c r="H1" s="9" t="s">
        <v>61</v>
      </c>
      <c r="I1" s="9" t="s">
        <v>62</v>
      </c>
      <c r="J1" s="9" t="s">
        <v>63</v>
      </c>
      <c r="M1">
        <v>20190701</v>
      </c>
      <c r="O1" t="s">
        <v>156</v>
      </c>
      <c r="S1" s="15" t="s">
        <v>61</v>
      </c>
      <c r="T1" s="15" t="s">
        <v>62</v>
      </c>
      <c r="U1" s="15" t="s">
        <v>63</v>
      </c>
      <c r="V1" s="10" t="s">
        <v>156</v>
      </c>
      <c r="W1" s="16" t="s">
        <v>157</v>
      </c>
      <c r="X1" s="16" t="s">
        <v>158</v>
      </c>
      <c r="Y1" s="16" t="s">
        <v>159</v>
      </c>
    </row>
    <row r="2" spans="1:25" x14ac:dyDescent="0.4">
      <c r="A2" s="9">
        <v>20180630</v>
      </c>
      <c r="B2">
        <v>0.35802719938030991</v>
      </c>
      <c r="C2">
        <v>23</v>
      </c>
      <c r="D2">
        <v>11</v>
      </c>
      <c r="E2">
        <v>12</v>
      </c>
      <c r="F2">
        <v>0.56027367651940641</v>
      </c>
      <c r="G2">
        <v>0.5209606542432198</v>
      </c>
      <c r="H2">
        <v>-6.6043497055657416E-2</v>
      </c>
      <c r="I2">
        <v>-0.1139621255228175</v>
      </c>
      <c r="J2">
        <v>2.363009829868563E-2</v>
      </c>
      <c r="K2">
        <v>20180701</v>
      </c>
      <c r="L2">
        <v>7</v>
      </c>
      <c r="M2" s="14">
        <f t="shared" ref="M2:M3" si="0">DATE(LEFT(K2,4),MID(K2,6,1),1)</f>
        <v>43282</v>
      </c>
      <c r="N2" s="14">
        <f t="shared" ref="N2:N3" si="1">IF(L2&lt;7,DATE(LEFT(K2,4),3,31),DATE(LEFT(K2,4),9,30))</f>
        <v>43373</v>
      </c>
      <c r="O2" s="1">
        <v>-6.5372304319962993E-2</v>
      </c>
      <c r="R2" s="9">
        <v>20180630</v>
      </c>
      <c r="S2">
        <v>-6.6043497055657416E-2</v>
      </c>
      <c r="T2">
        <v>-0.1139621255228175</v>
      </c>
      <c r="U2">
        <v>2.363009829868563E-2</v>
      </c>
      <c r="V2" s="25">
        <f>O2</f>
        <v>-6.5372304319962993E-2</v>
      </c>
      <c r="W2" s="10">
        <f>SUM(T2:T$3)</f>
        <v>0.15076224206062344</v>
      </c>
      <c r="X2" s="10">
        <f>SUM(U2:U$3)</f>
        <v>0.44043286070242443</v>
      </c>
      <c r="Y2" s="10">
        <f>SUM(V2:V$3)</f>
        <v>0.19592821497466639</v>
      </c>
    </row>
    <row r="3" spans="1:25" x14ac:dyDescent="0.4">
      <c r="A3" s="9">
        <v>20181231</v>
      </c>
      <c r="B3">
        <v>0.47604101742868588</v>
      </c>
      <c r="C3">
        <v>26</v>
      </c>
      <c r="D3">
        <v>14</v>
      </c>
      <c r="E3">
        <v>12</v>
      </c>
      <c r="F3">
        <v>0.52210610909268629</v>
      </c>
      <c r="G3">
        <v>0.5327473290051139</v>
      </c>
      <c r="H3">
        <v>0.31559075026953881</v>
      </c>
      <c r="I3">
        <v>0.26472436758344092</v>
      </c>
      <c r="J3">
        <v>0.41680276240373881</v>
      </c>
      <c r="K3">
        <v>20190101</v>
      </c>
      <c r="L3">
        <v>1</v>
      </c>
      <c r="M3" s="14">
        <f t="shared" si="0"/>
        <v>43466</v>
      </c>
      <c r="N3" s="14">
        <f t="shared" si="1"/>
        <v>43555</v>
      </c>
      <c r="O3" s="1">
        <v>0.26130051929462939</v>
      </c>
      <c r="R3" s="9">
        <v>20181231</v>
      </c>
      <c r="S3">
        <v>0.31559075026953881</v>
      </c>
      <c r="T3">
        <v>0.26472436758344092</v>
      </c>
      <c r="U3">
        <v>0.41680276240373881</v>
      </c>
      <c r="V3" s="25">
        <f t="shared" ref="V3:V11" si="2">O3</f>
        <v>0.26130051929462939</v>
      </c>
      <c r="W3" s="10">
        <f>SUM(T3:T$3)</f>
        <v>0.26472436758344092</v>
      </c>
      <c r="X3" s="10">
        <f>SUM(U3:U$3)</f>
        <v>0.41680276240373881</v>
      </c>
      <c r="Y3" s="10">
        <f>SUM(V3:V$3)</f>
        <v>0.26130051929462939</v>
      </c>
    </row>
    <row r="4" spans="1:25" x14ac:dyDescent="0.4">
      <c r="A4" s="9">
        <v>20190630</v>
      </c>
      <c r="B4">
        <v>0.41099260423371597</v>
      </c>
      <c r="C4">
        <v>29</v>
      </c>
      <c r="D4">
        <v>16</v>
      </c>
      <c r="E4">
        <v>13</v>
      </c>
      <c r="F4">
        <v>0.40657108827784288</v>
      </c>
      <c r="G4">
        <v>0.48474134128854929</v>
      </c>
      <c r="H4">
        <v>1.2303016831583821E-2</v>
      </c>
      <c r="I4">
        <v>2.172291756084551E-2</v>
      </c>
      <c r="J4">
        <v>-6.0609607051936958E-3</v>
      </c>
      <c r="K4">
        <v>20190701</v>
      </c>
      <c r="L4">
        <v>7</v>
      </c>
      <c r="M4" s="14">
        <f t="shared" ref="M4:M11" si="3">DATE(LEFT(K4,4),MID(K4,6,1),1)</f>
        <v>43647</v>
      </c>
      <c r="N4" s="14">
        <f t="shared" ref="N4:N11" si="4">IF(L4&lt;7,DATE(LEFT(K4,4),3,31),DATE(LEFT(K4,4),9,30))</f>
        <v>43738</v>
      </c>
      <c r="O4" s="1">
        <v>6.8032814851344048E-2</v>
      </c>
      <c r="R4" s="9">
        <v>20190630</v>
      </c>
      <c r="S4">
        <v>1.2303016831583821E-2</v>
      </c>
      <c r="T4">
        <v>2.172291756084551E-2</v>
      </c>
      <c r="U4">
        <v>-6.0609607051936958E-3</v>
      </c>
      <c r="V4" s="25">
        <f t="shared" si="2"/>
        <v>6.8032814851344048E-2</v>
      </c>
      <c r="W4" s="10">
        <f>SUM(T$3:T4)</f>
        <v>0.28644728514428641</v>
      </c>
      <c r="X4" s="10">
        <f>SUM(U$3:U4)</f>
        <v>0.41074180169854513</v>
      </c>
      <c r="Y4" s="10">
        <f>SUM(V$3:V4)</f>
        <v>0.32933333414597343</v>
      </c>
    </row>
    <row r="5" spans="1:25" x14ac:dyDescent="0.4">
      <c r="A5" s="9">
        <v>20191231</v>
      </c>
      <c r="B5">
        <v>0.46548993139147771</v>
      </c>
      <c r="C5">
        <v>29</v>
      </c>
      <c r="D5">
        <v>10</v>
      </c>
      <c r="E5">
        <v>19</v>
      </c>
      <c r="F5">
        <v>0.53479700839552413</v>
      </c>
      <c r="G5">
        <v>0.425826889939321</v>
      </c>
      <c r="H5">
        <v>1.622460192186841E-2</v>
      </c>
      <c r="I5">
        <v>-5.4510410567673397E-2</v>
      </c>
      <c r="J5">
        <v>9.3521366999322744E-2</v>
      </c>
      <c r="K5">
        <v>20200101</v>
      </c>
      <c r="L5">
        <v>1</v>
      </c>
      <c r="M5" s="14">
        <f t="shared" si="3"/>
        <v>43831</v>
      </c>
      <c r="N5" s="14">
        <f t="shared" si="4"/>
        <v>43921</v>
      </c>
      <c r="O5" s="1">
        <v>-8.0620954344809981E-3</v>
      </c>
      <c r="R5" s="9">
        <v>20191231</v>
      </c>
      <c r="S5">
        <v>1.622460192186841E-2</v>
      </c>
      <c r="T5">
        <v>-5.4510410567673397E-2</v>
      </c>
      <c r="U5">
        <v>9.3521366999322744E-2</v>
      </c>
      <c r="V5" s="25">
        <f t="shared" si="2"/>
        <v>-8.0620954344809981E-3</v>
      </c>
      <c r="W5" s="10">
        <f>SUM(T$3:T5)</f>
        <v>0.23193687457661302</v>
      </c>
      <c r="X5" s="10">
        <f>SUM(U$3:U5)</f>
        <v>0.50426316869786791</v>
      </c>
      <c r="Y5" s="10">
        <f>SUM(V$3:V5)</f>
        <v>0.32127123871149244</v>
      </c>
    </row>
    <row r="6" spans="1:25" x14ac:dyDescent="0.4">
      <c r="A6" s="9">
        <v>20200630</v>
      </c>
      <c r="B6">
        <v>0.46269920632996031</v>
      </c>
      <c r="C6">
        <v>26</v>
      </c>
      <c r="D6">
        <v>12</v>
      </c>
      <c r="E6">
        <v>14</v>
      </c>
      <c r="F6">
        <v>0.5868294704412933</v>
      </c>
      <c r="G6">
        <v>0.51657462778469143</v>
      </c>
      <c r="H6">
        <v>0.1022837425479825</v>
      </c>
      <c r="I6">
        <v>0.13018899675320911</v>
      </c>
      <c r="J6">
        <v>3.9269486002910428E-2</v>
      </c>
      <c r="K6">
        <v>20200701</v>
      </c>
      <c r="L6">
        <v>7</v>
      </c>
      <c r="M6" s="14">
        <f t="shared" si="3"/>
        <v>44013</v>
      </c>
      <c r="N6" s="14">
        <f t="shared" si="4"/>
        <v>44104</v>
      </c>
      <c r="O6" s="1">
        <v>0.11223010892364504</v>
      </c>
      <c r="R6" s="9">
        <v>20200630</v>
      </c>
      <c r="S6">
        <v>0.1022837425479825</v>
      </c>
      <c r="T6">
        <v>0.13018899675320911</v>
      </c>
      <c r="U6">
        <v>3.9269486002910428E-2</v>
      </c>
      <c r="V6" s="25">
        <f t="shared" si="2"/>
        <v>0.11223010892364504</v>
      </c>
      <c r="W6" s="10">
        <f>SUM(T$3:T6)</f>
        <v>0.3621258713298221</v>
      </c>
      <c r="X6" s="10">
        <f>SUM(U$3:U6)</f>
        <v>0.54353265470077838</v>
      </c>
      <c r="Y6" s="10">
        <f>SUM(V$3:V6)</f>
        <v>0.43350134763513748</v>
      </c>
    </row>
    <row r="7" spans="1:25" x14ac:dyDescent="0.4">
      <c r="A7" s="9">
        <v>20201231</v>
      </c>
      <c r="B7">
        <v>0.63670698642659584</v>
      </c>
      <c r="C7">
        <v>49</v>
      </c>
      <c r="D7">
        <v>13</v>
      </c>
      <c r="E7">
        <v>36</v>
      </c>
      <c r="F7">
        <v>0.52633778958319377</v>
      </c>
      <c r="G7">
        <v>0.48793114070150528</v>
      </c>
      <c r="H7">
        <v>2.193283773737683E-2</v>
      </c>
      <c r="I7">
        <v>-4.0695975889850571E-2</v>
      </c>
      <c r="J7">
        <v>0.15890758167304819</v>
      </c>
      <c r="K7">
        <v>20210101</v>
      </c>
      <c r="L7">
        <v>1</v>
      </c>
      <c r="M7" s="14">
        <f t="shared" si="3"/>
        <v>44197</v>
      </c>
      <c r="N7" s="14">
        <f t="shared" si="4"/>
        <v>44286</v>
      </c>
      <c r="O7" s="1">
        <v>-3.2200818648398744E-2</v>
      </c>
      <c r="R7" s="9">
        <v>20201231</v>
      </c>
      <c r="S7">
        <v>2.193283773737683E-2</v>
      </c>
      <c r="T7">
        <v>-4.0695975889850571E-2</v>
      </c>
      <c r="U7">
        <v>0.15890758167304819</v>
      </c>
      <c r="V7" s="25">
        <f t="shared" si="2"/>
        <v>-3.2200818648398744E-2</v>
      </c>
      <c r="W7" s="10">
        <f>SUM(T$3:T7)</f>
        <v>0.32142989543997152</v>
      </c>
      <c r="X7" s="10">
        <f>SUM(U$3:U7)</f>
        <v>0.70244023637382658</v>
      </c>
      <c r="Y7" s="10">
        <f>SUM(V$3:V7)</f>
        <v>0.40130052898673874</v>
      </c>
    </row>
    <row r="8" spans="1:25" x14ac:dyDescent="0.4">
      <c r="A8" s="9">
        <v>20210630</v>
      </c>
      <c r="B8">
        <v>0.50138860688597031</v>
      </c>
      <c r="C8">
        <v>48</v>
      </c>
      <c r="D8">
        <v>14</v>
      </c>
      <c r="E8">
        <v>34</v>
      </c>
      <c r="F8">
        <v>0.47394051601302323</v>
      </c>
      <c r="G8">
        <v>0.42699599253730203</v>
      </c>
      <c r="H8">
        <v>6.1975666770945292E-2</v>
      </c>
      <c r="I8">
        <v>0.11523796776013071</v>
      </c>
      <c r="J8">
        <v>-2.028822193876776E-2</v>
      </c>
      <c r="K8">
        <v>20210701</v>
      </c>
      <c r="L8">
        <v>7</v>
      </c>
      <c r="M8" s="14">
        <f t="shared" si="3"/>
        <v>44378</v>
      </c>
      <c r="N8" s="14">
        <f t="shared" si="4"/>
        <v>44469</v>
      </c>
      <c r="O8" s="1">
        <v>-3.1271729012059657E-2</v>
      </c>
      <c r="R8" s="9">
        <v>20210630</v>
      </c>
      <c r="S8">
        <v>6.1975666770945292E-2</v>
      </c>
      <c r="T8">
        <v>0.11523796776013071</v>
      </c>
      <c r="U8">
        <v>-2.028822193876776E-2</v>
      </c>
      <c r="V8" s="25">
        <f t="shared" si="2"/>
        <v>-3.1271729012059657E-2</v>
      </c>
      <c r="W8" s="10">
        <f>SUM(T$3:T8)</f>
        <v>0.4366678632001022</v>
      </c>
      <c r="X8" s="10">
        <f>SUM(U$3:U8)</f>
        <v>0.6821520144350588</v>
      </c>
      <c r="Y8" s="10">
        <f>SUM(V$3:V8)</f>
        <v>0.37002879997467908</v>
      </c>
    </row>
    <row r="9" spans="1:25" x14ac:dyDescent="0.4">
      <c r="A9" s="9">
        <v>20211231</v>
      </c>
      <c r="B9">
        <v>0.3781645844397199</v>
      </c>
      <c r="C9">
        <v>70</v>
      </c>
      <c r="D9">
        <v>13</v>
      </c>
      <c r="E9">
        <v>57</v>
      </c>
      <c r="F9">
        <v>0.51771229393947293</v>
      </c>
      <c r="G9">
        <v>0.34465943280654032</v>
      </c>
      <c r="H9">
        <v>-0.23970216496664939</v>
      </c>
      <c r="I9">
        <v>-0.21220908639358649</v>
      </c>
      <c r="J9">
        <v>-0.27515745363454791</v>
      </c>
      <c r="K9">
        <v>20220101</v>
      </c>
      <c r="L9">
        <v>1</v>
      </c>
      <c r="M9" s="14">
        <f t="shared" si="3"/>
        <v>44562</v>
      </c>
      <c r="N9" s="14">
        <f t="shared" si="4"/>
        <v>44651</v>
      </c>
      <c r="O9" s="1">
        <v>-0.16691972139651312</v>
      </c>
      <c r="R9" s="9">
        <v>20211231</v>
      </c>
      <c r="S9">
        <v>-0.23970216496664939</v>
      </c>
      <c r="T9">
        <v>-0.21220908639358649</v>
      </c>
      <c r="U9">
        <v>-0.27515745363454791</v>
      </c>
      <c r="V9" s="25">
        <f t="shared" si="2"/>
        <v>-0.16691972139651312</v>
      </c>
      <c r="W9" s="10">
        <f>SUM(T$3:T9)</f>
        <v>0.22445877680651571</v>
      </c>
      <c r="X9" s="10">
        <f>SUM(U$3:U9)</f>
        <v>0.40699456080051089</v>
      </c>
      <c r="Y9" s="10">
        <f>SUM(V$3:V9)</f>
        <v>0.20310907857816596</v>
      </c>
    </row>
    <row r="10" spans="1:25" x14ac:dyDescent="0.4">
      <c r="A10" s="9">
        <v>20220630</v>
      </c>
      <c r="B10">
        <v>0.41343886109622879</v>
      </c>
      <c r="C10">
        <v>49</v>
      </c>
      <c r="D10">
        <v>13</v>
      </c>
      <c r="E10">
        <v>36</v>
      </c>
      <c r="F10">
        <v>0.45094892652893692</v>
      </c>
      <c r="G10">
        <v>0.47456640147548479</v>
      </c>
      <c r="H10">
        <v>-0.1248995358171511</v>
      </c>
      <c r="I10">
        <v>-6.2951389351284498E-2</v>
      </c>
      <c r="J10">
        <v>-0.21557848764973059</v>
      </c>
      <c r="K10">
        <v>20220701</v>
      </c>
      <c r="L10">
        <v>7</v>
      </c>
      <c r="M10" s="14">
        <f t="shared" si="3"/>
        <v>44743</v>
      </c>
      <c r="N10" s="14">
        <f t="shared" si="4"/>
        <v>44834</v>
      </c>
      <c r="O10" s="1">
        <v>-0.11993796469716568</v>
      </c>
      <c r="R10" s="9">
        <v>20220630</v>
      </c>
      <c r="S10">
        <v>-0.1248995358171511</v>
      </c>
      <c r="T10">
        <v>-6.2951389351284498E-2</v>
      </c>
      <c r="U10">
        <v>-0.21557848764973059</v>
      </c>
      <c r="V10" s="25">
        <f t="shared" si="2"/>
        <v>-0.11993796469716568</v>
      </c>
      <c r="W10" s="10">
        <f>SUM(T$3:T10)</f>
        <v>0.16150738745523122</v>
      </c>
      <c r="X10" s="10">
        <f>SUM(U$3:U10)</f>
        <v>0.1914160731507803</v>
      </c>
      <c r="Y10" s="10">
        <f>SUM(V$3:V10)</f>
        <v>8.3171113881000278E-2</v>
      </c>
    </row>
    <row r="11" spans="1:25" x14ac:dyDescent="0.4">
      <c r="A11" s="9">
        <v>20221231</v>
      </c>
      <c r="B11">
        <v>0.59642311603735276</v>
      </c>
      <c r="C11">
        <v>61</v>
      </c>
      <c r="D11">
        <v>12</v>
      </c>
      <c r="E11">
        <v>49</v>
      </c>
      <c r="F11">
        <v>0.50049478613133525</v>
      </c>
      <c r="G11">
        <v>0.48041067430378548</v>
      </c>
      <c r="H11">
        <v>0.1570312002181648</v>
      </c>
      <c r="I11">
        <v>0.18438694535600389</v>
      </c>
      <c r="J11">
        <v>0.11427798592776579</v>
      </c>
      <c r="K11">
        <v>20230101</v>
      </c>
      <c r="L11">
        <v>1</v>
      </c>
      <c r="M11" s="14">
        <f t="shared" si="3"/>
        <v>44927</v>
      </c>
      <c r="N11" s="14">
        <f t="shared" si="4"/>
        <v>45016</v>
      </c>
      <c r="O11" s="1">
        <v>2.525032011501338E-2</v>
      </c>
      <c r="R11" s="9">
        <v>20221231</v>
      </c>
      <c r="S11">
        <v>0.1570312002181648</v>
      </c>
      <c r="T11">
        <v>0.18438694535600389</v>
      </c>
      <c r="U11">
        <v>0.11427798592776579</v>
      </c>
      <c r="V11" s="25">
        <f t="shared" si="2"/>
        <v>2.525032011501338E-2</v>
      </c>
      <c r="W11" s="10">
        <f>SUM(T$3:T11)</f>
        <v>0.34589433281123511</v>
      </c>
      <c r="X11" s="10">
        <f>SUM(U$3:U11)</f>
        <v>0.30569405907854608</v>
      </c>
      <c r="Y11" s="10">
        <f>SUM(V$3:V11)</f>
        <v>0.10842143399601366</v>
      </c>
    </row>
    <row r="30" spans="1:22" x14ac:dyDescent="0.4">
      <c r="B30" s="9"/>
      <c r="C30" s="9"/>
      <c r="D30" s="9"/>
      <c r="E30" s="9"/>
      <c r="F30" s="9"/>
      <c r="G30" s="9"/>
      <c r="H30" s="9"/>
      <c r="I30" s="9"/>
      <c r="J30" s="9"/>
    </row>
    <row r="31" spans="1:22" x14ac:dyDescent="0.4">
      <c r="A31" s="9"/>
    </row>
    <row r="32" spans="1:22" x14ac:dyDescent="0.4">
      <c r="A32" s="9"/>
      <c r="U32" s="14"/>
      <c r="V32" t="s">
        <v>161</v>
      </c>
    </row>
    <row r="33" spans="1:22" x14ac:dyDescent="0.4">
      <c r="A33" s="9"/>
      <c r="R33">
        <v>20180101</v>
      </c>
      <c r="S33">
        <v>1</v>
      </c>
      <c r="T33" s="14">
        <v>43101</v>
      </c>
      <c r="U33" s="14">
        <v>43190</v>
      </c>
      <c r="V33" s="1">
        <v>-2.1716773617909135E-2</v>
      </c>
    </row>
    <row r="34" spans="1:22" x14ac:dyDescent="0.4">
      <c r="A34" s="9"/>
      <c r="R34">
        <v>20180701</v>
      </c>
      <c r="S34">
        <v>7</v>
      </c>
      <c r="T34" s="14">
        <v>43282</v>
      </c>
      <c r="U34" s="14">
        <v>43373</v>
      </c>
      <c r="V34" s="1">
        <v>-6.5372304319962993E-2</v>
      </c>
    </row>
    <row r="35" spans="1:22" x14ac:dyDescent="0.4">
      <c r="A35" s="9"/>
      <c r="R35">
        <v>20190101</v>
      </c>
      <c r="S35">
        <v>1</v>
      </c>
      <c r="T35" s="14">
        <v>43466</v>
      </c>
      <c r="U35" s="14">
        <v>43555</v>
      </c>
      <c r="V35" s="1">
        <v>0.26130051929462939</v>
      </c>
    </row>
    <row r="36" spans="1:22" x14ac:dyDescent="0.4">
      <c r="A36" s="9"/>
      <c r="R36">
        <v>20190701</v>
      </c>
      <c r="S36">
        <v>7</v>
      </c>
      <c r="T36" s="14">
        <v>43647</v>
      </c>
      <c r="U36" s="14">
        <v>43738</v>
      </c>
      <c r="V36" s="1">
        <v>6.8032814851344048E-2</v>
      </c>
    </row>
    <row r="37" spans="1:22" x14ac:dyDescent="0.4">
      <c r="A37" s="9"/>
      <c r="R37">
        <v>20200101</v>
      </c>
      <c r="S37">
        <v>1</v>
      </c>
      <c r="T37" s="14">
        <v>43831</v>
      </c>
      <c r="U37" s="14">
        <v>43921</v>
      </c>
      <c r="V37" s="1">
        <v>-8.0620954344809981E-3</v>
      </c>
    </row>
    <row r="38" spans="1:22" x14ac:dyDescent="0.4">
      <c r="A38" s="9"/>
      <c r="R38">
        <v>20200701</v>
      </c>
      <c r="S38">
        <v>7</v>
      </c>
      <c r="T38" s="14">
        <v>44013</v>
      </c>
      <c r="U38" s="14">
        <v>44104</v>
      </c>
      <c r="V38" s="1">
        <v>0.11223010892364504</v>
      </c>
    </row>
    <row r="39" spans="1:22" x14ac:dyDescent="0.4">
      <c r="R39">
        <v>20210101</v>
      </c>
      <c r="S39">
        <v>1</v>
      </c>
      <c r="T39" s="14">
        <v>44197</v>
      </c>
      <c r="U39" s="14">
        <v>44286</v>
      </c>
      <c r="V39" s="1">
        <v>-3.2200818648398744E-2</v>
      </c>
    </row>
    <row r="40" spans="1:22" x14ac:dyDescent="0.4">
      <c r="R40">
        <v>20210701</v>
      </c>
      <c r="S40">
        <v>7</v>
      </c>
      <c r="T40" s="14">
        <v>44378</v>
      </c>
      <c r="U40" s="14">
        <v>44469</v>
      </c>
      <c r="V40" s="1">
        <v>-3.1271729012059657E-2</v>
      </c>
    </row>
    <row r="41" spans="1:22" x14ac:dyDescent="0.4">
      <c r="R41">
        <v>20220101</v>
      </c>
      <c r="S41">
        <v>1</v>
      </c>
      <c r="T41" s="14">
        <v>44562</v>
      </c>
      <c r="U41" s="14">
        <v>44651</v>
      </c>
      <c r="V41" s="1">
        <v>-0.16691972139651312</v>
      </c>
    </row>
    <row r="42" spans="1:22" x14ac:dyDescent="0.4">
      <c r="R42">
        <v>20220701</v>
      </c>
      <c r="S42">
        <v>7</v>
      </c>
      <c r="T42" s="14">
        <v>44743</v>
      </c>
      <c r="U42" s="14">
        <v>44834</v>
      </c>
      <c r="V42" s="1">
        <v>-0.11993796469716568</v>
      </c>
    </row>
    <row r="43" spans="1:22" x14ac:dyDescent="0.4">
      <c r="R43">
        <v>20230101</v>
      </c>
      <c r="S43">
        <v>1</v>
      </c>
      <c r="T43" s="14">
        <v>44927</v>
      </c>
      <c r="U43" s="14">
        <v>45016</v>
      </c>
      <c r="V43" s="1">
        <v>2.525032011501338E-2</v>
      </c>
    </row>
  </sheetData>
  <phoneticPr fontId="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B5E9A-18E9-4659-866D-00C4A535264A}">
  <dimension ref="A1:M37"/>
  <sheetViews>
    <sheetView topLeftCell="A10" workbookViewId="0">
      <selection activeCell="C6" sqref="C6"/>
    </sheetView>
  </sheetViews>
  <sheetFormatPr defaultRowHeight="13.9" x14ac:dyDescent="0.4"/>
  <cols>
    <col min="4" max="5" width="8.6640625" customWidth="1"/>
  </cols>
  <sheetData>
    <row r="1" spans="1:13" x14ac:dyDescent="0.4">
      <c r="B1" s="9" t="s">
        <v>64</v>
      </c>
      <c r="C1" s="9" t="s">
        <v>65</v>
      </c>
      <c r="D1" s="9" t="s">
        <v>66</v>
      </c>
      <c r="E1" s="9" t="s">
        <v>67</v>
      </c>
    </row>
    <row r="2" spans="1:13" x14ac:dyDescent="0.4">
      <c r="A2" s="9">
        <v>20180630</v>
      </c>
      <c r="B2">
        <v>0.21739130434782611</v>
      </c>
      <c r="C2">
        <v>0.25776264823011918</v>
      </c>
      <c r="D2" s="10"/>
      <c r="E2" s="10"/>
      <c r="G2" s="10"/>
      <c r="H2" s="10"/>
    </row>
    <row r="3" spans="1:13" x14ac:dyDescent="0.4">
      <c r="A3" s="9">
        <v>20181231</v>
      </c>
      <c r="B3">
        <v>0.23076923076923081</v>
      </c>
      <c r="C3">
        <v>0.2661445991622437</v>
      </c>
      <c r="D3" s="10">
        <v>0.48396494748525931</v>
      </c>
      <c r="E3" s="10">
        <v>0.55654210517650538</v>
      </c>
      <c r="G3" s="10"/>
      <c r="H3" s="10"/>
    </row>
    <row r="4" spans="1:13" x14ac:dyDescent="0.4">
      <c r="A4" s="9">
        <v>20190630</v>
      </c>
      <c r="B4">
        <v>0.31034482758620691</v>
      </c>
      <c r="C4">
        <v>0.37795685677746682</v>
      </c>
      <c r="D4" s="10">
        <v>0.55234790234565112</v>
      </c>
      <c r="E4" s="10">
        <v>0.63234867156482055</v>
      </c>
      <c r="G4" s="10"/>
      <c r="H4" s="10"/>
    </row>
    <row r="5" spans="1:13" x14ac:dyDescent="0.4">
      <c r="A5" s="9">
        <v>20191231</v>
      </c>
      <c r="B5">
        <v>0.31034482758620691</v>
      </c>
      <c r="C5">
        <v>0.35984855865713089</v>
      </c>
      <c r="D5" s="10">
        <v>0.53388442591403362</v>
      </c>
      <c r="E5" s="10">
        <v>0.63223576502958623</v>
      </c>
      <c r="G5" s="10"/>
      <c r="H5" s="10"/>
    </row>
    <row r="6" spans="1:13" x14ac:dyDescent="0.4">
      <c r="A6" s="9">
        <v>20200630</v>
      </c>
      <c r="B6">
        <v>0.1153846153846154</v>
      </c>
      <c r="C6">
        <v>0.13378553477317071</v>
      </c>
      <c r="D6" s="10">
        <v>0.4863828358655391</v>
      </c>
      <c r="E6" s="10">
        <v>0.58775256105243734</v>
      </c>
      <c r="G6" s="10"/>
      <c r="H6" s="10"/>
    </row>
    <row r="7" spans="1:13" x14ac:dyDescent="0.4">
      <c r="A7" s="9">
        <v>20201231</v>
      </c>
      <c r="B7">
        <v>0.1020408163265306</v>
      </c>
      <c r="C7">
        <v>0.28096093138677208</v>
      </c>
      <c r="D7" s="10">
        <v>0.38574257686441438</v>
      </c>
      <c r="E7" s="10">
        <v>0.647579792468987</v>
      </c>
      <c r="G7" s="10"/>
      <c r="H7" s="10"/>
    </row>
    <row r="8" spans="1:13" x14ac:dyDescent="0.4">
      <c r="A8" s="9">
        <v>20210630</v>
      </c>
      <c r="B8">
        <v>0.1875</v>
      </c>
      <c r="C8">
        <v>0.40940899786868168</v>
      </c>
      <c r="D8" s="10">
        <v>0.35529185301980892</v>
      </c>
      <c r="E8" s="10">
        <v>0.62602202401516627</v>
      </c>
      <c r="G8" s="10"/>
      <c r="H8" s="10"/>
    </row>
    <row r="9" spans="1:13" x14ac:dyDescent="0.4">
      <c r="A9" s="9">
        <v>20211231</v>
      </c>
      <c r="B9">
        <v>0.1</v>
      </c>
      <c r="C9">
        <v>0.32815611574482578</v>
      </c>
      <c r="D9" s="10">
        <v>0.25828379174205052</v>
      </c>
      <c r="E9" s="10">
        <v>0.5338776458332668</v>
      </c>
      <c r="G9" s="10"/>
      <c r="H9" s="10"/>
      <c r="L9" s="9"/>
      <c r="M9" s="9"/>
    </row>
    <row r="10" spans="1:13" x14ac:dyDescent="0.4">
      <c r="A10" s="9">
        <v>20220630</v>
      </c>
      <c r="B10">
        <v>0.1224489795918367</v>
      </c>
      <c r="C10">
        <v>0.27460466011781143</v>
      </c>
      <c r="D10" s="10">
        <v>0.32195069317059533</v>
      </c>
      <c r="E10" s="10">
        <v>0.5562135238091408</v>
      </c>
      <c r="K10" s="9"/>
    </row>
    <row r="11" spans="1:13" x14ac:dyDescent="0.4">
      <c r="A11" s="9">
        <v>20221231</v>
      </c>
      <c r="B11">
        <v>0.1475409836065574</v>
      </c>
      <c r="C11">
        <v>0.39592727292797558</v>
      </c>
      <c r="D11" s="10">
        <v>0.27861596910973357</v>
      </c>
      <c r="E11" s="10">
        <v>0.47783883798789778</v>
      </c>
      <c r="K11" s="9"/>
    </row>
    <row r="12" spans="1:13" x14ac:dyDescent="0.4">
      <c r="K12" s="9"/>
    </row>
    <row r="13" spans="1:13" x14ac:dyDescent="0.4">
      <c r="K13" s="9"/>
    </row>
    <row r="14" spans="1:13" x14ac:dyDescent="0.4">
      <c r="K14" s="9"/>
    </row>
    <row r="15" spans="1:13" x14ac:dyDescent="0.4">
      <c r="K15" s="9"/>
    </row>
    <row r="16" spans="1:13" x14ac:dyDescent="0.4">
      <c r="K16" s="9"/>
    </row>
    <row r="17" spans="1:11" x14ac:dyDescent="0.4">
      <c r="K17" s="9"/>
    </row>
    <row r="30" spans="1:11" x14ac:dyDescent="0.4">
      <c r="B30" s="9"/>
      <c r="C30" s="9"/>
      <c r="D30" s="9"/>
      <c r="E30" s="9"/>
    </row>
    <row r="31" spans="1:11" x14ac:dyDescent="0.4">
      <c r="A31" s="9"/>
      <c r="D31" s="10"/>
      <c r="E31" s="10"/>
    </row>
    <row r="32" spans="1:11" x14ac:dyDescent="0.4">
      <c r="A32" s="9"/>
      <c r="D32" s="10"/>
      <c r="E32" s="10"/>
    </row>
    <row r="33" spans="1:5" x14ac:dyDescent="0.4">
      <c r="A33" s="9"/>
      <c r="D33" s="10"/>
      <c r="E33" s="10"/>
    </row>
    <row r="34" spans="1:5" x14ac:dyDescent="0.4">
      <c r="A34" s="9"/>
      <c r="D34" s="10"/>
      <c r="E34" s="10"/>
    </row>
    <row r="35" spans="1:5" x14ac:dyDescent="0.4">
      <c r="A35" s="9"/>
      <c r="D35" s="10"/>
      <c r="E35" s="10"/>
    </row>
    <row r="36" spans="1:5" x14ac:dyDescent="0.4">
      <c r="A36" s="9"/>
      <c r="D36" s="10"/>
      <c r="E36" s="10"/>
    </row>
    <row r="37" spans="1:5" x14ac:dyDescent="0.4">
      <c r="A37" s="9"/>
      <c r="D37" s="10"/>
      <c r="E37" s="10"/>
    </row>
  </sheetData>
  <phoneticPr fontId="2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0A924-3E79-4763-BF3D-363B9E66D4C8}">
  <dimension ref="A1:K5"/>
  <sheetViews>
    <sheetView workbookViewId="0">
      <selection activeCell="B5" sqref="B5:K5"/>
    </sheetView>
  </sheetViews>
  <sheetFormatPr defaultRowHeight="13.9" x14ac:dyDescent="0.4"/>
  <sheetData>
    <row r="1" spans="1:11" x14ac:dyDescent="0.4">
      <c r="A1" s="9" t="s">
        <v>68</v>
      </c>
      <c r="B1" s="9" t="s">
        <v>165</v>
      </c>
      <c r="C1" s="9" t="s">
        <v>166</v>
      </c>
      <c r="D1" s="9" t="s">
        <v>69</v>
      </c>
      <c r="E1" s="9" t="s">
        <v>70</v>
      </c>
      <c r="F1" s="9" t="s">
        <v>71</v>
      </c>
      <c r="G1" s="9" t="s">
        <v>72</v>
      </c>
      <c r="H1" s="9" t="s">
        <v>73</v>
      </c>
      <c r="I1" s="9" t="s">
        <v>74</v>
      </c>
      <c r="J1" s="9" t="s">
        <v>75</v>
      </c>
      <c r="K1" s="9" t="s">
        <v>76</v>
      </c>
    </row>
    <row r="2" spans="1:11" x14ac:dyDescent="0.4">
      <c r="A2" s="9" t="s">
        <v>77</v>
      </c>
      <c r="B2">
        <v>0.40834606729566753</v>
      </c>
      <c r="C2">
        <v>0.50714660349693297</v>
      </c>
      <c r="D2">
        <v>0.54781118775041115</v>
      </c>
      <c r="E2">
        <v>0.56601200465947321</v>
      </c>
      <c r="F2">
        <v>0.40573671673231221</v>
      </c>
      <c r="G2">
        <v>0.47263645821210248</v>
      </c>
      <c r="H2">
        <v>0.49054260272340938</v>
      </c>
      <c r="I2">
        <v>0.47071509398988182</v>
      </c>
      <c r="J2">
        <v>0.60496302180827199</v>
      </c>
      <c r="K2">
        <v>0.6534580903463858</v>
      </c>
    </row>
    <row r="3" spans="1:11" x14ac:dyDescent="0.4">
      <c r="A3" s="9" t="s">
        <v>78</v>
      </c>
      <c r="B3">
        <v>0.59003856888883566</v>
      </c>
      <c r="C3">
        <v>0.49285339650306698</v>
      </c>
      <c r="D3">
        <v>0.32283334274829939</v>
      </c>
      <c r="E3">
        <v>0.32626419790289779</v>
      </c>
      <c r="F3">
        <v>0.32389193966884527</v>
      </c>
      <c r="G3">
        <v>0.41765874069441677</v>
      </c>
      <c r="H3">
        <v>0.2329132154455614</v>
      </c>
      <c r="I3">
        <v>0.1073122350050883</v>
      </c>
      <c r="J3">
        <v>0.12523955592549549</v>
      </c>
      <c r="K3">
        <v>0.1044606514720819</v>
      </c>
    </row>
    <row r="4" spans="1:11" x14ac:dyDescent="0.4">
      <c r="A4" s="9" t="s">
        <v>79</v>
      </c>
      <c r="B4">
        <v>1.61536381549688E-3</v>
      </c>
      <c r="C4">
        <v>0</v>
      </c>
      <c r="D4">
        <v>0.12935546950128951</v>
      </c>
      <c r="E4">
        <v>0.107723797437629</v>
      </c>
      <c r="F4">
        <v>0.27037134359884252</v>
      </c>
      <c r="G4">
        <v>0.1097048010934807</v>
      </c>
      <c r="H4">
        <v>0.27654418183102919</v>
      </c>
      <c r="I4">
        <v>0.42197267100502989</v>
      </c>
      <c r="J4">
        <v>0.26979742226623249</v>
      </c>
      <c r="K4">
        <v>0.24208125818153239</v>
      </c>
    </row>
    <row r="5" spans="1:11" x14ac:dyDescent="0.4">
      <c r="B5">
        <f>B4+B3</f>
        <v>0.59165393270433253</v>
      </c>
      <c r="C5">
        <f t="shared" ref="C5:K5" si="0">C4+C3</f>
        <v>0.49285339650306698</v>
      </c>
      <c r="D5">
        <f t="shared" si="0"/>
        <v>0.4521888122495889</v>
      </c>
      <c r="E5">
        <f t="shared" si="0"/>
        <v>0.43398799534052679</v>
      </c>
      <c r="F5">
        <f t="shared" si="0"/>
        <v>0.59426328326768774</v>
      </c>
      <c r="G5">
        <f t="shared" si="0"/>
        <v>0.52736354178789746</v>
      </c>
      <c r="H5">
        <f t="shared" si="0"/>
        <v>0.50945739727659056</v>
      </c>
      <c r="I5">
        <f t="shared" si="0"/>
        <v>0.52928490601011813</v>
      </c>
      <c r="J5">
        <f t="shared" si="0"/>
        <v>0.39503697819172801</v>
      </c>
      <c r="K5">
        <f t="shared" si="0"/>
        <v>0.34654190965361431</v>
      </c>
    </row>
  </sheetData>
  <phoneticPr fontId="2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34D0E-B651-45C3-92AF-CDAA33E667FB}">
  <dimension ref="A1:R28"/>
  <sheetViews>
    <sheetView workbookViewId="0">
      <selection activeCell="H23" sqref="H23"/>
    </sheetView>
  </sheetViews>
  <sheetFormatPr defaultRowHeight="13.9" x14ac:dyDescent="0.4"/>
  <sheetData>
    <row r="1" spans="1:18" x14ac:dyDescent="0.4">
      <c r="A1" t="s">
        <v>42</v>
      </c>
      <c r="C1" s="10" t="s">
        <v>53</v>
      </c>
      <c r="D1" s="10" t="s">
        <v>54</v>
      </c>
      <c r="E1" s="10" t="s">
        <v>80</v>
      </c>
      <c r="F1" s="10" t="s">
        <v>81</v>
      </c>
    </row>
    <row r="2" spans="1:18" x14ac:dyDescent="0.4">
      <c r="A2" t="str">
        <f>'1.1波动夏普'!$A$1</f>
        <v>000242.OF</v>
      </c>
      <c r="B2">
        <v>20180630</v>
      </c>
      <c r="C2" s="10">
        <v>0.62415566696167724</v>
      </c>
      <c r="D2" s="10">
        <v>0.63600667899123642</v>
      </c>
      <c r="E2" s="10">
        <v>0.5469685934755677</v>
      </c>
      <c r="F2" s="10">
        <v>0.35496728955478873</v>
      </c>
    </row>
    <row r="3" spans="1:18" x14ac:dyDescent="0.4">
      <c r="A3" t="str">
        <f>'1.1波动夏普'!$A$1</f>
        <v>000242.OF</v>
      </c>
      <c r="B3">
        <v>20180930</v>
      </c>
      <c r="C3" s="10">
        <v>0.53258541917793834</v>
      </c>
      <c r="D3" s="10">
        <v>0.70532445765851026</v>
      </c>
      <c r="E3" s="10">
        <v>0.55137242683694265</v>
      </c>
      <c r="F3" s="10">
        <v>0.32751321454073462</v>
      </c>
      <c r="P3">
        <v>20200331</v>
      </c>
      <c r="Q3" s="10">
        <v>0.35292108436458441</v>
      </c>
      <c r="R3" s="10">
        <v>0.38210926608468171</v>
      </c>
    </row>
    <row r="4" spans="1:18" x14ac:dyDescent="0.4">
      <c r="A4" t="str">
        <f>A3</f>
        <v>000242.OF</v>
      </c>
      <c r="B4">
        <v>20181231</v>
      </c>
      <c r="C4" s="10">
        <v>0.55431083222795663</v>
      </c>
      <c r="D4" s="10">
        <v>0.2990760213398429</v>
      </c>
      <c r="E4" s="10">
        <v>0.54139930490602095</v>
      </c>
      <c r="F4" s="10">
        <v>0.34192784105394308</v>
      </c>
      <c r="P4">
        <v>20200630</v>
      </c>
      <c r="Q4" s="10">
        <v>0.32824926117501951</v>
      </c>
      <c r="R4" s="10">
        <v>0.15466152011544901</v>
      </c>
    </row>
    <row r="5" spans="1:18" x14ac:dyDescent="0.4">
      <c r="A5" t="str">
        <f t="shared" ref="A5:A21" si="0">A4</f>
        <v>000242.OF</v>
      </c>
      <c r="B5">
        <v>20190331</v>
      </c>
      <c r="C5" s="10">
        <v>0.55862645144913892</v>
      </c>
      <c r="D5" s="10">
        <v>0.11704485104668701</v>
      </c>
      <c r="E5" s="10">
        <v>0.51302794345028979</v>
      </c>
      <c r="F5" s="10">
        <v>0.36451170609288153</v>
      </c>
      <c r="P5">
        <v>20200930</v>
      </c>
      <c r="Q5" s="10">
        <v>0.29256564196933799</v>
      </c>
      <c r="R5" s="10">
        <v>0.14843927647900981</v>
      </c>
    </row>
    <row r="6" spans="1:18" x14ac:dyDescent="0.4">
      <c r="A6" t="str">
        <f t="shared" si="0"/>
        <v>000242.OF</v>
      </c>
      <c r="B6">
        <v>20190630</v>
      </c>
      <c r="C6" s="10">
        <v>0.47422484395354519</v>
      </c>
      <c r="D6" s="10">
        <v>0.37750408518852491</v>
      </c>
      <c r="E6" s="10">
        <v>0.54747957887827592</v>
      </c>
      <c r="F6" s="10">
        <v>0.30290532302179207</v>
      </c>
      <c r="P6">
        <v>20201231</v>
      </c>
      <c r="Q6" s="10">
        <v>0.30127023722167912</v>
      </c>
      <c r="R6" s="10">
        <v>0.32153195322962808</v>
      </c>
    </row>
    <row r="7" spans="1:18" x14ac:dyDescent="0.4">
      <c r="A7" t="str">
        <f t="shared" si="0"/>
        <v>000242.OF</v>
      </c>
      <c r="B7">
        <v>20190930</v>
      </c>
      <c r="C7" s="10">
        <v>0.48313687252500381</v>
      </c>
      <c r="D7" s="10">
        <v>0.63776626476827381</v>
      </c>
      <c r="E7" s="10">
        <v>0.54981941667565459</v>
      </c>
      <c r="F7" s="10">
        <v>0.29004329783586946</v>
      </c>
      <c r="P7">
        <v>20210331</v>
      </c>
      <c r="Q7" s="10">
        <v>0.36851659759580241</v>
      </c>
      <c r="R7" s="10">
        <v>0.11038797196035489</v>
      </c>
    </row>
    <row r="8" spans="1:18" x14ac:dyDescent="0.4">
      <c r="A8" t="str">
        <f t="shared" si="0"/>
        <v>000242.OF</v>
      </c>
      <c r="B8">
        <v>20191231</v>
      </c>
      <c r="C8" s="10">
        <v>0.52106672080180383</v>
      </c>
      <c r="D8" s="10">
        <v>0.36544050545576617</v>
      </c>
      <c r="E8" s="10">
        <v>0.52661470909294394</v>
      </c>
      <c r="F8" s="10">
        <v>0.28095112338166062</v>
      </c>
      <c r="P8">
        <v>20210630</v>
      </c>
      <c r="Q8" s="10">
        <v>0.29421748520452329</v>
      </c>
      <c r="R8" s="10">
        <v>0.28102079087705117</v>
      </c>
    </row>
    <row r="9" spans="1:18" x14ac:dyDescent="0.4">
      <c r="A9" t="str">
        <f t="shared" si="0"/>
        <v>000242.OF</v>
      </c>
      <c r="B9">
        <v>20200331</v>
      </c>
      <c r="C9" s="10">
        <v>0.57988148472588108</v>
      </c>
      <c r="D9" s="10">
        <v>0.49448464526711761</v>
      </c>
      <c r="E9" s="10">
        <v>0.53210743894775503</v>
      </c>
      <c r="F9" s="10">
        <v>0.35409784807822864</v>
      </c>
      <c r="P9">
        <v>20210930</v>
      </c>
      <c r="Q9" s="10">
        <v>0.24359807576357559</v>
      </c>
      <c r="R9" s="10">
        <v>0.21697487677775479</v>
      </c>
    </row>
    <row r="10" spans="1:18" x14ac:dyDescent="0.4">
      <c r="A10" t="str">
        <f t="shared" si="0"/>
        <v>000242.OF</v>
      </c>
      <c r="B10">
        <v>20200630</v>
      </c>
      <c r="C10" s="10">
        <v>0.62406235844921365</v>
      </c>
      <c r="D10" s="10">
        <v>0.39936785246997808</v>
      </c>
      <c r="E10" s="10">
        <v>0.53262686538525117</v>
      </c>
      <c r="F10" s="10">
        <v>0.28660337469477531</v>
      </c>
      <c r="P10">
        <v>20211231</v>
      </c>
      <c r="Q10" s="10">
        <v>0.20083931408877759</v>
      </c>
      <c r="R10" s="10">
        <v>0.1795649647439484</v>
      </c>
    </row>
    <row r="11" spans="1:18" x14ac:dyDescent="0.4">
      <c r="A11" t="str">
        <f t="shared" si="0"/>
        <v>000242.OF</v>
      </c>
      <c r="B11">
        <v>20200930</v>
      </c>
      <c r="C11" s="10">
        <v>0.45452539772061878</v>
      </c>
      <c r="D11" s="10">
        <v>0.35055925821428757</v>
      </c>
      <c r="E11" s="10">
        <v>0.53150320765991799</v>
      </c>
      <c r="F11" s="10">
        <v>0.3000973254497753</v>
      </c>
      <c r="O11" s="10"/>
      <c r="P11">
        <v>20220331</v>
      </c>
      <c r="Q11" s="10">
        <v>0.23736205149717979</v>
      </c>
      <c r="R11" s="10">
        <v>0.31135987680336541</v>
      </c>
    </row>
    <row r="12" spans="1:18" x14ac:dyDescent="0.4">
      <c r="A12" t="str">
        <f t="shared" si="0"/>
        <v>000242.OF</v>
      </c>
      <c r="B12">
        <v>20201231</v>
      </c>
      <c r="C12" s="10">
        <v>0.59134975681389002</v>
      </c>
      <c r="D12" s="10">
        <v>0.1671820037276748</v>
      </c>
      <c r="E12" s="10">
        <v>0.55693588931213012</v>
      </c>
      <c r="F12" s="10">
        <v>0.26560822282280383</v>
      </c>
      <c r="O12" s="10"/>
      <c r="P12">
        <v>20220630</v>
      </c>
      <c r="Q12" s="10">
        <v>0.18625465335754671</v>
      </c>
      <c r="R12" s="10">
        <v>0.36404409134289878</v>
      </c>
    </row>
    <row r="13" spans="1:18" x14ac:dyDescent="0.4">
      <c r="A13" t="str">
        <f t="shared" si="0"/>
        <v>000242.OF</v>
      </c>
      <c r="B13">
        <v>20210331</v>
      </c>
      <c r="C13" s="10">
        <v>0.53722891921283367</v>
      </c>
      <c r="D13" s="10">
        <v>0.29659594368142522</v>
      </c>
      <c r="E13" s="10">
        <v>0.56128633177473763</v>
      </c>
      <c r="F13" s="10">
        <v>0.26140773884251362</v>
      </c>
      <c r="O13" s="10"/>
      <c r="P13">
        <v>20220930</v>
      </c>
      <c r="Q13" s="10">
        <v>0.17438997895350331</v>
      </c>
      <c r="R13" s="10">
        <v>0.28476600010492309</v>
      </c>
    </row>
    <row r="14" spans="1:18" x14ac:dyDescent="0.4">
      <c r="A14" t="str">
        <f t="shared" si="0"/>
        <v>000242.OF</v>
      </c>
      <c r="B14">
        <v>20210630</v>
      </c>
      <c r="C14" s="10">
        <v>0.51855716084942349</v>
      </c>
      <c r="D14" s="10">
        <v>0.31299251781689452</v>
      </c>
      <c r="E14" s="10">
        <v>0.5447303222391976</v>
      </c>
      <c r="F14" s="10">
        <v>0.28231565790292801</v>
      </c>
      <c r="O14" s="10"/>
      <c r="P14">
        <v>20221231</v>
      </c>
      <c r="Q14" s="10">
        <v>0.16461000124067729</v>
      </c>
      <c r="R14" s="10">
        <v>0.1241942955643289</v>
      </c>
    </row>
    <row r="15" spans="1:18" x14ac:dyDescent="0.4">
      <c r="A15" t="str">
        <f t="shared" si="0"/>
        <v>000242.OF</v>
      </c>
      <c r="B15">
        <v>20210930</v>
      </c>
      <c r="C15" s="10">
        <v>0.50556533559974226</v>
      </c>
      <c r="D15" s="10">
        <v>0.39599797169787149</v>
      </c>
      <c r="E15" s="10">
        <v>0.53325894075764002</v>
      </c>
      <c r="F15" s="10">
        <v>0.29660476992171758</v>
      </c>
      <c r="O15" s="10"/>
      <c r="P15">
        <v>20230331</v>
      </c>
      <c r="Q15" s="10">
        <v>0.1400568355498113</v>
      </c>
      <c r="R15" s="10">
        <v>0.15534570707689579</v>
      </c>
    </row>
    <row r="16" spans="1:18" x14ac:dyDescent="0.4">
      <c r="A16" t="str">
        <f t="shared" si="0"/>
        <v>000242.OF</v>
      </c>
      <c r="B16">
        <v>20211231</v>
      </c>
      <c r="C16" s="10">
        <v>0.47438664874881931</v>
      </c>
      <c r="D16" s="10">
        <v>0.19926820795988059</v>
      </c>
      <c r="E16" s="10">
        <v>0.50866694119187461</v>
      </c>
      <c r="F16" s="10">
        <v>0.26541120935366808</v>
      </c>
      <c r="O16" s="10"/>
      <c r="P16" s="10"/>
    </row>
    <row r="17" spans="1:16" x14ac:dyDescent="0.4">
      <c r="A17" t="str">
        <f t="shared" si="0"/>
        <v>000242.OF</v>
      </c>
      <c r="B17">
        <v>20220331</v>
      </c>
      <c r="C17" s="10">
        <v>0.49249758865533649</v>
      </c>
      <c r="D17" s="10">
        <v>0.17096850631194699</v>
      </c>
      <c r="E17" s="10">
        <v>0.52386521943746545</v>
      </c>
      <c r="F17" s="10">
        <v>0.26706935095741213</v>
      </c>
      <c r="O17" s="10"/>
      <c r="P17" s="10"/>
    </row>
    <row r="18" spans="1:16" x14ac:dyDescent="0.4">
      <c r="A18" t="str">
        <f t="shared" si="0"/>
        <v>000242.OF</v>
      </c>
      <c r="B18">
        <v>20220630</v>
      </c>
      <c r="C18" s="10">
        <v>0.4996476224648374</v>
      </c>
      <c r="D18" s="10">
        <v>0.2384524712677745</v>
      </c>
      <c r="E18" s="10">
        <v>0.51098150666506936</v>
      </c>
      <c r="F18" s="10">
        <v>0.2480057375628647</v>
      </c>
      <c r="O18" s="10"/>
      <c r="P18" s="10"/>
    </row>
    <row r="19" spans="1:16" x14ac:dyDescent="0.4">
      <c r="A19" t="str">
        <f t="shared" si="0"/>
        <v>000242.OF</v>
      </c>
      <c r="B19">
        <v>20220930</v>
      </c>
      <c r="C19" s="10">
        <v>0.53512546230031055</v>
      </c>
      <c r="D19" s="10">
        <v>0.40080388311656451</v>
      </c>
      <c r="E19" s="10">
        <v>0.51359984918242352</v>
      </c>
      <c r="F19" s="10">
        <v>0.25713545430621443</v>
      </c>
      <c r="O19" s="10"/>
      <c r="P19" s="10"/>
    </row>
    <row r="20" spans="1:16" x14ac:dyDescent="0.4">
      <c r="A20" t="str">
        <f t="shared" si="0"/>
        <v>000242.OF</v>
      </c>
      <c r="B20">
        <v>20221231</v>
      </c>
      <c r="C20" s="10">
        <v>0.54541073394389794</v>
      </c>
      <c r="D20" s="10">
        <v>0.24896504220739141</v>
      </c>
      <c r="E20" s="10">
        <v>0.4746301012675635</v>
      </c>
      <c r="F20" s="10">
        <v>0.25161167680967089</v>
      </c>
      <c r="O20" s="10"/>
      <c r="P20" s="10"/>
    </row>
    <row r="21" spans="1:16" x14ac:dyDescent="0.4">
      <c r="A21" t="str">
        <f t="shared" si="0"/>
        <v>000242.OF</v>
      </c>
      <c r="B21">
        <v>20230331</v>
      </c>
      <c r="C21" s="10">
        <v>0.48417955006812607</v>
      </c>
      <c r="D21" s="10">
        <v>0.15197301052103279</v>
      </c>
      <c r="E21" s="10">
        <v>0.45628235606526979</v>
      </c>
      <c r="F21" s="10">
        <v>0.26868644279439802</v>
      </c>
      <c r="O21" s="10"/>
      <c r="P21" s="10"/>
    </row>
    <row r="22" spans="1:16" x14ac:dyDescent="0.4">
      <c r="C22" s="10"/>
      <c r="D22" s="10"/>
      <c r="E22" s="10"/>
      <c r="F22" s="10"/>
      <c r="O22" s="10"/>
      <c r="P22" s="10"/>
    </row>
    <row r="23" spans="1:16" x14ac:dyDescent="0.4">
      <c r="C23" s="10"/>
      <c r="D23" s="10"/>
      <c r="E23" s="10"/>
      <c r="F23" s="10"/>
    </row>
    <row r="24" spans="1:16" x14ac:dyDescent="0.4">
      <c r="C24" s="10"/>
      <c r="D24" s="10"/>
      <c r="E24" s="10"/>
      <c r="F24" s="10"/>
    </row>
    <row r="25" spans="1:16" x14ac:dyDescent="0.4">
      <c r="C25" s="10"/>
      <c r="D25" s="10"/>
      <c r="E25" s="10"/>
      <c r="F25" s="10"/>
    </row>
    <row r="26" spans="1:16" x14ac:dyDescent="0.4">
      <c r="C26" s="10"/>
      <c r="D26" s="10"/>
      <c r="E26" s="10"/>
      <c r="F26" s="10"/>
    </row>
    <row r="27" spans="1:16" x14ac:dyDescent="0.4">
      <c r="C27" s="10"/>
      <c r="D27" s="10"/>
      <c r="E27" s="10"/>
      <c r="F27" s="10"/>
    </row>
    <row r="28" spans="1:16" x14ac:dyDescent="0.4">
      <c r="C28" s="10"/>
      <c r="D28" s="10"/>
      <c r="E28" s="10"/>
      <c r="F28" s="10"/>
    </row>
  </sheetData>
  <phoneticPr fontId="2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C8954-500F-45B3-BC14-32629800614C}">
  <dimension ref="D1:N13"/>
  <sheetViews>
    <sheetView workbookViewId="0">
      <selection activeCell="F32" sqref="F32"/>
    </sheetView>
  </sheetViews>
  <sheetFormatPr defaultRowHeight="13.9" x14ac:dyDescent="0.4"/>
  <cols>
    <col min="4" max="4" width="9.59765625" bestFit="1" customWidth="1"/>
    <col min="11" max="11" width="9.86328125" bestFit="1" customWidth="1"/>
  </cols>
  <sheetData>
    <row r="1" spans="4:14" x14ac:dyDescent="0.4">
      <c r="D1" s="9"/>
      <c r="E1" s="9"/>
      <c r="F1" s="9"/>
      <c r="I1" t="s">
        <v>30</v>
      </c>
      <c r="J1" t="s">
        <v>31</v>
      </c>
      <c r="K1" t="s">
        <v>42</v>
      </c>
      <c r="L1" t="s">
        <v>32</v>
      </c>
    </row>
    <row r="2" spans="4:14" x14ac:dyDescent="0.4">
      <c r="D2" s="26"/>
    </row>
    <row r="3" spans="4:14" x14ac:dyDescent="0.4">
      <c r="D3" s="26"/>
      <c r="M3" t="s">
        <v>30</v>
      </c>
      <c r="N3" t="s">
        <v>31</v>
      </c>
    </row>
    <row r="4" spans="4:14" x14ac:dyDescent="0.4">
      <c r="D4" s="26"/>
      <c r="K4" t="s">
        <v>169</v>
      </c>
      <c r="L4" t="s">
        <v>44</v>
      </c>
      <c r="M4">
        <v>9.9408133816907038E-2</v>
      </c>
      <c r="N4">
        <v>-2.5297394546481282E-3</v>
      </c>
    </row>
    <row r="5" spans="4:14" x14ac:dyDescent="0.4">
      <c r="D5" s="26"/>
      <c r="K5" t="s">
        <v>169</v>
      </c>
      <c r="L5" t="s">
        <v>33</v>
      </c>
      <c r="M5">
        <v>2.126242095431588E-2</v>
      </c>
      <c r="N5">
        <v>-4.5531224350563337E-2</v>
      </c>
    </row>
    <row r="6" spans="4:14" x14ac:dyDescent="0.4">
      <c r="D6" s="26"/>
      <c r="K6" t="s">
        <v>169</v>
      </c>
      <c r="L6" t="s">
        <v>34</v>
      </c>
      <c r="M6">
        <v>3.0110676127723789E-2</v>
      </c>
      <c r="N6">
        <v>3.6757850673795098E-2</v>
      </c>
    </row>
    <row r="7" spans="4:14" x14ac:dyDescent="0.4">
      <c r="D7" s="26"/>
      <c r="K7" t="s">
        <v>169</v>
      </c>
      <c r="L7" t="s">
        <v>35</v>
      </c>
      <c r="M7">
        <v>4.3495059467124793E-2</v>
      </c>
      <c r="N7">
        <v>-3.4643144201763898E-2</v>
      </c>
    </row>
    <row r="8" spans="4:14" x14ac:dyDescent="0.4">
      <c r="D8" s="26"/>
      <c r="K8" t="s">
        <v>169</v>
      </c>
      <c r="L8" t="s">
        <v>36</v>
      </c>
      <c r="M8">
        <v>7.0750884629501465E-2</v>
      </c>
      <c r="N8">
        <v>5.8896098844567008E-2</v>
      </c>
    </row>
    <row r="9" spans="4:14" x14ac:dyDescent="0.4">
      <c r="D9" s="26"/>
      <c r="K9" t="s">
        <v>169</v>
      </c>
      <c r="L9" t="s">
        <v>37</v>
      </c>
      <c r="M9">
        <v>0.13569379601481979</v>
      </c>
      <c r="N9">
        <v>3.3299478813463783E-2</v>
      </c>
    </row>
    <row r="10" spans="4:14" x14ac:dyDescent="0.4">
      <c r="D10" s="26"/>
      <c r="K10" t="s">
        <v>169</v>
      </c>
      <c r="L10" t="s">
        <v>38</v>
      </c>
      <c r="M10">
        <v>5.3584868713963507E-2</v>
      </c>
      <c r="N10">
        <v>4.2032131536158722E-2</v>
      </c>
    </row>
    <row r="11" spans="4:14" x14ac:dyDescent="0.4">
      <c r="D11" s="26"/>
      <c r="K11" t="s">
        <v>169</v>
      </c>
      <c r="L11" t="s">
        <v>39</v>
      </c>
      <c r="M11">
        <v>5.6517047260155218E-2</v>
      </c>
      <c r="N11">
        <v>1.994227468294776E-2</v>
      </c>
    </row>
    <row r="12" spans="4:14" x14ac:dyDescent="0.4">
      <c r="K12" t="s">
        <v>169</v>
      </c>
      <c r="L12" t="s">
        <v>40</v>
      </c>
      <c r="M12">
        <v>9.6206746136103721E-2</v>
      </c>
      <c r="N12">
        <v>1.6952953269277579E-2</v>
      </c>
    </row>
    <row r="13" spans="4:14" x14ac:dyDescent="0.4">
      <c r="K13" t="s">
        <v>169</v>
      </c>
      <c r="L13" t="s">
        <v>41</v>
      </c>
      <c r="M13">
        <v>1.9665566175834152E-2</v>
      </c>
      <c r="N13">
        <v>-2.620231388314162E-2</v>
      </c>
    </row>
  </sheetData>
  <phoneticPr fontId="2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6284A-D4E2-4C48-85AF-1B023B3B89A5}">
  <dimension ref="A1:P203"/>
  <sheetViews>
    <sheetView workbookViewId="0">
      <selection activeCell="D19" sqref="D19"/>
    </sheetView>
  </sheetViews>
  <sheetFormatPr defaultRowHeight="13.9" x14ac:dyDescent="0.4"/>
  <cols>
    <col min="1" max="1" width="10.59765625" customWidth="1"/>
    <col min="2" max="2" width="15.59765625" customWidth="1"/>
    <col min="3" max="6" width="10.59765625" customWidth="1"/>
    <col min="12" max="12" width="13.9296875" customWidth="1"/>
    <col min="13" max="13" width="18.33203125" customWidth="1"/>
    <col min="14" max="14" width="16.46484375" customWidth="1"/>
    <col min="15" max="15" width="15.3984375" customWidth="1"/>
    <col min="16" max="16" width="16.265625" customWidth="1"/>
  </cols>
  <sheetData>
    <row r="1" spans="1:16" x14ac:dyDescent="0.4">
      <c r="A1" s="18"/>
      <c r="B1" s="18"/>
      <c r="C1" s="18"/>
      <c r="D1" s="18"/>
      <c r="E1" s="18"/>
      <c r="F1" s="18"/>
    </row>
    <row r="2" spans="1:16" ht="14.25" x14ac:dyDescent="0.4">
      <c r="A2" s="28"/>
      <c r="B2" s="28"/>
      <c r="C2" s="27" t="s">
        <v>123</v>
      </c>
      <c r="D2" s="27"/>
      <c r="E2" s="27" t="s">
        <v>124</v>
      </c>
      <c r="F2" s="27"/>
      <c r="L2" s="9" t="s">
        <v>125</v>
      </c>
      <c r="M2" s="9" t="s">
        <v>126</v>
      </c>
      <c r="N2" s="9" t="s">
        <v>127</v>
      </c>
      <c r="O2" s="9" t="s">
        <v>128</v>
      </c>
      <c r="P2" s="9" t="s">
        <v>32</v>
      </c>
    </row>
    <row r="3" spans="1:16" ht="14.25" x14ac:dyDescent="0.4">
      <c r="A3" s="29"/>
      <c r="B3" s="29"/>
      <c r="C3" s="19" t="s">
        <v>121</v>
      </c>
      <c r="D3" s="19" t="s">
        <v>122</v>
      </c>
      <c r="E3" s="19" t="s">
        <v>121</v>
      </c>
      <c r="F3" s="19" t="s">
        <v>122</v>
      </c>
      <c r="L3" s="9" t="s">
        <v>97</v>
      </c>
      <c r="M3">
        <v>3.9175158932158817E-2</v>
      </c>
      <c r="N3">
        <v>6.4539375711488475E-2</v>
      </c>
      <c r="O3">
        <v>0</v>
      </c>
      <c r="P3">
        <v>20210630</v>
      </c>
    </row>
    <row r="4" spans="1:16" ht="14.25" x14ac:dyDescent="0.4">
      <c r="A4" s="20" t="s">
        <v>82</v>
      </c>
      <c r="B4" s="20" t="s">
        <v>85</v>
      </c>
      <c r="C4" s="21">
        <f>_xlfn.IFNA(VLOOKUP($B4,$L$17:$P$31,2,0),0)</f>
        <v>0</v>
      </c>
      <c r="D4" s="21">
        <f>_xlfn.IFNA(VLOOKUP($B4,$L$17:$P$31,3,0),0)</f>
        <v>0</v>
      </c>
      <c r="E4" s="21">
        <f>_xlfn.IFNA(VLOOKUP($B4,$L$48:$P$63,2,0),0)</f>
        <v>0</v>
      </c>
      <c r="F4" s="21">
        <f>_xlfn.IFNA(VLOOKUP($B4,$L$48:$P$63,3,0),0)</f>
        <v>0</v>
      </c>
      <c r="L4" s="9" t="s">
        <v>100</v>
      </c>
      <c r="M4">
        <v>6.7736309488804686E-2</v>
      </c>
      <c r="N4">
        <v>0</v>
      </c>
      <c r="O4">
        <v>0.1723553762941446</v>
      </c>
      <c r="P4">
        <v>20210630</v>
      </c>
    </row>
    <row r="5" spans="1:16" ht="14.25" x14ac:dyDescent="0.4">
      <c r="A5" s="17" t="s">
        <v>82</v>
      </c>
      <c r="B5" s="17" t="s">
        <v>86</v>
      </c>
      <c r="C5" s="21">
        <f t="shared" ref="C5:C33" si="0">_xlfn.IFNA(VLOOKUP($B5,$L$17:$P$31,2,0),0)</f>
        <v>2.5395015413421242E-2</v>
      </c>
      <c r="D5" s="21">
        <f t="shared" ref="D5:D33" si="1">_xlfn.IFNA(VLOOKUP($B5,$L$17:$P$31,3,0),0)</f>
        <v>0</v>
      </c>
      <c r="E5" s="21">
        <f t="shared" ref="E5:E33" si="2">_xlfn.IFNA(VLOOKUP($B5,$L$48:$P$63,2,0),0)</f>
        <v>0</v>
      </c>
      <c r="F5" s="21">
        <f t="shared" ref="F5:F33" si="3">_xlfn.IFNA(VLOOKUP($B5,$L$48:$P$63,3,0),0)</f>
        <v>0</v>
      </c>
      <c r="L5" s="9" t="s">
        <v>90</v>
      </c>
      <c r="M5">
        <v>0.26128408893715688</v>
      </c>
      <c r="N5">
        <v>0.20542652807533759</v>
      </c>
      <c r="O5">
        <v>0.34755636942435802</v>
      </c>
      <c r="P5">
        <v>20210630</v>
      </c>
    </row>
    <row r="6" spans="1:16" ht="14.25" x14ac:dyDescent="0.4">
      <c r="A6" s="17" t="s">
        <v>82</v>
      </c>
      <c r="B6" s="17" t="s">
        <v>87</v>
      </c>
      <c r="C6" s="21">
        <f t="shared" si="0"/>
        <v>2.925885277894498E-2</v>
      </c>
      <c r="D6" s="21">
        <f t="shared" si="1"/>
        <v>5.1947031852707062E-2</v>
      </c>
      <c r="E6" s="21">
        <f t="shared" si="2"/>
        <v>0</v>
      </c>
      <c r="F6" s="21">
        <f t="shared" si="3"/>
        <v>0</v>
      </c>
      <c r="L6" s="9" t="s">
        <v>88</v>
      </c>
      <c r="M6">
        <v>7.7503792320805454E-2</v>
      </c>
      <c r="N6">
        <v>0.12768413729526629</v>
      </c>
      <c r="O6">
        <v>0</v>
      </c>
      <c r="P6">
        <v>20210630</v>
      </c>
    </row>
    <row r="7" spans="1:16" ht="14.25" x14ac:dyDescent="0.4">
      <c r="A7" s="17" t="s">
        <v>82</v>
      </c>
      <c r="B7" s="17" t="s">
        <v>88</v>
      </c>
      <c r="C7" s="21">
        <f t="shared" si="0"/>
        <v>0</v>
      </c>
      <c r="D7" s="21">
        <f t="shared" si="1"/>
        <v>0</v>
      </c>
      <c r="E7" s="21">
        <f t="shared" si="2"/>
        <v>3.1957998241735043E-2</v>
      </c>
      <c r="F7" s="21">
        <f t="shared" si="3"/>
        <v>0</v>
      </c>
      <c r="L7" s="9" t="s">
        <v>86</v>
      </c>
      <c r="M7">
        <v>7.7287590131523073E-2</v>
      </c>
      <c r="N7">
        <v>0.1273279535629194</v>
      </c>
      <c r="O7">
        <v>0</v>
      </c>
      <c r="P7">
        <v>20210630</v>
      </c>
    </row>
    <row r="8" spans="1:16" ht="14.25" x14ac:dyDescent="0.4">
      <c r="A8" s="17" t="s">
        <v>82</v>
      </c>
      <c r="B8" s="17" t="s">
        <v>89</v>
      </c>
      <c r="C8" s="21">
        <f t="shared" si="0"/>
        <v>0</v>
      </c>
      <c r="D8" s="21">
        <f t="shared" si="1"/>
        <v>0</v>
      </c>
      <c r="E8" s="21">
        <f t="shared" si="2"/>
        <v>1.6558250855881752E-5</v>
      </c>
      <c r="F8" s="21">
        <f t="shared" si="3"/>
        <v>0</v>
      </c>
      <c r="L8" s="9" t="s">
        <v>94</v>
      </c>
      <c r="M8">
        <v>7.0778957379301496E-2</v>
      </c>
      <c r="N8">
        <v>9.1078323197334915E-2</v>
      </c>
      <c r="O8">
        <v>3.9426485940421793E-2</v>
      </c>
      <c r="P8">
        <v>20210630</v>
      </c>
    </row>
    <row r="9" spans="1:16" ht="14.25" x14ac:dyDescent="0.4">
      <c r="A9" s="17" t="s">
        <v>82</v>
      </c>
      <c r="B9" s="17" t="s">
        <v>90</v>
      </c>
      <c r="C9" s="21">
        <f t="shared" si="0"/>
        <v>9.1869915793868162E-2</v>
      </c>
      <c r="D9" s="21">
        <f t="shared" si="1"/>
        <v>9.8369785445883512E-2</v>
      </c>
      <c r="E9" s="21">
        <f t="shared" si="2"/>
        <v>8.5815041148822005E-2</v>
      </c>
      <c r="F9" s="21">
        <f t="shared" si="3"/>
        <v>0.11050773337950261</v>
      </c>
      <c r="L9" s="9" t="s">
        <v>92</v>
      </c>
      <c r="M9">
        <v>6.3955840599829283E-2</v>
      </c>
      <c r="N9">
        <v>7.7672245793287367E-2</v>
      </c>
      <c r="O9">
        <v>4.2770784577539453E-2</v>
      </c>
      <c r="P9">
        <v>20210630</v>
      </c>
    </row>
    <row r="10" spans="1:16" ht="14.25" x14ac:dyDescent="0.4">
      <c r="A10" s="22" t="s">
        <v>82</v>
      </c>
      <c r="B10" s="22" t="s">
        <v>118</v>
      </c>
      <c r="C10" s="21">
        <f t="shared" si="0"/>
        <v>0</v>
      </c>
      <c r="D10" s="21">
        <f t="shared" si="1"/>
        <v>0</v>
      </c>
      <c r="E10" s="21">
        <f t="shared" si="2"/>
        <v>0</v>
      </c>
      <c r="F10" s="21">
        <f t="shared" si="3"/>
        <v>0</v>
      </c>
      <c r="L10" s="9" t="s">
        <v>109</v>
      </c>
      <c r="M10">
        <v>6.1928887831572696E-4</v>
      </c>
      <c r="N10">
        <v>0</v>
      </c>
      <c r="O10">
        <v>1.575783630115394E-3</v>
      </c>
      <c r="P10">
        <v>20210630</v>
      </c>
    </row>
    <row r="11" spans="1:16" ht="14.25" x14ac:dyDescent="0.4">
      <c r="A11" s="20" t="s">
        <v>83</v>
      </c>
      <c r="B11" s="20" t="s">
        <v>91</v>
      </c>
      <c r="C11" s="21">
        <f t="shared" si="0"/>
        <v>0</v>
      </c>
      <c r="D11" s="21">
        <f t="shared" si="1"/>
        <v>0</v>
      </c>
      <c r="E11" s="21">
        <f t="shared" si="2"/>
        <v>2.2309149062507399E-2</v>
      </c>
      <c r="F11" s="21">
        <f t="shared" si="3"/>
        <v>0</v>
      </c>
      <c r="L11" s="9" t="s">
        <v>96</v>
      </c>
      <c r="M11">
        <v>2.815174337689616E-2</v>
      </c>
      <c r="N11">
        <v>0</v>
      </c>
      <c r="O11">
        <v>7.1632250999193917E-2</v>
      </c>
      <c r="P11">
        <v>20210630</v>
      </c>
    </row>
    <row r="12" spans="1:16" ht="14.25" x14ac:dyDescent="0.4">
      <c r="A12" s="17" t="s">
        <v>83</v>
      </c>
      <c r="B12" s="17" t="s">
        <v>92</v>
      </c>
      <c r="C12" s="21">
        <f t="shared" si="0"/>
        <v>0.1035052888636655</v>
      </c>
      <c r="D12" s="21">
        <f t="shared" si="1"/>
        <v>0.1013904483353824</v>
      </c>
      <c r="E12" s="21">
        <f t="shared" si="2"/>
        <v>2.7089130277777949E-2</v>
      </c>
      <c r="F12" s="21">
        <f t="shared" si="3"/>
        <v>0</v>
      </c>
      <c r="L12" s="9" t="s">
        <v>119</v>
      </c>
      <c r="M12">
        <v>0.116900688780817</v>
      </c>
      <c r="N12">
        <v>0.19097437155960689</v>
      </c>
      <c r="O12">
        <v>2.493517418275869E-3</v>
      </c>
      <c r="P12">
        <v>20210630</v>
      </c>
    </row>
    <row r="13" spans="1:16" ht="14.25" x14ac:dyDescent="0.4">
      <c r="A13" s="17" t="s">
        <v>83</v>
      </c>
      <c r="B13" s="17" t="s">
        <v>120</v>
      </c>
      <c r="C13" s="21">
        <f t="shared" si="0"/>
        <v>0.13958733280947369</v>
      </c>
      <c r="D13" s="21">
        <f t="shared" si="1"/>
        <v>0.20634908945563341</v>
      </c>
      <c r="E13" s="21">
        <f t="shared" si="2"/>
        <v>4.3063015670939248E-5</v>
      </c>
      <c r="F13" s="21">
        <f t="shared" si="3"/>
        <v>0</v>
      </c>
      <c r="L13" s="9" t="s">
        <v>104</v>
      </c>
      <c r="M13">
        <v>0.1232038291679964</v>
      </c>
      <c r="N13">
        <v>8.1727724283109593E-2</v>
      </c>
      <c r="O13">
        <v>0.18726387939105199</v>
      </c>
      <c r="P13">
        <v>20210630</v>
      </c>
    </row>
    <row r="14" spans="1:16" ht="14.25" x14ac:dyDescent="0.4">
      <c r="A14" s="17" t="s">
        <v>83</v>
      </c>
      <c r="B14" s="17" t="s">
        <v>93</v>
      </c>
      <c r="C14" s="21">
        <f t="shared" si="0"/>
        <v>0</v>
      </c>
      <c r="D14" s="21">
        <f t="shared" si="1"/>
        <v>0</v>
      </c>
      <c r="E14" s="21">
        <f t="shared" si="2"/>
        <v>0</v>
      </c>
      <c r="F14" s="21">
        <f t="shared" si="3"/>
        <v>0</v>
      </c>
      <c r="L14" s="9" t="s">
        <v>115</v>
      </c>
      <c r="M14">
        <v>3.4686441881873031E-2</v>
      </c>
      <c r="N14">
        <v>0</v>
      </c>
      <c r="O14">
        <v>8.8259823837071025E-2</v>
      </c>
      <c r="P14">
        <v>20210630</v>
      </c>
    </row>
    <row r="15" spans="1:16" ht="14.25" x14ac:dyDescent="0.4">
      <c r="A15" s="17" t="s">
        <v>83</v>
      </c>
      <c r="B15" s="17" t="s">
        <v>94</v>
      </c>
      <c r="C15" s="21">
        <f t="shared" si="0"/>
        <v>0.13507196276658071</v>
      </c>
      <c r="D15" s="21">
        <f t="shared" si="1"/>
        <v>0.19956035553023899</v>
      </c>
      <c r="E15" s="21">
        <f t="shared" si="2"/>
        <v>0.10225778846655161</v>
      </c>
      <c r="F15" s="21">
        <f t="shared" si="3"/>
        <v>0.1676238046704627</v>
      </c>
      <c r="L15" s="9" t="s">
        <v>95</v>
      </c>
      <c r="M15">
        <v>2.0376463758531301E-2</v>
      </c>
      <c r="N15">
        <v>3.3569340521649539E-2</v>
      </c>
      <c r="O15">
        <v>0</v>
      </c>
      <c r="P15">
        <v>20210630</v>
      </c>
    </row>
    <row r="16" spans="1:16" ht="14.25" x14ac:dyDescent="0.4">
      <c r="A16" s="17" t="s">
        <v>83</v>
      </c>
      <c r="B16" s="17" t="s">
        <v>95</v>
      </c>
      <c r="C16" s="21">
        <f t="shared" si="0"/>
        <v>4.3611785066619613E-2</v>
      </c>
      <c r="D16" s="21">
        <f t="shared" si="1"/>
        <v>0</v>
      </c>
      <c r="E16" s="21">
        <f t="shared" si="2"/>
        <v>2.4878588203004089E-2</v>
      </c>
      <c r="F16" s="21">
        <f t="shared" si="3"/>
        <v>0</v>
      </c>
      <c r="L16" s="9" t="s">
        <v>107</v>
      </c>
      <c r="M16">
        <v>1.8339806365990498E-2</v>
      </c>
      <c r="N16">
        <v>0</v>
      </c>
      <c r="O16">
        <v>4.6665728487827907E-2</v>
      </c>
      <c r="P16">
        <v>20210630</v>
      </c>
    </row>
    <row r="17" spans="1:16" ht="14.25" x14ac:dyDescent="0.4">
      <c r="A17" s="22" t="s">
        <v>83</v>
      </c>
      <c r="B17" s="22" t="s">
        <v>96</v>
      </c>
      <c r="C17" s="21">
        <f t="shared" si="0"/>
        <v>2.4248691127615369E-2</v>
      </c>
      <c r="D17" s="21">
        <f t="shared" si="1"/>
        <v>0</v>
      </c>
      <c r="E17" s="21">
        <f t="shared" si="2"/>
        <v>0</v>
      </c>
      <c r="F17" s="21">
        <f t="shared" si="3"/>
        <v>0</v>
      </c>
      <c r="L17" s="9" t="s">
        <v>97</v>
      </c>
      <c r="M17">
        <v>9.563707937668775E-2</v>
      </c>
      <c r="N17">
        <v>0.1061590630850326</v>
      </c>
      <c r="O17">
        <v>8.2067847078933609E-2</v>
      </c>
      <c r="P17">
        <v>20211231</v>
      </c>
    </row>
    <row r="18" spans="1:16" ht="14.25" x14ac:dyDescent="0.4">
      <c r="A18" s="20" t="s">
        <v>84</v>
      </c>
      <c r="B18" s="20" t="s">
        <v>97</v>
      </c>
      <c r="C18" s="21">
        <f t="shared" si="0"/>
        <v>9.563707937668775E-2</v>
      </c>
      <c r="D18" s="21">
        <f t="shared" si="1"/>
        <v>0.1061590630850326</v>
      </c>
      <c r="E18" s="21">
        <f t="shared" si="2"/>
        <v>2.318591514206982E-5</v>
      </c>
      <c r="F18" s="21">
        <f t="shared" si="3"/>
        <v>0</v>
      </c>
      <c r="L18" s="9" t="s">
        <v>100</v>
      </c>
      <c r="M18">
        <v>9.820335602750041E-2</v>
      </c>
      <c r="N18">
        <v>0.12569121200647609</v>
      </c>
      <c r="O18">
        <v>6.2754802457690412E-2</v>
      </c>
      <c r="P18">
        <v>20211231</v>
      </c>
    </row>
    <row r="19" spans="1:16" ht="14.25" x14ac:dyDescent="0.4">
      <c r="A19" s="17" t="s">
        <v>84</v>
      </c>
      <c r="B19" s="17" t="s">
        <v>98</v>
      </c>
      <c r="C19" s="21">
        <f t="shared" si="0"/>
        <v>1.9972070346476259E-2</v>
      </c>
      <c r="D19" s="21">
        <f t="shared" si="1"/>
        <v>0</v>
      </c>
      <c r="E19" s="21">
        <f t="shared" si="2"/>
        <v>1.861404483774376E-2</v>
      </c>
      <c r="F19" s="21">
        <f t="shared" si="3"/>
        <v>0</v>
      </c>
      <c r="L19" s="9" t="s">
        <v>90</v>
      </c>
      <c r="M19">
        <v>9.1869915793868162E-2</v>
      </c>
      <c r="N19">
        <v>9.8369785445883512E-2</v>
      </c>
      <c r="O19">
        <v>8.3487633169407535E-2</v>
      </c>
      <c r="P19">
        <v>20211231</v>
      </c>
    </row>
    <row r="20" spans="1:16" ht="14.25" x14ac:dyDescent="0.4">
      <c r="A20" s="17" t="s">
        <v>116</v>
      </c>
      <c r="B20" s="17" t="s">
        <v>99</v>
      </c>
      <c r="C20" s="21">
        <f t="shared" si="0"/>
        <v>2.7109471807494151E-2</v>
      </c>
      <c r="D20" s="21">
        <f t="shared" si="1"/>
        <v>4.8130957359591338E-2</v>
      </c>
      <c r="E20" s="21">
        <f t="shared" si="2"/>
        <v>6.635776391218115E-2</v>
      </c>
      <c r="F20" s="21">
        <f t="shared" si="3"/>
        <v>7.0278363367524743E-2</v>
      </c>
      <c r="L20" s="9" t="s">
        <v>86</v>
      </c>
      <c r="M20">
        <v>2.5395015413421242E-2</v>
      </c>
      <c r="N20">
        <v>0</v>
      </c>
      <c r="O20">
        <v>5.8144625458575433E-2</v>
      </c>
      <c r="P20">
        <v>20211231</v>
      </c>
    </row>
    <row r="21" spans="1:16" ht="14.25" x14ac:dyDescent="0.4">
      <c r="A21" s="22" t="s">
        <v>116</v>
      </c>
      <c r="B21" s="22" t="s">
        <v>104</v>
      </c>
      <c r="C21" s="21">
        <f t="shared" si="0"/>
        <v>8.0539990181244414E-2</v>
      </c>
      <c r="D21" s="21">
        <f t="shared" si="1"/>
        <v>0</v>
      </c>
      <c r="E21" s="21">
        <f t="shared" si="2"/>
        <v>0.16107152463235799</v>
      </c>
      <c r="F21" s="21">
        <f t="shared" si="3"/>
        <v>0.1929147744731492</v>
      </c>
      <c r="L21" s="9" t="s">
        <v>94</v>
      </c>
      <c r="M21">
        <v>0.13507196276658071</v>
      </c>
      <c r="N21">
        <v>0.19956035553023899</v>
      </c>
      <c r="O21">
        <v>5.1907228228464601E-2</v>
      </c>
      <c r="P21">
        <v>20211231</v>
      </c>
    </row>
    <row r="22" spans="1:16" ht="14.25" x14ac:dyDescent="0.4">
      <c r="A22" s="23" t="s">
        <v>117</v>
      </c>
      <c r="B22" s="23" t="s">
        <v>100</v>
      </c>
      <c r="C22" s="21">
        <f t="shared" si="0"/>
        <v>9.820335602750041E-2</v>
      </c>
      <c r="D22" s="21">
        <f t="shared" si="1"/>
        <v>0.12569121200647609</v>
      </c>
      <c r="E22" s="21">
        <f t="shared" si="2"/>
        <v>0.21561188344776391</v>
      </c>
      <c r="F22" s="21">
        <f t="shared" si="3"/>
        <v>0.16346865318488121</v>
      </c>
      <c r="L22" s="9" t="s">
        <v>92</v>
      </c>
      <c r="M22">
        <v>0.1035052888636655</v>
      </c>
      <c r="N22">
        <v>0.1013904483353824</v>
      </c>
      <c r="O22">
        <v>0.10623260371193111</v>
      </c>
      <c r="P22">
        <v>20211231</v>
      </c>
    </row>
    <row r="23" spans="1:16" ht="14.25" x14ac:dyDescent="0.4">
      <c r="A23" s="20" t="s">
        <v>101</v>
      </c>
      <c r="B23" s="20" t="s">
        <v>105</v>
      </c>
      <c r="C23" s="21">
        <f t="shared" si="0"/>
        <v>0</v>
      </c>
      <c r="D23" s="21">
        <f t="shared" si="1"/>
        <v>0</v>
      </c>
      <c r="E23" s="21">
        <f t="shared" si="2"/>
        <v>2.3897167601043719E-2</v>
      </c>
      <c r="F23" s="21">
        <f t="shared" si="3"/>
        <v>0</v>
      </c>
      <c r="L23" s="9" t="s">
        <v>109</v>
      </c>
      <c r="M23">
        <v>3.0452354250125459E-2</v>
      </c>
      <c r="N23">
        <v>0</v>
      </c>
      <c r="O23">
        <v>6.9723947923639257E-2</v>
      </c>
      <c r="P23">
        <v>20211231</v>
      </c>
    </row>
    <row r="24" spans="1:16" ht="14.25" x14ac:dyDescent="0.4">
      <c r="A24" s="17" t="s">
        <v>101</v>
      </c>
      <c r="B24" s="17" t="s">
        <v>106</v>
      </c>
      <c r="C24" s="21">
        <f t="shared" si="0"/>
        <v>0</v>
      </c>
      <c r="D24" s="21">
        <f t="shared" si="1"/>
        <v>0</v>
      </c>
      <c r="E24" s="21">
        <f t="shared" si="2"/>
        <v>0.21973970795723091</v>
      </c>
      <c r="F24" s="21">
        <f t="shared" si="3"/>
        <v>0.29520667092447939</v>
      </c>
      <c r="L24" s="9" t="s">
        <v>96</v>
      </c>
      <c r="M24">
        <v>2.4248691127615369E-2</v>
      </c>
      <c r="N24">
        <v>0</v>
      </c>
      <c r="O24">
        <v>5.5519992428542747E-2</v>
      </c>
      <c r="P24">
        <v>20211231</v>
      </c>
    </row>
    <row r="25" spans="1:16" ht="14.25" x14ac:dyDescent="0.4">
      <c r="A25" s="17" t="s">
        <v>101</v>
      </c>
      <c r="B25" s="17" t="s">
        <v>107</v>
      </c>
      <c r="C25" s="21">
        <f t="shared" si="0"/>
        <v>0</v>
      </c>
      <c r="D25" s="21">
        <f t="shared" si="1"/>
        <v>0</v>
      </c>
      <c r="E25" s="21">
        <f t="shared" si="2"/>
        <v>0</v>
      </c>
      <c r="F25" s="21">
        <f t="shared" si="3"/>
        <v>0</v>
      </c>
      <c r="L25" s="9" t="s">
        <v>119</v>
      </c>
      <c r="M25">
        <v>0.13958733280947369</v>
      </c>
      <c r="N25">
        <v>0.20634908945563341</v>
      </c>
      <c r="O25">
        <v>5.3490850468467431E-2</v>
      </c>
      <c r="P25">
        <v>20211231</v>
      </c>
    </row>
    <row r="26" spans="1:16" ht="14.25" x14ac:dyDescent="0.4">
      <c r="A26" s="17" t="s">
        <v>101</v>
      </c>
      <c r="B26" s="17" t="s">
        <v>108</v>
      </c>
      <c r="C26" s="21">
        <f t="shared" si="0"/>
        <v>0</v>
      </c>
      <c r="D26" s="21">
        <f t="shared" si="1"/>
        <v>0</v>
      </c>
      <c r="E26" s="21">
        <f t="shared" si="2"/>
        <v>0</v>
      </c>
      <c r="F26" s="21">
        <f t="shared" si="3"/>
        <v>0</v>
      </c>
      <c r="L26" s="9" t="s">
        <v>104</v>
      </c>
      <c r="M26">
        <v>8.0539990181244414E-2</v>
      </c>
      <c r="N26">
        <v>0</v>
      </c>
      <c r="O26">
        <v>0.18440499000645749</v>
      </c>
      <c r="P26">
        <v>20211231</v>
      </c>
    </row>
    <row r="27" spans="1:16" ht="14.25" x14ac:dyDescent="0.4">
      <c r="A27" s="17" t="s">
        <v>101</v>
      </c>
      <c r="B27" s="17" t="s">
        <v>109</v>
      </c>
      <c r="C27" s="21">
        <f t="shared" si="0"/>
        <v>3.0452354250125459E-2</v>
      </c>
      <c r="D27" s="21">
        <f t="shared" si="1"/>
        <v>0</v>
      </c>
      <c r="E27" s="21">
        <f t="shared" si="2"/>
        <v>3.174050296116689E-4</v>
      </c>
      <c r="F27" s="21">
        <f t="shared" si="3"/>
        <v>0</v>
      </c>
      <c r="L27" s="9" t="s">
        <v>87</v>
      </c>
      <c r="M27">
        <v>2.925885277894498E-2</v>
      </c>
      <c r="N27">
        <v>5.1947031852707062E-2</v>
      </c>
      <c r="O27">
        <v>0</v>
      </c>
      <c r="P27">
        <v>20211231</v>
      </c>
    </row>
    <row r="28" spans="1:16" ht="14.25" x14ac:dyDescent="0.4">
      <c r="A28" s="22" t="s">
        <v>160</v>
      </c>
      <c r="B28" s="22" t="s">
        <v>110</v>
      </c>
      <c r="C28" s="21">
        <f t="shared" si="0"/>
        <v>0</v>
      </c>
      <c r="D28" s="21">
        <f t="shared" si="1"/>
        <v>0</v>
      </c>
      <c r="E28" s="21">
        <f t="shared" si="2"/>
        <v>0</v>
      </c>
      <c r="F28" s="21">
        <f t="shared" si="3"/>
        <v>0</v>
      </c>
      <c r="L28" s="9" t="s">
        <v>115</v>
      </c>
      <c r="M28">
        <v>5.5536833390282397E-2</v>
      </c>
      <c r="N28">
        <v>6.2402056929054477E-2</v>
      </c>
      <c r="O28">
        <v>4.6683387542449793E-2</v>
      </c>
      <c r="P28">
        <v>20211231</v>
      </c>
    </row>
    <row r="29" spans="1:16" ht="14.25" x14ac:dyDescent="0.4">
      <c r="A29" s="20" t="s">
        <v>102</v>
      </c>
      <c r="B29" s="20" t="s">
        <v>111</v>
      </c>
      <c r="C29" s="21">
        <f t="shared" si="0"/>
        <v>0</v>
      </c>
      <c r="D29" s="21">
        <f t="shared" si="1"/>
        <v>0</v>
      </c>
      <c r="E29" s="21">
        <f t="shared" si="2"/>
        <v>0</v>
      </c>
      <c r="F29" s="21">
        <f t="shared" si="3"/>
        <v>0</v>
      </c>
      <c r="L29" s="9" t="s">
        <v>98</v>
      </c>
      <c r="M29">
        <v>1.9972070346476259E-2</v>
      </c>
      <c r="N29">
        <v>0</v>
      </c>
      <c r="O29">
        <v>4.5728208115772682E-2</v>
      </c>
      <c r="P29">
        <v>20211231</v>
      </c>
    </row>
    <row r="30" spans="1:16" ht="14.25" x14ac:dyDescent="0.4">
      <c r="A30" s="17" t="s">
        <v>102</v>
      </c>
      <c r="B30" s="17" t="s">
        <v>112</v>
      </c>
      <c r="C30" s="21">
        <f t="shared" si="0"/>
        <v>0</v>
      </c>
      <c r="D30" s="21">
        <f t="shared" si="1"/>
        <v>0</v>
      </c>
      <c r="E30" s="21">
        <f t="shared" si="2"/>
        <v>0</v>
      </c>
      <c r="F30" s="21">
        <f t="shared" si="3"/>
        <v>0</v>
      </c>
      <c r="L30" s="9" t="s">
        <v>95</v>
      </c>
      <c r="M30">
        <v>4.3611785066619613E-2</v>
      </c>
      <c r="N30">
        <v>0</v>
      </c>
      <c r="O30">
        <v>9.9853883409667804E-2</v>
      </c>
      <c r="P30">
        <v>20211231</v>
      </c>
    </row>
    <row r="31" spans="1:16" ht="14.25" x14ac:dyDescent="0.4">
      <c r="A31" s="17" t="s">
        <v>102</v>
      </c>
      <c r="B31" s="17" t="s">
        <v>113</v>
      </c>
      <c r="C31" s="21">
        <f t="shared" si="0"/>
        <v>0</v>
      </c>
      <c r="D31" s="21">
        <f t="shared" si="1"/>
        <v>0</v>
      </c>
      <c r="E31" s="21">
        <f t="shared" si="2"/>
        <v>0</v>
      </c>
      <c r="F31" s="21">
        <f t="shared" si="3"/>
        <v>0</v>
      </c>
      <c r="L31" s="9" t="s">
        <v>99</v>
      </c>
      <c r="M31">
        <v>2.7109471807494151E-2</v>
      </c>
      <c r="N31">
        <v>4.8130957359591338E-2</v>
      </c>
      <c r="O31">
        <v>0</v>
      </c>
      <c r="P31">
        <v>20211231</v>
      </c>
    </row>
    <row r="32" spans="1:16" ht="14.25" x14ac:dyDescent="0.4">
      <c r="A32" s="22" t="s">
        <v>102</v>
      </c>
      <c r="B32" s="22" t="s">
        <v>114</v>
      </c>
      <c r="C32" s="21">
        <f t="shared" si="0"/>
        <v>0</v>
      </c>
      <c r="D32" s="21">
        <f t="shared" si="1"/>
        <v>0</v>
      </c>
      <c r="E32" s="21">
        <f t="shared" si="2"/>
        <v>0</v>
      </c>
      <c r="F32" s="21">
        <f t="shared" si="3"/>
        <v>0</v>
      </c>
      <c r="L32" s="9" t="s">
        <v>93</v>
      </c>
      <c r="M32">
        <v>2.1797133182310011E-2</v>
      </c>
      <c r="N32">
        <v>0</v>
      </c>
      <c r="O32">
        <v>5.3703514610785548E-2</v>
      </c>
      <c r="P32">
        <v>20220630</v>
      </c>
    </row>
    <row r="33" spans="1:16" ht="14.25" x14ac:dyDescent="0.4">
      <c r="A33" s="23" t="s">
        <v>103</v>
      </c>
      <c r="B33" s="23" t="s">
        <v>115</v>
      </c>
      <c r="C33" s="24">
        <f t="shared" si="0"/>
        <v>5.5536833390282397E-2</v>
      </c>
      <c r="D33" s="24">
        <f t="shared" si="1"/>
        <v>6.2402056929054477E-2</v>
      </c>
      <c r="E33" s="24">
        <f t="shared" si="2"/>
        <v>0</v>
      </c>
      <c r="F33" s="24">
        <f t="shared" si="3"/>
        <v>0</v>
      </c>
      <c r="L33" s="9" t="s">
        <v>97</v>
      </c>
      <c r="M33">
        <v>5.2250451955148713E-2</v>
      </c>
      <c r="N33">
        <v>8.7945821003981781E-2</v>
      </c>
      <c r="O33">
        <v>0</v>
      </c>
      <c r="P33">
        <v>20220630</v>
      </c>
    </row>
    <row r="34" spans="1:16" x14ac:dyDescent="0.4">
      <c r="L34" s="9" t="s">
        <v>100</v>
      </c>
      <c r="M34">
        <v>0.12681884537258939</v>
      </c>
      <c r="N34">
        <v>0.1521258679044121</v>
      </c>
      <c r="O34">
        <v>8.9774730122851962E-2</v>
      </c>
      <c r="P34">
        <v>20220630</v>
      </c>
    </row>
    <row r="35" spans="1:16" x14ac:dyDescent="0.4">
      <c r="L35" s="9" t="s">
        <v>90</v>
      </c>
      <c r="M35">
        <v>0.1211871871360979</v>
      </c>
      <c r="N35">
        <v>0.11799418864502741</v>
      </c>
      <c r="O35">
        <v>0.1258610599295773</v>
      </c>
      <c r="P35">
        <v>20220630</v>
      </c>
    </row>
    <row r="36" spans="1:16" x14ac:dyDescent="0.4">
      <c r="L36" s="9" t="s">
        <v>106</v>
      </c>
      <c r="M36">
        <v>0.1654328285875416</v>
      </c>
      <c r="N36">
        <v>8.6647726464524635E-2</v>
      </c>
      <c r="O36">
        <v>0.28075751363642082</v>
      </c>
      <c r="P36">
        <v>20220630</v>
      </c>
    </row>
    <row r="37" spans="1:16" x14ac:dyDescent="0.4">
      <c r="L37" s="9" t="s">
        <v>88</v>
      </c>
      <c r="M37">
        <v>4.1045960911066007E-2</v>
      </c>
      <c r="N37">
        <v>0</v>
      </c>
      <c r="O37">
        <v>0.1011285448900283</v>
      </c>
      <c r="P37">
        <v>20220630</v>
      </c>
    </row>
    <row r="38" spans="1:16" x14ac:dyDescent="0.4">
      <c r="L38" s="9" t="s">
        <v>86</v>
      </c>
      <c r="M38">
        <v>2.9711755632301089E-2</v>
      </c>
      <c r="N38">
        <v>0</v>
      </c>
      <c r="O38">
        <v>7.3203466224922825E-2</v>
      </c>
      <c r="P38">
        <v>20220630</v>
      </c>
    </row>
    <row r="39" spans="1:16" x14ac:dyDescent="0.4">
      <c r="L39" s="9" t="s">
        <v>94</v>
      </c>
      <c r="M39">
        <v>7.2931077164849062E-2</v>
      </c>
      <c r="N39">
        <v>9.936624860293039E-2</v>
      </c>
      <c r="O39">
        <v>3.4235591112807891E-2</v>
      </c>
      <c r="P39">
        <v>20220630</v>
      </c>
    </row>
    <row r="40" spans="1:16" x14ac:dyDescent="0.4">
      <c r="L40" s="9" t="s">
        <v>92</v>
      </c>
      <c r="M40">
        <v>5.5488508150488412E-2</v>
      </c>
      <c r="N40">
        <v>9.3395984589181399E-2</v>
      </c>
      <c r="O40">
        <v>0</v>
      </c>
      <c r="P40">
        <v>20220630</v>
      </c>
    </row>
    <row r="41" spans="1:16" x14ac:dyDescent="0.4">
      <c r="L41" s="9" t="s">
        <v>109</v>
      </c>
      <c r="M41">
        <v>2.1387325532151179E-4</v>
      </c>
      <c r="N41">
        <v>0</v>
      </c>
      <c r="O41">
        <v>5.2693835450512612E-4</v>
      </c>
      <c r="P41">
        <v>20220630</v>
      </c>
    </row>
    <row r="42" spans="1:16" x14ac:dyDescent="0.4">
      <c r="L42" s="9" t="s">
        <v>85</v>
      </c>
      <c r="M42">
        <v>2.145022518935075E-2</v>
      </c>
      <c r="N42">
        <v>0</v>
      </c>
      <c r="O42">
        <v>5.284880686951221E-2</v>
      </c>
      <c r="P42">
        <v>20220630</v>
      </c>
    </row>
    <row r="43" spans="1:16" x14ac:dyDescent="0.4">
      <c r="L43" s="9" t="s">
        <v>119</v>
      </c>
      <c r="M43">
        <v>0.11888724412240161</v>
      </c>
      <c r="N43">
        <v>0.1545433859188963</v>
      </c>
      <c r="O43">
        <v>6.6694212547494275E-2</v>
      </c>
      <c r="P43">
        <v>20220630</v>
      </c>
    </row>
    <row r="44" spans="1:16" x14ac:dyDescent="0.4">
      <c r="L44" s="9" t="s">
        <v>104</v>
      </c>
      <c r="M44">
        <v>4.7278180288533242E-2</v>
      </c>
      <c r="N44">
        <v>7.9576696956007942E-2</v>
      </c>
      <c r="O44">
        <v>0</v>
      </c>
      <c r="P44">
        <v>20220630</v>
      </c>
    </row>
    <row r="45" spans="1:16" x14ac:dyDescent="0.4">
      <c r="L45" s="9" t="s">
        <v>115</v>
      </c>
      <c r="M45">
        <v>4.7774028792247403E-2</v>
      </c>
      <c r="N45">
        <v>7.9982373087725572E-2</v>
      </c>
      <c r="O45">
        <v>6.2784173746496493E-4</v>
      </c>
      <c r="P45">
        <v>20220630</v>
      </c>
    </row>
    <row r="46" spans="1:16" x14ac:dyDescent="0.4">
      <c r="L46" s="9" t="s">
        <v>98</v>
      </c>
      <c r="M46">
        <v>4.8964351323056973E-2</v>
      </c>
      <c r="N46">
        <v>0</v>
      </c>
      <c r="O46">
        <v>0.1206377799636288</v>
      </c>
      <c r="P46">
        <v>20220630</v>
      </c>
    </row>
    <row r="47" spans="1:16" x14ac:dyDescent="0.4">
      <c r="L47" s="9" t="s">
        <v>99</v>
      </c>
      <c r="M47">
        <v>2.8768348936696359E-2</v>
      </c>
      <c r="N47">
        <v>4.842170682731245E-2</v>
      </c>
      <c r="O47">
        <v>0</v>
      </c>
      <c r="P47">
        <v>20220630</v>
      </c>
    </row>
    <row r="48" spans="1:16" x14ac:dyDescent="0.4">
      <c r="L48" s="9" t="s">
        <v>97</v>
      </c>
      <c r="M48">
        <v>2.318591514206982E-5</v>
      </c>
      <c r="N48">
        <v>0</v>
      </c>
      <c r="O48">
        <v>5.9422266723542932E-5</v>
      </c>
      <c r="P48">
        <v>20221231</v>
      </c>
    </row>
    <row r="49" spans="12:16" x14ac:dyDescent="0.4">
      <c r="L49" s="9" t="s">
        <v>105</v>
      </c>
      <c r="M49">
        <v>2.3897167601043719E-2</v>
      </c>
      <c r="N49">
        <v>0</v>
      </c>
      <c r="O49">
        <v>6.1245107576101743E-2</v>
      </c>
      <c r="P49">
        <v>20221231</v>
      </c>
    </row>
    <row r="50" spans="12:16" x14ac:dyDescent="0.4">
      <c r="L50" s="9" t="s">
        <v>100</v>
      </c>
      <c r="M50">
        <v>0.21561188344776391</v>
      </c>
      <c r="N50">
        <v>0.16346865318488121</v>
      </c>
      <c r="O50">
        <v>0.297104479828881</v>
      </c>
      <c r="P50">
        <v>20221231</v>
      </c>
    </row>
    <row r="51" spans="12:16" x14ac:dyDescent="0.4">
      <c r="L51" s="9" t="s">
        <v>91</v>
      </c>
      <c r="M51">
        <v>2.2309149062507399E-2</v>
      </c>
      <c r="N51">
        <v>0</v>
      </c>
      <c r="O51">
        <v>5.7175237545929368E-2</v>
      </c>
      <c r="P51">
        <v>20221231</v>
      </c>
    </row>
    <row r="52" spans="12:16" x14ac:dyDescent="0.4">
      <c r="L52" s="9" t="s">
        <v>90</v>
      </c>
      <c r="M52">
        <v>8.5815041148822005E-2</v>
      </c>
      <c r="N52">
        <v>0.11050773337950261</v>
      </c>
      <c r="O52">
        <v>4.7223807131039762E-2</v>
      </c>
      <c r="P52">
        <v>20221231</v>
      </c>
    </row>
    <row r="53" spans="12:16" x14ac:dyDescent="0.4">
      <c r="L53" s="9" t="s">
        <v>106</v>
      </c>
      <c r="M53">
        <v>0.21973970795723091</v>
      </c>
      <c r="N53">
        <v>0.29520667092447939</v>
      </c>
      <c r="O53">
        <v>0.1017953703664603</v>
      </c>
      <c r="P53">
        <v>20221231</v>
      </c>
    </row>
    <row r="54" spans="12:16" x14ac:dyDescent="0.4">
      <c r="L54" s="9" t="s">
        <v>88</v>
      </c>
      <c r="M54">
        <v>3.1957998241735043E-2</v>
      </c>
      <c r="N54">
        <v>0</v>
      </c>
      <c r="O54">
        <v>8.1903892248152574E-2</v>
      </c>
      <c r="P54">
        <v>20221231</v>
      </c>
    </row>
    <row r="55" spans="12:16" x14ac:dyDescent="0.4">
      <c r="L55" s="9" t="s">
        <v>89</v>
      </c>
      <c r="M55">
        <v>1.6558250855881752E-5</v>
      </c>
      <c r="N55">
        <v>0</v>
      </c>
      <c r="O55">
        <v>4.243648753152913E-5</v>
      </c>
      <c r="P55">
        <v>20221231</v>
      </c>
    </row>
    <row r="56" spans="12:16" x14ac:dyDescent="0.4">
      <c r="L56" s="9" t="s">
        <v>94</v>
      </c>
      <c r="M56">
        <v>0.10225778846655161</v>
      </c>
      <c r="N56">
        <v>0.1676238046704627</v>
      </c>
      <c r="O56">
        <v>9.9821867793955176E-5</v>
      </c>
      <c r="P56">
        <v>20221231</v>
      </c>
    </row>
    <row r="57" spans="12:16" x14ac:dyDescent="0.4">
      <c r="L57" s="9" t="s">
        <v>92</v>
      </c>
      <c r="M57">
        <v>2.7089130277777949E-2</v>
      </c>
      <c r="N57">
        <v>0</v>
      </c>
      <c r="O57">
        <v>6.9425662727204684E-2</v>
      </c>
      <c r="P57">
        <v>20221231</v>
      </c>
    </row>
    <row r="58" spans="12:16" x14ac:dyDescent="0.4">
      <c r="L58" s="9" t="s">
        <v>109</v>
      </c>
      <c r="M58">
        <v>3.174050296116689E-4</v>
      </c>
      <c r="N58">
        <v>0</v>
      </c>
      <c r="O58">
        <v>8.1346482178569295E-4</v>
      </c>
      <c r="P58">
        <v>20221231</v>
      </c>
    </row>
    <row r="59" spans="12:16" x14ac:dyDescent="0.4">
      <c r="L59" s="9" t="s">
        <v>119</v>
      </c>
      <c r="M59">
        <v>4.3063015670939248E-5</v>
      </c>
      <c r="N59">
        <v>0</v>
      </c>
      <c r="O59">
        <v>1.103645030803915E-4</v>
      </c>
      <c r="P59">
        <v>20221231</v>
      </c>
    </row>
    <row r="60" spans="12:16" x14ac:dyDescent="0.4">
      <c r="L60" s="9" t="s">
        <v>104</v>
      </c>
      <c r="M60">
        <v>0.16107152463235799</v>
      </c>
      <c r="N60">
        <v>0.1929147744731492</v>
      </c>
      <c r="O60">
        <v>0.1113049663724285</v>
      </c>
      <c r="P60">
        <v>20221231</v>
      </c>
    </row>
    <row r="61" spans="12:16" x14ac:dyDescent="0.4">
      <c r="L61" s="9" t="s">
        <v>98</v>
      </c>
      <c r="M61">
        <v>1.861404483774376E-2</v>
      </c>
      <c r="N61">
        <v>0</v>
      </c>
      <c r="O61">
        <v>4.7705200781376529E-2</v>
      </c>
      <c r="P61">
        <v>20221231</v>
      </c>
    </row>
    <row r="62" spans="12:16" x14ac:dyDescent="0.4">
      <c r="L62" s="9" t="s">
        <v>95</v>
      </c>
      <c r="M62">
        <v>2.4878588203004089E-2</v>
      </c>
      <c r="N62">
        <v>0</v>
      </c>
      <c r="O62">
        <v>6.3760351698247689E-2</v>
      </c>
      <c r="P62">
        <v>20221231</v>
      </c>
    </row>
    <row r="63" spans="12:16" x14ac:dyDescent="0.4">
      <c r="L63" s="9" t="s">
        <v>99</v>
      </c>
      <c r="M63">
        <v>6.635776391218115E-2</v>
      </c>
      <c r="N63">
        <v>7.0278363367524743E-2</v>
      </c>
      <c r="O63">
        <v>6.0230413777262883E-2</v>
      </c>
      <c r="P63">
        <v>20221231</v>
      </c>
    </row>
    <row r="64" spans="12:16" x14ac:dyDescent="0.4">
      <c r="L64" s="9"/>
    </row>
    <row r="65" spans="12:12" x14ac:dyDescent="0.4">
      <c r="L65" s="9"/>
    </row>
    <row r="66" spans="12:12" x14ac:dyDescent="0.4">
      <c r="L66" s="9"/>
    </row>
    <row r="67" spans="12:12" x14ac:dyDescent="0.4">
      <c r="L67" s="9"/>
    </row>
    <row r="68" spans="12:12" x14ac:dyDescent="0.4">
      <c r="L68" s="9"/>
    </row>
    <row r="69" spans="12:12" x14ac:dyDescent="0.4">
      <c r="L69" s="9"/>
    </row>
    <row r="70" spans="12:12" x14ac:dyDescent="0.4">
      <c r="L70" s="9"/>
    </row>
    <row r="71" spans="12:12" x14ac:dyDescent="0.4">
      <c r="L71" s="9"/>
    </row>
    <row r="72" spans="12:12" x14ac:dyDescent="0.4">
      <c r="L72" s="9"/>
    </row>
    <row r="73" spans="12:12" x14ac:dyDescent="0.4">
      <c r="L73" s="9"/>
    </row>
    <row r="74" spans="12:12" x14ac:dyDescent="0.4">
      <c r="L74" s="9"/>
    </row>
    <row r="75" spans="12:12" x14ac:dyDescent="0.4">
      <c r="L75" s="9"/>
    </row>
    <row r="76" spans="12:12" x14ac:dyDescent="0.4">
      <c r="L76" s="9"/>
    </row>
    <row r="77" spans="12:12" x14ac:dyDescent="0.4">
      <c r="L77" s="9"/>
    </row>
    <row r="78" spans="12:12" x14ac:dyDescent="0.4">
      <c r="L78" s="9"/>
    </row>
    <row r="79" spans="12:12" x14ac:dyDescent="0.4">
      <c r="L79" s="9"/>
    </row>
    <row r="80" spans="12:12" x14ac:dyDescent="0.4">
      <c r="L80" s="9"/>
    </row>
    <row r="81" spans="12:12" x14ac:dyDescent="0.4">
      <c r="L81" s="9"/>
    </row>
    <row r="82" spans="12:12" x14ac:dyDescent="0.4">
      <c r="L82" s="9"/>
    </row>
    <row r="83" spans="12:12" x14ac:dyDescent="0.4">
      <c r="L83" s="9"/>
    </row>
    <row r="84" spans="12:12" x14ac:dyDescent="0.4">
      <c r="L84" s="9"/>
    </row>
    <row r="85" spans="12:12" x14ac:dyDescent="0.4">
      <c r="L85" s="9"/>
    </row>
    <row r="86" spans="12:12" x14ac:dyDescent="0.4">
      <c r="L86" s="9"/>
    </row>
    <row r="87" spans="12:12" x14ac:dyDescent="0.4">
      <c r="L87" s="9"/>
    </row>
    <row r="88" spans="12:12" x14ac:dyDescent="0.4">
      <c r="L88" s="9"/>
    </row>
    <row r="89" spans="12:12" x14ac:dyDescent="0.4">
      <c r="L89" s="9"/>
    </row>
    <row r="90" spans="12:12" x14ac:dyDescent="0.4">
      <c r="L90" s="9"/>
    </row>
    <row r="91" spans="12:12" x14ac:dyDescent="0.4">
      <c r="L91" s="9"/>
    </row>
    <row r="92" spans="12:12" x14ac:dyDescent="0.4">
      <c r="L92" s="9"/>
    </row>
    <row r="93" spans="12:12" x14ac:dyDescent="0.4">
      <c r="L93" s="9"/>
    </row>
    <row r="94" spans="12:12" x14ac:dyDescent="0.4">
      <c r="L94" s="9"/>
    </row>
    <row r="95" spans="12:12" x14ac:dyDescent="0.4">
      <c r="L95" s="9"/>
    </row>
    <row r="96" spans="12:12" x14ac:dyDescent="0.4">
      <c r="L96" s="9"/>
    </row>
    <row r="97" spans="12:12" x14ac:dyDescent="0.4">
      <c r="L97" s="9"/>
    </row>
    <row r="98" spans="12:12" x14ac:dyDescent="0.4">
      <c r="L98" s="9"/>
    </row>
    <row r="99" spans="12:12" x14ac:dyDescent="0.4">
      <c r="L99" s="9"/>
    </row>
    <row r="100" spans="12:12" x14ac:dyDescent="0.4">
      <c r="L100" s="9"/>
    </row>
    <row r="101" spans="12:12" x14ac:dyDescent="0.4">
      <c r="L101" s="9"/>
    </row>
    <row r="102" spans="12:12" x14ac:dyDescent="0.4">
      <c r="L102" s="9"/>
    </row>
    <row r="103" spans="12:12" x14ac:dyDescent="0.4">
      <c r="L103" s="9"/>
    </row>
    <row r="104" spans="12:12" x14ac:dyDescent="0.4">
      <c r="L104" s="9"/>
    </row>
    <row r="105" spans="12:12" x14ac:dyDescent="0.4">
      <c r="L105" s="9"/>
    </row>
    <row r="106" spans="12:12" x14ac:dyDescent="0.4">
      <c r="L106" s="9"/>
    </row>
    <row r="107" spans="12:12" x14ac:dyDescent="0.4">
      <c r="L107" s="9"/>
    </row>
    <row r="108" spans="12:12" x14ac:dyDescent="0.4">
      <c r="L108" s="9"/>
    </row>
    <row r="109" spans="12:12" x14ac:dyDescent="0.4">
      <c r="L109" s="9"/>
    </row>
    <row r="110" spans="12:12" x14ac:dyDescent="0.4">
      <c r="L110" s="9"/>
    </row>
    <row r="111" spans="12:12" x14ac:dyDescent="0.4">
      <c r="L111" s="9"/>
    </row>
    <row r="112" spans="12:12" x14ac:dyDescent="0.4">
      <c r="L112" s="9"/>
    </row>
    <row r="113" spans="12:12" x14ac:dyDescent="0.4">
      <c r="L113" s="9"/>
    </row>
    <row r="114" spans="12:12" x14ac:dyDescent="0.4">
      <c r="L114" s="9"/>
    </row>
    <row r="115" spans="12:12" x14ac:dyDescent="0.4">
      <c r="L115" s="9"/>
    </row>
    <row r="116" spans="12:12" x14ac:dyDescent="0.4">
      <c r="L116" s="9"/>
    </row>
    <row r="117" spans="12:12" x14ac:dyDescent="0.4">
      <c r="L117" s="9"/>
    </row>
    <row r="118" spans="12:12" x14ac:dyDescent="0.4">
      <c r="L118" s="9"/>
    </row>
    <row r="119" spans="12:12" x14ac:dyDescent="0.4">
      <c r="L119" s="9"/>
    </row>
    <row r="120" spans="12:12" x14ac:dyDescent="0.4">
      <c r="L120" s="9"/>
    </row>
    <row r="121" spans="12:12" x14ac:dyDescent="0.4">
      <c r="L121" s="9"/>
    </row>
    <row r="122" spans="12:12" x14ac:dyDescent="0.4">
      <c r="L122" s="9"/>
    </row>
    <row r="123" spans="12:12" x14ac:dyDescent="0.4">
      <c r="L123" s="9"/>
    </row>
    <row r="124" spans="12:12" x14ac:dyDescent="0.4">
      <c r="L124" s="9"/>
    </row>
    <row r="125" spans="12:12" x14ac:dyDescent="0.4">
      <c r="L125" s="9"/>
    </row>
    <row r="126" spans="12:12" x14ac:dyDescent="0.4">
      <c r="L126" s="9"/>
    </row>
    <row r="127" spans="12:12" x14ac:dyDescent="0.4">
      <c r="L127" s="9"/>
    </row>
    <row r="128" spans="12:12" x14ac:dyDescent="0.4">
      <c r="L128" s="9"/>
    </row>
    <row r="129" spans="12:12" x14ac:dyDescent="0.4">
      <c r="L129" s="9"/>
    </row>
    <row r="130" spans="12:12" x14ac:dyDescent="0.4">
      <c r="L130" s="9"/>
    </row>
    <row r="131" spans="12:12" x14ac:dyDescent="0.4">
      <c r="L131" s="9"/>
    </row>
    <row r="132" spans="12:12" x14ac:dyDescent="0.4">
      <c r="L132" s="9"/>
    </row>
    <row r="133" spans="12:12" x14ac:dyDescent="0.4">
      <c r="L133" s="9"/>
    </row>
    <row r="134" spans="12:12" x14ac:dyDescent="0.4">
      <c r="L134" s="9"/>
    </row>
    <row r="135" spans="12:12" x14ac:dyDescent="0.4">
      <c r="L135" s="9"/>
    </row>
    <row r="136" spans="12:12" x14ac:dyDescent="0.4">
      <c r="L136" s="9"/>
    </row>
    <row r="137" spans="12:12" x14ac:dyDescent="0.4">
      <c r="L137" s="9"/>
    </row>
    <row r="138" spans="12:12" x14ac:dyDescent="0.4">
      <c r="L138" s="9"/>
    </row>
    <row r="139" spans="12:12" x14ac:dyDescent="0.4">
      <c r="L139" s="9"/>
    </row>
    <row r="140" spans="12:12" x14ac:dyDescent="0.4">
      <c r="L140" s="9"/>
    </row>
    <row r="141" spans="12:12" x14ac:dyDescent="0.4">
      <c r="L141" s="9"/>
    </row>
    <row r="142" spans="12:12" x14ac:dyDescent="0.4">
      <c r="L142" s="9"/>
    </row>
    <row r="143" spans="12:12" x14ac:dyDescent="0.4">
      <c r="L143" s="9"/>
    </row>
    <row r="144" spans="12:12" x14ac:dyDescent="0.4">
      <c r="L144" s="9"/>
    </row>
    <row r="145" spans="12:12" x14ac:dyDescent="0.4">
      <c r="L145" s="9"/>
    </row>
    <row r="146" spans="12:12" x14ac:dyDescent="0.4">
      <c r="L146" s="9"/>
    </row>
    <row r="147" spans="12:12" x14ac:dyDescent="0.4">
      <c r="L147" s="9"/>
    </row>
    <row r="148" spans="12:12" x14ac:dyDescent="0.4">
      <c r="L148" s="9"/>
    </row>
    <row r="149" spans="12:12" x14ac:dyDescent="0.4">
      <c r="L149" s="9"/>
    </row>
    <row r="150" spans="12:12" x14ac:dyDescent="0.4">
      <c r="L150" s="9"/>
    </row>
    <row r="151" spans="12:12" x14ac:dyDescent="0.4">
      <c r="L151" s="9"/>
    </row>
    <row r="152" spans="12:12" x14ac:dyDescent="0.4">
      <c r="L152" s="9"/>
    </row>
    <row r="153" spans="12:12" x14ac:dyDescent="0.4">
      <c r="L153" s="9"/>
    </row>
    <row r="154" spans="12:12" x14ac:dyDescent="0.4">
      <c r="L154" s="9"/>
    </row>
    <row r="155" spans="12:12" x14ac:dyDescent="0.4">
      <c r="L155" s="9"/>
    </row>
    <row r="156" spans="12:12" x14ac:dyDescent="0.4">
      <c r="L156" s="9"/>
    </row>
    <row r="157" spans="12:12" x14ac:dyDescent="0.4">
      <c r="L157" s="9"/>
    </row>
    <row r="158" spans="12:12" x14ac:dyDescent="0.4">
      <c r="L158" s="9"/>
    </row>
    <row r="159" spans="12:12" x14ac:dyDescent="0.4">
      <c r="L159" s="9"/>
    </row>
    <row r="160" spans="12:12" x14ac:dyDescent="0.4">
      <c r="L160" s="9"/>
    </row>
    <row r="161" spans="12:12" x14ac:dyDescent="0.4">
      <c r="L161" s="9"/>
    </row>
    <row r="162" spans="12:12" x14ac:dyDescent="0.4">
      <c r="L162" s="9"/>
    </row>
    <row r="163" spans="12:12" x14ac:dyDescent="0.4">
      <c r="L163" s="9"/>
    </row>
    <row r="164" spans="12:12" x14ac:dyDescent="0.4">
      <c r="L164" s="9"/>
    </row>
    <row r="165" spans="12:12" x14ac:dyDescent="0.4">
      <c r="L165" s="9"/>
    </row>
    <row r="166" spans="12:12" x14ac:dyDescent="0.4">
      <c r="L166" s="9"/>
    </row>
    <row r="167" spans="12:12" x14ac:dyDescent="0.4">
      <c r="L167" s="9"/>
    </row>
    <row r="168" spans="12:12" x14ac:dyDescent="0.4">
      <c r="L168" s="9"/>
    </row>
    <row r="169" spans="12:12" x14ac:dyDescent="0.4">
      <c r="L169" s="9"/>
    </row>
    <row r="170" spans="12:12" x14ac:dyDescent="0.4">
      <c r="L170" s="9"/>
    </row>
    <row r="171" spans="12:12" x14ac:dyDescent="0.4">
      <c r="L171" s="9"/>
    </row>
    <row r="172" spans="12:12" x14ac:dyDescent="0.4">
      <c r="L172" s="9"/>
    </row>
    <row r="173" spans="12:12" x14ac:dyDescent="0.4">
      <c r="L173" s="9"/>
    </row>
    <row r="174" spans="12:12" x14ac:dyDescent="0.4">
      <c r="L174" s="9"/>
    </row>
    <row r="175" spans="12:12" x14ac:dyDescent="0.4">
      <c r="L175" s="9"/>
    </row>
    <row r="176" spans="12:12" x14ac:dyDescent="0.4">
      <c r="L176" s="9"/>
    </row>
    <row r="177" spans="12:12" x14ac:dyDescent="0.4">
      <c r="L177" s="9"/>
    </row>
    <row r="178" spans="12:12" x14ac:dyDescent="0.4">
      <c r="L178" s="9"/>
    </row>
    <row r="179" spans="12:12" x14ac:dyDescent="0.4">
      <c r="L179" s="9"/>
    </row>
    <row r="180" spans="12:12" x14ac:dyDescent="0.4">
      <c r="L180" s="9"/>
    </row>
    <row r="181" spans="12:12" x14ac:dyDescent="0.4">
      <c r="L181" s="9"/>
    </row>
    <row r="182" spans="12:12" x14ac:dyDescent="0.4">
      <c r="L182" s="9"/>
    </row>
    <row r="183" spans="12:12" x14ac:dyDescent="0.4">
      <c r="L183" s="9"/>
    </row>
    <row r="184" spans="12:12" x14ac:dyDescent="0.4">
      <c r="L184" s="9"/>
    </row>
    <row r="185" spans="12:12" x14ac:dyDescent="0.4">
      <c r="L185" s="9"/>
    </row>
    <row r="186" spans="12:12" x14ac:dyDescent="0.4">
      <c r="L186" s="9"/>
    </row>
    <row r="187" spans="12:12" x14ac:dyDescent="0.4">
      <c r="L187" s="9"/>
    </row>
    <row r="188" spans="12:12" x14ac:dyDescent="0.4">
      <c r="L188" s="9"/>
    </row>
    <row r="189" spans="12:12" x14ac:dyDescent="0.4">
      <c r="L189" s="9"/>
    </row>
    <row r="190" spans="12:12" x14ac:dyDescent="0.4">
      <c r="L190" s="9"/>
    </row>
    <row r="191" spans="12:12" x14ac:dyDescent="0.4">
      <c r="L191" s="9"/>
    </row>
    <row r="192" spans="12:12" x14ac:dyDescent="0.4">
      <c r="L192" s="9"/>
    </row>
    <row r="193" spans="12:12" x14ac:dyDescent="0.4">
      <c r="L193" s="9"/>
    </row>
    <row r="194" spans="12:12" x14ac:dyDescent="0.4">
      <c r="L194" s="9"/>
    </row>
    <row r="195" spans="12:12" x14ac:dyDescent="0.4">
      <c r="L195" s="9"/>
    </row>
    <row r="196" spans="12:12" x14ac:dyDescent="0.4">
      <c r="L196" s="9"/>
    </row>
    <row r="197" spans="12:12" x14ac:dyDescent="0.4">
      <c r="L197" s="9"/>
    </row>
    <row r="198" spans="12:12" x14ac:dyDescent="0.4">
      <c r="L198" s="9"/>
    </row>
    <row r="199" spans="12:12" x14ac:dyDescent="0.4">
      <c r="L199" s="9"/>
    </row>
    <row r="200" spans="12:12" x14ac:dyDescent="0.4">
      <c r="L200" s="9"/>
    </row>
    <row r="201" spans="12:12" x14ac:dyDescent="0.4">
      <c r="L201" s="9"/>
    </row>
    <row r="202" spans="12:12" x14ac:dyDescent="0.4">
      <c r="L202" s="9"/>
    </row>
    <row r="203" spans="12:12" x14ac:dyDescent="0.4">
      <c r="L203" s="9"/>
    </row>
  </sheetData>
  <mergeCells count="3">
    <mergeCell ref="C2:D2"/>
    <mergeCell ref="E2:F2"/>
    <mergeCell ref="A2:B3"/>
  </mergeCells>
  <phoneticPr fontId="2" type="noConversion"/>
  <conditionalFormatting sqref="C4:F33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{5D062BFE-71AD-46E1-99EE-C8731F3747D4}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D062BFE-71AD-46E1-99EE-C8731F3747D4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C4:F33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1.1</vt:lpstr>
      <vt:lpstr>1.1波动夏普</vt:lpstr>
      <vt:lpstr>2.1-仓位调整</vt:lpstr>
      <vt:lpstr>2.2-2.3-2.9-2.10行业个股分散</vt:lpstr>
      <vt:lpstr>2.4冷门股</vt:lpstr>
      <vt:lpstr>2.5市值偏好</vt:lpstr>
      <vt:lpstr>2.6行业切换程度</vt:lpstr>
      <vt:lpstr>2.7左右侧交易能力</vt:lpstr>
      <vt:lpstr>2.8行业分布</vt:lpstr>
      <vt:lpstr>3.1Brinson归因</vt:lpstr>
      <vt:lpstr>3.2Barra归因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兴证定量2</cp:lastModifiedBy>
  <dcterms:created xsi:type="dcterms:W3CDTF">2015-06-05T18:19:34Z</dcterms:created>
  <dcterms:modified xsi:type="dcterms:W3CDTF">2023-10-12T05:43:30Z</dcterms:modified>
</cp:coreProperties>
</file>