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3F5F6EF1-1B91-4DDD-B9B0-27055F855BAB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testing" sheetId="1" r:id="rId1"/>
    <sheet name="dry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F7" i="3"/>
  <c r="F8" i="3"/>
  <c r="F9" i="3"/>
  <c r="F10" i="3"/>
  <c r="F11" i="3"/>
  <c r="F12" i="3"/>
  <c r="F13" i="3"/>
  <c r="F14" i="3"/>
  <c r="F15" i="3"/>
  <c r="F16" i="3"/>
  <c r="F6" i="3"/>
  <c r="E7" i="3"/>
  <c r="E8" i="3"/>
  <c r="E9" i="3"/>
  <c r="E10" i="3"/>
  <c r="E11" i="3"/>
  <c r="E12" i="3"/>
  <c r="E13" i="3"/>
  <c r="E14" i="3"/>
  <c r="E15" i="3"/>
  <c r="E16" i="3"/>
  <c r="C35" i="3"/>
  <c r="D16" i="3"/>
  <c r="D14" i="3"/>
  <c r="D15" i="3"/>
  <c r="D13" i="3"/>
  <c r="D11" i="3"/>
  <c r="D10" i="3"/>
  <c r="D9" i="3"/>
  <c r="D8" i="3"/>
  <c r="D7" i="3"/>
  <c r="D12" i="3"/>
  <c r="D194" i="1"/>
  <c r="E194" i="1" s="1"/>
  <c r="G14" i="1" l="1"/>
  <c r="F14" i="1"/>
  <c r="E14" i="1"/>
  <c r="D14" i="1"/>
  <c r="G13" i="1"/>
  <c r="F13" i="1"/>
  <c r="E13" i="1"/>
  <c r="D13" i="1"/>
  <c r="C14" i="1"/>
  <c r="C13" i="1"/>
  <c r="D78" i="1"/>
  <c r="D77" i="1"/>
  <c r="E47" i="1" l="1"/>
  <c r="C99" i="1" l="1"/>
  <c r="D99" i="1"/>
  <c r="E99" i="1"/>
  <c r="F99" i="1"/>
  <c r="F98" i="1"/>
  <c r="E98" i="1"/>
  <c r="D98" i="1"/>
  <c r="C98" i="1"/>
  <c r="E46" i="1"/>
  <c r="F46" i="1" s="1"/>
  <c r="D66" i="1"/>
  <c r="D65" i="1"/>
  <c r="E36" i="1"/>
  <c r="F36" i="1" s="1"/>
  <c r="D193" i="1"/>
  <c r="E193" i="1" s="1"/>
  <c r="F47" i="1"/>
  <c r="E35" i="1"/>
  <c r="F35" i="1" s="1"/>
</calcChain>
</file>

<file path=xl/sharedStrings.xml><?xml version="1.0" encoding="utf-8"?>
<sst xmlns="http://schemas.openxmlformats.org/spreadsheetml/2006/main" count="129" uniqueCount="87">
  <si>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</si>
  <si>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</si>
  <si>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</si>
  <si>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</si>
  <si>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</si>
  <si>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</si>
  <si>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</si>
  <si>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</si>
  <si>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</si>
  <si>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</si>
  <si>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</si>
  <si>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</si>
  <si>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</si>
  <si>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</si>
  <si>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</si>
  <si>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</si>
  <si>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</si>
  <si>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</si>
  <si>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</si>
  <si>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</si>
  <si>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</si>
  <si>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</si>
  <si>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</si>
  <si>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</si>
  <si>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</si>
  <si>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</si>
  <si>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</si>
  <si>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</si>
  <si>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</si>
  <si>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</si>
  <si>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</si>
  <si>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</si>
  <si>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</si>
  <si>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</si>
  <si>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</si>
  <si>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</si>
  <si>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</si>
  <si>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</si>
  <si>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</si>
  <si>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</si>
  <si>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</si>
  <si>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</si>
  <si>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</si>
  <si>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</si>
  <si>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</si>
  <si>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</si>
  <si>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</si>
  <si>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</si>
  <si>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 xml:space="preserve">Test object on Printables: </t>
  </si>
  <si>
    <t>https://www.printables.com/model/465670-mytechfun-test-objects</t>
  </si>
  <si>
    <t>HORIZONTAL</t>
  </si>
  <si>
    <t>VERTICAL</t>
  </si>
  <si>
    <t>VERTICAL (layer adhesion is important)</t>
  </si>
  <si>
    <t>The difference between 2 days:</t>
  </si>
  <si>
    <t>0,5 kg hammer</t>
  </si>
  <si>
    <t>PA6-CF</t>
  </si>
  <si>
    <t>275/100°C</t>
  </si>
  <si>
    <t>Printed on BambuLab X1C, Engineering plate + glue stick, flow 8 mm³/s</t>
  </si>
  <si>
    <t xml:space="preserve">This is only a 20-minute test, </t>
  </si>
  <si>
    <t>PPA-CF, drying in oven 120°C</t>
  </si>
  <si>
    <t>h</t>
  </si>
  <si>
    <t>g</t>
  </si>
  <si>
    <t>change (g)</t>
  </si>
  <si>
    <t>Vacuum container</t>
  </si>
  <si>
    <t>Before</t>
  </si>
  <si>
    <t>After 2 weeks</t>
  </si>
  <si>
    <t>Moisture%</t>
  </si>
  <si>
    <t>Perfectly dry:</t>
  </si>
  <si>
    <t xml:space="preserve">Spool: </t>
  </si>
  <si>
    <t>(I predict that there was no moisture in spool)</t>
  </si>
  <si>
    <t>M%+spool</t>
  </si>
  <si>
    <t>calc. m</t>
  </si>
  <si>
    <t>y = 950.1209 + (954.3378 - 950.1209)/(1 + (x/2.446315)^2.183457)</t>
  </si>
  <si>
    <t>PPA-CF</t>
  </si>
  <si>
    <t>From previous video:</t>
  </si>
  <si>
    <t>*over 296 kg (out of my range)</t>
  </si>
  <si>
    <t>290/100°C</t>
  </si>
  <si>
    <t>*</t>
  </si>
  <si>
    <t>**</t>
  </si>
  <si>
    <t>**over 210 kg (out of range)</t>
  </si>
  <si>
    <t xml:space="preserve">*PPA-CF break was at approx 85° (not 90°) </t>
  </si>
  <si>
    <t xml:space="preserve">    but for better comparison, I am using this number.</t>
  </si>
  <si>
    <t>Could be the reason for "only" good layer adhesion.</t>
  </si>
  <si>
    <t>*temp range: 280-320°C, printed on 290°C (default settings)</t>
  </si>
  <si>
    <t>*probably even more, the experiment was stopped at this temperature</t>
  </si>
  <si>
    <t>BambuLab PPA-CF (vs PA6-CF data from previous video)</t>
  </si>
  <si>
    <t>MyTechFun, 2024-10-20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</si>
</sst>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3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i/>
      <sz val="10"/>
      <color theme="4"/>
      <name val="Calibri"/>
      <family val="2"/>
      <charset val="238"/>
      <scheme val="minor"/>
    </font>
    <font>
      <i/>
      <sz val="11"/>
      <color rgb="FFC0000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0"/>
      <color theme="1" tint="0.499984740745262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i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b/>
      <i/>
      <sz val="11"/>
      <color theme="4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6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1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6" fillId="0" borderId="0" xfId="0" applyFont="1"/>
    <xf numFmtId="165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/>
    <xf numFmtId="0" fontId="0" fillId="0" borderId="15" xfId="0" applyBorder="1"/>
    <xf numFmtId="0" fontId="10" fillId="0" borderId="1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16" xfId="0" applyBorder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1" fillId="0" borderId="0" xfId="0" applyFont="1"/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166" fontId="0" fillId="0" borderId="0" xfId="1" applyNumberFormat="1" applyFont="1" applyAlignment="1">
      <alignment horizontal="left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0" fillId="5" borderId="20" xfId="0" applyNumberForma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17" xfId="0" applyBorder="1"/>
    <xf numFmtId="164" fontId="1" fillId="0" borderId="4" xfId="0" applyNumberFormat="1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12" fillId="0" borderId="0" xfId="0" applyFont="1"/>
    <xf numFmtId="0" fontId="21" fillId="0" borderId="0" xfId="0" applyFont="1"/>
    <xf numFmtId="0" fontId="1" fillId="0" borderId="1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2" fontId="18" fillId="0" borderId="3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0" fontId="24" fillId="0" borderId="0" xfId="0" applyFont="1"/>
    <xf numFmtId="2" fontId="0" fillId="5" borderId="24" xfId="0" applyNumberFormat="1" applyFill="1" applyBorder="1" applyAlignment="1">
      <alignment horizontal="center"/>
    </xf>
    <xf numFmtId="2" fontId="0" fillId="5" borderId="23" xfId="0" applyNumberFormat="1" applyFill="1" applyBorder="1" applyAlignment="1">
      <alignment horizontal="center"/>
    </xf>
    <xf numFmtId="2" fontId="0" fillId="5" borderId="26" xfId="0" applyNumberFormat="1" applyFill="1" applyBorder="1" applyAlignment="1">
      <alignment horizontal="center"/>
    </xf>
    <xf numFmtId="2" fontId="0" fillId="6" borderId="24" xfId="0" applyNumberFormat="1" applyFill="1" applyBorder="1" applyAlignment="1">
      <alignment horizontal="center"/>
    </xf>
    <xf numFmtId="2" fontId="0" fillId="6" borderId="23" xfId="0" applyNumberFormat="1" applyFill="1" applyBorder="1" applyAlignment="1">
      <alignment horizontal="center"/>
    </xf>
    <xf numFmtId="2" fontId="0" fillId="6" borderId="25" xfId="0" applyNumberFormat="1" applyFill="1" applyBorder="1" applyAlignment="1">
      <alignment horizontal="center"/>
    </xf>
    <xf numFmtId="2" fontId="0" fillId="4" borderId="24" xfId="0" applyNumberFormat="1" applyFill="1" applyBorder="1" applyAlignment="1">
      <alignment horizontal="center"/>
    </xf>
    <xf numFmtId="2" fontId="0" fillId="4" borderId="23" xfId="0" applyNumberFormat="1" applyFill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2" fontId="0" fillId="3" borderId="27" xfId="0" applyNumberForma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12" fillId="0" borderId="2" xfId="0" applyFont="1" applyBorder="1"/>
    <xf numFmtId="2" fontId="8" fillId="0" borderId="0" xfId="0" applyNumberFormat="1" applyFont="1" applyAlignment="1">
      <alignment horizontal="center"/>
    </xf>
    <xf numFmtId="0" fontId="5" fillId="0" borderId="1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0" fontId="15" fillId="0" borderId="0" xfId="0" quotePrefix="1" applyFont="1" applyAlignment="1">
      <alignment horizontal="center"/>
    </xf>
    <xf numFmtId="0" fontId="25" fillId="0" borderId="0" xfId="0" applyFont="1"/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7" fillId="0" borderId="0" xfId="0" applyFont="1"/>
    <xf numFmtId="2" fontId="1" fillId="0" borderId="0" xfId="0" applyNumberFormat="1" applyFont="1" applyAlignment="1">
      <alignment horizontal="center"/>
    </xf>
    <xf numFmtId="10" fontId="3" fillId="0" borderId="0" xfId="1" applyNumberFormat="1" applyFont="1" applyBorder="1" applyAlignment="1">
      <alignment horizontal="center"/>
    </xf>
    <xf numFmtId="0" fontId="26" fillId="0" borderId="0" xfId="0" applyFont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6" xfId="0" applyNumberFormat="1" applyFont="1" applyBorder="1" applyAlignment="1">
      <alignment horizontal="center"/>
    </xf>
    <xf numFmtId="2" fontId="18" fillId="0" borderId="7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0" fontId="27" fillId="0" borderId="5" xfId="0" applyFont="1" applyBorder="1"/>
    <xf numFmtId="0" fontId="1" fillId="0" borderId="7" xfId="0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28" fillId="0" borderId="0" xfId="0" applyFont="1"/>
    <xf numFmtId="0" fontId="0" fillId="7" borderId="0" xfId="0" applyFill="1"/>
    <xf numFmtId="2" fontId="0" fillId="7" borderId="0" xfId="0" applyNumberFormat="1" applyFill="1" applyAlignment="1">
      <alignment horizontal="center"/>
    </xf>
    <xf numFmtId="0" fontId="2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Tensile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testing!$E$34</c:f>
              <c:strCache>
                <c:ptCount val="1"/>
                <c:pt idx="0">
                  <c:v>Average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testing!$B$35:$B$36</c:f>
              <c:strCache>
                <c:ptCount val="2"/>
                <c:pt idx="0">
                  <c:v>PPA-CF</c:v>
                </c:pt>
                <c:pt idx="1">
                  <c:v>PA6-CF</c:v>
                </c:pt>
              </c:strCache>
            </c:strRef>
          </c:cat>
          <c:val>
            <c:numRef>
              <c:f>testing!$E$35:$E$36</c:f>
              <c:numCache>
                <c:formatCode>0.0</c:formatCode>
                <c:ptCount val="2"/>
                <c:pt idx="0">
                  <c:v>165.05</c:v>
                </c:pt>
                <c:pt idx="1">
                  <c:v>128.44999999999999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(vertical) </a:t>
            </a:r>
            <a:r>
              <a:rPr lang="en-US"/>
              <a:t>Max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testing!$D$176</c:f>
              <c:strCache>
                <c:ptCount val="1"/>
                <c:pt idx="0">
                  <c:v>Max Nm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testing!$B$177:$B$178</c:f>
              <c:strCache>
                <c:ptCount val="2"/>
                <c:pt idx="0">
                  <c:v>PPA-CF</c:v>
                </c:pt>
                <c:pt idx="1">
                  <c:v>PA6-CF</c:v>
                </c:pt>
              </c:strCache>
            </c:strRef>
          </c:cat>
          <c:val>
            <c:numRef>
              <c:f>testing!$D$177:$D$178</c:f>
              <c:numCache>
                <c:formatCode>0.0</c:formatCode>
                <c:ptCount val="2"/>
                <c:pt idx="0" formatCode="General">
                  <c:v>1.9</c:v>
                </c:pt>
                <c:pt idx="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C50-BDCC-F9ACF0E3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8992704"/>
        <c:axId val="348993664"/>
      </c:barChart>
      <c:catAx>
        <c:axId val="3489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3664"/>
        <c:crosses val="autoZero"/>
        <c:auto val="1"/>
        <c:lblAlgn val="ctr"/>
        <c:lblOffset val="100"/>
        <c:noMultiLvlLbl val="0"/>
      </c:catAx>
      <c:valAx>
        <c:axId val="348993664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Creeping (changes between 2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testing!$B$13</c:f>
              <c:strCache>
                <c:ptCount val="1"/>
                <c:pt idx="0">
                  <c:v>PPA-CF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testing!$C$12:$G$12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testing!$C$13:$G$13</c:f>
              <c:numCache>
                <c:formatCode>0.00</c:formatCode>
                <c:ptCount val="5"/>
                <c:pt idx="0">
                  <c:v>4.0000000000000924E-2</c:v>
                </c:pt>
                <c:pt idx="1">
                  <c:v>1.9999999999999574E-2</c:v>
                </c:pt>
                <c:pt idx="2">
                  <c:v>9.9999999999997868E-3</c:v>
                </c:pt>
                <c:pt idx="3">
                  <c:v>1.9999999999999574E-2</c:v>
                </c:pt>
                <c:pt idx="4">
                  <c:v>9.9999999999997868E-3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ABA-A989-25102900111B}"/>
            </c:ext>
          </c:extLst>
        </c:ser>
        <c:ser>
          <c:idx val="1"/>
          <c:order val="1"/>
          <c:tx>
            <c:strRef>
              <c:f>testing!$B$14</c:f>
              <c:strCache>
                <c:ptCount val="1"/>
                <c:pt idx="0">
                  <c:v>PA6-CF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testing!$C$12:$G$12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testing!$C$14:$G$14</c:f>
              <c:numCache>
                <c:formatCode>0.00</c:formatCode>
                <c:ptCount val="5"/>
                <c:pt idx="0">
                  <c:v>0.57000000000000028</c:v>
                </c:pt>
                <c:pt idx="1">
                  <c:v>0.14000000000000057</c:v>
                </c:pt>
                <c:pt idx="2">
                  <c:v>9.9999999999997868E-3</c:v>
                </c:pt>
                <c:pt idx="3">
                  <c:v>8.0000000000000071E-2</c:v>
                </c:pt>
                <c:pt idx="4">
                  <c:v>9.9999999999999645E-2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4-4ABA-A989-25102900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08128"/>
        <c:axId val="820117728"/>
      </c:scatterChart>
      <c:valAx>
        <c:axId val="82010812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17728"/>
        <c:crosses val="autoZero"/>
        <c:crossBetween val="midCat"/>
        <c:majorUnit val="1"/>
      </c:valAx>
      <c:valAx>
        <c:axId val="8201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Deformation in</a:t>
            </a:r>
            <a:r>
              <a:rPr lang="hu-HU" baseline="0"/>
              <a:t> the creep test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testing!$B$9</c:f>
              <c:strCache>
                <c:ptCount val="1"/>
                <c:pt idx="0">
                  <c:v>PPA-CF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testing!$D$8:$I$8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testing!$D$9:$I$9</c:f>
              <c:numCache>
                <c:formatCode>0.00</c:formatCode>
                <c:ptCount val="6"/>
                <c:pt idx="0">
                  <c:v>12.35</c:v>
                </c:pt>
                <c:pt idx="1">
                  <c:v>12.39</c:v>
                </c:pt>
                <c:pt idx="2">
                  <c:v>12.41</c:v>
                </c:pt>
                <c:pt idx="3">
                  <c:v>12.42</c:v>
                </c:pt>
                <c:pt idx="4">
                  <c:v>12.44</c:v>
                </c:pt>
                <c:pt idx="5">
                  <c:v>12.45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F-4FF1-8345-EBB443A22D5F}"/>
            </c:ext>
          </c:extLst>
        </c:ser>
        <c:ser>
          <c:idx val="1"/>
          <c:order val="1"/>
          <c:tx>
            <c:strRef>
              <c:f>testing!$B$10</c:f>
              <c:strCache>
                <c:ptCount val="1"/>
                <c:pt idx="0">
                  <c:v>PA6-CF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testing!$D$8:$I$8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testing!$D$10:$I$10</c:f>
              <c:numCache>
                <c:formatCode>0.00</c:formatCode>
                <c:ptCount val="6"/>
                <c:pt idx="0">
                  <c:v>13.02</c:v>
                </c:pt>
                <c:pt idx="1">
                  <c:v>13.59</c:v>
                </c:pt>
                <c:pt idx="2">
                  <c:v>13.73</c:v>
                </c:pt>
                <c:pt idx="3">
                  <c:v>13.74</c:v>
                </c:pt>
                <c:pt idx="4">
                  <c:v>13.82</c:v>
                </c:pt>
                <c:pt idx="5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F-4FF1-8345-EBB443A2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25408"/>
        <c:axId val="820133568"/>
      </c:scatterChart>
      <c:valAx>
        <c:axId val="820125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33568"/>
        <c:crosses val="autoZero"/>
        <c:crossBetween val="midCat"/>
        <c:majorUnit val="1"/>
      </c:valAx>
      <c:valAx>
        <c:axId val="82013356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2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PPA-CF drying 120°C , spool+filament (</a:t>
            </a:r>
            <a:r>
              <a:rPr lang="hu-HU" cap="none" baseline="0"/>
              <a:t>g</a:t>
            </a:r>
            <a:r>
              <a:rPr lang="hu-H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8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9294139399880689E-3"/>
                  <c:y val="-2.6607521895201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6F-42C2-8C22-5366C35BDEE0}"/>
                </c:ext>
              </c:extLst>
            </c:dLbl>
            <c:dLbl>
              <c:idx val="1"/>
              <c:layout>
                <c:manualLayout>
                  <c:x val="-1.1543758263763637E-2"/>
                  <c:y val="-3.6055410003937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6F-42C2-8C22-5366C35BDEE0}"/>
                </c:ext>
              </c:extLst>
            </c:dLbl>
            <c:dLbl>
              <c:idx val="2"/>
              <c:layout>
                <c:manualLayout>
                  <c:x val="-3.0927626001681533E-2"/>
                  <c:y val="-3.60554100039372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6F-42C2-8C22-5366C35BDEE0}"/>
                </c:ext>
              </c:extLst>
            </c:dLbl>
            <c:dLbl>
              <c:idx val="3"/>
              <c:layout>
                <c:manualLayout>
                  <c:x val="-3.7850435908080786E-2"/>
                  <c:y val="-4.0779354058305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6F-42C2-8C22-5366C35BDE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drying!$B$6:$B$16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drying!$C$6:$C$16</c:f>
              <c:numCache>
                <c:formatCode>0.00</c:formatCode>
                <c:ptCount val="11"/>
                <c:pt idx="0">
                  <c:v>955.3</c:v>
                </c:pt>
                <c:pt idx="1">
                  <c:v>954.42</c:v>
                </c:pt>
                <c:pt idx="2">
                  <c:v>953.82</c:v>
                </c:pt>
                <c:pt idx="3">
                  <c:v>953.24</c:v>
                </c:pt>
                <c:pt idx="4">
                  <c:v>952.7</c:v>
                </c:pt>
                <c:pt idx="5">
                  <c:v>952.2</c:v>
                </c:pt>
                <c:pt idx="6">
                  <c:v>951.73</c:v>
                </c:pt>
                <c:pt idx="7">
                  <c:v>951.46</c:v>
                </c:pt>
                <c:pt idx="8">
                  <c:v>951.2</c:v>
                </c:pt>
                <c:pt idx="9">
                  <c:v>950.99</c:v>
                </c:pt>
                <c:pt idx="10">
                  <c:v>950.86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3-4053-B63B-0024CE5722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35627839"/>
        <c:axId val="835627359"/>
      </c:scatterChart>
      <c:valAx>
        <c:axId val="83562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5627359"/>
        <c:crosses val="autoZero"/>
        <c:crossBetween val="midCat"/>
      </c:valAx>
      <c:valAx>
        <c:axId val="8356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562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6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 sz="1920" b="1" i="0" u="none" strike="noStrike" kern="1200" cap="all" spc="100" normalizeH="0" baseline="0">
                <a:solidFill>
                  <a:sysClr val="window" lastClr="FFFFFF"/>
                </a:solidFill>
              </a:rPr>
              <a:t>PPA-CF drying 120°C , Moisture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drying!$E$5</c:f>
              <c:strCache>
                <c:ptCount val="1"/>
                <c:pt idx="0">
                  <c:v>Moisture%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drying!$B$6:$B$16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drying!$E$6:$E$16</c:f>
              <c:numCache>
                <c:formatCode>0.00%</c:formatCode>
                <c:ptCount val="11"/>
                <c:pt idx="0">
                  <c:v>6.813100092068855E-3</c:v>
                </c:pt>
                <c:pt idx="1">
                  <c:v>5.6622159016090634E-3</c:v>
                </c:pt>
                <c:pt idx="2">
                  <c:v>4.8759916712791508E-3</c:v>
                </c:pt>
                <c:pt idx="3">
                  <c:v>4.1147921502426733E-3</c:v>
                </c:pt>
                <c:pt idx="4">
                  <c:v>3.4050415731820519E-3</c:v>
                </c:pt>
                <c:pt idx="5">
                  <c:v>2.7469624933967787E-3</c:v>
                </c:pt>
                <c:pt idx="6">
                  <c:v>2.1275752249811869E-3</c:v>
                </c:pt>
                <c:pt idx="7">
                  <c:v>1.7714089310737274E-3</c:v>
                </c:pt>
                <c:pt idx="8">
                  <c:v>1.4281935995768857E-3</c:v>
                </c:pt>
                <c:pt idx="9">
                  <c:v>1.1508088731332486E-3</c:v>
                </c:pt>
                <c:pt idx="10">
                  <c:v>9.7901727833197834E-4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D-4BA3-A0BC-8F3E59040927}"/>
            </c:ext>
          </c:extLst>
        </c:ser>
        <c:ser>
          <c:idx val="1"/>
          <c:order val="1"/>
          <c:tx>
            <c:strRef>
              <c:f>drying!$F$5</c:f>
              <c:strCache>
                <c:ptCount val="1"/>
                <c:pt idx="0">
                  <c:v>M%+spool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drying!$B$6:$B$16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drying!$F$6:$F$16</c:f>
              <c:numCache>
                <c:formatCode>0.00%</c:formatCode>
                <c:ptCount val="11"/>
                <c:pt idx="0">
                  <c:v>5.4223804040614996E-3</c:v>
                </c:pt>
                <c:pt idx="1">
                  <c:v>4.5053540370067211E-3</c:v>
                </c:pt>
                <c:pt idx="2">
                  <c:v>3.8791386215428964E-3</c:v>
                </c:pt>
                <c:pt idx="3">
                  <c:v>3.2730477109647145E-3</c:v>
                </c:pt>
                <c:pt idx="4">
                  <c:v>2.7080927889157561E-3</c:v>
                </c:pt>
                <c:pt idx="5">
                  <c:v>2.1844150388574258E-3</c:v>
                </c:pt>
                <c:pt idx="6">
                  <c:v>1.6916562470448695E-3</c:v>
                </c:pt>
                <c:pt idx="7">
                  <c:v>1.408361885943741E-3</c:v>
                </c:pt>
                <c:pt idx="8">
                  <c:v>1.135407905803239E-3</c:v>
                </c:pt>
                <c:pt idx="9">
                  <c:v>9.1483611815056369E-4</c:v>
                </c:pt>
                <c:pt idx="10">
                  <c:v>7.7824285383758815E-4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D-4BA3-A0BC-8F3E59040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38799"/>
        <c:axId val="97259919"/>
      </c:scatterChart>
      <c:valAx>
        <c:axId val="972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Drying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7259919"/>
        <c:crosses val="autoZero"/>
        <c:crossBetween val="midCat"/>
      </c:valAx>
      <c:valAx>
        <c:axId val="972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Moisture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72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6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testing!$E$45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testing!$B$46:$B$47</c:f>
              <c:strCache>
                <c:ptCount val="2"/>
                <c:pt idx="0">
                  <c:v>PPA-CF</c:v>
                </c:pt>
                <c:pt idx="1">
                  <c:v>PA6-CF</c:v>
                </c:pt>
              </c:strCache>
            </c:strRef>
          </c:cat>
          <c:val>
            <c:numRef>
              <c:f>testing!$E$46:$E$47</c:f>
              <c:numCache>
                <c:formatCode>0.0</c:formatCode>
                <c:ptCount val="2"/>
                <c:pt idx="0">
                  <c:v>35.599999999999994</c:v>
                </c:pt>
                <c:pt idx="1">
                  <c:v>38.450000000000003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Shear stress, horizontal,</a:t>
            </a:r>
            <a:r>
              <a:rPr lang="hu-HU" baseline="0"/>
              <a:t> </a:t>
            </a:r>
            <a:r>
              <a:rPr lang="hu-HU"/>
              <a:t>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testing!$C$64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testing!$B$65:$B$66</c:f>
              <c:strCache>
                <c:ptCount val="2"/>
                <c:pt idx="0">
                  <c:v>PPA-CF</c:v>
                </c:pt>
                <c:pt idx="1">
                  <c:v>PA6-CF</c:v>
                </c:pt>
              </c:strCache>
            </c:strRef>
          </c:cat>
          <c:val>
            <c:numRef>
              <c:f>testing!$C$65:$C$66</c:f>
              <c:numCache>
                <c:formatCode>0.0</c:formatCode>
                <c:ptCount val="2"/>
                <c:pt idx="0">
                  <c:v>296</c:v>
                </c:pt>
                <c:pt idx="1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 sec.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testing!$C$97</c:f>
              <c:strCache>
                <c:ptCount val="1"/>
                <c:pt idx="0">
                  <c:v>1.25kg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testing!$B$98:$B$99</c:f>
              <c:strCache>
                <c:ptCount val="2"/>
                <c:pt idx="0">
                  <c:v>PPA-CF</c:v>
                </c:pt>
                <c:pt idx="1">
                  <c:v>PA6-CF</c:v>
                </c:pt>
              </c:strCache>
            </c:strRef>
          </c:cat>
          <c:val>
            <c:numRef>
              <c:f>testing!$C$98:$C$99</c:f>
              <c:numCache>
                <c:formatCode>0.00</c:formatCode>
                <c:ptCount val="2"/>
                <c:pt idx="0">
                  <c:v>0.09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testing!$D$97</c:f>
              <c:strCache>
                <c:ptCount val="1"/>
                <c:pt idx="0">
                  <c:v>2.5kg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testing!$B$98:$B$99</c:f>
              <c:strCache>
                <c:ptCount val="2"/>
                <c:pt idx="0">
                  <c:v>PPA-CF</c:v>
                </c:pt>
                <c:pt idx="1">
                  <c:v>PA6-CF</c:v>
                </c:pt>
              </c:strCache>
            </c:strRef>
          </c:cat>
          <c:val>
            <c:numRef>
              <c:f>testing!$D$98:$D$99</c:f>
              <c:numCache>
                <c:formatCode>0.00</c:formatCode>
                <c:ptCount val="2"/>
                <c:pt idx="0">
                  <c:v>0.16</c:v>
                </c:pt>
                <c:pt idx="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testing!$E$97</c:f>
              <c:strCache>
                <c:ptCount val="1"/>
                <c:pt idx="0">
                  <c:v>5kg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testing!$B$98:$B$99</c:f>
              <c:strCache>
                <c:ptCount val="2"/>
                <c:pt idx="0">
                  <c:v>PPA-CF</c:v>
                </c:pt>
                <c:pt idx="1">
                  <c:v>PA6-CF</c:v>
                </c:pt>
              </c:strCache>
            </c:strRef>
          </c:cat>
          <c:val>
            <c:numRef>
              <c:f>testing!$E$98:$E$99</c:f>
              <c:numCache>
                <c:formatCode>0.00</c:formatCode>
                <c:ptCount val="2"/>
                <c:pt idx="0">
                  <c:v>0.28999999999999998</c:v>
                </c:pt>
                <c:pt idx="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testing!$F$97</c:f>
              <c:strCache>
                <c:ptCount val="1"/>
                <c:pt idx="0">
                  <c:v>10kg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testing!$B$98:$B$99</c:f>
              <c:strCache>
                <c:ptCount val="2"/>
                <c:pt idx="0">
                  <c:v>PPA-CF</c:v>
                </c:pt>
                <c:pt idx="1">
                  <c:v>PA6-CF</c:v>
                </c:pt>
              </c:strCache>
            </c:strRef>
          </c:cat>
          <c:val>
            <c:numRef>
              <c:f>testing!$F$98:$F$99</c:f>
              <c:numCache>
                <c:formatCode>0.00</c:formatCode>
                <c:ptCount val="2"/>
                <c:pt idx="0">
                  <c:v>0.54</c:v>
                </c:pt>
                <c:pt idx="1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 break [kJ/m²]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testing!$E$192</c:f>
              <c:strCache>
                <c:ptCount val="1"/>
                <c:pt idx="0">
                  <c:v>kJ/m²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testing!$B$193:$B$194</c:f>
              <c:strCache>
                <c:ptCount val="2"/>
                <c:pt idx="0">
                  <c:v>PPA-CF</c:v>
                </c:pt>
                <c:pt idx="1">
                  <c:v>PA6-CF</c:v>
                </c:pt>
              </c:strCache>
            </c:strRef>
          </c:cat>
          <c:val>
            <c:numRef>
              <c:f>testing!$E$193:$E$194</c:f>
              <c:numCache>
                <c:formatCode>0.00</c:formatCode>
                <c:ptCount val="2"/>
                <c:pt idx="0">
                  <c:v>8.123906250000001</c:v>
                </c:pt>
                <c:pt idx="1">
                  <c:v>8.2771875000000001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Temperature, deform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testing!$C$218</c:f>
              <c:strCache>
                <c:ptCount val="1"/>
                <c:pt idx="0">
                  <c:v>Deform °C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testing!$B$219:$B$220</c:f>
              <c:strCache>
                <c:ptCount val="2"/>
                <c:pt idx="0">
                  <c:v>PPA-CF</c:v>
                </c:pt>
                <c:pt idx="1">
                  <c:v>PA6-CF</c:v>
                </c:pt>
              </c:strCache>
            </c:strRef>
          </c:cat>
          <c:val>
            <c:numRef>
              <c:f>testing!$C$219:$C$220</c:f>
              <c:numCache>
                <c:formatCode>General</c:formatCode>
                <c:ptCount val="2"/>
                <c:pt idx="0">
                  <c:v>208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testing!$B$127</c:f>
              <c:strCache>
                <c:ptCount val="1"/>
                <c:pt idx="0">
                  <c:v>PPA-CF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testing!$C$126:$N$126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testing!$C$127:$N$127</c:f>
              <c:numCache>
                <c:formatCode>0.00</c:formatCode>
                <c:ptCount val="12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0.53</c:v>
                </c:pt>
                <c:pt idx="10">
                  <c:v>0.54</c:v>
                </c:pt>
                <c:pt idx="11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testing!$B$128</c:f>
              <c:strCache>
                <c:ptCount val="1"/>
                <c:pt idx="0">
                  <c:v>PA6-CF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lumMod val="20000"/>
                  <a:lumOff val="80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testing!$C$126:$N$126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testing!$C$128:$N$128</c:f>
              <c:numCache>
                <c:formatCode>0.00</c:formatCode>
                <c:ptCount val="12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0.53</c:v>
                </c:pt>
                <c:pt idx="7">
                  <c:v>0.54</c:v>
                </c:pt>
                <c:pt idx="8">
                  <c:v>0.55000000000000004</c:v>
                </c:pt>
                <c:pt idx="9">
                  <c:v>1.03</c:v>
                </c:pt>
                <c:pt idx="10">
                  <c:v>1.07</c:v>
                </c:pt>
                <c:pt idx="11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(horizontal)</a:t>
            </a:r>
            <a:r>
              <a:rPr lang="hu-HU" baseline="0"/>
              <a:t> </a:t>
            </a:r>
            <a:r>
              <a:rPr lang="en-US"/>
              <a:t>Load at 90°</a:t>
            </a:r>
            <a:r>
              <a:rPr lang="hu-HU"/>
              <a:t> [Nm]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testing!$C$168</c:f>
              <c:strCache>
                <c:ptCount val="1"/>
                <c:pt idx="0">
                  <c:v>Load at 90°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testing!$B$169:$B$170</c:f>
              <c:strCache>
                <c:ptCount val="2"/>
                <c:pt idx="0">
                  <c:v>PPA-CF</c:v>
                </c:pt>
                <c:pt idx="1">
                  <c:v>PA6-CF</c:v>
                </c:pt>
              </c:strCache>
            </c:strRef>
          </c:cat>
          <c:val>
            <c:numRef>
              <c:f>testing!$C$169:$C$170</c:f>
              <c:numCache>
                <c:formatCode>General</c:formatCode>
                <c:ptCount val="2"/>
                <c:pt idx="0">
                  <c:v>2.2999999999999998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62E-BB88-7C1AB6BED0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5259023"/>
        <c:axId val="1261194639"/>
      </c:barChart>
      <c:catAx>
        <c:axId val="13652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1194639"/>
        <c:crosses val="autoZero"/>
        <c:auto val="1"/>
        <c:lblAlgn val="ctr"/>
        <c:lblOffset val="100"/>
        <c:noMultiLvlLbl val="0"/>
      </c:catAx>
      <c:valAx>
        <c:axId val="1261194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52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Vertical objects, break load</a:t>
            </a:r>
            <a:r>
              <a:rPr lang="en-US"/>
              <a:t> </a:t>
            </a:r>
            <a:r>
              <a:rPr lang="hu-HU"/>
              <a:t>(</a:t>
            </a:r>
            <a:r>
              <a:rPr lang="en-US"/>
              <a:t>kg</a:t>
            </a:r>
            <a:r>
              <a:rPr lang="hu-H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testing!$C$76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testing!$B$77:$B$78</c:f>
              <c:strCache>
                <c:ptCount val="2"/>
                <c:pt idx="0">
                  <c:v>PPA-CF</c:v>
                </c:pt>
                <c:pt idx="1">
                  <c:v>PA6-CF</c:v>
                </c:pt>
              </c:strCache>
            </c:strRef>
          </c:cat>
          <c:val>
            <c:numRef>
              <c:f>testing!$C$77:$C$78</c:f>
              <c:numCache>
                <c:formatCode>0.0</c:formatCode>
                <c:ptCount val="2"/>
                <c:pt idx="0">
                  <c:v>82.5</c:v>
                </c:pt>
                <c:pt idx="1">
                  <c:v>110.8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8-4611-9149-D97B598E3D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4766751"/>
        <c:axId val="614768191"/>
      </c:barChart>
      <c:catAx>
        <c:axId val="6147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8191"/>
        <c:crosses val="autoZero"/>
        <c:auto val="1"/>
        <c:lblAlgn val="ctr"/>
        <c:lblOffset val="100"/>
        <c:noMultiLvlLbl val="0"/>
      </c:catAx>
      <c:valAx>
        <c:axId val="614768191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chart" Target="../charts/chart9.xml"/><Relationship Id="rId18" Type="http://schemas.openxmlformats.org/officeDocument/2006/relationships/chart" Target="../charts/chart11.xml"/><Relationship Id="rId3" Type="http://schemas.openxmlformats.org/officeDocument/2006/relationships/chart" Target="../charts/chart3.xml"/><Relationship Id="rId21" Type="http://schemas.openxmlformats.org/officeDocument/2006/relationships/image" Target="../media/image9.png"/><Relationship Id="rId7" Type="http://schemas.openxmlformats.org/officeDocument/2006/relationships/chart" Target="../charts/chart7.xml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5" Type="http://schemas.openxmlformats.org/officeDocument/2006/relationships/image" Target="../media/image5.png"/><Relationship Id="rId10" Type="http://schemas.openxmlformats.org/officeDocument/2006/relationships/image" Target="../media/image3.png"/><Relationship Id="rId19" Type="http://schemas.openxmlformats.org/officeDocument/2006/relationships/chart" Target="../charts/chart12.xml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5484</xdr:colOff>
      <xdr:row>31</xdr:row>
      <xdr:rowOff>172098</xdr:rowOff>
    </xdr:from>
    <xdr:to>
      <xdr:col>13</xdr:col>
      <xdr:colOff>230188</xdr:colOff>
      <xdr:row>56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31</xdr:row>
      <xdr:rowOff>166688</xdr:rowOff>
    </xdr:from>
    <xdr:to>
      <xdr:col>20</xdr:col>
      <xdr:colOff>105353</xdr:colOff>
      <xdr:row>56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11674</xdr:colOff>
      <xdr:row>60</xdr:row>
      <xdr:rowOff>119063</xdr:rowOff>
    </xdr:from>
    <xdr:to>
      <xdr:col>13</xdr:col>
      <xdr:colOff>222251</xdr:colOff>
      <xdr:row>88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94844</xdr:colOff>
      <xdr:row>95</xdr:row>
      <xdr:rowOff>76460</xdr:rowOff>
    </xdr:from>
    <xdr:to>
      <xdr:col>15</xdr:col>
      <xdr:colOff>99046</xdr:colOff>
      <xdr:row>123</xdr:row>
      <xdr:rowOff>86846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631973</xdr:colOff>
      <xdr:row>190</xdr:row>
      <xdr:rowOff>71720</xdr:rowOff>
    </xdr:from>
    <xdr:to>
      <xdr:col>14</xdr:col>
      <xdr:colOff>781879</xdr:colOff>
      <xdr:row>214</xdr:row>
      <xdr:rowOff>140214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583184</xdr:colOff>
      <xdr:row>217</xdr:row>
      <xdr:rowOff>21301</xdr:rowOff>
    </xdr:from>
    <xdr:to>
      <xdr:col>14</xdr:col>
      <xdr:colOff>92731</xdr:colOff>
      <xdr:row>236</xdr:row>
      <xdr:rowOff>77029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51592</xdr:colOff>
      <xdr:row>129</xdr:row>
      <xdr:rowOff>0</xdr:rowOff>
    </xdr:from>
    <xdr:to>
      <xdr:col>14</xdr:col>
      <xdr:colOff>515937</xdr:colOff>
      <xdr:row>158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104</xdr:row>
      <xdr:rowOff>0</xdr:rowOff>
    </xdr:from>
    <xdr:to>
      <xdr:col>4</xdr:col>
      <xdr:colOff>799823</xdr:colOff>
      <xdr:row>112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60</xdr:row>
      <xdr:rowOff>39688</xdr:rowOff>
    </xdr:from>
    <xdr:to>
      <xdr:col>6</xdr:col>
      <xdr:colOff>263524</xdr:colOff>
      <xdr:row>73</xdr:row>
      <xdr:rowOff>75924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8629313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195</xdr:row>
      <xdr:rowOff>111123</xdr:rowOff>
    </xdr:from>
    <xdr:to>
      <xdr:col>3</xdr:col>
      <xdr:colOff>349802</xdr:colOff>
      <xdr:row>208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223</xdr:row>
      <xdr:rowOff>127000</xdr:rowOff>
    </xdr:from>
    <xdr:to>
      <xdr:col>3</xdr:col>
      <xdr:colOff>585858</xdr:colOff>
      <xdr:row>229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2</xdr:col>
      <xdr:colOff>3392</xdr:colOff>
      <xdr:row>140</xdr:row>
      <xdr:rowOff>93739</xdr:rowOff>
    </xdr:from>
    <xdr:ext cx="8809143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1196088" y="26979087"/>
          <a:ext cx="880914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5 kg		10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6</xdr:col>
      <xdr:colOff>609599</xdr:colOff>
      <xdr:row>164</xdr:row>
      <xdr:rowOff>185736</xdr:rowOff>
    </xdr:from>
    <xdr:to>
      <xdr:col>12</xdr:col>
      <xdr:colOff>769937</xdr:colOff>
      <xdr:row>184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1998DB-DDBE-3376-BBB0-403CA879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317500</xdr:colOff>
      <xdr:row>60</xdr:row>
      <xdr:rowOff>100805</xdr:rowOff>
    </xdr:from>
    <xdr:to>
      <xdr:col>20</xdr:col>
      <xdr:colOff>47625</xdr:colOff>
      <xdr:row>88</xdr:row>
      <xdr:rowOff>39687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38E3EE-F371-2316-8785-891C8104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111124</xdr:colOff>
      <xdr:row>164</xdr:row>
      <xdr:rowOff>188117</xdr:rowOff>
    </xdr:from>
    <xdr:to>
      <xdr:col>18</xdr:col>
      <xdr:colOff>555624</xdr:colOff>
      <xdr:row>184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ADFC4-3A69-8F04-2321-E3769B6CE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622553</xdr:colOff>
      <xdr:row>34</xdr:row>
      <xdr:rowOff>15185</xdr:rowOff>
    </xdr:from>
    <xdr:to>
      <xdr:col>12</xdr:col>
      <xdr:colOff>20361</xdr:colOff>
      <xdr:row>39</xdr:row>
      <xdr:rowOff>184883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C1D0467-3205-2620-BDA3-4ABB350C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7227" y="6575011"/>
          <a:ext cx="1667243" cy="1130481"/>
        </a:xfrm>
        <a:prstGeom prst="rect">
          <a:avLst/>
        </a:prstGeom>
      </xdr:spPr>
    </xdr:pic>
    <xdr:clientData/>
  </xdr:twoCellAnchor>
  <xdr:twoCellAnchor editAs="oneCell">
    <xdr:from>
      <xdr:col>17</xdr:col>
      <xdr:colOff>455126</xdr:colOff>
      <xdr:row>35</xdr:row>
      <xdr:rowOff>174158</xdr:rowOff>
    </xdr:from>
    <xdr:to>
      <xdr:col>18</xdr:col>
      <xdr:colOff>492763</xdr:colOff>
      <xdr:row>44</xdr:row>
      <xdr:rowOff>95251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3E42E6D-3DB9-D607-8C2E-8A8EF9FBB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3474" y="7495984"/>
          <a:ext cx="1056398" cy="1652158"/>
        </a:xfrm>
        <a:prstGeom prst="rect">
          <a:avLst/>
        </a:prstGeom>
      </xdr:spPr>
    </xdr:pic>
    <xdr:clientData/>
  </xdr:twoCellAnchor>
  <xdr:twoCellAnchor editAs="oneCell">
    <xdr:from>
      <xdr:col>2</xdr:col>
      <xdr:colOff>805796</xdr:colOff>
      <xdr:row>76</xdr:row>
      <xdr:rowOff>134004</xdr:rowOff>
    </xdr:from>
    <xdr:to>
      <xdr:col>6</xdr:col>
      <xdr:colOff>318156</xdr:colOff>
      <xdr:row>85</xdr:row>
      <xdr:rowOff>80031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A0A1034-183B-482A-9EB9-C37CF7B92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224088" y="21377275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8</xdr:col>
      <xdr:colOff>478925</xdr:colOff>
      <xdr:row>172</xdr:row>
      <xdr:rowOff>115520</xdr:rowOff>
    </xdr:from>
    <xdr:to>
      <xdr:col>11</xdr:col>
      <xdr:colOff>185009</xdr:colOff>
      <xdr:row>178</xdr:row>
      <xdr:rowOff>178555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D829C00-D6E2-4ED0-8FBB-AC12A6F7A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802298" y="32645865"/>
          <a:ext cx="1230882" cy="2182584"/>
        </a:xfrm>
        <a:prstGeom prst="rect">
          <a:avLst/>
        </a:prstGeom>
      </xdr:spPr>
    </xdr:pic>
    <xdr:clientData/>
  </xdr:twoCellAnchor>
  <xdr:twoCellAnchor editAs="oneCell">
    <xdr:from>
      <xdr:col>15</xdr:col>
      <xdr:colOff>222298</xdr:colOff>
      <xdr:row>166</xdr:row>
      <xdr:rowOff>43088</xdr:rowOff>
    </xdr:from>
    <xdr:to>
      <xdr:col>16</xdr:col>
      <xdr:colOff>652726</xdr:colOff>
      <xdr:row>177</xdr:row>
      <xdr:rowOff>67460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8668" y="31881436"/>
          <a:ext cx="1242123" cy="2161285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14</xdr:row>
      <xdr:rowOff>52387</xdr:rowOff>
    </xdr:from>
    <xdr:to>
      <xdr:col>8</xdr:col>
      <xdr:colOff>723900</xdr:colOff>
      <xdr:row>31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8CFB-95AA-310F-6E91-2E2DEB8B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4</xdr:row>
      <xdr:rowOff>90486</xdr:rowOff>
    </xdr:from>
    <xdr:to>
      <xdr:col>18</xdr:col>
      <xdr:colOff>49695</xdr:colOff>
      <xdr:row>23</xdr:row>
      <xdr:rowOff>57977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26A377-9476-E984-B1A7-EC457BC2D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7</xdr:col>
      <xdr:colOff>551176</xdr:colOff>
      <xdr:row>17</xdr:row>
      <xdr:rowOff>37054</xdr:rowOff>
    </xdr:from>
    <xdr:to>
      <xdr:col>9</xdr:col>
      <xdr:colOff>101939</xdr:colOff>
      <xdr:row>26</xdr:row>
      <xdr:rowOff>93775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6502" y="4103815"/>
          <a:ext cx="1290111" cy="1771221"/>
        </a:xfrm>
        <a:prstGeom prst="rect">
          <a:avLst/>
        </a:prstGeom>
      </xdr:spPr>
    </xdr:pic>
    <xdr:clientData/>
  </xdr:twoCellAnchor>
  <xdr:twoCellAnchor editAs="oneCell">
    <xdr:from>
      <xdr:col>16</xdr:col>
      <xdr:colOff>561943</xdr:colOff>
      <xdr:row>10</xdr:row>
      <xdr:rowOff>74544</xdr:rowOff>
    </xdr:from>
    <xdr:to>
      <xdr:col>17</xdr:col>
      <xdr:colOff>965331</xdr:colOff>
      <xdr:row>18</xdr:row>
      <xdr:rowOff>133045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41988F2-1E04-4FC1-AF56-E3A906A4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0008" y="2020957"/>
          <a:ext cx="1173671" cy="16073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33337</xdr:rowOff>
    </xdr:from>
    <xdr:to>
      <xdr:col>21</xdr:col>
      <xdr:colOff>142876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944AA-0444-039B-6211-90D7419F7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30</xdr:row>
      <xdr:rowOff>4761</xdr:rowOff>
    </xdr:from>
    <xdr:to>
      <xdr:col>21</xdr:col>
      <xdr:colOff>66675</xdr:colOff>
      <xdr:row>57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C05CC-9627-9D55-8AD6-3002119F9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361950</xdr:colOff>
      <xdr:row>38</xdr:row>
      <xdr:rowOff>23812</xdr:rowOff>
    </xdr:from>
    <xdr:ext cx="3848100" cy="500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EE9607-3C5A-E596-7AD2-4AE76849C19B}"/>
                </a:ext>
              </a:extLst>
            </xdr:cNvPr>
            <xdr:cNvSpPr txBox="1"/>
          </xdr:nvSpPr>
          <xdr:spPr>
            <a:xfrm>
              <a:off x="6962775" y="7281862"/>
              <a:ext cx="3848100" cy="500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hu-HU" sz="2000" b="0" i="1">
                      <a:latin typeface="Cambria Math" panose="02040503050406030204" pitchFamily="18" charset="0"/>
                    </a:rPr>
                    <m:t>𝑀</m:t>
                  </m:r>
                  <m:r>
                    <a:rPr lang="hu-HU" sz="2000" b="0" i="1">
                      <a:latin typeface="Cambria Math" panose="02040503050406030204" pitchFamily="18" charset="0"/>
                    </a:rPr>
                    <m:t>%=</m:t>
                  </m:r>
                  <m:f>
                    <m:fPr>
                      <m:ctrlPr>
                        <a:rPr lang="hu-HU" sz="2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hu-HU" sz="2000" b="0" i="1">
                          <a:latin typeface="Cambria Math" panose="02040503050406030204" pitchFamily="18" charset="0"/>
                        </a:rPr>
                        <m:t>𝑚</m:t>
                      </m:r>
                      <m:r>
                        <a:rPr lang="hu-HU" sz="20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hu-HU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hu-HU" sz="2000" b="0" i="1">
                              <a:latin typeface="Cambria Math" panose="02040503050406030204" pitchFamily="18" charset="0"/>
                            </a:rPr>
                            <m:t>𝑚</m:t>
                          </m:r>
                        </m:e>
                        <m:sub>
                          <m:r>
                            <a:rPr lang="hu-HU" sz="2000" b="0" i="1">
                              <a:latin typeface="Cambria Math" panose="02040503050406030204" pitchFamily="18" charset="0"/>
                            </a:rPr>
                            <m:t>𝑑𝑟𝑦</m:t>
                          </m:r>
                        </m:sub>
                      </m:sSub>
                    </m:num>
                    <m:den>
                      <m:r>
                        <a:rPr lang="hu-HU" sz="2000" b="0" i="1">
                          <a:latin typeface="Cambria Math" panose="02040503050406030204" pitchFamily="18" charset="0"/>
                        </a:rPr>
                        <m:t>𝑚</m:t>
                      </m:r>
                      <m:r>
                        <a:rPr lang="hu-HU" sz="20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hu-HU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hu-HU" sz="2000" b="0" i="1">
                              <a:latin typeface="Cambria Math" panose="02040503050406030204" pitchFamily="18" charset="0"/>
                            </a:rPr>
                            <m:t>𝑚</m:t>
                          </m:r>
                        </m:e>
                        <m:sub>
                          <m:r>
                            <a:rPr lang="hu-HU" sz="2000" b="0" i="1">
                              <a:latin typeface="Cambria Math" panose="02040503050406030204" pitchFamily="18" charset="0"/>
                            </a:rPr>
                            <m:t>𝑠𝑝𝑜𝑜𝑙</m:t>
                          </m:r>
                        </m:sub>
                      </m:sSub>
                    </m:den>
                  </m:f>
                  <m:r>
                    <a:rPr lang="hu-HU" sz="2000" b="0" i="1">
                      <a:latin typeface="Cambria Math" panose="02040503050406030204" pitchFamily="18" charset="0"/>
                    </a:rPr>
                    <m:t>×100 [%</m:t>
                  </m:r>
                </m:oMath>
              </a14:m>
              <a:r>
                <a:rPr lang="hu-HU" sz="2000"/>
                <a:t>]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EE9607-3C5A-E596-7AD2-4AE76849C19B}"/>
                </a:ext>
              </a:extLst>
            </xdr:cNvPr>
            <xdr:cNvSpPr txBox="1"/>
          </xdr:nvSpPr>
          <xdr:spPr>
            <a:xfrm>
              <a:off x="6962775" y="7281862"/>
              <a:ext cx="3848100" cy="500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hu-HU" sz="2000" b="0" i="0">
                  <a:latin typeface="Cambria Math" panose="02040503050406030204" pitchFamily="18" charset="0"/>
                </a:rPr>
                <a:t>𝑀%=(𝑚−𝑚_𝑑𝑟𝑦)/(𝑚−𝑚_𝑠𝑝𝑜𝑜𝑙 )×100 [%</a:t>
              </a:r>
              <a:r>
                <a:rPr lang="hu-HU" sz="2000"/>
                <a:t>]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1:S243"/>
  <sheetViews>
    <sheetView tabSelected="1" zoomScale="115" zoomScaleNormal="115" workbookViewId="0"/>
  </sheetViews>
  <sheetFormatPr defaultRowHeight="15" x14ac:dyDescent="0.25"/>
  <cols>
    <col min="1" max="1" width="3.28515625" customWidth="1"/>
    <col min="2" max="2" width="14.7109375" customWidth="1"/>
    <col min="3" max="3" width="12.5703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12.28515625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1" spans="1:18" ht="15.75" thickBot="1" x14ac:dyDescent="0.3">
      <c r="M1" t="s">
        <v>26</v>
      </c>
      <c r="O1" s="63"/>
    </row>
    <row r="2" spans="1:18" x14ac:dyDescent="0.25">
      <c r="A2" s="2"/>
      <c r="B2" s="2" t="s">
        <v>85</v>
      </c>
      <c r="E2" s="77"/>
      <c r="K2" t="s">
        <v>74</v>
      </c>
      <c r="M2" s="113" t="s">
        <v>73</v>
      </c>
      <c r="N2" s="73" t="s">
        <v>76</v>
      </c>
      <c r="O2" s="58" t="s">
        <v>57</v>
      </c>
    </row>
    <row r="3" spans="1:18" ht="15.75" thickBot="1" x14ac:dyDescent="0.3">
      <c r="A3" s="2"/>
      <c r="B3" t="s">
        <v>86</v>
      </c>
      <c r="M3" s="153" t="s">
        <v>55</v>
      </c>
      <c r="N3" s="74" t="s">
        <v>56</v>
      </c>
      <c r="O3" s="58" t="s">
        <v>57</v>
      </c>
      <c r="R3" s="62"/>
    </row>
    <row r="4" spans="1:18" x14ac:dyDescent="0.25">
      <c r="A4" s="2"/>
      <c r="B4" s="60" t="s">
        <v>48</v>
      </c>
      <c r="D4" s="59" t="s">
        <v>49</v>
      </c>
      <c r="M4" s="79"/>
      <c r="O4" s="127"/>
      <c r="R4" s="62"/>
    </row>
    <row r="5" spans="1:18" x14ac:dyDescent="0.25">
      <c r="A5" s="2"/>
      <c r="B5" s="2"/>
      <c r="M5" s="80"/>
      <c r="O5" s="58"/>
      <c r="R5" s="62"/>
    </row>
    <row r="6" spans="1:18" x14ac:dyDescent="0.25">
      <c r="A6" s="2"/>
      <c r="B6" s="7" t="s">
        <v>22</v>
      </c>
      <c r="K6" s="11"/>
      <c r="L6" s="11"/>
    </row>
    <row r="7" spans="1:18" ht="15.75" thickBot="1" x14ac:dyDescent="0.3">
      <c r="A7" s="2"/>
      <c r="B7" t="s">
        <v>21</v>
      </c>
    </row>
    <row r="8" spans="1:18" ht="15.75" thickBot="1" x14ac:dyDescent="0.3">
      <c r="A8" s="2"/>
      <c r="B8" s="23"/>
      <c r="C8" s="92" t="s">
        <v>20</v>
      </c>
      <c r="D8" s="115">
        <v>0</v>
      </c>
      <c r="E8" s="65">
        <v>1</v>
      </c>
      <c r="F8" s="65">
        <v>2</v>
      </c>
      <c r="G8" s="65">
        <v>3</v>
      </c>
      <c r="H8" s="65">
        <v>4</v>
      </c>
      <c r="I8" s="66">
        <v>5</v>
      </c>
      <c r="J8" s="38"/>
    </row>
    <row r="9" spans="1:18" x14ac:dyDescent="0.25">
      <c r="A9" s="2"/>
      <c r="B9" s="113" t="s">
        <v>73</v>
      </c>
      <c r="C9" s="116">
        <v>12</v>
      </c>
      <c r="D9" s="117">
        <v>12.35</v>
      </c>
      <c r="E9" s="117">
        <v>12.39</v>
      </c>
      <c r="F9" s="117">
        <v>12.41</v>
      </c>
      <c r="G9" s="117">
        <v>12.42</v>
      </c>
      <c r="H9" s="117">
        <v>12.44</v>
      </c>
      <c r="I9" s="118">
        <v>12.45</v>
      </c>
      <c r="J9" s="38"/>
    </row>
    <row r="10" spans="1:18" ht="15.75" thickBot="1" x14ac:dyDescent="0.3">
      <c r="A10" s="2"/>
      <c r="B10" s="153" t="s">
        <v>55</v>
      </c>
      <c r="C10" s="148">
        <v>12</v>
      </c>
      <c r="D10" s="149">
        <v>13.02</v>
      </c>
      <c r="E10" s="149">
        <v>13.59</v>
      </c>
      <c r="F10" s="146">
        <v>13.73</v>
      </c>
      <c r="G10" s="149">
        <v>13.74</v>
      </c>
      <c r="H10" s="149">
        <v>13.82</v>
      </c>
      <c r="I10" s="147">
        <v>13.92</v>
      </c>
      <c r="J10" s="38"/>
    </row>
    <row r="11" spans="1:18" ht="15.75" thickBot="1" x14ac:dyDescent="0.3">
      <c r="B11" t="s">
        <v>53</v>
      </c>
    </row>
    <row r="12" spans="1:18" ht="15.75" thickBot="1" x14ac:dyDescent="0.3">
      <c r="B12" s="1"/>
      <c r="C12" s="69">
        <v>1</v>
      </c>
      <c r="D12" s="88">
        <v>2</v>
      </c>
      <c r="E12" s="65">
        <v>3</v>
      </c>
      <c r="F12" s="65">
        <v>4</v>
      </c>
      <c r="G12" s="66">
        <v>5</v>
      </c>
      <c r="H12" s="38"/>
      <c r="I12" s="38"/>
      <c r="K12" s="8"/>
      <c r="L12" s="8"/>
    </row>
    <row r="13" spans="1:18" x14ac:dyDescent="0.25">
      <c r="B13" s="113" t="s">
        <v>73</v>
      </c>
      <c r="C13" s="89">
        <f t="shared" ref="C13:G14" si="0">+E9-D9</f>
        <v>4.0000000000000924E-2</v>
      </c>
      <c r="D13" s="90">
        <f t="shared" si="0"/>
        <v>1.9999999999999574E-2</v>
      </c>
      <c r="E13" s="90">
        <f t="shared" si="0"/>
        <v>9.9999999999997868E-3</v>
      </c>
      <c r="F13" s="90">
        <f t="shared" si="0"/>
        <v>1.9999999999999574E-2</v>
      </c>
      <c r="G13" s="91">
        <f t="shared" si="0"/>
        <v>9.9999999999997868E-3</v>
      </c>
      <c r="H13" s="83"/>
      <c r="I13" s="83"/>
    </row>
    <row r="14" spans="1:18" ht="15.75" thickBot="1" x14ac:dyDescent="0.3">
      <c r="B14" s="153" t="s">
        <v>55</v>
      </c>
      <c r="C14" s="145">
        <f t="shared" si="0"/>
        <v>0.57000000000000028</v>
      </c>
      <c r="D14" s="146">
        <f t="shared" si="0"/>
        <v>0.14000000000000057</v>
      </c>
      <c r="E14" s="146">
        <f t="shared" si="0"/>
        <v>9.9999999999997868E-3</v>
      </c>
      <c r="F14" s="146">
        <f t="shared" si="0"/>
        <v>8.0000000000000071E-2</v>
      </c>
      <c r="G14" s="147">
        <f t="shared" si="0"/>
        <v>9.9999999999999645E-2</v>
      </c>
      <c r="H14" s="83"/>
      <c r="I14" s="84"/>
    </row>
    <row r="15" spans="1:18" x14ac:dyDescent="0.25">
      <c r="B15" s="79"/>
      <c r="C15" s="8"/>
      <c r="D15" s="8"/>
      <c r="E15" s="8"/>
      <c r="F15" s="8"/>
      <c r="G15" s="8"/>
    </row>
    <row r="16" spans="1:18" x14ac:dyDescent="0.25">
      <c r="B16" s="36"/>
      <c r="C16" s="8"/>
      <c r="D16" s="8"/>
      <c r="E16" s="8"/>
      <c r="F16" s="8"/>
      <c r="G16" s="8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3" spans="1:19" ht="15.75" thickBot="1" x14ac:dyDescent="0.3">
      <c r="B33" t="s">
        <v>0</v>
      </c>
      <c r="S33" s="13"/>
    </row>
    <row r="34" spans="1:19" ht="15.75" thickBot="1" x14ac:dyDescent="0.3">
      <c r="B34" s="75"/>
      <c r="C34" s="5" t="s">
        <v>1</v>
      </c>
      <c r="D34" s="39" t="s">
        <v>2</v>
      </c>
      <c r="E34" s="44" t="s">
        <v>24</v>
      </c>
      <c r="F34" s="9" t="s">
        <v>25</v>
      </c>
      <c r="R34" s="2"/>
      <c r="S34" s="13"/>
    </row>
    <row r="35" spans="1:19" x14ac:dyDescent="0.25">
      <c r="B35" s="113" t="s">
        <v>73</v>
      </c>
      <c r="C35" s="112">
        <v>170.6</v>
      </c>
      <c r="D35" s="71">
        <v>159.5</v>
      </c>
      <c r="E35" s="76">
        <f>AVERAGE(C35:D35)</f>
        <v>165.05</v>
      </c>
      <c r="F35" s="10">
        <f>+E35*9.81/(1000000*0.004*0.004)</f>
        <v>101.19628125000001</v>
      </c>
      <c r="R35" s="14"/>
      <c r="S35" s="15"/>
    </row>
    <row r="36" spans="1:19" ht="15.75" thickBot="1" x14ac:dyDescent="0.3">
      <c r="B36" s="153" t="s">
        <v>55</v>
      </c>
      <c r="C36" s="144">
        <v>129.1</v>
      </c>
      <c r="D36" s="142">
        <v>127.8</v>
      </c>
      <c r="E36" s="143">
        <f t="shared" ref="E36" si="1">AVERAGE(C36:D36)</f>
        <v>128.44999999999999</v>
      </c>
      <c r="F36" s="10">
        <f t="shared" ref="F36" si="2">+E36*9.81/(1000000*0.004*0.004)</f>
        <v>78.755906249999995</v>
      </c>
      <c r="G36" s="40"/>
      <c r="R36" s="2"/>
      <c r="S36" s="15"/>
    </row>
    <row r="37" spans="1:19" x14ac:dyDescent="0.25">
      <c r="B37" t="s">
        <v>18</v>
      </c>
      <c r="C37" s="8"/>
      <c r="D37" s="8"/>
      <c r="E37" s="13"/>
      <c r="F37" s="10"/>
    </row>
    <row r="41" spans="1:19" x14ac:dyDescent="0.25">
      <c r="B41" s="4"/>
      <c r="M41" s="18"/>
    </row>
    <row r="42" spans="1:19" x14ac:dyDescent="0.25">
      <c r="B42" s="4"/>
      <c r="M42" s="18"/>
    </row>
    <row r="43" spans="1:19" x14ac:dyDescent="0.25">
      <c r="B43" s="4"/>
      <c r="M43" s="18"/>
    </row>
    <row r="44" spans="1:19" ht="15.75" thickBot="1" x14ac:dyDescent="0.3">
      <c r="B44" t="s">
        <v>4</v>
      </c>
      <c r="M44" s="18"/>
    </row>
    <row r="45" spans="1:19" ht="15.75" thickBot="1" x14ac:dyDescent="0.3">
      <c r="B45" s="1"/>
      <c r="C45" s="5" t="s">
        <v>1</v>
      </c>
      <c r="D45" s="39" t="s">
        <v>2</v>
      </c>
      <c r="E45" s="44" t="s">
        <v>3</v>
      </c>
      <c r="F45" s="9" t="s">
        <v>25</v>
      </c>
      <c r="M45" s="18"/>
    </row>
    <row r="46" spans="1:19" x14ac:dyDescent="0.25">
      <c r="A46" t="s">
        <v>77</v>
      </c>
      <c r="B46" s="113" t="s">
        <v>73</v>
      </c>
      <c r="C46" s="70">
        <v>34.799999999999997</v>
      </c>
      <c r="D46" s="71">
        <v>36.4</v>
      </c>
      <c r="E46" s="76">
        <f>AVERAGE(C46:D46)</f>
        <v>35.599999999999994</v>
      </c>
      <c r="F46" s="10">
        <f>+E46*9.81/(1000000*0.004*0.004)</f>
        <v>21.827249999999999</v>
      </c>
      <c r="G46" s="40"/>
      <c r="M46" s="18"/>
    </row>
    <row r="47" spans="1:19" ht="15.75" thickBot="1" x14ac:dyDescent="0.3">
      <c r="B47" s="153" t="s">
        <v>55</v>
      </c>
      <c r="C47" s="141">
        <v>36.700000000000003</v>
      </c>
      <c r="D47" s="142">
        <v>40.200000000000003</v>
      </c>
      <c r="E47" s="143">
        <f>AVERAGE(C47:D47)</f>
        <v>38.450000000000003</v>
      </c>
      <c r="F47" s="10">
        <f>+E47*9.81/(1000000*0.004*0.004)</f>
        <v>23.574656250000004</v>
      </c>
      <c r="M47" s="18"/>
    </row>
    <row r="48" spans="1:19" x14ac:dyDescent="0.25">
      <c r="B48" t="s">
        <v>19</v>
      </c>
      <c r="M48" s="18"/>
    </row>
    <row r="49" spans="2:13" x14ac:dyDescent="0.25">
      <c r="B49" s="58"/>
      <c r="C49" s="59"/>
      <c r="D49" s="59"/>
      <c r="E49" s="59"/>
      <c r="F49" s="59"/>
      <c r="M49" s="18"/>
    </row>
    <row r="50" spans="2:13" x14ac:dyDescent="0.25">
      <c r="B50" s="159" t="s">
        <v>83</v>
      </c>
      <c r="C50" s="95"/>
      <c r="D50" s="95"/>
      <c r="E50" s="96"/>
      <c r="F50" s="93"/>
      <c r="M50" s="18"/>
    </row>
    <row r="51" spans="2:13" x14ac:dyDescent="0.25">
      <c r="B51" s="159" t="s">
        <v>82</v>
      </c>
      <c r="C51" s="97"/>
      <c r="D51" s="97"/>
      <c r="E51" s="98"/>
      <c r="F51" s="94"/>
      <c r="M51" s="18"/>
    </row>
    <row r="52" spans="2:13" x14ac:dyDescent="0.25">
      <c r="B52" s="99"/>
      <c r="C52" s="97"/>
      <c r="D52" s="97"/>
      <c r="E52" s="98"/>
      <c r="F52" s="94"/>
      <c r="M52" s="18"/>
    </row>
    <row r="53" spans="2:13" x14ac:dyDescent="0.25">
      <c r="B53" s="59"/>
      <c r="C53" s="97"/>
      <c r="D53" s="97"/>
      <c r="E53" s="98"/>
      <c r="F53" s="94"/>
      <c r="M53" s="18"/>
    </row>
    <row r="54" spans="2:13" x14ac:dyDescent="0.25">
      <c r="M54" s="18"/>
    </row>
    <row r="55" spans="2:13" x14ac:dyDescent="0.25">
      <c r="M55" s="18"/>
    </row>
    <row r="56" spans="2:13" x14ac:dyDescent="0.25">
      <c r="M56" s="18"/>
    </row>
    <row r="57" spans="2:13" x14ac:dyDescent="0.25">
      <c r="M57" s="18"/>
    </row>
    <row r="58" spans="2:13" x14ac:dyDescent="0.25">
      <c r="M58" s="18"/>
    </row>
    <row r="59" spans="2:13" x14ac:dyDescent="0.25">
      <c r="M59" s="18"/>
    </row>
    <row r="60" spans="2:13" x14ac:dyDescent="0.25">
      <c r="B60" s="2"/>
      <c r="M60" s="18"/>
    </row>
    <row r="61" spans="2:13" x14ac:dyDescent="0.25">
      <c r="B61" s="2"/>
      <c r="M61" s="18"/>
    </row>
    <row r="62" spans="2:13" x14ac:dyDescent="0.25">
      <c r="B62" t="s">
        <v>6</v>
      </c>
      <c r="M62" s="18"/>
    </row>
    <row r="63" spans="2:13" ht="15.75" thickBot="1" x14ac:dyDescent="0.3">
      <c r="B63" s="77" t="s">
        <v>50</v>
      </c>
      <c r="M63" s="18"/>
    </row>
    <row r="64" spans="2:13" ht="15.75" thickBot="1" x14ac:dyDescent="0.3">
      <c r="B64" s="1"/>
      <c r="C64" s="6" t="s">
        <v>7</v>
      </c>
      <c r="D64" s="9" t="s">
        <v>25</v>
      </c>
      <c r="M64" s="18"/>
    </row>
    <row r="65" spans="1:13" x14ac:dyDescent="0.25">
      <c r="A65" t="s">
        <v>77</v>
      </c>
      <c r="B65" s="113" t="s">
        <v>73</v>
      </c>
      <c r="C65" s="72">
        <v>296</v>
      </c>
      <c r="D65" s="10">
        <f>+C65*9.81/(1000000*2*0.005*0.005*PI()/4)</f>
        <v>73.94364120840352</v>
      </c>
      <c r="E65" s="40"/>
      <c r="M65" s="18"/>
    </row>
    <row r="66" spans="1:13" ht="15.75" thickBot="1" x14ac:dyDescent="0.3">
      <c r="A66" t="s">
        <v>78</v>
      </c>
      <c r="B66" s="153" t="s">
        <v>55</v>
      </c>
      <c r="C66" s="126">
        <v>210</v>
      </c>
      <c r="D66" s="10">
        <f>+C66*9.81/(1000000*2*0.005*0.005*PI()/4)</f>
        <v>52.46001572217817</v>
      </c>
      <c r="M66" s="18"/>
    </row>
    <row r="67" spans="1:13" x14ac:dyDescent="0.25">
      <c r="B67" s="18" t="s">
        <v>75</v>
      </c>
      <c r="C67" s="15"/>
      <c r="D67" s="10"/>
      <c r="M67" s="18"/>
    </row>
    <row r="68" spans="1:13" x14ac:dyDescent="0.25">
      <c r="B68" s="128" t="s">
        <v>79</v>
      </c>
      <c r="C68" s="15"/>
      <c r="D68" s="10"/>
      <c r="M68" s="18"/>
    </row>
    <row r="69" spans="1:13" x14ac:dyDescent="0.25">
      <c r="B69" s="2" t="s">
        <v>8</v>
      </c>
      <c r="C69" s="13"/>
      <c r="D69" s="10"/>
      <c r="M69" s="18"/>
    </row>
    <row r="70" spans="1:13" x14ac:dyDescent="0.25">
      <c r="B70" s="128"/>
      <c r="M70" s="18"/>
    </row>
    <row r="71" spans="1:13" x14ac:dyDescent="0.25">
      <c r="B71" s="2"/>
      <c r="M71" s="18"/>
    </row>
    <row r="72" spans="1:13" x14ac:dyDescent="0.25">
      <c r="B72" s="2"/>
      <c r="M72" s="18"/>
    </row>
    <row r="73" spans="1:13" x14ac:dyDescent="0.25">
      <c r="B73" s="2"/>
      <c r="M73" s="18"/>
    </row>
    <row r="74" spans="1:13" x14ac:dyDescent="0.25">
      <c r="B74" s="2"/>
      <c r="M74" s="18"/>
    </row>
    <row r="75" spans="1:13" ht="15.75" thickBot="1" x14ac:dyDescent="0.3">
      <c r="B75" s="77" t="s">
        <v>51</v>
      </c>
      <c r="M75" s="18"/>
    </row>
    <row r="76" spans="1:13" ht="15.75" thickBot="1" x14ac:dyDescent="0.3">
      <c r="B76" s="1"/>
      <c r="C76" s="6" t="s">
        <v>7</v>
      </c>
      <c r="D76" s="9" t="s">
        <v>25</v>
      </c>
      <c r="M76" s="18"/>
    </row>
    <row r="77" spans="1:13" x14ac:dyDescent="0.25">
      <c r="B77" s="113" t="s">
        <v>73</v>
      </c>
      <c r="C77" s="72">
        <v>82.5</v>
      </c>
      <c r="D77" s="10">
        <f>+C77*9.81/(1000000*2*0.005*0.005*PI()/4)</f>
        <v>20.609291890855712</v>
      </c>
      <c r="M77" s="18"/>
    </row>
    <row r="78" spans="1:13" ht="15.75" thickBot="1" x14ac:dyDescent="0.3">
      <c r="B78" s="153" t="s">
        <v>55</v>
      </c>
      <c r="C78" s="126">
        <v>110.8</v>
      </c>
      <c r="D78" s="10">
        <f>+C78*9.81/(1000000*2*0.005*0.005*PI()/4)</f>
        <v>27.678903533415916</v>
      </c>
      <c r="M78" s="18"/>
    </row>
    <row r="79" spans="1:13" x14ac:dyDescent="0.25">
      <c r="B79" s="79"/>
      <c r="C79" s="15"/>
      <c r="D79" s="10"/>
      <c r="M79" s="18"/>
    </row>
    <row r="80" spans="1:13" x14ac:dyDescent="0.25">
      <c r="B80" s="2" t="s">
        <v>8</v>
      </c>
      <c r="C80" s="15"/>
      <c r="D80" s="10"/>
      <c r="M80" s="18"/>
    </row>
    <row r="81" spans="2:13" x14ac:dyDescent="0.25">
      <c r="C81" s="13"/>
      <c r="D81" s="10"/>
      <c r="M81" s="18"/>
    </row>
    <row r="82" spans="2:13" x14ac:dyDescent="0.25">
      <c r="B82" s="2"/>
      <c r="M82" s="18"/>
    </row>
    <row r="83" spans="2:13" x14ac:dyDescent="0.25">
      <c r="B83" s="2"/>
      <c r="M83" s="18"/>
    </row>
    <row r="84" spans="2:13" x14ac:dyDescent="0.25">
      <c r="B84" s="2"/>
      <c r="M84" s="18"/>
    </row>
    <row r="85" spans="2:13" x14ac:dyDescent="0.25">
      <c r="B85" s="2"/>
      <c r="M85" s="18"/>
    </row>
    <row r="86" spans="2:13" x14ac:dyDescent="0.25">
      <c r="B86" s="2"/>
      <c r="M86" s="18"/>
    </row>
    <row r="87" spans="2:13" x14ac:dyDescent="0.25">
      <c r="B87" s="2"/>
      <c r="M87" s="18"/>
    </row>
    <row r="88" spans="2:13" x14ac:dyDescent="0.25">
      <c r="B88" s="2"/>
      <c r="M88" s="18"/>
    </row>
    <row r="89" spans="2:13" x14ac:dyDescent="0.25">
      <c r="B89" s="2"/>
      <c r="M89" s="18"/>
    </row>
    <row r="90" spans="2:13" x14ac:dyDescent="0.25">
      <c r="B90" s="2"/>
      <c r="M90" s="18"/>
    </row>
    <row r="91" spans="2:13" x14ac:dyDescent="0.25">
      <c r="B91" s="2"/>
      <c r="M91" s="18"/>
    </row>
    <row r="92" spans="2:13" x14ac:dyDescent="0.25">
      <c r="B92" s="2"/>
      <c r="M92" s="18"/>
    </row>
    <row r="93" spans="2:13" x14ac:dyDescent="0.25">
      <c r="B93" s="2"/>
      <c r="M93" s="18"/>
    </row>
    <row r="94" spans="2:13" x14ac:dyDescent="0.25">
      <c r="B94" s="4"/>
      <c r="M94" s="18"/>
    </row>
    <row r="95" spans="2:13" x14ac:dyDescent="0.25">
      <c r="B95" s="4"/>
      <c r="M95" s="18"/>
    </row>
    <row r="96" spans="2:13" ht="15.75" thickBot="1" x14ac:dyDescent="0.3">
      <c r="B96" t="s">
        <v>44</v>
      </c>
      <c r="M96" s="18"/>
    </row>
    <row r="97" spans="2:13" ht="15.75" thickBot="1" x14ac:dyDescent="0.3">
      <c r="B97" s="19"/>
      <c r="C97" s="20" t="s">
        <v>27</v>
      </c>
      <c r="D97" s="21" t="s">
        <v>28</v>
      </c>
      <c r="E97" s="21" t="s">
        <v>29</v>
      </c>
      <c r="F97" s="22" t="s">
        <v>30</v>
      </c>
      <c r="M97" s="18"/>
    </row>
    <row r="98" spans="2:13" x14ac:dyDescent="0.25">
      <c r="B98" s="113" t="s">
        <v>73</v>
      </c>
      <c r="C98" s="41">
        <f>+testing!D127</f>
        <v>0.09</v>
      </c>
      <c r="D98" s="42">
        <f>+testing!G127</f>
        <v>0.16</v>
      </c>
      <c r="E98" s="42">
        <f>+testing!J127</f>
        <v>0.28999999999999998</v>
      </c>
      <c r="F98" s="43">
        <f>+testing!M127</f>
        <v>0.54</v>
      </c>
      <c r="M98" s="18"/>
    </row>
    <row r="99" spans="2:13" ht="15.75" thickBot="1" x14ac:dyDescent="0.3">
      <c r="B99" s="153" t="s">
        <v>55</v>
      </c>
      <c r="C99" s="150">
        <f>+testing!D128</f>
        <v>0.13</v>
      </c>
      <c r="D99" s="151">
        <f>+testing!G128</f>
        <v>0.28000000000000003</v>
      </c>
      <c r="E99" s="151">
        <f>+testing!J128</f>
        <v>0.54</v>
      </c>
      <c r="F99" s="152">
        <f>+testing!M128</f>
        <v>1.07</v>
      </c>
      <c r="M99" s="18"/>
    </row>
    <row r="100" spans="2:13" x14ac:dyDescent="0.25">
      <c r="B100" t="s">
        <v>5</v>
      </c>
      <c r="C100" s="13"/>
      <c r="D100" s="8"/>
      <c r="E100" s="38"/>
      <c r="F100" s="38"/>
      <c r="M100" s="18"/>
    </row>
    <row r="101" spans="2:13" x14ac:dyDescent="0.25">
      <c r="B101" s="36" t="s">
        <v>45</v>
      </c>
      <c r="C101" s="13"/>
      <c r="D101" s="8"/>
      <c r="E101" s="38"/>
      <c r="F101" s="38"/>
      <c r="M101" s="18"/>
    </row>
    <row r="102" spans="2:13" x14ac:dyDescent="0.25">
      <c r="B102" s="18" t="s">
        <v>47</v>
      </c>
      <c r="M102" s="18"/>
    </row>
    <row r="103" spans="2:13" x14ac:dyDescent="0.25">
      <c r="B103" s="36"/>
      <c r="M103" s="18"/>
    </row>
    <row r="104" spans="2:13" x14ac:dyDescent="0.25">
      <c r="B104" s="36"/>
      <c r="M104" s="18"/>
    </row>
    <row r="105" spans="2:13" x14ac:dyDescent="0.25">
      <c r="B105" s="36"/>
      <c r="M105" s="18"/>
    </row>
    <row r="106" spans="2:13" x14ac:dyDescent="0.25">
      <c r="B106" s="36"/>
      <c r="M106" s="18"/>
    </row>
    <row r="107" spans="2:13" x14ac:dyDescent="0.25">
      <c r="B107" s="36"/>
      <c r="M107" s="18"/>
    </row>
    <row r="108" spans="2:13" x14ac:dyDescent="0.25">
      <c r="B108" s="36"/>
      <c r="M108" s="18"/>
    </row>
    <row r="109" spans="2:13" x14ac:dyDescent="0.25">
      <c r="B109" s="36"/>
      <c r="M109" s="18"/>
    </row>
    <row r="110" spans="2:13" x14ac:dyDescent="0.25">
      <c r="B110" s="36"/>
      <c r="M110" s="18"/>
    </row>
    <row r="111" spans="2:13" x14ac:dyDescent="0.25">
      <c r="B111" s="36"/>
      <c r="M111" s="18"/>
    </row>
    <row r="112" spans="2:13" x14ac:dyDescent="0.25">
      <c r="B112" s="36"/>
      <c r="M112" s="18"/>
    </row>
    <row r="113" spans="2:14" x14ac:dyDescent="0.25">
      <c r="B113" s="36"/>
      <c r="M113" s="18"/>
    </row>
    <row r="114" spans="2:14" x14ac:dyDescent="0.25">
      <c r="B114" s="36"/>
      <c r="M114" s="18"/>
    </row>
    <row r="115" spans="2:14" x14ac:dyDescent="0.25">
      <c r="B115" s="36"/>
      <c r="M115" s="18"/>
    </row>
    <row r="116" spans="2:14" x14ac:dyDescent="0.25">
      <c r="B116" s="36"/>
      <c r="M116" s="18"/>
    </row>
    <row r="117" spans="2:14" x14ac:dyDescent="0.25">
      <c r="B117" s="36"/>
      <c r="M117" s="18"/>
    </row>
    <row r="118" spans="2:14" x14ac:dyDescent="0.25">
      <c r="B118" s="36"/>
      <c r="M118" s="18"/>
    </row>
    <row r="119" spans="2:14" x14ac:dyDescent="0.25">
      <c r="B119" s="36"/>
      <c r="M119" s="18"/>
    </row>
    <row r="120" spans="2:14" x14ac:dyDescent="0.25">
      <c r="B120" s="36"/>
      <c r="M120" s="18"/>
    </row>
    <row r="121" spans="2:14" x14ac:dyDescent="0.25">
      <c r="B121" s="36"/>
      <c r="M121" s="18"/>
    </row>
    <row r="122" spans="2:14" x14ac:dyDescent="0.25">
      <c r="B122" s="36"/>
      <c r="M122" s="18"/>
    </row>
    <row r="123" spans="2:14" x14ac:dyDescent="0.25">
      <c r="B123" s="36"/>
      <c r="M123" s="18"/>
    </row>
    <row r="124" spans="2:14" x14ac:dyDescent="0.25">
      <c r="B124" s="36"/>
      <c r="M124" s="18"/>
    </row>
    <row r="125" spans="2:14" ht="15.75" thickBot="1" x14ac:dyDescent="0.3">
      <c r="B125" t="s">
        <v>43</v>
      </c>
    </row>
    <row r="126" spans="2:14" ht="15.75" thickBot="1" x14ac:dyDescent="0.3">
      <c r="B126" s="23"/>
      <c r="C126" s="24" t="s">
        <v>32</v>
      </c>
      <c r="D126" s="25" t="s">
        <v>31</v>
      </c>
      <c r="E126" s="26" t="s">
        <v>34</v>
      </c>
      <c r="F126" s="27" t="s">
        <v>33</v>
      </c>
      <c r="G126" s="28" t="s">
        <v>35</v>
      </c>
      <c r="H126" s="29" t="s">
        <v>36</v>
      </c>
      <c r="I126" s="30" t="s">
        <v>37</v>
      </c>
      <c r="J126" s="31" t="s">
        <v>38</v>
      </c>
      <c r="K126" s="32" t="s">
        <v>39</v>
      </c>
      <c r="L126" s="33" t="s">
        <v>40</v>
      </c>
      <c r="M126" s="34" t="s">
        <v>41</v>
      </c>
      <c r="N126" s="35" t="s">
        <v>42</v>
      </c>
    </row>
    <row r="127" spans="2:14" x14ac:dyDescent="0.25">
      <c r="B127" s="113" t="s">
        <v>73</v>
      </c>
      <c r="C127" s="45">
        <v>0.09</v>
      </c>
      <c r="D127" s="46">
        <v>0.09</v>
      </c>
      <c r="E127" s="67">
        <v>0.09</v>
      </c>
      <c r="F127" s="47">
        <v>0.16</v>
      </c>
      <c r="G127" s="48">
        <v>0.16</v>
      </c>
      <c r="H127" s="49">
        <v>0.16</v>
      </c>
      <c r="I127" s="50">
        <v>0.28999999999999998</v>
      </c>
      <c r="J127" s="51">
        <v>0.28999999999999998</v>
      </c>
      <c r="K127" s="52">
        <v>0.28999999999999998</v>
      </c>
      <c r="L127" s="68">
        <v>0.53</v>
      </c>
      <c r="M127" s="53">
        <v>0.54</v>
      </c>
      <c r="N127" s="54">
        <v>0.54</v>
      </c>
    </row>
    <row r="128" spans="2:14" ht="15.75" thickBot="1" x14ac:dyDescent="0.3">
      <c r="B128" s="153" t="s">
        <v>55</v>
      </c>
      <c r="C128" s="100">
        <v>0.12</v>
      </c>
      <c r="D128" s="101">
        <v>0.13</v>
      </c>
      <c r="E128" s="102">
        <v>0.13</v>
      </c>
      <c r="F128" s="103">
        <v>0.27</v>
      </c>
      <c r="G128" s="104">
        <v>0.28000000000000003</v>
      </c>
      <c r="H128" s="105">
        <v>0.28999999999999998</v>
      </c>
      <c r="I128" s="106">
        <v>0.53</v>
      </c>
      <c r="J128" s="107">
        <v>0.54</v>
      </c>
      <c r="K128" s="108">
        <v>0.55000000000000004</v>
      </c>
      <c r="L128" s="109">
        <v>1.03</v>
      </c>
      <c r="M128" s="110">
        <v>1.07</v>
      </c>
      <c r="N128" s="111">
        <v>1.0900000000000001</v>
      </c>
    </row>
    <row r="129" spans="2:13" x14ac:dyDescent="0.25">
      <c r="B129" s="36"/>
      <c r="M129" s="18"/>
    </row>
    <row r="130" spans="2:13" x14ac:dyDescent="0.25">
      <c r="B130" s="36"/>
      <c r="M130" s="18"/>
    </row>
    <row r="131" spans="2:13" x14ac:dyDescent="0.25">
      <c r="B131" s="36"/>
      <c r="M131" s="18"/>
    </row>
    <row r="132" spans="2:13" x14ac:dyDescent="0.25">
      <c r="B132" s="36"/>
      <c r="M132" s="18"/>
    </row>
    <row r="133" spans="2:13" x14ac:dyDescent="0.25">
      <c r="B133" s="36"/>
      <c r="M133" s="18"/>
    </row>
    <row r="134" spans="2:13" x14ac:dyDescent="0.25">
      <c r="B134" s="36"/>
      <c r="M134" s="18"/>
    </row>
    <row r="135" spans="2:13" x14ac:dyDescent="0.25">
      <c r="B135" s="36"/>
      <c r="M135" s="18"/>
    </row>
    <row r="136" spans="2:13" x14ac:dyDescent="0.25">
      <c r="B136" s="36"/>
      <c r="M136" s="18"/>
    </row>
    <row r="137" spans="2:13" x14ac:dyDescent="0.25">
      <c r="B137" s="36"/>
      <c r="M137" s="18"/>
    </row>
    <row r="138" spans="2:13" x14ac:dyDescent="0.25">
      <c r="B138" s="36"/>
      <c r="M138" s="18"/>
    </row>
    <row r="139" spans="2:13" x14ac:dyDescent="0.25">
      <c r="B139" s="36"/>
      <c r="M139" s="18"/>
    </row>
    <row r="140" spans="2:13" x14ac:dyDescent="0.25">
      <c r="B140" s="36"/>
      <c r="M140" s="18"/>
    </row>
    <row r="141" spans="2:13" x14ac:dyDescent="0.25">
      <c r="B141" s="36"/>
      <c r="M141" s="18"/>
    </row>
    <row r="142" spans="2:13" x14ac:dyDescent="0.25">
      <c r="B142" s="36"/>
      <c r="M142" s="18"/>
    </row>
    <row r="143" spans="2:13" x14ac:dyDescent="0.25">
      <c r="B143" s="36"/>
      <c r="M143" s="18"/>
    </row>
    <row r="144" spans="2:13" x14ac:dyDescent="0.25">
      <c r="B144" s="36"/>
      <c r="M144" s="18"/>
    </row>
    <row r="145" spans="2:13" x14ac:dyDescent="0.25">
      <c r="B145" s="36"/>
      <c r="M145" s="18"/>
    </row>
    <row r="146" spans="2:13" x14ac:dyDescent="0.25">
      <c r="B146" s="36"/>
      <c r="M146" s="18"/>
    </row>
    <row r="147" spans="2:13" x14ac:dyDescent="0.25">
      <c r="B147" s="36"/>
      <c r="M147" s="18"/>
    </row>
    <row r="148" spans="2:13" x14ac:dyDescent="0.25">
      <c r="B148" s="36"/>
      <c r="M148" s="18"/>
    </row>
    <row r="149" spans="2:13" x14ac:dyDescent="0.25">
      <c r="B149" s="36"/>
      <c r="M149" s="18"/>
    </row>
    <row r="150" spans="2:13" x14ac:dyDescent="0.25">
      <c r="B150" s="36"/>
      <c r="M150" s="18"/>
    </row>
    <row r="151" spans="2:13" x14ac:dyDescent="0.25">
      <c r="B151" s="36"/>
      <c r="M151" s="18"/>
    </row>
    <row r="152" spans="2:13" x14ac:dyDescent="0.25">
      <c r="B152" s="36"/>
      <c r="M152" s="18"/>
    </row>
    <row r="153" spans="2:13" x14ac:dyDescent="0.25">
      <c r="B153" s="36"/>
      <c r="M153" s="18"/>
    </row>
    <row r="154" spans="2:13" x14ac:dyDescent="0.25">
      <c r="B154" s="36"/>
      <c r="M154" s="18"/>
    </row>
    <row r="155" spans="2:13" x14ac:dyDescent="0.25">
      <c r="B155" s="36"/>
      <c r="M155" s="18"/>
    </row>
    <row r="156" spans="2:13" x14ac:dyDescent="0.25">
      <c r="B156" s="36"/>
      <c r="M156" s="18"/>
    </row>
    <row r="157" spans="2:13" x14ac:dyDescent="0.25">
      <c r="B157" s="36"/>
      <c r="M157" s="18"/>
    </row>
    <row r="158" spans="2:13" x14ac:dyDescent="0.25">
      <c r="B158" s="36"/>
      <c r="M158" s="18"/>
    </row>
    <row r="159" spans="2:13" x14ac:dyDescent="0.25">
      <c r="B159" s="36"/>
      <c r="M159" s="18"/>
    </row>
    <row r="160" spans="2:13" x14ac:dyDescent="0.25">
      <c r="B160" s="36"/>
      <c r="M160" s="18"/>
    </row>
    <row r="161" spans="2:13" x14ac:dyDescent="0.25">
      <c r="B161" s="36"/>
      <c r="M161" s="18"/>
    </row>
    <row r="162" spans="2:13" x14ac:dyDescent="0.25">
      <c r="B162" s="36"/>
      <c r="M162" s="18"/>
    </row>
    <row r="163" spans="2:13" x14ac:dyDescent="0.25">
      <c r="B163" s="36"/>
      <c r="M163" s="18"/>
    </row>
    <row r="164" spans="2:13" x14ac:dyDescent="0.25">
      <c r="B164" s="36"/>
      <c r="M164" s="18"/>
    </row>
    <row r="165" spans="2:13" x14ac:dyDescent="0.25">
      <c r="B165" s="36"/>
      <c r="M165" s="18"/>
    </row>
    <row r="166" spans="2:13" x14ac:dyDescent="0.25">
      <c r="B166" t="s">
        <v>14</v>
      </c>
      <c r="M166" s="18"/>
    </row>
    <row r="167" spans="2:13" ht="15.75" thickBot="1" x14ac:dyDescent="0.3">
      <c r="B167" s="77" t="s">
        <v>50</v>
      </c>
      <c r="M167" s="18"/>
    </row>
    <row r="168" spans="2:13" ht="15.75" thickBot="1" x14ac:dyDescent="0.3">
      <c r="B168" s="75"/>
      <c r="C168" s="55" t="s">
        <v>15</v>
      </c>
      <c r="D168" s="56" t="s">
        <v>16</v>
      </c>
      <c r="E168" s="85" t="s">
        <v>17</v>
      </c>
      <c r="M168" s="18"/>
    </row>
    <row r="169" spans="2:13" x14ac:dyDescent="0.25">
      <c r="B169" s="113" t="s">
        <v>73</v>
      </c>
      <c r="C169" s="82">
        <v>2.2999999999999998</v>
      </c>
      <c r="D169" s="61">
        <v>2.2999999999999998</v>
      </c>
      <c r="E169" s="86">
        <v>0.24</v>
      </c>
      <c r="M169" s="18"/>
    </row>
    <row r="170" spans="2:13" ht="15.75" thickBot="1" x14ac:dyDescent="0.3">
      <c r="B170" s="153" t="s">
        <v>55</v>
      </c>
      <c r="C170" s="124">
        <v>2</v>
      </c>
      <c r="D170" s="120">
        <v>2.5</v>
      </c>
      <c r="E170" s="125">
        <v>0.8</v>
      </c>
      <c r="M170" s="18"/>
    </row>
    <row r="171" spans="2:13" x14ac:dyDescent="0.25">
      <c r="B171" s="156" t="s">
        <v>80</v>
      </c>
      <c r="C171" s="13"/>
      <c r="D171" s="8"/>
      <c r="E171" s="121"/>
      <c r="M171" s="18"/>
    </row>
    <row r="172" spans="2:13" x14ac:dyDescent="0.25">
      <c r="B172" s="156" t="s">
        <v>81</v>
      </c>
      <c r="C172" s="13"/>
      <c r="D172" s="8"/>
      <c r="E172" s="8"/>
      <c r="M172" s="18"/>
    </row>
    <row r="173" spans="2:13" x14ac:dyDescent="0.25">
      <c r="B173" s="36"/>
      <c r="M173" s="18"/>
    </row>
    <row r="174" spans="2:13" x14ac:dyDescent="0.25">
      <c r="B174" s="36"/>
      <c r="M174" s="18"/>
    </row>
    <row r="175" spans="2:13" ht="15.75" thickBot="1" x14ac:dyDescent="0.3">
      <c r="B175" s="77" t="s">
        <v>52</v>
      </c>
      <c r="M175" s="18"/>
    </row>
    <row r="176" spans="2:13" ht="15.75" thickBot="1" x14ac:dyDescent="0.3">
      <c r="B176" s="75"/>
      <c r="C176" s="5" t="s">
        <v>15</v>
      </c>
      <c r="D176" s="81" t="s">
        <v>16</v>
      </c>
      <c r="E176" s="57" t="s">
        <v>17</v>
      </c>
      <c r="M176" s="18"/>
    </row>
    <row r="177" spans="2:13" x14ac:dyDescent="0.25">
      <c r="B177" s="113" t="s">
        <v>73</v>
      </c>
      <c r="C177" s="61">
        <v>1.9</v>
      </c>
      <c r="D177" s="82">
        <v>1.9</v>
      </c>
      <c r="E177" s="3">
        <v>0.22</v>
      </c>
      <c r="M177" s="18"/>
    </row>
    <row r="178" spans="2:13" ht="15.75" thickBot="1" x14ac:dyDescent="0.3">
      <c r="B178" s="153" t="s">
        <v>55</v>
      </c>
      <c r="C178" s="120">
        <v>1.9</v>
      </c>
      <c r="D178" s="122">
        <v>1.9</v>
      </c>
      <c r="E178" s="123">
        <v>0.25</v>
      </c>
      <c r="M178" s="18"/>
    </row>
    <row r="179" spans="2:13" x14ac:dyDescent="0.25">
      <c r="B179" s="79"/>
      <c r="C179" s="8"/>
      <c r="D179" s="15"/>
      <c r="E179" s="8"/>
      <c r="M179" s="18"/>
    </row>
    <row r="180" spans="2:13" x14ac:dyDescent="0.25">
      <c r="B180" s="80"/>
      <c r="C180" s="8"/>
      <c r="D180" s="13"/>
      <c r="E180" s="8"/>
      <c r="M180" s="18"/>
    </row>
    <row r="181" spans="2:13" x14ac:dyDescent="0.25">
      <c r="B181" s="78"/>
      <c r="M181" s="18"/>
    </row>
    <row r="182" spans="2:13" x14ac:dyDescent="0.25">
      <c r="B182" s="36"/>
      <c r="M182" s="18"/>
    </row>
    <row r="183" spans="2:13" x14ac:dyDescent="0.25">
      <c r="B183" s="4"/>
      <c r="M183" s="18"/>
    </row>
    <row r="184" spans="2:13" x14ac:dyDescent="0.25">
      <c r="M184" s="18"/>
    </row>
    <row r="185" spans="2:13" x14ac:dyDescent="0.25">
      <c r="M185" s="18"/>
    </row>
    <row r="186" spans="2:13" x14ac:dyDescent="0.25">
      <c r="M186" s="18"/>
    </row>
    <row r="187" spans="2:13" x14ac:dyDescent="0.25">
      <c r="M187" s="18"/>
    </row>
    <row r="188" spans="2:13" x14ac:dyDescent="0.25">
      <c r="B188" s="2"/>
      <c r="C188" s="13"/>
      <c r="D188" s="8"/>
      <c r="E188" s="8"/>
      <c r="M188" s="18"/>
    </row>
    <row r="189" spans="2:13" x14ac:dyDescent="0.25">
      <c r="B189" s="2"/>
      <c r="C189" s="13"/>
      <c r="D189" s="8"/>
      <c r="E189" s="8"/>
      <c r="M189" s="18"/>
    </row>
    <row r="190" spans="2:13" x14ac:dyDescent="0.25">
      <c r="B190" s="4"/>
      <c r="M190" s="18"/>
    </row>
    <row r="191" spans="2:13" ht="15.75" thickBot="1" x14ac:dyDescent="0.3">
      <c r="B191" t="s">
        <v>13</v>
      </c>
      <c r="M191" s="18"/>
    </row>
    <row r="192" spans="2:13" ht="15.75" thickBot="1" x14ac:dyDescent="0.3">
      <c r="B192" s="75"/>
      <c r="C192" s="5" t="s">
        <v>11</v>
      </c>
      <c r="D192" s="6" t="s">
        <v>12</v>
      </c>
      <c r="E192" s="16" t="s">
        <v>23</v>
      </c>
      <c r="M192" s="18"/>
    </row>
    <row r="193" spans="2:13" x14ac:dyDescent="0.25">
      <c r="B193" s="113" t="s">
        <v>73</v>
      </c>
      <c r="C193" s="61">
        <v>53</v>
      </c>
      <c r="D193" s="12">
        <f>0.5*9.81*C193/1000</f>
        <v>0.25996500000000006</v>
      </c>
      <c r="E193" s="114">
        <f>+D193/(1000*0.008*0.004)</f>
        <v>8.123906250000001</v>
      </c>
      <c r="F193" s="40"/>
      <c r="M193" s="18"/>
    </row>
    <row r="194" spans="2:13" ht="15.75" thickBot="1" x14ac:dyDescent="0.3">
      <c r="B194" s="153" t="s">
        <v>55</v>
      </c>
      <c r="C194" s="120">
        <v>54</v>
      </c>
      <c r="D194" s="155">
        <f t="shared" ref="D194" si="3">0.5*9.81*C194/1000</f>
        <v>0.26486999999999999</v>
      </c>
      <c r="E194" s="114">
        <f>+D194/(1000*0.008*0.004)</f>
        <v>8.2771875000000001</v>
      </c>
      <c r="F194" s="40"/>
      <c r="M194" s="18"/>
    </row>
    <row r="195" spans="2:13" x14ac:dyDescent="0.25">
      <c r="B195" s="18" t="s">
        <v>54</v>
      </c>
      <c r="C195" s="8"/>
      <c r="D195" s="37"/>
      <c r="E195" s="17"/>
      <c r="M195" s="18"/>
    </row>
    <row r="196" spans="2:13" x14ac:dyDescent="0.25">
      <c r="B196" s="2"/>
      <c r="C196" s="8"/>
      <c r="D196" s="37"/>
      <c r="E196" s="17"/>
      <c r="M196" s="18"/>
    </row>
    <row r="197" spans="2:13" x14ac:dyDescent="0.25">
      <c r="B197" s="2"/>
      <c r="C197" s="8"/>
      <c r="D197" s="37"/>
      <c r="E197" s="17"/>
      <c r="M197" s="18"/>
    </row>
    <row r="198" spans="2:13" x14ac:dyDescent="0.25">
      <c r="B198" s="2"/>
      <c r="C198" s="8"/>
      <c r="D198" s="37"/>
      <c r="E198" s="17"/>
      <c r="M198" s="18"/>
    </row>
    <row r="199" spans="2:13" x14ac:dyDescent="0.25">
      <c r="B199" s="2"/>
      <c r="C199" s="8"/>
      <c r="D199" s="37"/>
      <c r="E199" s="17"/>
      <c r="M199" s="18"/>
    </row>
    <row r="200" spans="2:13" x14ac:dyDescent="0.25">
      <c r="B200" s="2"/>
      <c r="C200" s="8"/>
      <c r="D200" s="37"/>
      <c r="E200" s="17"/>
      <c r="M200" s="18"/>
    </row>
    <row r="201" spans="2:13" x14ac:dyDescent="0.25">
      <c r="B201" s="2"/>
      <c r="C201" s="8"/>
      <c r="D201" s="37"/>
      <c r="E201" s="17"/>
      <c r="M201" s="18"/>
    </row>
    <row r="202" spans="2:13" x14ac:dyDescent="0.25">
      <c r="B202" s="2"/>
      <c r="C202" s="8"/>
      <c r="D202" s="37"/>
      <c r="E202" s="17"/>
      <c r="M202" s="18"/>
    </row>
    <row r="203" spans="2:13" x14ac:dyDescent="0.25">
      <c r="B203" s="2"/>
      <c r="C203" s="8"/>
      <c r="D203" s="37"/>
      <c r="E203" s="17"/>
      <c r="M203" s="18"/>
    </row>
    <row r="204" spans="2:13" x14ac:dyDescent="0.25">
      <c r="B204" s="2"/>
      <c r="C204" s="8"/>
      <c r="D204" s="37"/>
      <c r="E204" s="17"/>
      <c r="M204" s="18"/>
    </row>
    <row r="205" spans="2:13" x14ac:dyDescent="0.25">
      <c r="B205" s="2"/>
      <c r="C205" s="8"/>
      <c r="D205" s="37"/>
      <c r="E205" s="17"/>
      <c r="M205" s="18"/>
    </row>
    <row r="206" spans="2:13" x14ac:dyDescent="0.25">
      <c r="B206" s="2"/>
      <c r="C206" s="8"/>
      <c r="D206" s="37"/>
      <c r="E206" s="17"/>
      <c r="M206" s="18"/>
    </row>
    <row r="207" spans="2:13" x14ac:dyDescent="0.25">
      <c r="B207" s="2"/>
      <c r="C207" s="8"/>
      <c r="D207" s="37"/>
      <c r="E207" s="17"/>
      <c r="M207" s="18"/>
    </row>
    <row r="208" spans="2:13" x14ac:dyDescent="0.25">
      <c r="B208" s="2"/>
      <c r="C208" s="8"/>
      <c r="D208" s="37"/>
      <c r="E208" s="17"/>
      <c r="M208" s="18"/>
    </row>
    <row r="209" spans="2:13" x14ac:dyDescent="0.25">
      <c r="B209" s="2"/>
      <c r="C209" s="8"/>
      <c r="D209" s="37"/>
      <c r="E209" s="17"/>
      <c r="M209" s="18"/>
    </row>
    <row r="210" spans="2:13" x14ac:dyDescent="0.25">
      <c r="B210" s="2"/>
      <c r="C210" s="8"/>
      <c r="D210" s="37"/>
      <c r="E210" s="17"/>
      <c r="M210" s="18"/>
    </row>
    <row r="211" spans="2:13" x14ac:dyDescent="0.25">
      <c r="B211" s="2"/>
      <c r="C211" s="8"/>
      <c r="D211" s="37"/>
      <c r="E211" s="17"/>
      <c r="M211" s="18"/>
    </row>
    <row r="212" spans="2:13" x14ac:dyDescent="0.25">
      <c r="B212" s="2"/>
      <c r="C212" s="8"/>
      <c r="D212" s="37"/>
      <c r="E212" s="17"/>
      <c r="M212" s="18"/>
    </row>
    <row r="213" spans="2:13" x14ac:dyDescent="0.25">
      <c r="B213" s="2"/>
      <c r="C213" s="8"/>
      <c r="D213" s="37"/>
      <c r="E213" s="17"/>
      <c r="M213" s="18"/>
    </row>
    <row r="214" spans="2:13" x14ac:dyDescent="0.25">
      <c r="B214" s="4"/>
      <c r="M214" s="18"/>
    </row>
    <row r="215" spans="2:13" x14ac:dyDescent="0.25">
      <c r="B215" s="4"/>
      <c r="M215" s="18"/>
    </row>
    <row r="216" spans="2:13" x14ac:dyDescent="0.25">
      <c r="B216" s="4"/>
      <c r="M216" s="18"/>
    </row>
    <row r="217" spans="2:13" ht="15.75" thickBot="1" x14ac:dyDescent="0.3">
      <c r="B217" t="s">
        <v>9</v>
      </c>
      <c r="M217" s="18"/>
    </row>
    <row r="218" spans="2:13" ht="15.75" thickBot="1" x14ac:dyDescent="0.3">
      <c r="B218" s="75"/>
      <c r="C218" s="6" t="s">
        <v>10</v>
      </c>
      <c r="M218" s="18"/>
    </row>
    <row r="219" spans="2:13" x14ac:dyDescent="0.25">
      <c r="B219" s="113" t="s">
        <v>73</v>
      </c>
      <c r="C219" s="119">
        <v>208</v>
      </c>
      <c r="D219" s="64" t="s">
        <v>77</v>
      </c>
      <c r="M219" s="18"/>
    </row>
    <row r="220" spans="2:13" ht="15.75" thickBot="1" x14ac:dyDescent="0.3">
      <c r="B220" s="153" t="s">
        <v>55</v>
      </c>
      <c r="C220" s="154">
        <v>200</v>
      </c>
      <c r="D220" s="87"/>
      <c r="M220" s="18"/>
    </row>
    <row r="221" spans="2:13" x14ac:dyDescent="0.25">
      <c r="B221" s="64" t="s">
        <v>84</v>
      </c>
    </row>
    <row r="222" spans="2:13" x14ac:dyDescent="0.25">
      <c r="B222" s="18" t="s">
        <v>58</v>
      </c>
    </row>
    <row r="223" spans="2:13" x14ac:dyDescent="0.25">
      <c r="B223" s="18" t="s">
        <v>46</v>
      </c>
    </row>
    <row r="235" spans="2:4" x14ac:dyDescent="0.25">
      <c r="B235" s="2"/>
    </row>
    <row r="238" spans="2:4" x14ac:dyDescent="0.25">
      <c r="C238" s="13"/>
      <c r="D238" s="136"/>
    </row>
    <row r="239" spans="2:4" x14ac:dyDescent="0.25">
      <c r="B239" s="137"/>
      <c r="C239" s="138"/>
      <c r="D239" s="139"/>
    </row>
    <row r="240" spans="2:4" x14ac:dyDescent="0.25">
      <c r="B240" s="79"/>
      <c r="C240" s="138"/>
      <c r="D240" s="139"/>
    </row>
    <row r="242" spans="2:2" x14ac:dyDescent="0.25">
      <c r="B242" s="140"/>
    </row>
    <row r="243" spans="2:2" x14ac:dyDescent="0.25">
      <c r="B243" s="18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B3:F35"/>
  <sheetViews>
    <sheetView workbookViewId="0"/>
  </sheetViews>
  <sheetFormatPr defaultRowHeight="15" x14ac:dyDescent="0.25"/>
  <cols>
    <col min="2" max="2" width="12.7109375" customWidth="1"/>
    <col min="4" max="5" width="10.7109375" customWidth="1"/>
    <col min="6" max="6" width="10" customWidth="1"/>
  </cols>
  <sheetData>
    <row r="3" spans="2:6" x14ac:dyDescent="0.25">
      <c r="B3" t="s">
        <v>59</v>
      </c>
    </row>
    <row r="4" spans="2:6" ht="15.75" thickBot="1" x14ac:dyDescent="0.3"/>
    <row r="5" spans="2:6" x14ac:dyDescent="0.25">
      <c r="B5" s="129" t="s">
        <v>60</v>
      </c>
      <c r="C5" s="3" t="s">
        <v>61</v>
      </c>
      <c r="D5" s="8" t="s">
        <v>62</v>
      </c>
      <c r="E5" s="8" t="s">
        <v>66</v>
      </c>
      <c r="F5" s="8" t="s">
        <v>70</v>
      </c>
    </row>
    <row r="6" spans="2:6" x14ac:dyDescent="0.25">
      <c r="B6" s="130">
        <v>0</v>
      </c>
      <c r="C6" s="132">
        <v>955.3</v>
      </c>
      <c r="D6" s="8"/>
      <c r="E6" s="135">
        <f>(C6-$C$18)/(C6-$C$19)</f>
        <v>6.813100092068855E-3</v>
      </c>
      <c r="F6" s="135">
        <f>(C6-$C$18)/(C6)</f>
        <v>5.4223804040614996E-3</v>
      </c>
    </row>
    <row r="7" spans="2:6" x14ac:dyDescent="0.25">
      <c r="B7" s="130">
        <v>0.5</v>
      </c>
      <c r="C7" s="132">
        <v>954.42</v>
      </c>
      <c r="D7" s="8">
        <f t="shared" ref="D7:D11" si="0">+C6-C7</f>
        <v>0.87999999999999545</v>
      </c>
      <c r="E7" s="135">
        <f t="shared" ref="E7:E16" si="1">(C7-$C$18)/(C7-$C$19)</f>
        <v>5.6622159016090634E-3</v>
      </c>
      <c r="F7" s="135">
        <f t="shared" ref="F7:F16" si="2">(C7-$C$18)/(C7)</f>
        <v>4.5053540370067211E-3</v>
      </c>
    </row>
    <row r="8" spans="2:6" x14ac:dyDescent="0.25">
      <c r="B8" s="130">
        <v>1</v>
      </c>
      <c r="C8" s="132">
        <v>953.82</v>
      </c>
      <c r="D8" s="8">
        <f t="shared" si="0"/>
        <v>0.59999999999990905</v>
      </c>
      <c r="E8" s="135">
        <f t="shared" si="1"/>
        <v>4.8759916712791508E-3</v>
      </c>
      <c r="F8" s="135">
        <f t="shared" si="2"/>
        <v>3.8791386215428964E-3</v>
      </c>
    </row>
    <row r="9" spans="2:6" x14ac:dyDescent="0.25">
      <c r="B9" s="130">
        <v>1.5</v>
      </c>
      <c r="C9" s="132">
        <v>953.24</v>
      </c>
      <c r="D9" s="8">
        <f t="shared" si="0"/>
        <v>0.58000000000004093</v>
      </c>
      <c r="E9" s="135">
        <f t="shared" si="1"/>
        <v>4.1147921502426733E-3</v>
      </c>
      <c r="F9" s="135">
        <f t="shared" si="2"/>
        <v>3.2730477109647145E-3</v>
      </c>
    </row>
    <row r="10" spans="2:6" x14ac:dyDescent="0.25">
      <c r="B10" s="130">
        <v>2</v>
      </c>
      <c r="C10" s="132">
        <v>952.7</v>
      </c>
      <c r="D10" s="8">
        <f t="shared" si="0"/>
        <v>0.53999999999996362</v>
      </c>
      <c r="E10" s="135">
        <f t="shared" si="1"/>
        <v>3.4050415731820519E-3</v>
      </c>
      <c r="F10" s="135">
        <f t="shared" si="2"/>
        <v>2.7080927889157561E-3</v>
      </c>
    </row>
    <row r="11" spans="2:6" x14ac:dyDescent="0.25">
      <c r="B11" s="130">
        <v>2.5</v>
      </c>
      <c r="C11" s="132">
        <v>952.2</v>
      </c>
      <c r="D11" s="8">
        <f t="shared" si="0"/>
        <v>0.5</v>
      </c>
      <c r="E11" s="135">
        <f t="shared" si="1"/>
        <v>2.7469624933967787E-3</v>
      </c>
      <c r="F11" s="135">
        <f t="shared" si="2"/>
        <v>2.1844150388574258E-3</v>
      </c>
    </row>
    <row r="12" spans="2:6" x14ac:dyDescent="0.25">
      <c r="B12" s="130">
        <v>3</v>
      </c>
      <c r="C12" s="132">
        <v>951.73</v>
      </c>
      <c r="D12" s="8">
        <f>+C11-C12</f>
        <v>0.47000000000002728</v>
      </c>
      <c r="E12" s="135">
        <f t="shared" si="1"/>
        <v>2.1275752249811869E-3</v>
      </c>
      <c r="F12" s="135">
        <f t="shared" si="2"/>
        <v>1.6916562470448695E-3</v>
      </c>
    </row>
    <row r="13" spans="2:6" x14ac:dyDescent="0.25">
      <c r="B13" s="130">
        <v>3.5</v>
      </c>
      <c r="C13" s="132">
        <v>951.46</v>
      </c>
      <c r="D13" s="8">
        <f>+C12-C13</f>
        <v>0.26999999999998181</v>
      </c>
      <c r="E13" s="135">
        <f t="shared" si="1"/>
        <v>1.7714089310737274E-3</v>
      </c>
      <c r="F13" s="135">
        <f t="shared" si="2"/>
        <v>1.408361885943741E-3</v>
      </c>
    </row>
    <row r="14" spans="2:6" x14ac:dyDescent="0.25">
      <c r="B14" s="130">
        <v>4</v>
      </c>
      <c r="C14" s="132">
        <v>951.2</v>
      </c>
      <c r="D14" s="8">
        <f t="shared" ref="D14:D16" si="3">+C13-C14</f>
        <v>0.25999999999999091</v>
      </c>
      <c r="E14" s="135">
        <f t="shared" si="1"/>
        <v>1.4281935995768857E-3</v>
      </c>
      <c r="F14" s="135">
        <f t="shared" si="2"/>
        <v>1.135407905803239E-3</v>
      </c>
    </row>
    <row r="15" spans="2:6" x14ac:dyDescent="0.25">
      <c r="B15" s="130">
        <v>4.5</v>
      </c>
      <c r="C15" s="132">
        <v>950.99</v>
      </c>
      <c r="D15" s="8">
        <f t="shared" si="3"/>
        <v>0.21000000000003638</v>
      </c>
      <c r="E15" s="135">
        <f t="shared" si="1"/>
        <v>1.1508088731332486E-3</v>
      </c>
      <c r="F15" s="135">
        <f t="shared" si="2"/>
        <v>9.1483611815056369E-4</v>
      </c>
    </row>
    <row r="16" spans="2:6" ht="15.75" thickBot="1" x14ac:dyDescent="0.3">
      <c r="B16" s="131">
        <v>5</v>
      </c>
      <c r="C16" s="133">
        <v>950.86</v>
      </c>
      <c r="D16" s="13">
        <f t="shared" si="3"/>
        <v>0.12999999999999545</v>
      </c>
      <c r="E16" s="135">
        <f t="shared" si="1"/>
        <v>9.7901727833197834E-4</v>
      </c>
      <c r="F16" s="135">
        <f t="shared" si="2"/>
        <v>7.7824285383758815E-4</v>
      </c>
    </row>
    <row r="18" spans="2:4" x14ac:dyDescent="0.25">
      <c r="B18" t="s">
        <v>67</v>
      </c>
      <c r="C18" s="134">
        <v>950.12</v>
      </c>
      <c r="D18" t="s">
        <v>61</v>
      </c>
    </row>
    <row r="19" spans="2:4" x14ac:dyDescent="0.25">
      <c r="B19" s="157" t="s">
        <v>68</v>
      </c>
      <c r="C19" s="158">
        <v>195</v>
      </c>
      <c r="D19" t="s">
        <v>61</v>
      </c>
    </row>
    <row r="20" spans="2:4" x14ac:dyDescent="0.25">
      <c r="B20" t="s">
        <v>69</v>
      </c>
    </row>
    <row r="22" spans="2:4" x14ac:dyDescent="0.25">
      <c r="B22" s="36" t="s">
        <v>63</v>
      </c>
    </row>
    <row r="23" spans="2:4" x14ac:dyDescent="0.25">
      <c r="C23" s="8" t="s">
        <v>61</v>
      </c>
    </row>
    <row r="24" spans="2:4" x14ac:dyDescent="0.25">
      <c r="B24" t="s">
        <v>64</v>
      </c>
      <c r="C24" s="8">
        <v>919.42</v>
      </c>
    </row>
    <row r="25" spans="2:4" x14ac:dyDescent="0.25">
      <c r="B25" t="s">
        <v>65</v>
      </c>
    </row>
    <row r="33" spans="2:3" x14ac:dyDescent="0.25">
      <c r="B33" t="s">
        <v>72</v>
      </c>
    </row>
    <row r="34" spans="2:3" x14ac:dyDescent="0.25">
      <c r="B34" s="13" t="s">
        <v>60</v>
      </c>
      <c r="C34" s="13" t="s">
        <v>71</v>
      </c>
    </row>
    <row r="35" spans="2:3" x14ac:dyDescent="0.25">
      <c r="B35" s="8">
        <v>10</v>
      </c>
      <c r="C35" s="8">
        <f xml:space="preserve"> 950.1209 + (954.3378 - 950.1209)/(1 + (B35/2.446315)^2.183457)</f>
        <v>950.30719996621008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</vt:lpstr>
      <vt:lpstr>drying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2022-01-16T10:44:00Z</dcterms:created>
  <dcterms:modified xsi:type="dcterms:W3CDTF">2024-10-20T14:30:45Z</dcterms:modified>
</cp:coreProperties>
</file>