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video\jlcpcb2\"/>
    </mc:Choice>
  </mc:AlternateContent>
  <xr:revisionPtr revIDLastSave="0" documentId="13_ncr:1_{C54F1222-DE39-422E-9CB3-F51F53E44F06}" xr6:coauthVersionLast="47" xr6:coauthVersionMax="47" xr10:uidLastSave="{00000000-0000-0000-0000-000000000000}"/>
  <bookViews>
    <workbookView xWindow="-120" yWindow="-120" windowWidth="29040" windowHeight="15720" xr2:uid="{BC2B8484-DFD5-4056-8182-8E4A7FE3B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G12" i="1"/>
  <c r="F12" i="1"/>
  <c r="E12" i="1"/>
  <c r="D12" i="1"/>
  <c r="C12" i="1"/>
  <c r="I21" i="1"/>
  <c r="E21" i="1"/>
  <c r="R8" i="1"/>
  <c r="M14" i="1"/>
  <c r="I20" i="1"/>
  <c r="I19" i="1"/>
  <c r="D20" i="1"/>
  <c r="E20" i="1" s="1"/>
  <c r="T12" i="1"/>
  <c r="R7" i="1"/>
  <c r="R6" i="1"/>
  <c r="D19" i="1"/>
  <c r="E19" i="1" s="1"/>
  <c r="S12" i="1"/>
  <c r="Q7" i="1"/>
  <c r="Q6" i="1"/>
</calcChain>
</file>

<file path=xl/sharedStrings.xml><?xml version="1.0" encoding="utf-8"?>
<sst xmlns="http://schemas.openxmlformats.org/spreadsheetml/2006/main" count="70" uniqueCount="43">
  <si>
    <t>Day 0</t>
  </si>
  <si>
    <t>Day 1</t>
  </si>
  <si>
    <t>Day 2</t>
  </si>
  <si>
    <t>Day 3</t>
  </si>
  <si>
    <t>Day 4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</si>
  <si>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</si>
  <si>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</si>
  <si>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</si>
  <si>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</si>
  <si>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</si>
  <si>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</si>
  <si>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dH [mm]</t>
  </si>
  <si>
    <t>E br [J]</t>
  </si>
  <si>
    <t>Torque (twist) test, Nm</t>
  </si>
  <si>
    <t>Load at 90°</t>
  </si>
  <si>
    <t>Approx turns</t>
  </si>
  <si>
    <t>No Load</t>
  </si>
  <si>
    <t>Creep test C-bending, reference surface [mm] (default 12mm), constant load 1,25 kg</t>
  </si>
  <si>
    <t>SLM 3D printed metal vs FDM printing from ABS (JLCPCB 3D printing services)</t>
  </si>
  <si>
    <t>ABS</t>
  </si>
  <si>
    <t>Metal</t>
  </si>
  <si>
    <t>Load at 0.8 mm</t>
  </si>
  <si>
    <t>-</t>
  </si>
  <si>
    <t>Difference between two days:</t>
  </si>
  <si>
    <t>*Metal didn't broke, this is minimal value</t>
  </si>
  <si>
    <t>Metal reduced to 8x1mm cross section area (from 8x4)</t>
  </si>
  <si>
    <t>*Metal diameter reduced from 6 to 3.05 mm</t>
  </si>
  <si>
    <t>Stress MPa</t>
  </si>
  <si>
    <t>Test 3</t>
  </si>
  <si>
    <t>Test 4</t>
  </si>
  <si>
    <t>I didn't had vertically printed test object</t>
  </si>
  <si>
    <t>ABS: Min area 4x4mm, steel: min area 2x2 mm</t>
  </si>
  <si>
    <t>Load at 2 mm</t>
  </si>
  <si>
    <t xml:space="preserve">ABS with 0.5 kg hammer. Metal with 1 kg hammer. </t>
  </si>
  <si>
    <t>Izod impact test, E break</t>
  </si>
  <si>
    <r>
      <t>kJ/m</t>
    </r>
    <r>
      <rPr>
        <b/>
        <vertAlign val="superscript"/>
        <sz val="11"/>
        <color rgb="FFFF0000"/>
        <rFont val="Calibri"/>
        <family val="2"/>
        <charset val="238"/>
        <scheme val="minor"/>
      </rPr>
      <t>2</t>
    </r>
  </si>
  <si>
    <t>Max torque</t>
  </si>
  <si>
    <t>d [mm]</t>
  </si>
  <si>
    <t>Stress = T[Nmm] * (D/2) / J</t>
  </si>
  <si>
    <t>where J = PI*D^4 / 32</t>
  </si>
  <si>
    <t>D4+1h53°C</t>
  </si>
  <si>
    <t>Stress [MPa]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</si>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</sst>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2" formatCode="0\x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vertAlign val="superscript"/>
      <sz val="11"/>
      <color rgb="FFFF0000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i/>
      <sz val="11"/>
      <color theme="5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0" xfId="0" applyFont="1" applyFill="1" applyBorder="1"/>
    <xf numFmtId="0" fontId="0" fillId="0" borderId="16" xfId="0" applyBorder="1" applyAlignment="1">
      <alignment horizontal="center"/>
    </xf>
    <xf numFmtId="0" fontId="1" fillId="0" borderId="0" xfId="0" applyFont="1"/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19" xfId="0" applyFont="1" applyFill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Border="1"/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72" fontId="8" fillId="0" borderId="0" xfId="0" applyNumberFormat="1" applyFont="1" applyBorder="1" applyAlignment="1">
      <alignment horizontal="center"/>
    </xf>
    <xf numFmtId="172" fontId="8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17" xfId="0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stress (MPa)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Sheet1!$R$5</c:f>
              <c:strCache>
                <c:ptCount val="1"/>
                <c:pt idx="0">
                  <c:v>Stress [MPa]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Sheet1!$L$6:$L$7</c:f>
              <c:strCache>
                <c:ptCount val="2"/>
                <c:pt idx="0">
                  <c:v>ABS</c:v>
                </c:pt>
                <c:pt idx="1">
                  <c:v>Metal</c:v>
                </c:pt>
              </c:strCache>
            </c:strRef>
          </c:cat>
          <c:val>
            <c:numRef>
              <c:f>Sheet1!$R$6:$R$7</c:f>
              <c:numCache>
                <c:formatCode>0.0</c:formatCode>
                <c:ptCount val="2"/>
                <c:pt idx="0">
                  <c:v>40.650187500000001</c:v>
                </c:pt>
                <c:pt idx="1">
                  <c:v>677.62575000000004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stress (MPa)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Sheet1!$T$11</c:f>
              <c:strCache>
                <c:ptCount val="1"/>
                <c:pt idx="0">
                  <c:v>Stress [MPa]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Sheet1!$P$12:$P$13</c:f>
              <c:strCache>
                <c:ptCount val="2"/>
                <c:pt idx="0">
                  <c:v>ABS</c:v>
                </c:pt>
                <c:pt idx="1">
                  <c:v>Metal</c:v>
                </c:pt>
              </c:strCache>
            </c:strRef>
          </c:cat>
          <c:val>
            <c:numRef>
              <c:f>Sheet1!$T$12:$T$13</c:f>
              <c:numCache>
                <c:formatCode>0.0</c:formatCode>
                <c:ptCount val="2"/>
                <c:pt idx="0">
                  <c:v>29.368687500000004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</a:t>
            </a:r>
            <a:r>
              <a:rPr lang="hu-HU" baseline="0"/>
              <a:t> load at 0.8mm deformation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Load at 0.8 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Sheet1!$L$12:$L$13</c:f>
              <c:strCache>
                <c:ptCount val="2"/>
                <c:pt idx="0">
                  <c:v>ABS</c:v>
                </c:pt>
                <c:pt idx="1">
                  <c:v>Metal</c:v>
                </c:pt>
              </c:strCache>
            </c:strRef>
          </c:cat>
          <c:val>
            <c:numRef>
              <c:f>Sheet1!$M$12:$M$13</c:f>
              <c:numCache>
                <c:formatCode>General</c:formatCode>
                <c:ptCount val="2"/>
                <c:pt idx="0">
                  <c:v>2.6</c:v>
                </c:pt>
                <c:pt idx="1">
                  <c:v>113.4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(kJ/m</a:t>
            </a:r>
            <a:r>
              <a:rPr lang="hu-HU" baseline="30000"/>
              <a:t>2</a:t>
            </a:r>
            <a:r>
              <a:rPr lang="hu-H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kJ/m2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Sheet1!$B$19:$B$20</c:f>
              <c:strCache>
                <c:ptCount val="2"/>
                <c:pt idx="0">
                  <c:v>ABS</c:v>
                </c:pt>
                <c:pt idx="1">
                  <c:v>Metal</c:v>
                </c:pt>
              </c:strCache>
            </c:strRef>
          </c:cat>
          <c:val>
            <c:numRef>
              <c:f>Sheet1!$E$19:$E$20</c:f>
              <c:numCache>
                <c:formatCode>0.0</c:formatCode>
                <c:ptCount val="2"/>
                <c:pt idx="0">
                  <c:v>15.0215625</c:v>
                </c:pt>
                <c:pt idx="1">
                  <c:v>453.71250000000003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Torsion</a:t>
            </a:r>
            <a:r>
              <a:rPr lang="hu-HU" baseline="0"/>
              <a:t> or </a:t>
            </a:r>
            <a:r>
              <a:rPr lang="hu-HU"/>
              <a:t>twist</a:t>
            </a:r>
            <a:r>
              <a:rPr lang="hu-HU" baseline="0"/>
              <a:t> stress (MPa)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Stress MPa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Sheet1!$G$19:$G$20</c:f>
              <c:strCache>
                <c:ptCount val="2"/>
                <c:pt idx="0">
                  <c:v>ABS</c:v>
                </c:pt>
                <c:pt idx="1">
                  <c:v>Metal</c:v>
                </c:pt>
              </c:strCache>
            </c:strRef>
          </c:cat>
          <c:val>
            <c:numRef>
              <c:f>Sheet1!$I$19:$I$20</c:f>
              <c:numCache>
                <c:formatCode>0.0</c:formatCode>
                <c:ptCount val="2"/>
                <c:pt idx="0">
                  <c:v>35.367765131532302</c:v>
                </c:pt>
                <c:pt idx="1">
                  <c:v>592.35837327368029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between two days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Sheet1!$C$11:$G$11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D4+1h53°C</c:v>
                </c:pt>
              </c:strCache>
            </c:str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3.0000000000001137E-2</c:v>
                </c:pt>
                <c:pt idx="1">
                  <c:v>1.9999999999999574E-2</c:v>
                </c:pt>
                <c:pt idx="2">
                  <c:v>-1.0000000000001563E-2</c:v>
                </c:pt>
                <c:pt idx="3">
                  <c:v>1.0000000000001563E-2</c:v>
                </c:pt>
                <c:pt idx="4">
                  <c:v>0.12999999999999901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6-4BD8-A22F-91128FB87748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Metal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Sheet1!$C$11:$G$11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D4+1h53°C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9.9999999999997868E-3</c:v>
                </c:pt>
                <c:pt idx="1">
                  <c:v>-9.9999999999997868E-3</c:v>
                </c:pt>
                <c:pt idx="2">
                  <c:v>-1.9999999999999574E-2</c:v>
                </c:pt>
                <c:pt idx="3">
                  <c:v>0</c:v>
                </c:pt>
                <c:pt idx="4">
                  <c:v>9.9999999999997868E-3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6-4BD8-A22F-91128FB8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35024"/>
        <c:axId val="1945833360"/>
      </c:lineChart>
      <c:catAx>
        <c:axId val="19458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5833360"/>
        <c:crosses val="autoZero"/>
        <c:auto val="1"/>
        <c:lblAlgn val="ctr"/>
        <c:lblOffset val="100"/>
        <c:noMultiLvlLbl val="0"/>
      </c:catAx>
      <c:valAx>
        <c:axId val="194583336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58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39688</xdr:colOff>
      <xdr:row>56</xdr:row>
      <xdr:rowOff>140493</xdr:rowOff>
    </xdr:from>
    <xdr:to>
      <xdr:col>8</xdr:col>
      <xdr:colOff>79375</xdr:colOff>
      <xdr:row>86</xdr:row>
      <xdr:rowOff>71436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500062</xdr:colOff>
      <xdr:row>56</xdr:row>
      <xdr:rowOff>132555</xdr:rowOff>
    </xdr:from>
    <xdr:to>
      <xdr:col>14</xdr:col>
      <xdr:colOff>174625</xdr:colOff>
      <xdr:row>86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58737</xdr:colOff>
      <xdr:row>88</xdr:row>
      <xdr:rowOff>107155</xdr:rowOff>
    </xdr:from>
    <xdr:to>
      <xdr:col>8</xdr:col>
      <xdr:colOff>138112</xdr:colOff>
      <xdr:row>115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484186</xdr:colOff>
      <xdr:row>88</xdr:row>
      <xdr:rowOff>116680</xdr:rowOff>
    </xdr:from>
    <xdr:to>
      <xdr:col>14</xdr:col>
      <xdr:colOff>150812</xdr:colOff>
      <xdr:row>115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278484</xdr:colOff>
      <xdr:row>88</xdr:row>
      <xdr:rowOff>125963</xdr:rowOff>
    </xdr:from>
    <xdr:to>
      <xdr:col>20</xdr:col>
      <xdr:colOff>534234</xdr:colOff>
      <xdr:row>115</xdr:row>
      <xdr:rowOff>150812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114299</xdr:colOff>
      <xdr:row>24</xdr:row>
      <xdr:rowOff>123825</xdr:rowOff>
    </xdr:from>
    <xdr:to>
      <xdr:col>10</xdr:col>
      <xdr:colOff>228600</xdr:colOff>
      <xdr:row>45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9F1CBF-983A-1B4D-0A00-646E88366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T38"/>
  <sheetViews>
    <sheetView tabSelected="1" zoomScale="110" zoomScaleNormal="110" workbookViewId="0">
      <selection activeCell="L23" sqref="L23"/>
    </sheetView>
  </sheetViews>
  <sheetFormatPr defaultRowHeight="15" x14ac:dyDescent="0.25"/>
  <cols>
    <col min="1" max="1" width="3.28515625" customWidth="1"/>
    <col min="3" max="3" width="11.42578125" customWidth="1"/>
    <col min="6" max="6" width="10.85546875" customWidth="1"/>
    <col min="7" max="7" width="10.140625" customWidth="1"/>
    <col min="8" max="8" width="10.7109375" bestFit="1" customWidth="1"/>
    <col min="9" max="9" width="12.42578125" bestFit="1" customWidth="1"/>
    <col min="10" max="10" width="11.7109375" customWidth="1"/>
    <col min="11" max="11" width="13.85546875" customWidth="1"/>
    <col min="12" max="12" width="12" customWidth="1"/>
    <col min="13" max="13" width="15.42578125" customWidth="1"/>
    <col min="14" max="14" width="14.85546875" customWidth="1"/>
    <col min="15" max="15" width="10.85546875" customWidth="1"/>
    <col min="16" max="16" width="14.85546875" customWidth="1"/>
    <col min="18" max="18" width="12.42578125" customWidth="1"/>
    <col min="20" max="20" width="11.7109375" customWidth="1"/>
  </cols>
  <sheetData>
    <row r="2" spans="1:20" x14ac:dyDescent="0.25">
      <c r="A2" s="21"/>
      <c r="B2" s="21" t="s">
        <v>18</v>
      </c>
    </row>
    <row r="4" spans="1:20" ht="15.75" thickBot="1" x14ac:dyDescent="0.3">
      <c r="B4" t="s">
        <v>17</v>
      </c>
      <c r="L4" t="s">
        <v>5</v>
      </c>
    </row>
    <row r="5" spans="1:20" ht="15.75" thickBot="1" x14ac:dyDescent="0.3">
      <c r="B5" s="9"/>
      <c r="C5" s="20" t="s">
        <v>16</v>
      </c>
      <c r="D5" s="7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22" t="s">
        <v>40</v>
      </c>
      <c r="J5" s="25"/>
      <c r="K5" s="31"/>
      <c r="L5" s="56"/>
      <c r="M5" s="14" t="s">
        <v>6</v>
      </c>
      <c r="N5" s="15" t="s">
        <v>7</v>
      </c>
      <c r="O5" s="15" t="s">
        <v>28</v>
      </c>
      <c r="P5" s="63" t="s">
        <v>29</v>
      </c>
      <c r="Q5" s="62" t="s">
        <v>8</v>
      </c>
      <c r="R5" s="34" t="s">
        <v>41</v>
      </c>
    </row>
    <row r="6" spans="1:20" x14ac:dyDescent="0.25">
      <c r="B6" s="8" t="s">
        <v>19</v>
      </c>
      <c r="C6" s="5">
        <v>12.2</v>
      </c>
      <c r="D6" s="1">
        <v>16.07</v>
      </c>
      <c r="E6" s="1">
        <v>16.100000000000001</v>
      </c>
      <c r="F6" s="1">
        <v>16.12</v>
      </c>
      <c r="G6" s="1">
        <v>16.11</v>
      </c>
      <c r="H6" s="1">
        <v>16.12</v>
      </c>
      <c r="I6" s="23">
        <v>16.25</v>
      </c>
      <c r="J6" s="25"/>
      <c r="L6" s="8" t="s">
        <v>19</v>
      </c>
      <c r="M6" s="59">
        <v>66.599999999999994</v>
      </c>
      <c r="N6" s="60">
        <v>66</v>
      </c>
      <c r="O6" s="60" t="s">
        <v>22</v>
      </c>
      <c r="P6" s="61" t="s">
        <v>22</v>
      </c>
      <c r="Q6" s="57">
        <f>AVERAGE(M6:P6)</f>
        <v>66.3</v>
      </c>
      <c r="R6" s="35">
        <f>+Q6*9.81/(4*4)</f>
        <v>40.650187500000001</v>
      </c>
    </row>
    <row r="7" spans="1:20" ht="15.75" thickBot="1" x14ac:dyDescent="0.3">
      <c r="B7" s="3" t="s">
        <v>20</v>
      </c>
      <c r="C7" s="6">
        <v>12.1</v>
      </c>
      <c r="D7" s="2">
        <v>12.25</v>
      </c>
      <c r="E7" s="2">
        <v>12.26</v>
      </c>
      <c r="F7" s="2">
        <v>12.25</v>
      </c>
      <c r="G7" s="2">
        <v>12.23</v>
      </c>
      <c r="H7" s="2">
        <v>12.23</v>
      </c>
      <c r="I7" s="24">
        <v>12.24</v>
      </c>
      <c r="J7" s="25"/>
      <c r="L7" s="3" t="s">
        <v>20</v>
      </c>
      <c r="M7" s="6">
        <v>269.60000000000002</v>
      </c>
      <c r="N7" s="2">
        <v>279.8</v>
      </c>
      <c r="O7" s="2">
        <v>284.39999999999998</v>
      </c>
      <c r="P7" s="30">
        <v>271.39999999999998</v>
      </c>
      <c r="Q7" s="58">
        <f>AVERAGE(M7:P7)</f>
        <v>276.3</v>
      </c>
      <c r="R7" s="36">
        <f>+Q7*9.81/(2*2)</f>
        <v>677.62575000000004</v>
      </c>
    </row>
    <row r="8" spans="1:20" x14ac:dyDescent="0.25">
      <c r="L8" s="19" t="s">
        <v>31</v>
      </c>
      <c r="R8" s="53">
        <f>+R7/R6</f>
        <v>16.669683257918553</v>
      </c>
    </row>
    <row r="9" spans="1:20" x14ac:dyDescent="0.25">
      <c r="B9" s="10"/>
    </row>
    <row r="10" spans="1:20" ht="15.75" thickBot="1" x14ac:dyDescent="0.3">
      <c r="B10" s="11" t="s">
        <v>23</v>
      </c>
      <c r="L10" t="s">
        <v>10</v>
      </c>
      <c r="O10" s="25"/>
      <c r="P10" t="s">
        <v>9</v>
      </c>
    </row>
    <row r="11" spans="1:20" ht="15.75" thickBot="1" x14ac:dyDescent="0.3">
      <c r="B11" s="56"/>
      <c r="C11" s="20" t="s">
        <v>1</v>
      </c>
      <c r="D11" s="4" t="s">
        <v>2</v>
      </c>
      <c r="E11" s="4" t="s">
        <v>3</v>
      </c>
      <c r="F11" s="4" t="s">
        <v>4</v>
      </c>
      <c r="G11" s="22" t="s">
        <v>40</v>
      </c>
      <c r="L11" s="9"/>
      <c r="M11" s="39" t="s">
        <v>21</v>
      </c>
      <c r="N11" s="37" t="s">
        <v>32</v>
      </c>
      <c r="O11" s="29"/>
      <c r="P11" s="9"/>
      <c r="Q11" s="14" t="s">
        <v>6</v>
      </c>
      <c r="R11" s="15" t="s">
        <v>7</v>
      </c>
      <c r="S11" s="16" t="s">
        <v>8</v>
      </c>
      <c r="T11" s="34" t="s">
        <v>41</v>
      </c>
    </row>
    <row r="12" spans="1:20" x14ac:dyDescent="0.25">
      <c r="B12" s="8" t="s">
        <v>19</v>
      </c>
      <c r="C12" s="5">
        <f>+E6-D6</f>
        <v>3.0000000000001137E-2</v>
      </c>
      <c r="D12" s="1">
        <f t="shared" ref="D12:G12" si="0">+F6-E6</f>
        <v>1.9999999999999574E-2</v>
      </c>
      <c r="E12" s="1">
        <f t="shared" si="0"/>
        <v>-1.0000000000001563E-2</v>
      </c>
      <c r="F12" s="1">
        <f t="shared" si="0"/>
        <v>1.0000000000001563E-2</v>
      </c>
      <c r="G12" s="23">
        <f t="shared" si="0"/>
        <v>0.12999999999999901</v>
      </c>
      <c r="L12" s="8" t="s">
        <v>19</v>
      </c>
      <c r="M12" s="40">
        <v>2.6</v>
      </c>
      <c r="N12" s="17">
        <v>6.4</v>
      </c>
      <c r="O12" s="29"/>
      <c r="P12" s="8" t="s">
        <v>19</v>
      </c>
      <c r="Q12" s="5">
        <v>57.6</v>
      </c>
      <c r="R12" s="1">
        <v>38.200000000000003</v>
      </c>
      <c r="S12" s="12">
        <f>AVERAGE(Q12:R12)</f>
        <v>47.900000000000006</v>
      </c>
      <c r="T12" s="35">
        <f>+S12*9.81/(4*4)</f>
        <v>29.368687500000004</v>
      </c>
    </row>
    <row r="13" spans="1:20" ht="15.75" thickBot="1" x14ac:dyDescent="0.3">
      <c r="B13" s="3" t="s">
        <v>20</v>
      </c>
      <c r="C13" s="6">
        <f t="shared" ref="C13:G13" si="1">+E7-D7</f>
        <v>9.9999999999997868E-3</v>
      </c>
      <c r="D13" s="2">
        <f t="shared" si="1"/>
        <v>-9.9999999999997868E-3</v>
      </c>
      <c r="E13" s="2">
        <f t="shared" si="1"/>
        <v>-1.9999999999999574E-2</v>
      </c>
      <c r="F13" s="2">
        <f t="shared" si="1"/>
        <v>0</v>
      </c>
      <c r="G13" s="24">
        <f t="shared" si="1"/>
        <v>9.9999999999997868E-3</v>
      </c>
      <c r="L13" s="3" t="s">
        <v>20</v>
      </c>
      <c r="M13" s="41">
        <v>113.4</v>
      </c>
      <c r="N13" s="18" t="s">
        <v>22</v>
      </c>
      <c r="P13" s="3" t="s">
        <v>20</v>
      </c>
      <c r="Q13" s="6" t="s">
        <v>22</v>
      </c>
      <c r="R13" s="2" t="s">
        <v>22</v>
      </c>
      <c r="S13" s="13" t="s">
        <v>22</v>
      </c>
      <c r="T13" s="36" t="s">
        <v>22</v>
      </c>
    </row>
    <row r="14" spans="1:20" x14ac:dyDescent="0.25">
      <c r="M14" s="54">
        <f>+M13/M12</f>
        <v>43.615384615384613</v>
      </c>
      <c r="O14" s="25"/>
      <c r="P14" s="19" t="s">
        <v>30</v>
      </c>
    </row>
    <row r="17" spans="2:18" ht="15.75" thickBot="1" x14ac:dyDescent="0.3">
      <c r="B17" t="s">
        <v>34</v>
      </c>
      <c r="G17" t="s">
        <v>13</v>
      </c>
      <c r="J17" s="42" t="s">
        <v>42</v>
      </c>
      <c r="L17" s="25"/>
      <c r="M17" s="25"/>
      <c r="N17" s="25"/>
      <c r="Q17" s="25"/>
      <c r="R17" s="25"/>
    </row>
    <row r="18" spans="2:18" ht="18" thickBot="1" x14ac:dyDescent="0.3">
      <c r="B18" s="9"/>
      <c r="C18" s="20" t="s">
        <v>11</v>
      </c>
      <c r="D18" s="32" t="s">
        <v>12</v>
      </c>
      <c r="E18" s="38" t="s">
        <v>35</v>
      </c>
      <c r="G18" s="9"/>
      <c r="H18" s="28" t="s">
        <v>14</v>
      </c>
      <c r="I18" s="51" t="s">
        <v>27</v>
      </c>
      <c r="J18" s="46" t="s">
        <v>36</v>
      </c>
      <c r="K18" s="43" t="s">
        <v>15</v>
      </c>
      <c r="L18" s="29" t="s">
        <v>37</v>
      </c>
      <c r="M18" s="26"/>
      <c r="N18" s="25"/>
      <c r="Q18" s="25"/>
      <c r="R18" s="26"/>
    </row>
    <row r="19" spans="2:18" x14ac:dyDescent="0.25">
      <c r="B19" s="8" t="s">
        <v>19</v>
      </c>
      <c r="C19" s="5">
        <v>98</v>
      </c>
      <c r="D19" s="17">
        <f>0.5*9.81*C19/1000</f>
        <v>0.48069000000000001</v>
      </c>
      <c r="E19" s="33">
        <f>+D19/(1000*0.008*0.004)</f>
        <v>15.0215625</v>
      </c>
      <c r="G19" s="8" t="s">
        <v>19</v>
      </c>
      <c r="H19" s="49">
        <v>1.5</v>
      </c>
      <c r="I19" s="52">
        <f>16*H19*1000/(PI()*L19^3)</f>
        <v>35.367765131532302</v>
      </c>
      <c r="J19" s="47">
        <v>1.6</v>
      </c>
      <c r="K19" s="44">
        <v>0.5</v>
      </c>
      <c r="L19" s="29">
        <v>6</v>
      </c>
      <c r="M19" s="26"/>
      <c r="N19" s="25"/>
      <c r="Q19" s="27"/>
      <c r="R19" s="26"/>
    </row>
    <row r="20" spans="2:18" ht="15.75" thickBot="1" x14ac:dyDescent="0.3">
      <c r="B20" s="3" t="s">
        <v>20</v>
      </c>
      <c r="C20" s="6">
        <v>370</v>
      </c>
      <c r="D20" s="18">
        <f>1*9.81*C20/1000</f>
        <v>3.6297000000000001</v>
      </c>
      <c r="E20" s="33">
        <f>+D20/(1000*0.008*0.001)</f>
        <v>453.71250000000003</v>
      </c>
      <c r="G20" s="3" t="s">
        <v>20</v>
      </c>
      <c r="H20" s="50">
        <v>3.3</v>
      </c>
      <c r="I20" s="36">
        <f>16*H20*1000/(PI()*L20^3)</f>
        <v>592.35837327368029</v>
      </c>
      <c r="J20" s="48">
        <v>4.0999999999999996</v>
      </c>
      <c r="K20" s="45">
        <v>1</v>
      </c>
      <c r="L20" s="29">
        <v>3.05</v>
      </c>
      <c r="M20" s="26"/>
      <c r="N20" s="25"/>
      <c r="Q20" s="27"/>
      <c r="R20" s="26"/>
    </row>
    <row r="21" spans="2:18" x14ac:dyDescent="0.25">
      <c r="E21" s="54">
        <f>+E20/E19</f>
        <v>30.204081632653065</v>
      </c>
      <c r="I21" s="54">
        <f>+I20/I19</f>
        <v>16.748538423920948</v>
      </c>
      <c r="L21" s="25"/>
      <c r="M21" s="25"/>
      <c r="N21" s="25"/>
      <c r="Q21" s="25"/>
      <c r="R21" s="25"/>
    </row>
    <row r="22" spans="2:18" x14ac:dyDescent="0.25">
      <c r="B22" s="19" t="s">
        <v>24</v>
      </c>
      <c r="G22" s="19" t="s">
        <v>26</v>
      </c>
      <c r="L22" s="25"/>
      <c r="M22" s="25"/>
      <c r="N22" s="25"/>
      <c r="Q22" s="25"/>
      <c r="R22" s="25"/>
    </row>
    <row r="23" spans="2:18" x14ac:dyDescent="0.25">
      <c r="B23" s="19" t="s">
        <v>25</v>
      </c>
      <c r="I23" s="55" t="s">
        <v>38</v>
      </c>
      <c r="J23" s="55"/>
    </row>
    <row r="24" spans="2:18" x14ac:dyDescent="0.25">
      <c r="B24" s="19" t="s">
        <v>33</v>
      </c>
      <c r="I24" s="55" t="s">
        <v>39</v>
      </c>
      <c r="J24" s="55"/>
    </row>
    <row r="38" spans="2:2" x14ac:dyDescent="0.25">
      <c r="B38" s="10"/>
    </row>
  </sheetData>
  <mergeCells count="2">
    <mergeCell ref="I23:J23"/>
    <mergeCell ref="I24:J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2022-08-05T17:50:18Z</dcterms:modified>
</cp:coreProperties>
</file>