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n\Projetos\zelda-botw-checklist_v2\zelda-botw-checklist\data\"/>
    </mc:Choice>
  </mc:AlternateContent>
  <xr:revisionPtr revIDLastSave="0" documentId="13_ncr:1_{EB4D336B-EC2A-42CF-8F8A-154345E1F201}" xr6:coauthVersionLast="45" xr6:coauthVersionMax="45" xr10:uidLastSave="{00000000-0000-0000-0000-000000000000}"/>
  <bookViews>
    <workbookView xWindow="-120" yWindow="-120" windowWidth="29040" windowHeight="15840" xr2:uid="{430C5E47-7444-4596-8215-16F7A9424B2C}"/>
  </bookViews>
  <sheets>
    <sheet name="Main Quests" sheetId="3" r:id="rId1"/>
    <sheet name="Side Quests" sheetId="1" r:id="rId2"/>
    <sheet name="Shrine Quests" sheetId="4" r:id="rId3"/>
    <sheet name="Savegame_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4" l="1"/>
  <c r="J4" i="4"/>
  <c r="F10" i="4"/>
  <c r="F4" i="4"/>
  <c r="B18" i="4"/>
  <c r="B12" i="4"/>
  <c r="B8" i="4"/>
  <c r="B4" i="4"/>
  <c r="J19" i="4"/>
  <c r="J10" i="4"/>
  <c r="B23" i="4"/>
  <c r="F26" i="4" l="1"/>
  <c r="F22" i="4" s="1"/>
  <c r="J29" i="1"/>
  <c r="J11" i="1"/>
  <c r="B25" i="4"/>
  <c r="B24" i="4"/>
  <c r="B21" i="4"/>
  <c r="F25" i="4"/>
  <c r="B20" i="4"/>
  <c r="B16" i="4"/>
  <c r="F24" i="4"/>
  <c r="B19" i="4"/>
  <c r="B15" i="4"/>
  <c r="F23" i="4"/>
  <c r="B14" i="4"/>
  <c r="B13" i="4"/>
  <c r="J21" i="4"/>
  <c r="J20" i="4"/>
  <c r="F20" i="4"/>
  <c r="F19" i="4"/>
  <c r="F18" i="4"/>
  <c r="F17" i="4"/>
  <c r="F16" i="4"/>
  <c r="F15" i="4"/>
  <c r="F14" i="4"/>
  <c r="J17" i="4"/>
  <c r="F13" i="4"/>
  <c r="B10" i="4"/>
  <c r="J16" i="4"/>
  <c r="F12" i="4"/>
  <c r="B9" i="4"/>
  <c r="F11" i="4"/>
  <c r="J13" i="4"/>
  <c r="J12" i="4"/>
  <c r="J11" i="4"/>
  <c r="J8" i="4"/>
  <c r="F8" i="4"/>
  <c r="J7" i="4"/>
  <c r="F7" i="4"/>
  <c r="J6" i="4"/>
  <c r="F6" i="4"/>
  <c r="B6" i="4"/>
  <c r="J5" i="4"/>
  <c r="F5" i="4"/>
  <c r="B5" i="4"/>
  <c r="G2" i="3"/>
  <c r="F4" i="3"/>
  <c r="B4" i="3"/>
  <c r="B19" i="3"/>
  <c r="B18" i="3"/>
  <c r="B17" i="3"/>
  <c r="B16" i="3"/>
  <c r="B15" i="3"/>
  <c r="B14" i="3"/>
  <c r="B13" i="3"/>
  <c r="B12" i="3"/>
  <c r="B11" i="3"/>
  <c r="B10" i="3"/>
  <c r="F9" i="3"/>
  <c r="B9" i="3"/>
  <c r="F8" i="3"/>
  <c r="B8" i="3"/>
  <c r="F7" i="3"/>
  <c r="B7" i="3"/>
  <c r="F6" i="3"/>
  <c r="B6" i="3"/>
  <c r="F5" i="3"/>
  <c r="B5" i="3"/>
  <c r="J17" i="1"/>
  <c r="J23" i="1"/>
  <c r="G2" i="4" l="1"/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J37" i="1"/>
  <c r="J36" i="1"/>
  <c r="J33" i="1"/>
  <c r="J32" i="1"/>
  <c r="J31" i="1"/>
  <c r="J30" i="1"/>
  <c r="J27" i="1"/>
  <c r="J26" i="1"/>
  <c r="J22" i="1"/>
  <c r="J21" i="1"/>
  <c r="J20" i="1"/>
  <c r="J19" i="1"/>
  <c r="J18" i="1"/>
  <c r="F37" i="1"/>
  <c r="F36" i="1"/>
  <c r="F35" i="1"/>
  <c r="F34" i="1"/>
  <c r="F33" i="1"/>
  <c r="F32" i="1"/>
  <c r="F31" i="1"/>
  <c r="B33" i="1"/>
  <c r="B32" i="1"/>
  <c r="B31" i="1"/>
  <c r="B30" i="1"/>
  <c r="B29" i="1"/>
  <c r="B26" i="1"/>
  <c r="B25" i="1"/>
  <c r="B24" i="1"/>
  <c r="B23" i="1"/>
  <c r="B22" i="1"/>
  <c r="B21" i="1"/>
  <c r="B20" i="1"/>
  <c r="B19" i="1"/>
  <c r="B18" i="1"/>
  <c r="B17" i="1" s="1"/>
  <c r="F28" i="1"/>
  <c r="F27" i="1"/>
  <c r="F26" i="1"/>
  <c r="F25" i="1"/>
  <c r="F24" i="1"/>
  <c r="F23" i="1"/>
  <c r="F22" i="1"/>
  <c r="F21" i="1"/>
  <c r="F20" i="1"/>
  <c r="F19" i="1"/>
  <c r="F18" i="1"/>
  <c r="F17" i="1"/>
  <c r="F16" i="1" s="1"/>
  <c r="J15" i="1"/>
  <c r="J14" i="1"/>
  <c r="J13" i="1"/>
  <c r="J12" i="1"/>
  <c r="J9" i="1"/>
  <c r="J8" i="1"/>
  <c r="J7" i="1"/>
  <c r="J6" i="1"/>
  <c r="J4" i="1" s="1"/>
  <c r="J5" i="1"/>
  <c r="F14" i="1"/>
  <c r="F13" i="1"/>
  <c r="F12" i="1"/>
  <c r="F11" i="1"/>
  <c r="F10" i="1"/>
  <c r="F9" i="1"/>
  <c r="F8" i="1"/>
  <c r="F7" i="1"/>
  <c r="F6" i="1"/>
  <c r="F5" i="1"/>
  <c r="B15" i="1"/>
  <c r="B6" i="1"/>
  <c r="B7" i="1"/>
  <c r="B8" i="1"/>
  <c r="B9" i="1"/>
  <c r="B10" i="1"/>
  <c r="B11" i="1"/>
  <c r="B12" i="1"/>
  <c r="B13" i="1"/>
  <c r="B14" i="1"/>
  <c r="B5" i="1"/>
  <c r="J35" i="1" l="1"/>
  <c r="F4" i="1"/>
  <c r="B28" i="1"/>
  <c r="G2" i="1"/>
  <c r="B35" i="1"/>
  <c r="F30" i="1"/>
  <c r="J25" i="1"/>
  <c r="B4" i="1"/>
</calcChain>
</file>

<file path=xl/sharedStrings.xml><?xml version="1.0" encoding="utf-8"?>
<sst xmlns="http://schemas.openxmlformats.org/spreadsheetml/2006/main" count="309" uniqueCount="230">
  <si>
    <t>Wild Horses</t>
  </si>
  <si>
    <t>Misko, the Great Bandit</t>
  </si>
  <si>
    <t>The Priceless Maracas</t>
  </si>
  <si>
    <t>Koko's Kitchen</t>
  </si>
  <si>
    <t>Flown the Coop</t>
  </si>
  <si>
    <t>By Firefly's Light</t>
  </si>
  <si>
    <t>Playtime with Cottla</t>
  </si>
  <si>
    <t>Arrows of Burning Heat</t>
  </si>
  <si>
    <t>Cooking with Koko</t>
  </si>
  <si>
    <t>Koko Cuisine</t>
  </si>
  <si>
    <t>Koko's Specialty</t>
  </si>
  <si>
    <t>Dueling Peaks Stable</t>
  </si>
  <si>
    <t>Kakariko Village</t>
  </si>
  <si>
    <t>The Statue's Bargain</t>
  </si>
  <si>
    <t>The Sheep Rustlers</t>
  </si>
  <si>
    <t>A Gift for My Beloved</t>
  </si>
  <si>
    <t>Hylian Homeowner</t>
  </si>
  <si>
    <t>The Weapon Connoisseur</t>
  </si>
  <si>
    <t>Robbie's Research</t>
  </si>
  <si>
    <t>Sunshroom Sensing</t>
  </si>
  <si>
    <t>Slated for Upgrades</t>
  </si>
  <si>
    <t>The Hero's Cache</t>
  </si>
  <si>
    <t>From the Ground Up</t>
  </si>
  <si>
    <t>Hateno Village</t>
  </si>
  <si>
    <t>Hateno Ancient Tech Lab</t>
  </si>
  <si>
    <t>Kitano Bay</t>
  </si>
  <si>
    <t>Hateno Village and Tarrey Town</t>
  </si>
  <si>
    <t>A Rare Find</t>
  </si>
  <si>
    <t>The Royal White Stallion</t>
  </si>
  <si>
    <t>My Hero</t>
  </si>
  <si>
    <t>The Royal Guard's Gear</t>
  </si>
  <si>
    <t>A Royal Recipe</t>
  </si>
  <si>
    <t>Outskirt Stable</t>
  </si>
  <si>
    <t>Riverside Stable</t>
  </si>
  <si>
    <t>Riverbed Reward</t>
  </si>
  <si>
    <t>Special Delivery</t>
  </si>
  <si>
    <t>The Giant of Ralis Pond</t>
  </si>
  <si>
    <t>Lynel Safari</t>
  </si>
  <si>
    <t>Diving is Beauty!</t>
  </si>
  <si>
    <t>A Wife Washed Away</t>
  </si>
  <si>
    <t>Luminous Stone Gathering</t>
  </si>
  <si>
    <t>Zora Stone Monuments</t>
  </si>
  <si>
    <t>Frog Catching</t>
  </si>
  <si>
    <t>Wetland Stable</t>
  </si>
  <si>
    <t>Zora's Domain</t>
  </si>
  <si>
    <t>Road to Kakariko Village</t>
  </si>
  <si>
    <t>Fireproof Lizard Roundup</t>
  </si>
  <si>
    <t>The Road to Respect</t>
  </si>
  <si>
    <t>The Jewel Trade</t>
  </si>
  <si>
    <t>Death Mountain's Secret</t>
  </si>
  <si>
    <t>Southern Mine</t>
  </si>
  <si>
    <t>Goron City</t>
  </si>
  <si>
    <t>Goron Hot Springs</t>
  </si>
  <si>
    <t>Rushroom Rush!</t>
  </si>
  <si>
    <t>Missing in Action</t>
  </si>
  <si>
    <t>Good-Sized Horse</t>
  </si>
  <si>
    <t>An Ice Guy</t>
  </si>
  <si>
    <t>Tools of the Trade</t>
  </si>
  <si>
    <t>The Search for Barta</t>
  </si>
  <si>
    <t>The Thunder Helm</t>
  </si>
  <si>
    <t>The Mystery Polluter</t>
  </si>
  <si>
    <t>Medicinal Molduga</t>
  </si>
  <si>
    <t>The Secret Club's Secret</t>
  </si>
  <si>
    <t>The Forgotten Sword</t>
  </si>
  <si>
    <t>The Eighth Heroine</t>
  </si>
  <si>
    <t>Gerudo Canyon Stable</t>
  </si>
  <si>
    <t>Gerudo Canyon</t>
  </si>
  <si>
    <t>Kara Kara Bazaar</t>
  </si>
  <si>
    <t>Gerudo Town</t>
  </si>
  <si>
    <t>Curry for What Ails You</t>
  </si>
  <si>
    <t>Rito Stable</t>
  </si>
  <si>
    <t>The Apple of My Eye</t>
  </si>
  <si>
    <t>Rito Village</t>
  </si>
  <si>
    <t>The Spark of Romance</t>
  </si>
  <si>
    <t>Face the Frost Talus</t>
  </si>
  <si>
    <t>Find Kheel</t>
  </si>
  <si>
    <t>Hunt for the Giant Horse</t>
  </si>
  <si>
    <t>Mounted Archery Camp</t>
  </si>
  <si>
    <t>The Horseback Hoodlums</t>
  </si>
  <si>
    <t>Highland Stable</t>
  </si>
  <si>
    <t>Thunder Magnet</t>
  </si>
  <si>
    <t>A Gift of Nightshade</t>
  </si>
  <si>
    <t>What's for Dinner?</t>
  </si>
  <si>
    <t>Take Back the Sea</t>
  </si>
  <si>
    <t>Sunken Treasure</t>
  </si>
  <si>
    <t>Lakeside Stable</t>
  </si>
  <si>
    <t>Tuft Mountain</t>
  </si>
  <si>
    <t>Lurelin Village</t>
  </si>
  <si>
    <t>Faron Region</t>
  </si>
  <si>
    <t>Balloon Flight</t>
  </si>
  <si>
    <t>Leviathan Bones</t>
  </si>
  <si>
    <t>A Gift from the Monks</t>
  </si>
  <si>
    <t>The Korok Trials</t>
  </si>
  <si>
    <t>Riddles of Hyrule</t>
  </si>
  <si>
    <t>A Freezing Rod</t>
  </si>
  <si>
    <t>Legendary Rabbit Trial</t>
  </si>
  <si>
    <t>Woodland Stable</t>
  </si>
  <si>
    <t>Serenne Stable</t>
  </si>
  <si>
    <t>Forgotten Temple</t>
  </si>
  <si>
    <t>Great Hyrule Forest</t>
  </si>
  <si>
    <t>Little Sister's Big Request</t>
  </si>
  <si>
    <t>A Shady Customer</t>
  </si>
  <si>
    <t>A Parent's Love</t>
  </si>
  <si>
    <t>Hobbies of the Rich</t>
  </si>
  <si>
    <t>South Akkala Stable</t>
  </si>
  <si>
    <t>East Akkala Stable</t>
  </si>
  <si>
    <t>Tarrey Town</t>
  </si>
  <si>
    <t>Stalhorse: Pictured!</t>
  </si>
  <si>
    <t>Snowfield Stable</t>
  </si>
  <si>
    <t>[Xenoblade Chronicles 2]</t>
  </si>
  <si>
    <t>Bridge of Hylia, Skull Lake, &amp; Hebra Peak</t>
  </si>
  <si>
    <t>EX Trial of the Sword</t>
  </si>
  <si>
    <t>EX Strange Mask Rumors</t>
  </si>
  <si>
    <t>EX Teleportation Rumors!</t>
  </si>
  <si>
    <t>EX Ancient Horse Rumors</t>
  </si>
  <si>
    <t>EX Royal Guard Rumors</t>
  </si>
  <si>
    <t>EX Treasure: Ancient Mask</t>
  </si>
  <si>
    <t>EX Treasure: Twilight Relic</t>
  </si>
  <si>
    <t>EX Treasure: Fairy Clothes</t>
  </si>
  <si>
    <t>EX Treasure: Phantasma</t>
  </si>
  <si>
    <t>EX Treasure: Merchant Hood</t>
  </si>
  <si>
    <t>EX Treasure: Garb of Winds</t>
  </si>
  <si>
    <t>EX Treasure: Usurper King</t>
  </si>
  <si>
    <t>EX Treasure: Dark Armor</t>
  </si>
  <si>
    <t>Korok Forest</t>
  </si>
  <si>
    <t>Outpost Ruins</t>
  </si>
  <si>
    <t>Deya Village Ruins</t>
  </si>
  <si>
    <t>Zelda BOTW Checklist - Side Quests</t>
  </si>
  <si>
    <t>A Gift for the Great Fairy</t>
  </si>
  <si>
    <t>Tabantha Bridge Stable</t>
  </si>
  <si>
    <t>Zelda BOTW Checklist - Main Quests</t>
  </si>
  <si>
    <t>Follow the Sheikah Slate</t>
  </si>
  <si>
    <t>The Isolated Plateau</t>
  </si>
  <si>
    <t>Seek Out Impa</t>
  </si>
  <si>
    <t>Locked Mementos</t>
  </si>
  <si>
    <t>Find the Fairy Fountain</t>
  </si>
  <si>
    <t>Captured Memories</t>
  </si>
  <si>
    <t>Free the Divine Beasts</t>
  </si>
  <si>
    <t>Reach Zora's Domain</t>
  </si>
  <si>
    <t>Divine Beast Vah Ruta</t>
  </si>
  <si>
    <t>Divine Beast Vah Rudania</t>
  </si>
  <si>
    <t>Forbidden City Entry</t>
  </si>
  <si>
    <t>Divine Beast Vah Naboris</t>
  </si>
  <si>
    <t>Divine Beast Vah Medoh</t>
  </si>
  <si>
    <t>The Hero's Sword</t>
  </si>
  <si>
    <t>Destroy Ganon</t>
  </si>
  <si>
    <t>EX The Champions' Ballad</t>
  </si>
  <si>
    <t>EX Champion Urbosa's Song</t>
  </si>
  <si>
    <t>EX Champion Daruk's Song</t>
  </si>
  <si>
    <t>EX Champion Revali's Song</t>
  </si>
  <si>
    <t>EX Champion Mipha's Song</t>
  </si>
  <si>
    <t>Great Plateau</t>
  </si>
  <si>
    <t>Multiple</t>
  </si>
  <si>
    <t>Lanayru Tower</t>
  </si>
  <si>
    <t>Hyrule Castle</t>
  </si>
  <si>
    <t>The Great Plateau</t>
  </si>
  <si>
    <t>Wasteland Region</t>
  </si>
  <si>
    <t>Eldin Region</t>
  </si>
  <si>
    <t>Hebra Region</t>
  </si>
  <si>
    <t>Lanayru Region</t>
  </si>
  <si>
    <t>The Stolen Heirloom</t>
  </si>
  <si>
    <t>Watch Out for the Flowers</t>
  </si>
  <si>
    <t>Hylia River</t>
  </si>
  <si>
    <t>Secret of the Cedars</t>
  </si>
  <si>
    <t>The Crowned Beast</t>
  </si>
  <si>
    <t>The Cursed Statue</t>
  </si>
  <si>
    <t>The Spring of Wisdom</t>
  </si>
  <si>
    <t>Rabia Plain</t>
  </si>
  <si>
    <t>Fort Hateno</t>
  </si>
  <si>
    <t>Master of the Wind</t>
  </si>
  <si>
    <t>The Ceremonial Song</t>
  </si>
  <si>
    <t>Horon Lagoon</t>
  </si>
  <si>
    <t>A Brother's Roast</t>
  </si>
  <si>
    <t>A Landscape of a Stable</t>
  </si>
  <si>
    <t>The Gut Check Challenge</t>
  </si>
  <si>
    <t>Cliffside Etchings</t>
  </si>
  <si>
    <t>Sign of the Shadow</t>
  </si>
  <si>
    <t>Test of Will</t>
  </si>
  <si>
    <t>Secret of the Snowy Peaks</t>
  </si>
  <si>
    <t>The Eye of the Sandstorm</t>
  </si>
  <si>
    <t>The Desert Labyrinth</t>
  </si>
  <si>
    <t>The Perfect Drink</t>
  </si>
  <si>
    <t>The Seven Heroines</t>
  </si>
  <si>
    <t>The Silent Swordswomen</t>
  </si>
  <si>
    <t>The Undefeated Champ</t>
  </si>
  <si>
    <t>Gerudo Tower</t>
  </si>
  <si>
    <t>Mount Nabooru</t>
  </si>
  <si>
    <t>Mountain Peak Log Cabin</t>
  </si>
  <si>
    <t>South Lomei Labyrinth</t>
  </si>
  <si>
    <t>East Barrens</t>
  </si>
  <si>
    <t>Sand-Seal Rally</t>
  </si>
  <si>
    <t>Recital at Warbler's Nest</t>
  </si>
  <si>
    <t>The Ancient Rito Song</t>
  </si>
  <si>
    <t>Warbler's Nest</t>
  </si>
  <si>
    <t>Mayro</t>
  </si>
  <si>
    <t>Bayge</t>
  </si>
  <si>
    <t>Guardian Slideshow</t>
  </si>
  <si>
    <t>The Serpent's Jaws</t>
  </si>
  <si>
    <t>Puffer Beach</t>
  </si>
  <si>
    <t>Pagos Woods</t>
  </si>
  <si>
    <t>A Fragmented Monument</t>
  </si>
  <si>
    <t>A Song of Storms</t>
  </si>
  <si>
    <t>Stranded on Eventide</t>
  </si>
  <si>
    <t>The Three Giant Brothers</t>
  </si>
  <si>
    <t>Palmorae Ruins</t>
  </si>
  <si>
    <t>Calora Lake</t>
  </si>
  <si>
    <t>Eventide Island</t>
  </si>
  <si>
    <t>Mount Taran</t>
  </si>
  <si>
    <t>Into the Vortex</t>
  </si>
  <si>
    <t>The Skull's Eye</t>
  </si>
  <si>
    <t>The Spring of Power</t>
  </si>
  <si>
    <t>Malin Bay</t>
  </si>
  <si>
    <t>Akkala Ancient Tech Lab</t>
  </si>
  <si>
    <t>The Bird in the Mountains</t>
  </si>
  <si>
    <t>Trial on the Cliff</t>
  </si>
  <si>
    <t>North Lomei Labyrinth</t>
  </si>
  <si>
    <t>Shrouded Shrine</t>
  </si>
  <si>
    <t>The Lost Pilgrimage</t>
  </si>
  <si>
    <t>The Test of Wood</t>
  </si>
  <si>
    <t>Trial of Second Sight</t>
  </si>
  <si>
    <t>Thyplo Ruins</t>
  </si>
  <si>
    <t>The Two Rings</t>
  </si>
  <si>
    <t>Trial of Thunder</t>
  </si>
  <si>
    <t>Under a Red Moon</t>
  </si>
  <si>
    <t>West Hyrule Plains</t>
  </si>
  <si>
    <t>Thundra Plateau</t>
  </si>
  <si>
    <t>Hyrule Ridge</t>
  </si>
  <si>
    <t>Trial of the Labyrinth</t>
  </si>
  <si>
    <t>Lomei Labyrinth Island</t>
  </si>
  <si>
    <t>Zelda BOTW Checklist - Shrine 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</si>
</sst>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sz val="11"/>
      <color rgb="FF4C7B38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  <dxf>
      <font>
        <b/>
        <i val="0"/>
        <strike val="0"/>
        <color rgb="FF4C7B38"/>
      </font>
      <fill>
        <patternFill patternType="solid">
          <fgColor auto="1"/>
          <bgColor rgb="FFB6D7A8"/>
        </patternFill>
      </fill>
    </dxf>
    <dxf>
      <font>
        <b/>
        <i val="0"/>
        <strike val="0"/>
        <color rgb="FF981F1F"/>
      </font>
      <fill>
        <patternFill>
          <fgColor rgb="FFEA9999"/>
          <bgColor rgb="FFEA9999"/>
        </patternFill>
      </fill>
    </dxf>
  </dxfs>
  <tableStyles count="0" defaultTableStyle="TableStyleMedium2" defaultPivotStyle="PivotStyleLight16"/>
  <colors>
    <mruColors>
      <color rgb="FFEA9999"/>
      <color rgb="FFB6D7A8"/>
      <color rgb="FF981F1F"/>
      <color rgb="FF4C7B38"/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A2F7-F462-4159-B690-1D2F6D8773DE}">
  <dimension ref="B1:L19"/>
  <sheetViews>
    <sheetView showGridLines="0" tabSelected="1" workbookViewId="0">
      <pane ySplit="3" topLeftCell="A4" activePane="bottomLeft" state="frozen"/>
      <selection pane="bottomLeft" activeCell="H30" sqref="H30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9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2.28515625" customWidth="1"/>
  </cols>
  <sheetData>
    <row r="1" spans="2:12" ht="6" customHeight="1" x14ac:dyDescent="0.25"/>
    <row r="2" spans="2:12" x14ac:dyDescent="0.25">
      <c r="B2" s="5" t="s">
        <v>130</v>
      </c>
      <c r="C2" s="3"/>
      <c r="D2" s="3"/>
      <c r="E2" s="3"/>
      <c r="F2" s="3"/>
      <c r="G2" s="4" t="str">
        <f>"| Total Quests: 20 | Completed : "&amp;COUNTIF(B5:F19,"Yes")&amp;" | Remaining: "&amp;20-COUNTIF(B5:F19,"Yes")&amp;" |"</f>
        <v>| Total Quests: 20 | Completed : 0 | Remaining: 20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6" t="str">
        <f>"Main Quests ("&amp;COUNTIF(B5:B19,"Yes")&amp;"/15)"</f>
        <v>Main Quests (0/15)</v>
      </c>
      <c r="C4" s="6"/>
      <c r="D4" s="6"/>
      <c r="F4" s="7" t="str">
        <f>"Main Quests (DLC) ("&amp;COUNTIF(F5:F14,"Yes")&amp;"/5)"</f>
        <v>Main Quests (DLC) (0/5)</v>
      </c>
      <c r="G4" s="6"/>
      <c r="H4" s="6"/>
    </row>
    <row r="5" spans="2:12" x14ac:dyDescent="0.25">
      <c r="B5" s="2" t="e">
        <f>IF(VLOOKUP(C5,Savegame_Data!$A:$E,5,FALSE)=1,"Yes","No")</f>
        <v>#N/A</v>
      </c>
      <c r="C5" s="1" t="s">
        <v>131</v>
      </c>
      <c r="D5" s="1" t="s">
        <v>151</v>
      </c>
      <c r="F5" s="2" t="e">
        <f>IF(VLOOKUP(G5,Savegame_Data!$A:$E,5,FALSE)=1,"Yes","No")</f>
        <v>#N/A</v>
      </c>
      <c r="G5" s="1" t="s">
        <v>146</v>
      </c>
      <c r="H5" s="1" t="s">
        <v>155</v>
      </c>
    </row>
    <row r="6" spans="2:12" x14ac:dyDescent="0.25">
      <c r="B6" s="2" t="e">
        <f>IF(VLOOKUP(C6,Savegame_Data!$A:$E,5,FALSE)=1,"Yes","No")</f>
        <v>#N/A</v>
      </c>
      <c r="C6" s="1" t="s">
        <v>132</v>
      </c>
      <c r="D6" s="1" t="s">
        <v>151</v>
      </c>
      <c r="F6" s="2" t="e">
        <f>IF(VLOOKUP(G6,Savegame_Data!$A:$E,5,FALSE)=1,"Yes","No")</f>
        <v>#N/A</v>
      </c>
      <c r="G6" s="1" t="s">
        <v>147</v>
      </c>
      <c r="H6" s="1" t="s">
        <v>156</v>
      </c>
    </row>
    <row r="7" spans="2:12" x14ac:dyDescent="0.25">
      <c r="B7" s="2" t="e">
        <f>IF(VLOOKUP(C7,Savegame_Data!$A:$E,5,FALSE)=1,"Yes","No")</f>
        <v>#N/A</v>
      </c>
      <c r="C7" s="1" t="s">
        <v>133</v>
      </c>
      <c r="D7" s="1" t="s">
        <v>151</v>
      </c>
      <c r="F7" s="2" t="e">
        <f>IF(VLOOKUP(G7,Savegame_Data!$A:$E,5,FALSE)=1,"Yes","No")</f>
        <v>#N/A</v>
      </c>
      <c r="G7" s="1" t="s">
        <v>148</v>
      </c>
      <c r="H7" s="1" t="s">
        <v>157</v>
      </c>
    </row>
    <row r="8" spans="2:12" x14ac:dyDescent="0.25">
      <c r="B8" s="2" t="e">
        <f>IF(VLOOKUP(C8,Savegame_Data!$A:$E,5,FALSE)=1,"Yes","No")</f>
        <v>#N/A</v>
      </c>
      <c r="C8" s="1" t="s">
        <v>134</v>
      </c>
      <c r="D8" s="1" t="s">
        <v>12</v>
      </c>
      <c r="F8" s="2" t="e">
        <f>IF(VLOOKUP(G8,Savegame_Data!$A:$E,5,FALSE)=1,"Yes","No")</f>
        <v>#N/A</v>
      </c>
      <c r="G8" s="1" t="s">
        <v>149</v>
      </c>
      <c r="H8" s="1" t="s">
        <v>158</v>
      </c>
    </row>
    <row r="9" spans="2:12" x14ac:dyDescent="0.25">
      <c r="B9" s="2" t="e">
        <f>IF(VLOOKUP(C9,Savegame_Data!$A:$E,5,FALSE)=1,"Yes","No")</f>
        <v>#N/A</v>
      </c>
      <c r="C9" s="1" t="s">
        <v>135</v>
      </c>
      <c r="D9" s="1" t="s">
        <v>12</v>
      </c>
      <c r="F9" s="2" t="e">
        <f>IF(VLOOKUP(G9,Savegame_Data!$A:$E,5,FALSE)=1,"Yes","No")</f>
        <v>#N/A</v>
      </c>
      <c r="G9" s="1" t="s">
        <v>150</v>
      </c>
      <c r="H9" s="1" t="s">
        <v>159</v>
      </c>
    </row>
    <row r="10" spans="2:12" x14ac:dyDescent="0.25">
      <c r="B10" s="2" t="e">
        <f>IF(VLOOKUP(C10,Savegame_Data!$A:$E,5,FALSE)=1,"Yes","No")</f>
        <v>#N/A</v>
      </c>
      <c r="C10" s="1" t="s">
        <v>136</v>
      </c>
      <c r="D10" s="1" t="s">
        <v>12</v>
      </c>
    </row>
    <row r="11" spans="2:12" x14ac:dyDescent="0.25">
      <c r="B11" s="2" t="e">
        <f>IF(VLOOKUP(C11,Savegame_Data!$A:$E,5,FALSE)=1,"Yes","No")</f>
        <v>#N/A</v>
      </c>
      <c r="C11" s="1" t="s">
        <v>137</v>
      </c>
      <c r="D11" s="1" t="s">
        <v>152</v>
      </c>
    </row>
    <row r="12" spans="2:12" x14ac:dyDescent="0.25">
      <c r="B12" s="2" t="e">
        <f>IF(VLOOKUP(C12,Savegame_Data!$A:$E,5,FALSE)=1,"Yes","No")</f>
        <v>#N/A</v>
      </c>
      <c r="C12" s="1" t="s">
        <v>138</v>
      </c>
      <c r="D12" s="1" t="s">
        <v>153</v>
      </c>
    </row>
    <row r="13" spans="2:12" x14ac:dyDescent="0.25">
      <c r="B13" s="2" t="e">
        <f>IF(VLOOKUP(C13,Savegame_Data!$A:$E,5,FALSE)=1,"Yes","No")</f>
        <v>#N/A</v>
      </c>
      <c r="C13" s="1" t="s">
        <v>139</v>
      </c>
      <c r="D13" s="1" t="s">
        <v>44</v>
      </c>
    </row>
    <row r="14" spans="2:12" x14ac:dyDescent="0.25">
      <c r="B14" s="2" t="e">
        <f>IF(VLOOKUP(C14,Savegame_Data!$A:$E,5,FALSE)=1,"Yes","No")</f>
        <v>#N/A</v>
      </c>
      <c r="C14" s="1" t="s">
        <v>140</v>
      </c>
      <c r="D14" s="1" t="s">
        <v>51</v>
      </c>
    </row>
    <row r="15" spans="2:12" x14ac:dyDescent="0.25">
      <c r="B15" s="2" t="e">
        <f>IF(VLOOKUP(C15,Savegame_Data!$A:$E,5,FALSE)=1,"Yes","No")</f>
        <v>#N/A</v>
      </c>
      <c r="C15" s="1" t="s">
        <v>141</v>
      </c>
      <c r="D15" s="1" t="s">
        <v>68</v>
      </c>
    </row>
    <row r="16" spans="2:12" x14ac:dyDescent="0.25">
      <c r="B16" s="2" t="e">
        <f>IF(VLOOKUP(C16,Savegame_Data!$A:$E,5,FALSE)=1,"Yes","No")</f>
        <v>#N/A</v>
      </c>
      <c r="C16" s="1" t="s">
        <v>142</v>
      </c>
      <c r="D16" s="1" t="s">
        <v>68</v>
      </c>
    </row>
    <row r="17" spans="2:4" x14ac:dyDescent="0.25">
      <c r="B17" s="2" t="e">
        <f>IF(VLOOKUP(C17,Savegame_Data!$A:$E,5,FALSE)=1,"Yes","No")</f>
        <v>#N/A</v>
      </c>
      <c r="C17" s="1" t="s">
        <v>143</v>
      </c>
      <c r="D17" s="1" t="s">
        <v>72</v>
      </c>
    </row>
    <row r="18" spans="2:4" x14ac:dyDescent="0.25">
      <c r="B18" s="2" t="e">
        <f>IF(VLOOKUP(C18,Savegame_Data!$A:$E,5,FALSE)=1,"Yes","No")</f>
        <v>#N/A</v>
      </c>
      <c r="C18" s="1" t="s">
        <v>144</v>
      </c>
      <c r="D18" s="1" t="s">
        <v>99</v>
      </c>
    </row>
    <row r="19" spans="2:4" x14ac:dyDescent="0.25">
      <c r="B19" s="2" t="e">
        <f>IF(VLOOKUP(C19,Savegame_Data!$A:$E,5,FALSE)=1,"Yes","No")</f>
        <v>#N/A</v>
      </c>
      <c r="C19" s="1" t="s">
        <v>145</v>
      </c>
      <c r="D19" s="1" t="s">
        <v>154</v>
      </c>
    </row>
  </sheetData>
  <mergeCells count="2">
    <mergeCell ref="B4:D4"/>
    <mergeCell ref="F4:H4"/>
  </mergeCells>
  <conditionalFormatting sqref="B2:G2 I2:L2 B3:L1048576">
    <cfRule type="cellIs" dxfId="17" priority="1" operator="equal">
      <formula>"No"</formula>
    </cfRule>
    <cfRule type="cellIs" dxfId="16" priority="2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8F81-0B6F-46FD-B653-1A103D51BB66}">
  <dimension ref="B1:L48"/>
  <sheetViews>
    <sheetView showGridLines="0" workbookViewId="0">
      <pane ySplit="3" topLeftCell="A4" activePane="bottomLeft" state="frozen"/>
      <selection pane="bottomLeft" activeCell="J30" sqref="J30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4" bestFit="1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7.28515625" bestFit="1" customWidth="1"/>
  </cols>
  <sheetData>
    <row r="1" spans="2:12" ht="6" customHeight="1" x14ac:dyDescent="0.25"/>
    <row r="2" spans="2:12" x14ac:dyDescent="0.25">
      <c r="B2" s="5" t="s">
        <v>127</v>
      </c>
      <c r="C2" s="3"/>
      <c r="D2" s="3"/>
      <c r="E2" s="3"/>
      <c r="F2" s="3"/>
      <c r="G2" s="4" t="str">
        <f>"| Total Quests: 90 | Completed : "&amp;COUNTIF(B5:J48,"Yes")&amp;" | Remaining: "&amp;90-COUNTIF(B5:J48,"Yes")&amp;" |"</f>
        <v>| Total Quests: 90 | Completed : 0 | Remaining: 90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6" t="str">
        <f>"Dueling Peaks Region ("&amp;COUNTIF(B5:B15,"Yes")&amp;"/11)"</f>
        <v>Dueling Peaks Region (0/11)</v>
      </c>
      <c r="C4" s="6"/>
      <c r="D4" s="6"/>
      <c r="F4" s="7" t="str">
        <f>"Hateno Region ("&amp;COUNTIF(F5:F14,"Yes")&amp;"/10)"</f>
        <v>Hateno Region (0/10)</v>
      </c>
      <c r="G4" s="6"/>
      <c r="H4" s="6"/>
      <c r="J4" s="7" t="str">
        <f>"Central Region ("&amp;COUNTIF(J5:J9,"Yes")&amp;"/5)"</f>
        <v>Central Region (0/5)</v>
      </c>
      <c r="K4" s="6"/>
      <c r="L4" s="6"/>
    </row>
    <row r="5" spans="2:12" x14ac:dyDescent="0.25">
      <c r="B5" s="2" t="e">
        <f>IF(VLOOKUP(C5,Savegame_Data!$A:$E,5,FALSE)=1,"Yes","No")</f>
        <v>#N/A</v>
      </c>
      <c r="C5" s="1" t="s">
        <v>0</v>
      </c>
      <c r="D5" s="1" t="s">
        <v>11</v>
      </c>
      <c r="F5" s="2" t="e">
        <f>IF(VLOOKUP(G5,Savegame_Data!$A:$E,5,FALSE)=1,"Yes","No")</f>
        <v>#N/A</v>
      </c>
      <c r="G5" s="1" t="s">
        <v>13</v>
      </c>
      <c r="H5" s="1" t="s">
        <v>23</v>
      </c>
      <c r="J5" s="2" t="e">
        <f>IF(VLOOKUP(K5,Savegame_Data!$A:$E,5,FALSE)=1,"Yes","No")</f>
        <v>#N/A</v>
      </c>
      <c r="K5" s="1" t="s">
        <v>27</v>
      </c>
      <c r="L5" s="1" t="s">
        <v>32</v>
      </c>
    </row>
    <row r="6" spans="2:12" x14ac:dyDescent="0.25">
      <c r="B6" s="2" t="e">
        <f>IF(VLOOKUP(C6,Savegame_Data!$A:$E,5,FALSE)=1,"Yes","No")</f>
        <v>#N/A</v>
      </c>
      <c r="C6" s="1" t="s">
        <v>1</v>
      </c>
      <c r="D6" s="1" t="s">
        <v>11</v>
      </c>
      <c r="F6" s="2" t="e">
        <f>IF(VLOOKUP(G6,Savegame_Data!$A:$E,5,FALSE)=1,"Yes","No")</f>
        <v>#N/A</v>
      </c>
      <c r="G6" s="1" t="s">
        <v>14</v>
      </c>
      <c r="H6" s="1" t="s">
        <v>23</v>
      </c>
      <c r="J6" s="2" t="e">
        <f>IF(VLOOKUP(K6,Savegame_Data!$A:$E,5,FALSE)=1,"Yes","No")</f>
        <v>#N/A</v>
      </c>
      <c r="K6" s="1" t="s">
        <v>28</v>
      </c>
      <c r="L6" s="1" t="s">
        <v>32</v>
      </c>
    </row>
    <row r="7" spans="2:12" x14ac:dyDescent="0.25">
      <c r="B7" s="2" t="e">
        <f>IF(VLOOKUP(C7,Savegame_Data!$A:$E,5,FALSE)=1,"Yes","No")</f>
        <v>#N/A</v>
      </c>
      <c r="C7" s="1" t="s">
        <v>2</v>
      </c>
      <c r="D7" s="1" t="s">
        <v>45</v>
      </c>
      <c r="F7" s="2" t="e">
        <f>IF(VLOOKUP(G7,Savegame_Data!$A:$E,5,FALSE)=1,"Yes","No")</f>
        <v>#N/A</v>
      </c>
      <c r="G7" s="1" t="s">
        <v>15</v>
      </c>
      <c r="H7" s="1" t="s">
        <v>23</v>
      </c>
      <c r="J7" s="2" t="e">
        <f>IF(VLOOKUP(K7,Savegame_Data!$A:$E,5,FALSE)=1,"Yes","No")</f>
        <v>#N/A</v>
      </c>
      <c r="K7" s="1" t="s">
        <v>29</v>
      </c>
      <c r="L7" s="1" t="s">
        <v>32</v>
      </c>
    </row>
    <row r="8" spans="2:12" x14ac:dyDescent="0.25">
      <c r="B8" s="2" t="e">
        <f>IF(VLOOKUP(C8,Savegame_Data!$A:$E,5,FALSE)=1,"Yes","No")</f>
        <v>#N/A</v>
      </c>
      <c r="C8" s="1" t="s">
        <v>3</v>
      </c>
      <c r="D8" s="1" t="s">
        <v>12</v>
      </c>
      <c r="F8" s="2" t="e">
        <f>IF(VLOOKUP(G8,Savegame_Data!$A:$E,5,FALSE)=1,"Yes","No")</f>
        <v>#N/A</v>
      </c>
      <c r="G8" s="1" t="s">
        <v>16</v>
      </c>
      <c r="H8" s="1" t="s">
        <v>23</v>
      </c>
      <c r="J8" s="2" t="e">
        <f>IF(VLOOKUP(K8,Savegame_Data!$A:$E,5,FALSE)=1,"Yes","No")</f>
        <v>#N/A</v>
      </c>
      <c r="K8" s="1" t="s">
        <v>30</v>
      </c>
      <c r="L8" s="1" t="s">
        <v>33</v>
      </c>
    </row>
    <row r="9" spans="2:12" x14ac:dyDescent="0.25">
      <c r="B9" s="2" t="e">
        <f>IF(VLOOKUP(C9,Savegame_Data!$A:$E,5,FALSE)=1,"Yes","No")</f>
        <v>#N/A</v>
      </c>
      <c r="C9" s="1" t="s">
        <v>4</v>
      </c>
      <c r="D9" s="1" t="s">
        <v>12</v>
      </c>
      <c r="F9" s="2" t="e">
        <f>IF(VLOOKUP(G9,Savegame_Data!$A:$E,5,FALSE)=1,"Yes","No")</f>
        <v>#N/A</v>
      </c>
      <c r="G9" s="1" t="s">
        <v>17</v>
      </c>
      <c r="H9" s="1" t="s">
        <v>23</v>
      </c>
      <c r="J9" s="2" t="e">
        <f>IF(VLOOKUP(K9,Savegame_Data!$A:$E,5,FALSE)=1,"Yes","No")</f>
        <v>#N/A</v>
      </c>
      <c r="K9" s="1" t="s">
        <v>31</v>
      </c>
      <c r="L9" s="1" t="s">
        <v>33</v>
      </c>
    </row>
    <row r="10" spans="2:12" x14ac:dyDescent="0.25">
      <c r="B10" s="2" t="e">
        <f>IF(VLOOKUP(C10,Savegame_Data!$A:$E,5,FALSE)=1,"Yes","No")</f>
        <v>#N/A</v>
      </c>
      <c r="C10" s="1" t="s">
        <v>5</v>
      </c>
      <c r="D10" s="1" t="s">
        <v>12</v>
      </c>
      <c r="F10" s="2" t="e">
        <f>IF(VLOOKUP(G10,Savegame_Data!$A:$E,5,FALSE)=1,"Yes","No")</f>
        <v>#N/A</v>
      </c>
      <c r="G10" s="1" t="s">
        <v>18</v>
      </c>
      <c r="H10" s="1" t="s">
        <v>24</v>
      </c>
    </row>
    <row r="11" spans="2:12" x14ac:dyDescent="0.25">
      <c r="B11" s="2" t="e">
        <f>IF(VLOOKUP(C11,Savegame_Data!$A:$E,5,FALSE)=1,"Yes","No")</f>
        <v>#N/A</v>
      </c>
      <c r="C11" s="1" t="s">
        <v>6</v>
      </c>
      <c r="D11" s="1" t="s">
        <v>12</v>
      </c>
      <c r="F11" s="2" t="e">
        <f>IF(VLOOKUP(G11,Savegame_Data!$A:$E,5,FALSE)=1,"Yes","No")</f>
        <v>#N/A</v>
      </c>
      <c r="G11" s="1" t="s">
        <v>19</v>
      </c>
      <c r="H11" s="1" t="s">
        <v>24</v>
      </c>
      <c r="J11" s="7" t="str">
        <f>"Eldin Region ("&amp;COUNTIF(J12:J15,"Yes")&amp;"/4)"</f>
        <v>Eldin Region (0/4)</v>
      </c>
      <c r="K11" s="6"/>
      <c r="L11" s="6"/>
    </row>
    <row r="12" spans="2:12" x14ac:dyDescent="0.25">
      <c r="B12" s="2" t="e">
        <f>IF(VLOOKUP(C12,Savegame_Data!$A:$E,5,FALSE)=1,"Yes","No")</f>
        <v>#N/A</v>
      </c>
      <c r="C12" s="1" t="s">
        <v>7</v>
      </c>
      <c r="D12" s="1" t="s">
        <v>12</v>
      </c>
      <c r="F12" s="2" t="e">
        <f>IF(VLOOKUP(G12,Savegame_Data!$A:$E,5,FALSE)=1,"Yes","No")</f>
        <v>#N/A</v>
      </c>
      <c r="G12" s="1" t="s">
        <v>20</v>
      </c>
      <c r="H12" s="1" t="s">
        <v>24</v>
      </c>
      <c r="J12" s="2" t="e">
        <f>IF(VLOOKUP(K12,Savegame_Data!$A:$E,5,FALSE)=1,"Yes","No")</f>
        <v>#N/A</v>
      </c>
      <c r="K12" s="1" t="s">
        <v>46</v>
      </c>
      <c r="L12" s="1" t="s">
        <v>50</v>
      </c>
    </row>
    <row r="13" spans="2:12" x14ac:dyDescent="0.25">
      <c r="B13" s="2" t="e">
        <f>IF(VLOOKUP(C13,Savegame_Data!$A:$E,5,FALSE)=1,"Yes","No")</f>
        <v>#N/A</v>
      </c>
      <c r="C13" s="1" t="s">
        <v>8</v>
      </c>
      <c r="D13" s="1" t="s">
        <v>12</v>
      </c>
      <c r="F13" s="2" t="e">
        <f>IF(VLOOKUP(G13,Savegame_Data!$A:$E,5,FALSE)=1,"Yes","No")</f>
        <v>#N/A</v>
      </c>
      <c r="G13" s="1" t="s">
        <v>21</v>
      </c>
      <c r="H13" s="1" t="s">
        <v>25</v>
      </c>
      <c r="J13" s="2" t="e">
        <f>IF(VLOOKUP(K13,Savegame_Data!$A:$E,5,FALSE)=1,"Yes","No")</f>
        <v>#N/A</v>
      </c>
      <c r="K13" s="1" t="s">
        <v>47</v>
      </c>
      <c r="L13" s="1" t="s">
        <v>51</v>
      </c>
    </row>
    <row r="14" spans="2:12" x14ac:dyDescent="0.25">
      <c r="B14" s="2" t="e">
        <f>IF(VLOOKUP(C14,Savegame_Data!$A:$E,5,FALSE)=1,"Yes","No")</f>
        <v>#N/A</v>
      </c>
      <c r="C14" s="1" t="s">
        <v>9</v>
      </c>
      <c r="D14" s="1" t="s">
        <v>12</v>
      </c>
      <c r="F14" s="2" t="e">
        <f>IF(VLOOKUP(G14,Savegame_Data!$A:$E,5,FALSE)=1,"Yes","No")</f>
        <v>#N/A</v>
      </c>
      <c r="G14" s="1" t="s">
        <v>22</v>
      </c>
      <c r="H14" s="1" t="s">
        <v>26</v>
      </c>
      <c r="J14" s="2" t="e">
        <f>IF(VLOOKUP(K14,Savegame_Data!$A:$E,5,FALSE)=1,"Yes","No")</f>
        <v>#N/A</v>
      </c>
      <c r="K14" s="1" t="s">
        <v>48</v>
      </c>
      <c r="L14" s="1" t="s">
        <v>51</v>
      </c>
    </row>
    <row r="15" spans="2:12" x14ac:dyDescent="0.25">
      <c r="B15" s="2" t="e">
        <f>IF(VLOOKUP(C15,Savegame_Data!$A:$E,5,FALSE)=1,"Yes","No")</f>
        <v>#N/A</v>
      </c>
      <c r="C15" s="1" t="s">
        <v>10</v>
      </c>
      <c r="D15" s="1" t="s">
        <v>12</v>
      </c>
      <c r="J15" s="2" t="e">
        <f>IF(VLOOKUP(K15,Savegame_Data!$A:$E,5,FALSE)=1,"Yes","No")</f>
        <v>#N/A</v>
      </c>
      <c r="K15" s="1" t="s">
        <v>49</v>
      </c>
      <c r="L15" s="1" t="s">
        <v>52</v>
      </c>
    </row>
    <row r="16" spans="2:12" x14ac:dyDescent="0.25">
      <c r="F16" s="7" t="str">
        <f>"Wasteland Region ("&amp;COUNTIF(F17:F28,"Yes")&amp;"/12)"</f>
        <v>Wasteland Region (0/12)</v>
      </c>
      <c r="G16" s="6"/>
      <c r="H16" s="6"/>
    </row>
    <row r="17" spans="2:12" x14ac:dyDescent="0.25">
      <c r="B17" s="7" t="str">
        <f>"Lanayru Region ("&amp;COUNTIF(B18:B26,"Yes")&amp;"/9)"</f>
        <v>Lanayru Region (0/9)</v>
      </c>
      <c r="C17" s="6"/>
      <c r="D17" s="6"/>
      <c r="F17" s="2" t="e">
        <f>IF(VLOOKUP(G17,Savegame_Data!$A:$E,5,FALSE)=1,"Yes","No")</f>
        <v>#N/A</v>
      </c>
      <c r="G17" s="1" t="s">
        <v>53</v>
      </c>
      <c r="H17" s="1" t="s">
        <v>65</v>
      </c>
      <c r="J17" s="7" t="str">
        <f>"Tabantha Region ("&amp;COUNTIF(J18:J22,"Yes")&amp;"/6)"</f>
        <v>Tabantha Region (0/6)</v>
      </c>
      <c r="K17" s="6"/>
      <c r="L17" s="6"/>
    </row>
    <row r="18" spans="2:12" x14ac:dyDescent="0.25">
      <c r="B18" s="2" t="e">
        <f>IF(VLOOKUP(C18,Savegame_Data!$A:$E,5,FALSE)=1,"Yes","No")</f>
        <v>#N/A</v>
      </c>
      <c r="C18" s="1" t="s">
        <v>34</v>
      </c>
      <c r="D18" s="1" t="s">
        <v>43</v>
      </c>
      <c r="F18" s="2" t="e">
        <f>IF(VLOOKUP(G18,Savegame_Data!$A:$E,5,FALSE)=1,"Yes","No")</f>
        <v>#N/A</v>
      </c>
      <c r="G18" s="1" t="s">
        <v>54</v>
      </c>
      <c r="H18" s="1" t="s">
        <v>65</v>
      </c>
      <c r="J18" s="2" t="e">
        <f>IF(VLOOKUP(K18,Savegame_Data!$A:$E,5,FALSE)=1,"Yes","No")</f>
        <v>#N/A</v>
      </c>
      <c r="K18" s="1" t="s">
        <v>69</v>
      </c>
      <c r="L18" s="1" t="s">
        <v>70</v>
      </c>
    </row>
    <row r="19" spans="2:12" x14ac:dyDescent="0.25">
      <c r="B19" s="2" t="e">
        <f>IF(VLOOKUP(C19,Savegame_Data!$A:$E,5,FALSE)=1,"Yes","No")</f>
        <v>#N/A</v>
      </c>
      <c r="C19" s="1" t="s">
        <v>35</v>
      </c>
      <c r="D19" s="1" t="s">
        <v>44</v>
      </c>
      <c r="F19" s="2" t="e">
        <f>IF(VLOOKUP(G19,Savegame_Data!$A:$E,5,FALSE)=1,"Yes","No")</f>
        <v>#N/A</v>
      </c>
      <c r="G19" s="1" t="s">
        <v>55</v>
      </c>
      <c r="H19" s="1" t="s">
        <v>66</v>
      </c>
      <c r="J19" s="2" t="e">
        <f>IF(VLOOKUP(K19,Savegame_Data!$A:$E,5,FALSE)=1,"Yes","No")</f>
        <v>#N/A</v>
      </c>
      <c r="K19" s="1" t="s">
        <v>71</v>
      </c>
      <c r="L19" s="1" t="s">
        <v>72</v>
      </c>
    </row>
    <row r="20" spans="2:12" x14ac:dyDescent="0.25">
      <c r="B20" s="2" t="e">
        <f>IF(VLOOKUP(C20,Savegame_Data!$A:$E,5,FALSE)=1,"Yes","No")</f>
        <v>#N/A</v>
      </c>
      <c r="C20" s="1" t="s">
        <v>36</v>
      </c>
      <c r="D20" s="1" t="s">
        <v>44</v>
      </c>
      <c r="F20" s="2" t="e">
        <f>IF(VLOOKUP(G20,Savegame_Data!$A:$E,5,FALSE)=1,"Yes","No")</f>
        <v>#N/A</v>
      </c>
      <c r="G20" s="1" t="s">
        <v>56</v>
      </c>
      <c r="H20" s="1" t="s">
        <v>67</v>
      </c>
      <c r="J20" s="2" t="e">
        <f>IF(VLOOKUP(K20,Savegame_Data!$A:$E,5,FALSE)=1,"Yes","No")</f>
        <v>#N/A</v>
      </c>
      <c r="K20" s="1" t="s">
        <v>73</v>
      </c>
      <c r="L20" s="1" t="s">
        <v>72</v>
      </c>
    </row>
    <row r="21" spans="2:12" x14ac:dyDescent="0.25">
      <c r="B21" s="2" t="e">
        <f>IF(VLOOKUP(C21,Savegame_Data!$A:$E,5,FALSE)=1,"Yes","No")</f>
        <v>#N/A</v>
      </c>
      <c r="C21" s="1" t="s">
        <v>37</v>
      </c>
      <c r="D21" s="1" t="s">
        <v>44</v>
      </c>
      <c r="F21" s="2" t="e">
        <f>IF(VLOOKUP(G21,Savegame_Data!$A:$E,5,FALSE)=1,"Yes","No")</f>
        <v>#N/A</v>
      </c>
      <c r="G21" s="1" t="s">
        <v>57</v>
      </c>
      <c r="H21" s="1" t="s">
        <v>68</v>
      </c>
      <c r="J21" s="2" t="e">
        <f>IF(VLOOKUP(K21,Savegame_Data!$A:$E,5,FALSE)=1,"Yes","No")</f>
        <v>#N/A</v>
      </c>
      <c r="K21" s="1" t="s">
        <v>74</v>
      </c>
      <c r="L21" s="1" t="s">
        <v>72</v>
      </c>
    </row>
    <row r="22" spans="2:12" x14ac:dyDescent="0.25">
      <c r="B22" s="2" t="e">
        <f>IF(VLOOKUP(C22,Savegame_Data!$A:$E,5,FALSE)=1,"Yes","No")</f>
        <v>#N/A</v>
      </c>
      <c r="C22" s="1" t="s">
        <v>38</v>
      </c>
      <c r="D22" s="1" t="s">
        <v>44</v>
      </c>
      <c r="F22" s="2" t="e">
        <f>IF(VLOOKUP(G22,Savegame_Data!$A:$E,5,FALSE)=1,"Yes","No")</f>
        <v>#N/A</v>
      </c>
      <c r="G22" s="1" t="s">
        <v>58</v>
      </c>
      <c r="H22" s="1" t="s">
        <v>68</v>
      </c>
      <c r="J22" s="2" t="e">
        <f>IF(VLOOKUP(K22,Savegame_Data!$A:$E,5,FALSE)=1,"Yes","No")</f>
        <v>#N/A</v>
      </c>
      <c r="K22" s="1" t="s">
        <v>75</v>
      </c>
      <c r="L22" s="1" t="s">
        <v>72</v>
      </c>
    </row>
    <row r="23" spans="2:12" x14ac:dyDescent="0.25">
      <c r="B23" s="2" t="e">
        <f>IF(VLOOKUP(C23,Savegame_Data!$A:$E,5,FALSE)=1,"Yes","No")</f>
        <v>#N/A</v>
      </c>
      <c r="C23" s="1" t="s">
        <v>39</v>
      </c>
      <c r="D23" s="1" t="s">
        <v>44</v>
      </c>
      <c r="F23" s="2" t="e">
        <f>IF(VLOOKUP(G23,Savegame_Data!$A:$E,5,FALSE)=1,"Yes","No")</f>
        <v>#N/A</v>
      </c>
      <c r="G23" s="1" t="s">
        <v>59</v>
      </c>
      <c r="H23" s="1" t="s">
        <v>68</v>
      </c>
      <c r="J23" s="2" t="e">
        <f>IF(VLOOKUP(K23,Savegame_Data!$A:$E,5,FALSE)=1,"Yes","No")</f>
        <v>#N/A</v>
      </c>
      <c r="K23" s="1" t="s">
        <v>128</v>
      </c>
      <c r="L23" s="1" t="s">
        <v>129</v>
      </c>
    </row>
    <row r="24" spans="2:12" x14ac:dyDescent="0.25">
      <c r="B24" s="2" t="e">
        <f>IF(VLOOKUP(C24,Savegame_Data!$A:$E,5,FALSE)=1,"Yes","No")</f>
        <v>#N/A</v>
      </c>
      <c r="C24" s="1" t="s">
        <v>40</v>
      </c>
      <c r="D24" s="1" t="s">
        <v>44</v>
      </c>
      <c r="F24" s="2" t="e">
        <f>IF(VLOOKUP(G24,Savegame_Data!$A:$E,5,FALSE)=1,"Yes","No")</f>
        <v>#N/A</v>
      </c>
      <c r="G24" s="1" t="s">
        <v>60</v>
      </c>
      <c r="H24" s="1" t="s">
        <v>68</v>
      </c>
    </row>
    <row r="25" spans="2:12" x14ac:dyDescent="0.25">
      <c r="B25" s="2" t="e">
        <f>IF(VLOOKUP(C25,Savegame_Data!$A:$E,5,FALSE)=1,"Yes","No")</f>
        <v>#N/A</v>
      </c>
      <c r="C25" s="1" t="s">
        <v>41</v>
      </c>
      <c r="D25" s="1" t="s">
        <v>44</v>
      </c>
      <c r="F25" s="2" t="e">
        <f>IF(VLOOKUP(G25,Savegame_Data!$A:$E,5,FALSE)=1,"Yes","No")</f>
        <v>#N/A</v>
      </c>
      <c r="G25" s="1" t="s">
        <v>61</v>
      </c>
      <c r="H25" s="1" t="s">
        <v>68</v>
      </c>
      <c r="J25" s="7" t="str">
        <f>"Lake Region ("&amp;COUNTIF(J26:J27,"Yes")&amp;"/2)"</f>
        <v>Lake Region (0/2)</v>
      </c>
      <c r="K25" s="6"/>
      <c r="L25" s="6"/>
    </row>
    <row r="26" spans="2:12" x14ac:dyDescent="0.25">
      <c r="B26" s="2" t="e">
        <f>IF(VLOOKUP(C26,Savegame_Data!$A:$E,5,FALSE)=1,"Yes","No")</f>
        <v>#N/A</v>
      </c>
      <c r="C26" s="1" t="s">
        <v>42</v>
      </c>
      <c r="D26" s="1" t="s">
        <v>44</v>
      </c>
      <c r="F26" s="2" t="e">
        <f>IF(VLOOKUP(G26,Savegame_Data!$A:$E,5,FALSE)=1,"Yes","No")</f>
        <v>#N/A</v>
      </c>
      <c r="G26" s="1" t="s">
        <v>62</v>
      </c>
      <c r="H26" s="1" t="s">
        <v>68</v>
      </c>
      <c r="J26" s="2" t="e">
        <f>IF(VLOOKUP(K26,Savegame_Data!$A:$E,5,FALSE)=1,"Yes","No")</f>
        <v>#N/A</v>
      </c>
      <c r="K26" s="1" t="s">
        <v>76</v>
      </c>
      <c r="L26" s="1" t="s">
        <v>77</v>
      </c>
    </row>
    <row r="27" spans="2:12" x14ac:dyDescent="0.25">
      <c r="F27" s="2" t="e">
        <f>IF(VLOOKUP(G27,Savegame_Data!$A:$E,5,FALSE)=1,"Yes","No")</f>
        <v>#N/A</v>
      </c>
      <c r="G27" s="1" t="s">
        <v>63</v>
      </c>
      <c r="H27" s="1" t="s">
        <v>68</v>
      </c>
      <c r="J27" s="2" t="e">
        <f>IF(VLOOKUP(K27,Savegame_Data!$A:$E,5,FALSE)=1,"Yes","No")</f>
        <v>#N/A</v>
      </c>
      <c r="K27" s="1" t="s">
        <v>78</v>
      </c>
      <c r="L27" s="1" t="s">
        <v>79</v>
      </c>
    </row>
    <row r="28" spans="2:12" x14ac:dyDescent="0.25">
      <c r="B28" s="7" t="str">
        <f>"Faron Region ("&amp;COUNTIF(B29:B33,"Yes")&amp;"/5)"</f>
        <v>Faron Region (0/5)</v>
      </c>
      <c r="C28" s="6" t="s">
        <v>88</v>
      </c>
      <c r="D28" s="6"/>
      <c r="F28" s="2" t="e">
        <f>IF(VLOOKUP(G28,Savegame_Data!$A:$E,5,FALSE)=1,"Yes","No")</f>
        <v>#N/A</v>
      </c>
      <c r="G28" s="1" t="s">
        <v>64</v>
      </c>
      <c r="H28" s="1" t="s">
        <v>68</v>
      </c>
    </row>
    <row r="29" spans="2:12" x14ac:dyDescent="0.25">
      <c r="B29" s="2" t="e">
        <f>IF(VLOOKUP(C29,Savegame_Data!$A:$E,5,FALSE)=1,"Yes","No")</f>
        <v>#N/A</v>
      </c>
      <c r="C29" s="1" t="s">
        <v>80</v>
      </c>
      <c r="D29" s="1" t="s">
        <v>85</v>
      </c>
      <c r="J29" s="7" t="str">
        <f>"Akkala Region ("&amp;COUNTIF(J30:J33,"Yes")&amp;"/4)"</f>
        <v>Akkala Region (0/4)</v>
      </c>
      <c r="K29" s="6"/>
      <c r="L29" s="6"/>
    </row>
    <row r="30" spans="2:12" x14ac:dyDescent="0.25">
      <c r="B30" s="2" t="e">
        <f>IF(VLOOKUP(C30,Savegame_Data!$A:$E,5,FALSE)=1,"Yes","No")</f>
        <v>#N/A</v>
      </c>
      <c r="C30" s="1" t="s">
        <v>81</v>
      </c>
      <c r="D30" s="1" t="s">
        <v>86</v>
      </c>
      <c r="F30" s="7" t="str">
        <f>"Woodland Region ("&amp;COUNTIF(F31:F37,"Yes")&amp;"/7)"</f>
        <v>Woodland Region (0/7)</v>
      </c>
      <c r="G30" s="6"/>
      <c r="H30" s="6"/>
      <c r="J30" s="2" t="e">
        <f>IF(VLOOKUP(K30,Savegame_Data!$A:$E,5,FALSE)=1,"Yes","No")</f>
        <v>#N/A</v>
      </c>
      <c r="K30" s="1" t="s">
        <v>100</v>
      </c>
      <c r="L30" s="1" t="s">
        <v>104</v>
      </c>
    </row>
    <row r="31" spans="2:12" x14ac:dyDescent="0.25">
      <c r="B31" s="2" t="e">
        <f>IF(VLOOKUP(C31,Savegame_Data!$A:$E,5,FALSE)=1,"Yes","No")</f>
        <v>#N/A</v>
      </c>
      <c r="C31" s="1" t="s">
        <v>82</v>
      </c>
      <c r="D31" s="1" t="s">
        <v>87</v>
      </c>
      <c r="F31" s="2" t="e">
        <f>IF(VLOOKUP(G31,Savegame_Data!$A:$E,5,FALSE)=1,"Yes","No")</f>
        <v>#N/A</v>
      </c>
      <c r="G31" s="1" t="s">
        <v>89</v>
      </c>
      <c r="H31" s="1" t="s">
        <v>96</v>
      </c>
      <c r="J31" s="2" t="e">
        <f>IF(VLOOKUP(K31,Savegame_Data!$A:$E,5,FALSE)=1,"Yes","No")</f>
        <v>#N/A</v>
      </c>
      <c r="K31" s="1" t="s">
        <v>101</v>
      </c>
      <c r="L31" s="1" t="s">
        <v>105</v>
      </c>
    </row>
    <row r="32" spans="2:12" x14ac:dyDescent="0.25">
      <c r="B32" s="2" t="e">
        <f>IF(VLOOKUP(C32,Savegame_Data!$A:$E,5,FALSE)=1,"Yes","No")</f>
        <v>#N/A</v>
      </c>
      <c r="C32" s="1" t="s">
        <v>83</v>
      </c>
      <c r="D32" s="1" t="s">
        <v>87</v>
      </c>
      <c r="F32" s="2" t="e">
        <f>IF(VLOOKUP(G32,Savegame_Data!$A:$E,5,FALSE)=1,"Yes","No")</f>
        <v>#N/A</v>
      </c>
      <c r="G32" s="1" t="s">
        <v>90</v>
      </c>
      <c r="H32" s="1" t="s">
        <v>97</v>
      </c>
      <c r="J32" s="2" t="e">
        <f>IF(VLOOKUP(K32,Savegame_Data!$A:$E,5,FALSE)=1,"Yes","No")</f>
        <v>#N/A</v>
      </c>
      <c r="K32" s="1" t="s">
        <v>102</v>
      </c>
      <c r="L32" s="1" t="s">
        <v>106</v>
      </c>
    </row>
    <row r="33" spans="2:12" x14ac:dyDescent="0.25">
      <c r="B33" s="2" t="e">
        <f>IF(VLOOKUP(C33,Savegame_Data!$A:$E,5,FALSE)=1,"Yes","No")</f>
        <v>#N/A</v>
      </c>
      <c r="C33" s="1" t="s">
        <v>84</v>
      </c>
      <c r="D33" s="1" t="s">
        <v>87</v>
      </c>
      <c r="F33" s="2" t="e">
        <f>IF(VLOOKUP(G33,Savegame_Data!$A:$E,5,FALSE)=1,"Yes","No")</f>
        <v>#N/A</v>
      </c>
      <c r="G33" s="1" t="s">
        <v>91</v>
      </c>
      <c r="H33" s="1" t="s">
        <v>98</v>
      </c>
      <c r="J33" s="2" t="e">
        <f>IF(VLOOKUP(K33,Savegame_Data!$A:$E,5,FALSE)=1,"Yes","No")</f>
        <v>#N/A</v>
      </c>
      <c r="K33" s="1" t="s">
        <v>103</v>
      </c>
      <c r="L33" s="1" t="s">
        <v>106</v>
      </c>
    </row>
    <row r="34" spans="2:12" x14ac:dyDescent="0.25">
      <c r="F34" s="2" t="e">
        <f>IF(VLOOKUP(G34,Savegame_Data!$A:$E,5,FALSE)=1,"Yes","No")</f>
        <v>#N/A</v>
      </c>
      <c r="G34" s="1" t="s">
        <v>92</v>
      </c>
      <c r="H34" s="1" t="s">
        <v>99</v>
      </c>
    </row>
    <row r="35" spans="2:12" x14ac:dyDescent="0.25">
      <c r="B35" s="7" t="str">
        <f>"Side Quest (DLC) ("&amp;COUNTIF(B36:B48,"Yes")&amp;"/13)"</f>
        <v>Side Quest (DLC) (0/13)</v>
      </c>
      <c r="C35" s="6"/>
      <c r="D35" s="6"/>
      <c r="F35" s="2" t="e">
        <f>IF(VLOOKUP(G35,Savegame_Data!$A:$E,5,FALSE)=1,"Yes","No")</f>
        <v>#N/A</v>
      </c>
      <c r="G35" s="1" t="s">
        <v>93</v>
      </c>
      <c r="H35" s="1" t="s">
        <v>99</v>
      </c>
      <c r="J35" s="7" t="str">
        <f>"Hebra Region ("&amp;COUNTIF(J36:J37,"Yes")&amp;"/2)"</f>
        <v>Hebra Region (0/2)</v>
      </c>
      <c r="K35" s="6"/>
      <c r="L35" s="6"/>
    </row>
    <row r="36" spans="2:12" x14ac:dyDescent="0.25">
      <c r="B36" s="2" t="e">
        <f>IF(VLOOKUP(C36,Savegame_Data!$A:$E,5,FALSE)=1,"Yes","No")</f>
        <v>#N/A</v>
      </c>
      <c r="C36" s="1" t="s">
        <v>111</v>
      </c>
      <c r="D36" s="1" t="s">
        <v>124</v>
      </c>
      <c r="F36" s="2" t="e">
        <f>IF(VLOOKUP(G36,Savegame_Data!$A:$E,5,FALSE)=1,"Yes","No")</f>
        <v>#N/A</v>
      </c>
      <c r="G36" s="1" t="s">
        <v>94</v>
      </c>
      <c r="H36" s="1" t="s">
        <v>99</v>
      </c>
      <c r="J36" s="2" t="e">
        <f>IF(VLOOKUP(K36,Savegame_Data!$A:$E,5,FALSE)=1,"Yes","No")</f>
        <v>#N/A</v>
      </c>
      <c r="K36" s="1" t="s">
        <v>107</v>
      </c>
      <c r="L36" s="1" t="s">
        <v>108</v>
      </c>
    </row>
    <row r="37" spans="2:12" x14ac:dyDescent="0.25">
      <c r="B37" s="2" t="e">
        <f>IF(VLOOKUP(C37,Savegame_Data!$A:$E,5,FALSE)=1,"Yes","No")</f>
        <v>#N/A</v>
      </c>
      <c r="C37" s="1" t="s">
        <v>112</v>
      </c>
      <c r="D37" s="1" t="s">
        <v>96</v>
      </c>
      <c r="F37" s="2" t="e">
        <f>IF(VLOOKUP(G37,Savegame_Data!$A:$E,5,FALSE)=1,"Yes","No")</f>
        <v>#N/A</v>
      </c>
      <c r="G37" s="1" t="s">
        <v>95</v>
      </c>
      <c r="H37" s="1" t="s">
        <v>99</v>
      </c>
      <c r="J37" s="2" t="e">
        <f>IF(VLOOKUP(K37,Savegame_Data!$A:$E,5,FALSE)=1,"Yes","No")</f>
        <v>#N/A</v>
      </c>
      <c r="K37" s="1" t="s">
        <v>109</v>
      </c>
      <c r="L37" s="1" t="s">
        <v>110</v>
      </c>
    </row>
    <row r="38" spans="2:12" x14ac:dyDescent="0.25">
      <c r="B38" s="2" t="e">
        <f>IF(VLOOKUP(C38,Savegame_Data!$A:$E,5,FALSE)=1,"Yes","No")</f>
        <v>#N/A</v>
      </c>
      <c r="C38" s="1" t="s">
        <v>113</v>
      </c>
      <c r="D38" s="1" t="s">
        <v>104</v>
      </c>
    </row>
    <row r="39" spans="2:12" x14ac:dyDescent="0.25">
      <c r="B39" s="2" t="e">
        <f>IF(VLOOKUP(C39,Savegame_Data!$A:$E,5,FALSE)=1,"Yes","No")</f>
        <v>#N/A</v>
      </c>
      <c r="C39" s="1" t="s">
        <v>114</v>
      </c>
      <c r="D39" s="1" t="s">
        <v>79</v>
      </c>
    </row>
    <row r="40" spans="2:12" x14ac:dyDescent="0.25">
      <c r="B40" s="2" t="e">
        <f>IF(VLOOKUP(C40,Savegame_Data!$A:$E,5,FALSE)=1,"Yes","No")</f>
        <v>#N/A</v>
      </c>
      <c r="C40" s="1" t="s">
        <v>115</v>
      </c>
      <c r="D40" s="1" t="s">
        <v>33</v>
      </c>
    </row>
    <row r="41" spans="2:12" x14ac:dyDescent="0.25">
      <c r="B41" s="2" t="e">
        <f>IF(VLOOKUP(C41,Savegame_Data!$A:$E,5,FALSE)=1,"Yes","No")</f>
        <v>#N/A</v>
      </c>
      <c r="C41" s="1" t="s">
        <v>116</v>
      </c>
      <c r="D41" s="1" t="s">
        <v>125</v>
      </c>
    </row>
    <row r="42" spans="2:12" x14ac:dyDescent="0.25">
      <c r="B42" s="2" t="e">
        <f>IF(VLOOKUP(C42,Savegame_Data!$A:$E,5,FALSE)=1,"Yes","No")</f>
        <v>#N/A</v>
      </c>
      <c r="C42" s="1" t="s">
        <v>117</v>
      </c>
      <c r="D42" s="1" t="s">
        <v>125</v>
      </c>
    </row>
    <row r="43" spans="2:12" x14ac:dyDescent="0.25">
      <c r="B43" s="2" t="e">
        <f>IF(VLOOKUP(C43,Savegame_Data!$A:$E,5,FALSE)=1,"Yes","No")</f>
        <v>#N/A</v>
      </c>
      <c r="C43" s="1" t="s">
        <v>118</v>
      </c>
      <c r="D43" s="1" t="s">
        <v>125</v>
      </c>
    </row>
    <row r="44" spans="2:12" x14ac:dyDescent="0.25">
      <c r="B44" s="2" t="e">
        <f>IF(VLOOKUP(C44,Savegame_Data!$A:$E,5,FALSE)=1,"Yes","No")</f>
        <v>#N/A</v>
      </c>
      <c r="C44" s="1" t="s">
        <v>119</v>
      </c>
      <c r="D44" s="1" t="s">
        <v>125</v>
      </c>
    </row>
    <row r="45" spans="2:12" x14ac:dyDescent="0.25">
      <c r="B45" s="2" t="e">
        <f>IF(VLOOKUP(C45,Savegame_Data!$A:$E,5,FALSE)=1,"Yes","No")</f>
        <v>#N/A</v>
      </c>
      <c r="C45" s="1" t="s">
        <v>120</v>
      </c>
      <c r="D45" s="1" t="s">
        <v>126</v>
      </c>
    </row>
    <row r="46" spans="2:12" x14ac:dyDescent="0.25">
      <c r="B46" s="2" t="e">
        <f>IF(VLOOKUP(C46,Savegame_Data!$A:$E,5,FALSE)=1,"Yes","No")</f>
        <v>#N/A</v>
      </c>
      <c r="C46" s="1" t="s">
        <v>121</v>
      </c>
      <c r="D46" s="1" t="s">
        <v>126</v>
      </c>
    </row>
    <row r="47" spans="2:12" x14ac:dyDescent="0.25">
      <c r="B47" s="2" t="e">
        <f>IF(VLOOKUP(C47,Savegame_Data!$A:$E,5,FALSE)=1,"Yes","No")</f>
        <v>#N/A</v>
      </c>
      <c r="C47" s="1" t="s">
        <v>122</v>
      </c>
      <c r="D47" s="1" t="s">
        <v>126</v>
      </c>
    </row>
    <row r="48" spans="2:12" x14ac:dyDescent="0.25">
      <c r="B48" s="2" t="e">
        <f>IF(VLOOKUP(C48,Savegame_Data!$A:$E,5,FALSE)=1,"Yes","No")</f>
        <v>#N/A</v>
      </c>
      <c r="C48" s="1" t="s">
        <v>123</v>
      </c>
      <c r="D48" s="1" t="s">
        <v>126</v>
      </c>
    </row>
  </sheetData>
  <mergeCells count="13">
    <mergeCell ref="B35:D35"/>
    <mergeCell ref="B4:D4"/>
    <mergeCell ref="F4:H4"/>
    <mergeCell ref="J4:L4"/>
    <mergeCell ref="B17:D17"/>
    <mergeCell ref="J11:L11"/>
    <mergeCell ref="F16:H16"/>
    <mergeCell ref="J17:L17"/>
    <mergeCell ref="J25:L25"/>
    <mergeCell ref="B28:D28"/>
    <mergeCell ref="F30:H30"/>
    <mergeCell ref="J29:L29"/>
    <mergeCell ref="J35:L35"/>
  </mergeCells>
  <conditionalFormatting sqref="B2:G2 I2:L2 B38:L1048576 B24:I37 J25:L37 B3:L23">
    <cfRule type="cellIs" dxfId="15" priority="1" operator="equal">
      <formula>"No"</formula>
    </cfRule>
    <cfRule type="cellIs" dxfId="14" priority="2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57E3-A70F-481D-8E8E-C615561C98F9}">
  <dimension ref="B1:L26"/>
  <sheetViews>
    <sheetView showGridLines="0" workbookViewId="0">
      <pane ySplit="3" topLeftCell="A4" activePane="bottomLeft" state="frozen"/>
      <selection pane="bottomLeft" activeCell="J19" sqref="J19:L19"/>
    </sheetView>
  </sheetViews>
  <sheetFormatPr defaultRowHeight="15" x14ac:dyDescent="0.25"/>
  <cols>
    <col min="1" max="1" width="2.42578125" customWidth="1"/>
    <col min="2" max="2" width="3.85546875" customWidth="1"/>
    <col min="3" max="3" width="24.7109375" bestFit="1" customWidth="1"/>
    <col min="4" max="4" width="22.7109375" bestFit="1" customWidth="1"/>
    <col min="5" max="5" width="2.140625" customWidth="1"/>
    <col min="6" max="6" width="3.85546875" customWidth="1"/>
    <col min="7" max="7" width="24" bestFit="1" customWidth="1"/>
    <col min="8" max="8" width="29.7109375" bestFit="1" customWidth="1"/>
    <col min="9" max="9" width="2.140625" customWidth="1"/>
    <col min="10" max="10" width="3.85546875" customWidth="1"/>
    <col min="11" max="11" width="23" bestFit="1" customWidth="1"/>
    <col min="12" max="12" width="37.28515625" bestFit="1" customWidth="1"/>
  </cols>
  <sheetData>
    <row r="1" spans="2:12" ht="6" customHeight="1" x14ac:dyDescent="0.25"/>
    <row r="2" spans="2:12" x14ac:dyDescent="0.25">
      <c r="B2" s="5" t="s">
        <v>229</v>
      </c>
      <c r="C2" s="3"/>
      <c r="D2" s="3"/>
      <c r="E2" s="3"/>
      <c r="F2" s="3"/>
      <c r="G2" s="4" t="str">
        <f>"| Total Quests: 42 | Completed : "&amp;COUNTIF(B5:J37,"Yes")&amp;" | Remaining: "&amp;42-COUNTIF(B5:J37,"Yes")&amp;" |"</f>
        <v>| Total Quests: 42 | Completed : 0 | Remaining: 42 |</v>
      </c>
      <c r="H2" s="4"/>
      <c r="I2" s="3"/>
      <c r="J2" s="3"/>
      <c r="K2" s="3"/>
      <c r="L2" s="3"/>
    </row>
    <row r="3" spans="2:12" ht="6" customHeight="1" x14ac:dyDescent="0.25"/>
    <row r="4" spans="2:12" x14ac:dyDescent="0.25">
      <c r="B4" s="6" t="str">
        <f>"Dueling Peaks Region ("&amp;COUNTIF(B5:B6,"Yes")&amp;"/2)"</f>
        <v>Dueling Peaks Region (0/2)</v>
      </c>
      <c r="C4" s="6"/>
      <c r="D4" s="6"/>
      <c r="F4" s="7" t="str">
        <f>"Hateno Region ("&amp;COUNTIF(F5:F8,"Yes")&amp;"/4)"</f>
        <v>Hateno Region (0/4)</v>
      </c>
      <c r="G4" s="6"/>
      <c r="H4" s="6"/>
      <c r="J4" s="7" t="str">
        <f>"Central Region ("&amp;COUNTIF(J5:J8,"Yes")&amp;"/4)"</f>
        <v>Central Region (0/4)</v>
      </c>
      <c r="K4" s="6"/>
      <c r="L4" s="6"/>
    </row>
    <row r="5" spans="2:12" x14ac:dyDescent="0.25">
      <c r="B5" s="2" t="e">
        <f>IF(VLOOKUP(C5,Savegame_Data!$A:$E,5,FALSE)=1,"Yes","No")</f>
        <v>#N/A</v>
      </c>
      <c r="C5" s="1" t="s">
        <v>160</v>
      </c>
      <c r="D5" s="1" t="s">
        <v>12</v>
      </c>
      <c r="F5" s="2" t="e">
        <f>IF(VLOOKUP(G5,Savegame_Data!$A:$E,5,FALSE)=1,"Yes","No")</f>
        <v>#N/A</v>
      </c>
      <c r="G5" s="1" t="s">
        <v>163</v>
      </c>
      <c r="H5" s="1" t="s">
        <v>23</v>
      </c>
      <c r="J5" s="2" t="e">
        <f>IF(VLOOKUP(K5,Savegame_Data!$A:$E,5,FALSE)=1,"Yes","No")</f>
        <v>#N/A</v>
      </c>
      <c r="K5" s="1" t="s">
        <v>216</v>
      </c>
      <c r="L5" s="1" t="s">
        <v>220</v>
      </c>
    </row>
    <row r="6" spans="2:12" x14ac:dyDescent="0.25">
      <c r="B6" s="2" t="e">
        <f>IF(VLOOKUP(C6,Savegame_Data!$A:$E,5,FALSE)=1,"Yes","No")</f>
        <v>#N/A</v>
      </c>
      <c r="C6" s="1" t="s">
        <v>161</v>
      </c>
      <c r="D6" s="1" t="s">
        <v>162</v>
      </c>
      <c r="F6" s="2" t="e">
        <f>IF(VLOOKUP(G6,Savegame_Data!$A:$E,5,FALSE)=1,"Yes","No")</f>
        <v>#N/A</v>
      </c>
      <c r="G6" s="1" t="s">
        <v>164</v>
      </c>
      <c r="H6" s="1" t="s">
        <v>167</v>
      </c>
      <c r="J6" s="2" t="e">
        <f>IF(VLOOKUP(K6,Savegame_Data!$A:$E,5,FALSE)=1,"Yes","No")</f>
        <v>#N/A</v>
      </c>
      <c r="K6" s="1" t="s">
        <v>217</v>
      </c>
      <c r="L6" s="1" t="s">
        <v>124</v>
      </c>
    </row>
    <row r="7" spans="2:12" x14ac:dyDescent="0.25">
      <c r="F7" s="2" t="e">
        <f>IF(VLOOKUP(G7,Savegame_Data!$A:$E,5,FALSE)=1,"Yes","No")</f>
        <v>#N/A</v>
      </c>
      <c r="G7" s="1" t="s">
        <v>165</v>
      </c>
      <c r="H7" s="1" t="s">
        <v>168</v>
      </c>
      <c r="J7" s="2" t="e">
        <f>IF(VLOOKUP(K7,Savegame_Data!$A:$E,5,FALSE)=1,"Yes","No")</f>
        <v>#N/A</v>
      </c>
      <c r="K7" s="1" t="s">
        <v>218</v>
      </c>
      <c r="L7" s="1" t="s">
        <v>124</v>
      </c>
    </row>
    <row r="8" spans="2:12" x14ac:dyDescent="0.25">
      <c r="B8" s="7" t="str">
        <f>"Lanayru Region ("&amp;COUNTIF(B9:B10,"Yes")&amp;"/2)"</f>
        <v>Lanayru Region (0/2)</v>
      </c>
      <c r="C8" s="6"/>
      <c r="D8" s="6"/>
      <c r="F8" s="2" t="e">
        <f>IF(VLOOKUP(G8,Savegame_Data!$A:$E,5,FALSE)=1,"Yes","No")</f>
        <v>#N/A</v>
      </c>
      <c r="G8" s="1" t="s">
        <v>166</v>
      </c>
      <c r="H8" s="1" t="s">
        <v>23</v>
      </c>
      <c r="J8" s="2" t="e">
        <f>IF(VLOOKUP(K8,Savegame_Data!$A:$E,5,FALSE)=1,"Yes","No")</f>
        <v>#N/A</v>
      </c>
      <c r="K8" s="1" t="s">
        <v>219</v>
      </c>
      <c r="L8" s="1" t="s">
        <v>124</v>
      </c>
    </row>
    <row r="9" spans="2:12" x14ac:dyDescent="0.25">
      <c r="B9" s="2" t="e">
        <f>IF(VLOOKUP(C9,Savegame_Data!$A:$E,5,FALSE)=1,"Yes","No")</f>
        <v>#N/A</v>
      </c>
      <c r="C9" s="1" t="s">
        <v>169</v>
      </c>
      <c r="D9" s="1" t="s">
        <v>171</v>
      </c>
    </row>
    <row r="10" spans="2:12" x14ac:dyDescent="0.25">
      <c r="B10" s="2" t="e">
        <f>IF(VLOOKUP(C10,Savegame_Data!$A:$E,5,FALSE)=1,"Yes","No")</f>
        <v>#N/A</v>
      </c>
      <c r="C10" s="1" t="s">
        <v>170</v>
      </c>
      <c r="D10" s="1" t="s">
        <v>44</v>
      </c>
      <c r="F10" s="7" t="str">
        <f>"Wasteland Region ("&amp;COUNTIF(F11:F20,"Yes")&amp;"/10)"</f>
        <v>Wasteland Region (0/10)</v>
      </c>
      <c r="G10" s="6"/>
      <c r="H10" s="6"/>
      <c r="J10" s="7" t="str">
        <f>"Eldin Region ("&amp;COUNTIF(J11:J13,"Yes")&amp;"/4)"</f>
        <v>Eldin Region (0/4)</v>
      </c>
      <c r="K10" s="6"/>
      <c r="L10" s="6"/>
    </row>
    <row r="11" spans="2:12" x14ac:dyDescent="0.25">
      <c r="F11" s="2" t="e">
        <f>IF(VLOOKUP(G11,Savegame_Data!$A:$E,5,FALSE)=1,"Yes","No")</f>
        <v>#N/A</v>
      </c>
      <c r="G11" s="1" t="s">
        <v>175</v>
      </c>
      <c r="H11" s="1" t="s">
        <v>129</v>
      </c>
      <c r="J11" s="2" t="e">
        <f>IF(VLOOKUP(K11,Savegame_Data!$A:$E,5,FALSE)=1,"Yes","No")</f>
        <v>#N/A</v>
      </c>
      <c r="K11" s="1" t="s">
        <v>172</v>
      </c>
      <c r="L11" s="1" t="s">
        <v>51</v>
      </c>
    </row>
    <row r="12" spans="2:12" x14ac:dyDescent="0.25">
      <c r="B12" s="7" t="str">
        <f>"Faron Region ("&amp;COUNTIF(B13:B16,"Yes")&amp;"/4)"</f>
        <v>Faron Region (0/4)</v>
      </c>
      <c r="C12" s="6" t="s">
        <v>88</v>
      </c>
      <c r="D12" s="6"/>
      <c r="F12" s="2" t="e">
        <f>IF(VLOOKUP(G12,Savegame_Data!$A:$E,5,FALSE)=1,"Yes","No")</f>
        <v>#N/A</v>
      </c>
      <c r="G12" s="1" t="s">
        <v>176</v>
      </c>
      <c r="H12" s="1" t="s">
        <v>185</v>
      </c>
      <c r="J12" s="2" t="e">
        <f>IF(VLOOKUP(K12,Savegame_Data!$A:$E,5,FALSE)=1,"Yes","No")</f>
        <v>#N/A</v>
      </c>
      <c r="K12" s="1" t="s">
        <v>173</v>
      </c>
      <c r="L12" s="1" t="s">
        <v>194</v>
      </c>
    </row>
    <row r="13" spans="2:12" x14ac:dyDescent="0.25">
      <c r="B13" s="2" t="e">
        <f>IF(VLOOKUP(C13,Savegame_Data!$A:$E,5,FALSE)=1,"Yes","No")</f>
        <v>#N/A</v>
      </c>
      <c r="C13" s="1" t="s">
        <v>200</v>
      </c>
      <c r="D13" s="1" t="s">
        <v>204</v>
      </c>
      <c r="F13" s="2" t="e">
        <f>IF(VLOOKUP(G13,Savegame_Data!$A:$E,5,FALSE)=1,"Yes","No")</f>
        <v>#N/A</v>
      </c>
      <c r="G13" s="1" t="s">
        <v>177</v>
      </c>
      <c r="H13" s="1" t="s">
        <v>186</v>
      </c>
      <c r="J13" s="2" t="e">
        <f>IF(VLOOKUP(K13,Savegame_Data!$A:$E,5,FALSE)=1,"Yes","No")</f>
        <v>#N/A</v>
      </c>
      <c r="K13" s="1" t="s">
        <v>174</v>
      </c>
      <c r="L13" s="1" t="s">
        <v>195</v>
      </c>
    </row>
    <row r="14" spans="2:12" x14ac:dyDescent="0.25">
      <c r="B14" s="2" t="e">
        <f>IF(VLOOKUP(C14,Savegame_Data!$A:$E,5,FALSE)=1,"Yes","No")</f>
        <v>#N/A</v>
      </c>
      <c r="C14" s="1" t="s">
        <v>201</v>
      </c>
      <c r="D14" s="1" t="s">
        <v>205</v>
      </c>
      <c r="F14" s="2" t="e">
        <f>IF(VLOOKUP(G14,Savegame_Data!$A:$E,5,FALSE)=1,"Yes","No")</f>
        <v>#N/A</v>
      </c>
      <c r="G14" s="1" t="s">
        <v>178</v>
      </c>
      <c r="H14" s="1" t="s">
        <v>187</v>
      </c>
    </row>
    <row r="15" spans="2:12" x14ac:dyDescent="0.25">
      <c r="B15" s="2" t="e">
        <f>IF(VLOOKUP(C15,Savegame_Data!$A:$E,5,FALSE)=1,"Yes","No")</f>
        <v>#N/A</v>
      </c>
      <c r="C15" s="1" t="s">
        <v>202</v>
      </c>
      <c r="D15" s="1" t="s">
        <v>206</v>
      </c>
      <c r="F15" s="2" t="e">
        <f>IF(VLOOKUP(G15,Savegame_Data!$A:$E,5,FALSE)=1,"Yes","No")</f>
        <v>#N/A</v>
      </c>
      <c r="G15" s="1" t="s">
        <v>179</v>
      </c>
      <c r="H15" s="1" t="s">
        <v>67</v>
      </c>
      <c r="J15" s="7" t="str">
        <f>"Tabantha Region ("&amp;COUNTIF(J16:J17,"Yes")&amp;"/2)"</f>
        <v>Tabantha Region (0/2)</v>
      </c>
      <c r="K15" s="6"/>
      <c r="L15" s="6"/>
    </row>
    <row r="16" spans="2:12" x14ac:dyDescent="0.25">
      <c r="B16" s="2" t="e">
        <f>IF(VLOOKUP(C16,Savegame_Data!$A:$E,5,FALSE)=1,"Yes","No")</f>
        <v>#N/A</v>
      </c>
      <c r="C16" s="1" t="s">
        <v>203</v>
      </c>
      <c r="D16" s="1" t="s">
        <v>207</v>
      </c>
      <c r="F16" s="2" t="e">
        <f>IF(VLOOKUP(G16,Savegame_Data!$A:$E,5,FALSE)=1,"Yes","No")</f>
        <v>#N/A</v>
      </c>
      <c r="G16" s="1" t="s">
        <v>180</v>
      </c>
      <c r="H16" s="1" t="s">
        <v>188</v>
      </c>
      <c r="J16" s="2" t="e">
        <f>IF(VLOOKUP(K16,Savegame_Data!$A:$E,5,FALSE)=1,"Yes","No")</f>
        <v>#N/A</v>
      </c>
      <c r="K16" s="1" t="s">
        <v>191</v>
      </c>
      <c r="L16" s="1" t="s">
        <v>193</v>
      </c>
    </row>
    <row r="17" spans="2:12" x14ac:dyDescent="0.25">
      <c r="F17" s="2" t="e">
        <f>IF(VLOOKUP(G17,Savegame_Data!$A:$E,5,FALSE)=1,"Yes","No")</f>
        <v>#N/A</v>
      </c>
      <c r="G17" s="1" t="s">
        <v>181</v>
      </c>
      <c r="H17" s="1" t="s">
        <v>189</v>
      </c>
      <c r="J17" s="2" t="e">
        <f>IF(VLOOKUP(K17,Savegame_Data!$A:$E,5,FALSE)=1,"Yes","No")</f>
        <v>#N/A</v>
      </c>
      <c r="K17" s="1" t="s">
        <v>192</v>
      </c>
      <c r="L17" s="1" t="s">
        <v>72</v>
      </c>
    </row>
    <row r="18" spans="2:12" x14ac:dyDescent="0.25">
      <c r="B18" s="7" t="str">
        <f>"Woodland Region ("&amp;COUNTIF(B19:B21,"Yes")&amp;"/3)"</f>
        <v>Woodland Region (0/3)</v>
      </c>
      <c r="C18" s="6"/>
      <c r="D18" s="6"/>
      <c r="F18" s="2" t="e">
        <f>IF(VLOOKUP(G18,Savegame_Data!$A:$E,5,FALSE)=1,"Yes","No")</f>
        <v>#N/A</v>
      </c>
      <c r="G18" s="1" t="s">
        <v>182</v>
      </c>
      <c r="H18" s="1" t="s">
        <v>68</v>
      </c>
    </row>
    <row r="19" spans="2:12" x14ac:dyDescent="0.25">
      <c r="B19" s="2" t="e">
        <f>IF(VLOOKUP(C19,Savegame_Data!$A:$E,5,FALSE)=1,"Yes","No")</f>
        <v>#N/A</v>
      </c>
      <c r="C19" s="1" t="s">
        <v>221</v>
      </c>
      <c r="D19" s="1" t="s">
        <v>224</v>
      </c>
      <c r="F19" s="2" t="e">
        <f>IF(VLOOKUP(G19,Savegame_Data!$A:$E,5,FALSE)=1,"Yes","No")</f>
        <v>#N/A</v>
      </c>
      <c r="G19" s="1" t="s">
        <v>183</v>
      </c>
      <c r="H19" s="1" t="s">
        <v>68</v>
      </c>
      <c r="J19" s="7" t="str">
        <f>"Lake Region ("&amp;COUNTIF(J20:J21,"Yes")&amp;"/2)"</f>
        <v>Lake Region (0/2)</v>
      </c>
      <c r="K19" s="6"/>
      <c r="L19" s="6"/>
    </row>
    <row r="20" spans="2:12" x14ac:dyDescent="0.25">
      <c r="B20" s="2" t="e">
        <f>IF(VLOOKUP(C20,Savegame_Data!$A:$E,5,FALSE)=1,"Yes","No")</f>
        <v>#N/A</v>
      </c>
      <c r="C20" s="1" t="s">
        <v>222</v>
      </c>
      <c r="D20" s="1" t="s">
        <v>225</v>
      </c>
      <c r="F20" s="2" t="e">
        <f>IF(VLOOKUP(G20,Savegame_Data!$A:$E,5,FALSE)=1,"Yes","No")</f>
        <v>#N/A</v>
      </c>
      <c r="G20" s="1" t="s">
        <v>184</v>
      </c>
      <c r="H20" s="1" t="s">
        <v>190</v>
      </c>
      <c r="J20" s="2" t="e">
        <f>IF(VLOOKUP(K20,Savegame_Data!$A:$E,5,FALSE)=1,"Yes","No")</f>
        <v>#N/A</v>
      </c>
      <c r="K20" s="1" t="s">
        <v>196</v>
      </c>
      <c r="L20" s="1" t="s">
        <v>198</v>
      </c>
    </row>
    <row r="21" spans="2:12" x14ac:dyDescent="0.25">
      <c r="B21" s="2" t="e">
        <f>IF(VLOOKUP(C21,Savegame_Data!$A:$E,5,FALSE)=1,"Yes","No")</f>
        <v>#N/A</v>
      </c>
      <c r="C21" s="1" t="s">
        <v>223</v>
      </c>
      <c r="D21" s="1" t="s">
        <v>226</v>
      </c>
      <c r="J21" s="2" t="e">
        <f>IF(VLOOKUP(K21,Savegame_Data!$A:$E,5,FALSE)=1,"Yes","No")</f>
        <v>#N/A</v>
      </c>
      <c r="K21" s="1" t="s">
        <v>197</v>
      </c>
      <c r="L21" s="1" t="s">
        <v>199</v>
      </c>
    </row>
    <row r="22" spans="2:12" x14ac:dyDescent="0.25">
      <c r="F22" s="7" t="str">
        <f>"Akkala Region ("&amp;COUNTIF(F23:F26,"Yes")&amp;"/4)"</f>
        <v>Akkala Region (0/4)</v>
      </c>
      <c r="G22" s="6"/>
      <c r="H22" s="6"/>
    </row>
    <row r="23" spans="2:12" x14ac:dyDescent="0.25">
      <c r="B23" s="7" t="str">
        <f>"Hebra Region ("&amp;COUNTIF(B24:B25,"Yes")&amp;"/2)"</f>
        <v>Hebra Region (0/2)</v>
      </c>
      <c r="C23" s="6"/>
      <c r="D23" s="6"/>
      <c r="F23" s="2" t="e">
        <f>IF(VLOOKUP(G23,Savegame_Data!$A:$E,5,FALSE)=1,"Yes","No")</f>
        <v>#N/A</v>
      </c>
      <c r="G23" s="1" t="s">
        <v>208</v>
      </c>
      <c r="H23" s="1" t="s">
        <v>211</v>
      </c>
    </row>
    <row r="24" spans="2:12" x14ac:dyDescent="0.25">
      <c r="B24" s="2" t="e">
        <f>IF(VLOOKUP(C24,Savegame_Data!$A:$E,5,FALSE)=1,"Yes","No")</f>
        <v>#N/A</v>
      </c>
      <c r="C24" s="1" t="s">
        <v>213</v>
      </c>
      <c r="D24" s="1" t="s">
        <v>72</v>
      </c>
      <c r="F24" s="2" t="e">
        <f>IF(VLOOKUP(G24,Savegame_Data!$A:$E,5,FALSE)=1,"Yes","No")</f>
        <v>#N/A</v>
      </c>
      <c r="G24" s="1" t="s">
        <v>209</v>
      </c>
      <c r="H24" s="1" t="s">
        <v>212</v>
      </c>
    </row>
    <row r="25" spans="2:12" x14ac:dyDescent="0.25">
      <c r="B25" s="2" t="e">
        <f>IF(VLOOKUP(C25,Savegame_Data!$A:$E,5,FALSE)=1,"Yes","No")</f>
        <v>#N/A</v>
      </c>
      <c r="C25" s="1" t="s">
        <v>214</v>
      </c>
      <c r="D25" s="1" t="s">
        <v>215</v>
      </c>
      <c r="F25" s="2" t="e">
        <f>IF(VLOOKUP(G25,Savegame_Data!$A:$E,5,FALSE)=1,"Yes","No")</f>
        <v>#N/A</v>
      </c>
      <c r="G25" s="1" t="s">
        <v>210</v>
      </c>
      <c r="H25" s="1" t="s">
        <v>105</v>
      </c>
    </row>
    <row r="26" spans="2:12" x14ac:dyDescent="0.25">
      <c r="F26" s="2" t="e">
        <f>IF(VLOOKUP(G26,Savegame_Data!$A:$E,5,FALSE)=1,"Yes","No")</f>
        <v>#N/A</v>
      </c>
      <c r="G26" s="1" t="s">
        <v>227</v>
      </c>
      <c r="H26" s="1" t="s">
        <v>228</v>
      </c>
    </row>
  </sheetData>
  <mergeCells count="12">
    <mergeCell ref="B4:D4"/>
    <mergeCell ref="F4:H4"/>
    <mergeCell ref="J4:L4"/>
    <mergeCell ref="B8:D8"/>
    <mergeCell ref="F10:H10"/>
    <mergeCell ref="J10:L10"/>
    <mergeCell ref="J19:L19"/>
    <mergeCell ref="B12:D12"/>
    <mergeCell ref="F22:H22"/>
    <mergeCell ref="B18:D18"/>
    <mergeCell ref="B23:D23"/>
    <mergeCell ref="J15:L15"/>
  </mergeCells>
  <conditionalFormatting sqref="B2:G2 I2:L2 B49:L1048576 E38:L48 B27:I27 I24:I26 E17:E26 B3:L9 B10:E16 F10:H20 J10:L13 I20:L23 I10:I19 J15:L17 E28:I29 E30:E37 I30:I33 B18:D21 J19:L21 J28:L28 F22:H25 I34:L34 I35:I37 B23:D25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B22:D26">
    <cfRule type="cellIs" dxfId="11" priority="13" operator="equal">
      <formula>"No"</formula>
    </cfRule>
    <cfRule type="cellIs" dxfId="10" priority="14" operator="equal">
      <formula>"Yes"</formula>
    </cfRule>
  </conditionalFormatting>
  <conditionalFormatting sqref="B33:D33">
    <cfRule type="cellIs" dxfId="9" priority="11" operator="equal">
      <formula>"No"</formula>
    </cfRule>
    <cfRule type="cellIs" dxfId="8" priority="12" operator="equal">
      <formula>"Yes"</formula>
    </cfRule>
  </conditionalFormatting>
  <conditionalFormatting sqref="F34:H37">
    <cfRule type="cellIs" dxfId="7" priority="9" operator="equal">
      <formula>"No"</formula>
    </cfRule>
    <cfRule type="cellIs" dxfId="6" priority="10" operator="equal">
      <formula>"Yes"</formula>
    </cfRule>
  </conditionalFormatting>
  <conditionalFormatting sqref="B34:D48">
    <cfRule type="cellIs" dxfId="5" priority="1" operator="equal">
      <formula>"No"</formula>
    </cfRule>
    <cfRule type="cellIs" dxfId="4" priority="2" operator="equal">
      <formula>"Yes"</formula>
    </cfRule>
  </conditionalFormatting>
  <conditionalFormatting sqref="G26:H26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F26">
    <cfRule type="cellIs" dxfId="1" priority="3" operator="equal">
      <formula>"No"</formula>
    </cfRule>
    <cfRule type="cellIs" dxfId="0" priority="4" operator="equal">
      <formula>"Yes"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7648-3E67-41C5-8AFB-B722B117B233}">
  <dimension ref="A1"/>
  <sheetViews>
    <sheetView workbookViewId="0">
      <selection activeCell="E37" sqref="E37"/>
    </sheetView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Main Quests</vt:lpstr>
      <vt:lpstr>Side Quests</vt:lpstr>
      <vt:lpstr>Shrine Quests</vt:lpstr>
      <vt:lpstr>Savegame_Data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2020-05-29T01:19:26Z</dcterms:created>
  <dcterms:modified xsi:type="dcterms:W3CDTF">2020-06-15T02:58:21Z</dcterms:modified>
</cp:coreProperties>
</file>