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OTEBOOK\excel-2021-01\Pedro\"/>
    </mc:Choice>
  </mc:AlternateContent>
  <bookViews>
    <workbookView xWindow="-120" yWindow="-120" windowWidth="20730" windowHeight="11160"/>
  </bookViews>
  <sheets>
    <sheet name="Folha de Pagamento" sheetId="2" r:id="rId1"/>
    <sheet name="Funcionários" sheetId="1" r:id="rId2"/>
    <sheet name="Cargos" sheetId="3" r:id="rId3"/>
    <sheet name="Cargos Folha" sheetId="6" r:id="rId4"/>
    <sheet name="INSS" sheetId="4" r:id="rId5"/>
    <sheet name="IRRF" sheetId="5" r:id="rId6"/>
  </sheets>
  <definedNames>
    <definedName name="Cargos">Cargos!$A$3:$C$17</definedName>
    <definedName name="INSS">INSS!$A$4:$C$7</definedName>
    <definedName name="INSSs">'Folha de Pagamento'!$F$6:$F$21</definedName>
    <definedName name="IRRF">IRRF!$A$4:$C$11</definedName>
    <definedName name="SalariosBrutos">'Folha de Pagamento'!$E$6:$E$21</definedName>
    <definedName name="SalariosLiquidos">'Folha de Pagamento'!$K$6:$K$21</definedName>
    <definedName name="tabfunc">'Folha de Pagamento'!$A$5:$K$21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6" i="2"/>
  <c r="E3" i="2" l="1"/>
  <c r="K25" i="2" l="1"/>
  <c r="J25" i="2"/>
  <c r="H25" i="2"/>
  <c r="K24" i="2"/>
  <c r="J24" i="2"/>
  <c r="H24" i="2"/>
  <c r="K23" i="2"/>
  <c r="J23" i="2"/>
  <c r="H23" i="2"/>
  <c r="K22" i="2"/>
  <c r="J22" i="2"/>
  <c r="H22" i="2"/>
  <c r="D7" i="2" l="1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6" i="2"/>
  <c r="E6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6" i="2"/>
  <c r="C2" i="6" l="1"/>
  <c r="I6" i="2"/>
  <c r="F6" i="2"/>
  <c r="I21" i="2"/>
  <c r="F21" i="2"/>
  <c r="I17" i="2"/>
  <c r="F17" i="2"/>
  <c r="I13" i="2"/>
  <c r="F13" i="2"/>
  <c r="I9" i="2"/>
  <c r="F9" i="2"/>
  <c r="I20" i="2"/>
  <c r="F20" i="2"/>
  <c r="F16" i="2"/>
  <c r="I16" i="2"/>
  <c r="I12" i="2"/>
  <c r="F12" i="2"/>
  <c r="F8" i="2"/>
  <c r="I8" i="2"/>
  <c r="I19" i="2"/>
  <c r="F19" i="2"/>
  <c r="I15" i="2"/>
  <c r="F15" i="2"/>
  <c r="I11" i="2"/>
  <c r="F11" i="2"/>
  <c r="I7" i="2"/>
  <c r="F7" i="2"/>
  <c r="I18" i="2"/>
  <c r="F18" i="2"/>
  <c r="I14" i="2"/>
  <c r="F14" i="2"/>
  <c r="I10" i="2"/>
  <c r="F10" i="2"/>
  <c r="E23" i="2"/>
  <c r="E24" i="2"/>
  <c r="E22" i="2"/>
  <c r="E2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6" i="2"/>
  <c r="F22" i="2" l="1"/>
  <c r="F25" i="2"/>
  <c r="F24" i="2"/>
  <c r="F23" i="2"/>
  <c r="I24" i="2"/>
  <c r="I23" i="2"/>
  <c r="I22" i="2"/>
  <c r="I25" i="2"/>
</calcChain>
</file>

<file path=xl/sharedStrings.xml><?xml version="1.0" encoding="utf-8"?>
<sst xmlns="http://schemas.openxmlformats.org/spreadsheetml/2006/main" count="99" uniqueCount="78">
  <si>
    <t>Silva</t>
  </si>
  <si>
    <t>de</t>
  </si>
  <si>
    <t>Malaquias</t>
  </si>
  <si>
    <t>Souza</t>
  </si>
  <si>
    <t>Cezar         Pedro</t>
  </si>
  <si>
    <t>Jesus</t>
  </si>
  <si>
    <t>da</t>
  </si>
  <si>
    <t>Antonio</t>
  </si>
  <si>
    <t xml:space="preserve">Mario        Antonio </t>
  </si>
  <si>
    <t>Juliana</t>
  </si>
  <si>
    <t>Simões</t>
  </si>
  <si>
    <t xml:space="preserve">Pedro </t>
  </si>
  <si>
    <t>Almeida</t>
  </si>
  <si>
    <t>Complemento</t>
  </si>
  <si>
    <t>Nome</t>
  </si>
  <si>
    <t>Sobrenome</t>
  </si>
  <si>
    <t xml:space="preserve">josé carlos </t>
  </si>
  <si>
    <t>marisa    Abreu</t>
  </si>
  <si>
    <t>almeida</t>
  </si>
  <si>
    <t>jesus</t>
  </si>
  <si>
    <t>vera</t>
  </si>
  <si>
    <t>mario Paulo</t>
  </si>
  <si>
    <t xml:space="preserve">sheila       maria </t>
  </si>
  <si>
    <t>garcia</t>
  </si>
  <si>
    <t xml:space="preserve">maria      Lourdes </t>
  </si>
  <si>
    <t>abreu</t>
  </si>
  <si>
    <t>juliano</t>
  </si>
  <si>
    <t>wanda          Silva</t>
  </si>
  <si>
    <t>silva</t>
  </si>
  <si>
    <t>abel</t>
  </si>
  <si>
    <t>marinho</t>
  </si>
  <si>
    <t>antonia</t>
  </si>
  <si>
    <t>josefa</t>
  </si>
  <si>
    <t>sonia</t>
  </si>
  <si>
    <t>Empresas Simul &amp; Ação Ltda. - Folha de Pagamento Inteligente</t>
  </si>
  <si>
    <t>Salário mínimo:</t>
  </si>
  <si>
    <t>Mês:</t>
  </si>
  <si>
    <t>Funcionário</t>
  </si>
  <si>
    <t>Cód.Cargo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</si>
  <si>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</si>
  <si>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</si>
  <si>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</si>
  <si>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</si>
  <si>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</si>
  <si>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</si>
  <si>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</si>
  <si>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</si>
  <si>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</si>
  <si>
    <t>Cargos</t>
  </si>
  <si>
    <t>Código</t>
  </si>
  <si>
    <t>Salários</t>
  </si>
  <si>
    <t>Análista de Salários</t>
  </si>
  <si>
    <t>Auxiliar de Contabilidade</t>
  </si>
  <si>
    <t>Chefe de Cobrança</t>
  </si>
  <si>
    <t>Chefe de Expedição</t>
  </si>
  <si>
    <t>Contador</t>
  </si>
  <si>
    <t>Diretor de Divisão</t>
  </si>
  <si>
    <t>Auxiliar de Escritório</t>
  </si>
  <si>
    <t>Gerente Comercial</t>
  </si>
  <si>
    <t>Gerente de Pessoal</t>
  </si>
  <si>
    <t>Gerente de Treinamento</t>
  </si>
  <si>
    <t>Gerente Financeiro</t>
  </si>
  <si>
    <t>Contínuo</t>
  </si>
  <si>
    <t>Operador de Computador</t>
  </si>
  <si>
    <t>Programador de Computador</t>
  </si>
  <si>
    <t>Analista de Sistemas</t>
  </si>
  <si>
    <t>Total de Salários Pagos</t>
  </si>
  <si>
    <t>Média de Salários Pagos</t>
  </si>
  <si>
    <t xml:space="preserve">Maior Salário Pago </t>
  </si>
  <si>
    <t>Menor Salário Pago</t>
  </si>
  <si>
    <t>Aliquota</t>
  </si>
  <si>
    <t>De</t>
  </si>
  <si>
    <t>Até</t>
  </si>
  <si>
    <t>em diante</t>
  </si>
  <si>
    <t>IRRF</t>
  </si>
  <si>
    <t>Crachá</t>
  </si>
  <si>
    <t>Cód.Barra</t>
  </si>
  <si>
    <t>Total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</si>
</sst>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mmmm\,\ 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rcode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44" fontId="0" fillId="0" borderId="0" xfId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0" fillId="3" borderId="2" xfId="0" applyFont="1" applyFill="1" applyBorder="1"/>
    <xf numFmtId="0" fontId="1" fillId="0" borderId="1" xfId="0" applyFont="1" applyBorder="1"/>
    <xf numFmtId="0" fontId="0" fillId="0" borderId="2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0" borderId="7" xfId="0" applyFont="1" applyBorder="1"/>
    <xf numFmtId="0" fontId="0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4" fontId="1" fillId="3" borderId="2" xfId="1" applyFont="1" applyFill="1" applyBorder="1"/>
    <xf numFmtId="44" fontId="0" fillId="3" borderId="2" xfId="1" applyFont="1" applyFill="1" applyBorder="1"/>
    <xf numFmtId="44" fontId="1" fillId="3" borderId="3" xfId="1" applyFont="1" applyFill="1" applyBorder="1"/>
    <xf numFmtId="44" fontId="0" fillId="0" borderId="2" xfId="1" applyFont="1" applyBorder="1"/>
    <xf numFmtId="44" fontId="0" fillId="0" borderId="3" xfId="1" applyFont="1" applyBorder="1"/>
    <xf numFmtId="44" fontId="0" fillId="3" borderId="3" xfId="1" applyFont="1" applyFill="1" applyBorder="1"/>
    <xf numFmtId="44" fontId="0" fillId="0" borderId="8" xfId="1" applyFont="1" applyBorder="1"/>
    <xf numFmtId="44" fontId="0" fillId="0" borderId="9" xfId="1" applyFont="1" applyBorder="1"/>
    <xf numFmtId="165" fontId="0" fillId="0" borderId="0" xfId="0" applyNumberFormat="1"/>
    <xf numFmtId="44" fontId="0" fillId="0" borderId="0" xfId="0" applyNumberFormat="1"/>
    <xf numFmtId="0" fontId="5" fillId="0" borderId="0" xfId="0" applyFont="1"/>
  </cellXfs>
  <cellStyles count="2">
    <cellStyle name="Moeda" xfId="1" builtinId="4"/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1"/>
        <name val="Barcod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5:K25" totalsRowShown="0" headerRowDxfId="1" headerRowBorderDxfId="2" tableBorderDxfId="3">
  <autoFilter ref="A5:K25"/>
  <tableColumns count="11">
    <tableColumn id="1" name="Funcionário"/>
    <tableColumn id="2" name="Cód.Cargo"/>
    <tableColumn id="3" name="Cargo"/>
    <tableColumn id="4" name="Nr. Sal. "/>
    <tableColumn id="5" name="Sal. Bruto "/>
    <tableColumn id="6" name="INSS"/>
    <tableColumn id="7" name="Dep."/>
    <tableColumn id="8" name="Sal. Fam. "/>
    <tableColumn id="9" name="IRRF "/>
    <tableColumn id="10" name="Tot. Desc. "/>
    <tableColumn id="11" name="Sal. Líq.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M5:N21" totalsRowShown="0">
  <autoFilter ref="M5:N21"/>
  <tableColumns count="2">
    <tableColumn id="1" name="Crachá">
      <calculatedColumnFormula>RANDBETWEEN(10000000,99999999)</calculatedColumnFormula>
    </tableColumn>
    <tableColumn id="2" name="Cód.Barra" dataDxfId="0">
      <calculatedColumnFormula>RANDBETWEEN(10000000,99999999)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C28" sqref="C28"/>
    </sheetView>
  </sheetViews>
  <sheetFormatPr defaultRowHeight="15"/>
  <cols>
    <col min="1" max="1" width="23.85546875" customWidth="1"/>
    <col min="2" max="2" width="12.7109375" customWidth="1"/>
    <col min="3" max="3" width="23.85546875" bestFit="1" customWidth="1"/>
    <col min="4" max="4" width="9.85546875" customWidth="1"/>
    <col min="5" max="5" width="14.28515625" bestFit="1" customWidth="1"/>
    <col min="6" max="6" width="13.28515625" bestFit="1" customWidth="1"/>
    <col min="8" max="8" width="11.42578125" customWidth="1"/>
    <col min="9" max="9" width="13.28515625" bestFit="1" customWidth="1"/>
    <col min="10" max="10" width="12.140625" customWidth="1"/>
    <col min="11" max="11" width="10.28515625" customWidth="1"/>
    <col min="13" max="13" width="10.5703125" customWidth="1"/>
    <col min="14" max="14" width="10.140625" bestFit="1" customWidth="1"/>
  </cols>
  <sheetData>
    <row r="1" spans="1:14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4">
      <c r="A3" t="s">
        <v>35</v>
      </c>
      <c r="B3" s="3">
        <v>1100</v>
      </c>
      <c r="D3" t="s">
        <v>36</v>
      </c>
      <c r="E3" s="27">
        <f>DATE(2021,10,2)</f>
        <v>44471</v>
      </c>
    </row>
    <row r="5" spans="1:14">
      <c r="A5" s="11" t="s">
        <v>37</v>
      </c>
      <c r="B5" s="12" t="s">
        <v>38</v>
      </c>
      <c r="C5" s="12" t="s">
        <v>39</v>
      </c>
      <c r="D5" s="12" t="s">
        <v>40</v>
      </c>
      <c r="E5" s="12" t="s">
        <v>41</v>
      </c>
      <c r="F5" s="12" t="s">
        <v>42</v>
      </c>
      <c r="G5" s="12" t="s">
        <v>43</v>
      </c>
      <c r="H5" s="12" t="s">
        <v>44</v>
      </c>
      <c r="I5" s="12" t="s">
        <v>45</v>
      </c>
      <c r="J5" s="12" t="s">
        <v>46</v>
      </c>
      <c r="K5" s="13" t="s">
        <v>47</v>
      </c>
      <c r="M5" t="s">
        <v>75</v>
      </c>
      <c r="N5" t="s">
        <v>76</v>
      </c>
    </row>
    <row r="6" spans="1:14">
      <c r="A6" t="str">
        <f>TRIM(CONCATENATE(PROPER(Funcionários!B2)," ",Funcionários!C2," ", PROPER(Funcionários!A2)))</f>
        <v>José Carlos de Almeida</v>
      </c>
      <c r="B6">
        <v>2</v>
      </c>
      <c r="C6" t="str">
        <f t="shared" ref="C6:C21" si="0">IF(AND($B6&gt;=1,$B6&lt;=15),VLOOKUP($B6,Cargos,2,FALSE), "Cargo Inexistente")</f>
        <v>Auxiliar de Contabilidade</v>
      </c>
      <c r="D6">
        <f t="shared" ref="D6:D21" si="1">IF(AND($B6&gt;=1,$B6&lt;=15),VLOOKUP($B6,Cargos,3,FALSE), "")</f>
        <v>6</v>
      </c>
      <c r="E6" s="3">
        <f>PRODUCT(D6*B$3)</f>
        <v>6600</v>
      </c>
      <c r="F6" s="28">
        <f>VLOOKUP(D6,INSS,3,TRUE)*E6</f>
        <v>462.00000000000006</v>
      </c>
      <c r="G6">
        <v>1</v>
      </c>
      <c r="I6" s="28">
        <f>VLOOKUP($G6,IRRF,3,TRUE)*E6</f>
        <v>132</v>
      </c>
      <c r="M6">
        <f ca="1">RANDBETWEEN(10000000,99999999)</f>
        <v>68052689</v>
      </c>
      <c r="N6" s="29">
        <f ca="1">RANDBETWEEN(10000000,99999999)</f>
        <v>64948622</v>
      </c>
    </row>
    <row r="7" spans="1:14">
      <c r="A7" t="str">
        <f>TRIM(CONCATENATE(PROPER(Funcionários!B3)," ",Funcionários!C3," ", PROPER(Funcionários!A3)))</f>
        <v>Marisa Abreu Silva</v>
      </c>
      <c r="B7">
        <v>2</v>
      </c>
      <c r="C7" t="str">
        <f t="shared" si="0"/>
        <v>Auxiliar de Contabilidade</v>
      </c>
      <c r="D7">
        <f t="shared" si="1"/>
        <v>6</v>
      </c>
      <c r="E7" s="3">
        <f t="shared" ref="E7:E21" si="2">PRODUCT(D7*B$3)</f>
        <v>6600</v>
      </c>
      <c r="F7" s="28">
        <f>VLOOKUP(D7,INSS,3,TRUE)*E7</f>
        <v>462.00000000000006</v>
      </c>
      <c r="G7">
        <v>2</v>
      </c>
      <c r="I7" s="28">
        <f>VLOOKUP($G7,IRRF,3,TRUE)*E7</f>
        <v>264</v>
      </c>
      <c r="M7">
        <f t="shared" ref="M7:N21" ca="1" si="3">RANDBETWEEN(10000000,99999999)</f>
        <v>97173395</v>
      </c>
      <c r="N7" s="29">
        <f t="shared" ca="1" si="3"/>
        <v>27299939</v>
      </c>
    </row>
    <row r="8" spans="1:14">
      <c r="A8" t="str">
        <f>TRIM(CONCATENATE(PROPER(Funcionários!B4)," ",Funcionários!C4," ", PROPER(Funcionários!A4)))</f>
        <v>Pedro de Almeida</v>
      </c>
      <c r="B8">
        <v>3</v>
      </c>
      <c r="C8" t="str">
        <f t="shared" si="0"/>
        <v>Chefe de Cobrança</v>
      </c>
      <c r="D8">
        <f t="shared" si="1"/>
        <v>7</v>
      </c>
      <c r="E8" s="3">
        <f t="shared" si="2"/>
        <v>7700</v>
      </c>
      <c r="F8" s="28">
        <f>VLOOKUP(D8,INSS,3,TRUE)*E8</f>
        <v>539</v>
      </c>
      <c r="G8">
        <v>3</v>
      </c>
      <c r="I8" s="28">
        <f>VLOOKUP($G8,IRRF,3,TRUE)*E8</f>
        <v>308</v>
      </c>
      <c r="M8">
        <f t="shared" ca="1" si="3"/>
        <v>78767944</v>
      </c>
      <c r="N8" s="29">
        <f t="shared" ca="1" si="3"/>
        <v>90575355</v>
      </c>
    </row>
    <row r="9" spans="1:14">
      <c r="A9" t="str">
        <f>TRIM(CONCATENATE(PROPER(Funcionários!B5)," ",Funcionários!C5," ", PROPER(Funcionários!A5)))</f>
        <v>Vera Jesus</v>
      </c>
      <c r="B9">
        <v>4</v>
      </c>
      <c r="C9" t="str">
        <f t="shared" si="0"/>
        <v>Chefe de Expedição</v>
      </c>
      <c r="D9">
        <f t="shared" si="1"/>
        <v>7</v>
      </c>
      <c r="E9" s="3">
        <f t="shared" si="2"/>
        <v>7700</v>
      </c>
      <c r="F9" s="28">
        <f>VLOOKUP(D9,INSS,3,TRUE)*E9</f>
        <v>539</v>
      </c>
      <c r="G9">
        <v>0</v>
      </c>
      <c r="I9" s="28">
        <f>VLOOKUP($G9,IRRF,3,TRUE)*E9</f>
        <v>154</v>
      </c>
      <c r="M9">
        <f t="shared" ca="1" si="3"/>
        <v>14159517</v>
      </c>
      <c r="N9" s="29">
        <f t="shared" ca="1" si="3"/>
        <v>40843336</v>
      </c>
    </row>
    <row r="10" spans="1:14">
      <c r="A10" t="str">
        <f>TRIM(CONCATENATE(PROPER(Funcionários!B6)," ",Funcionários!C6," ", PROPER(Funcionários!A6)))</f>
        <v>Mario Paulo Simões</v>
      </c>
      <c r="B10">
        <v>5</v>
      </c>
      <c r="C10" t="str">
        <f t="shared" si="0"/>
        <v>Contador</v>
      </c>
      <c r="D10">
        <f t="shared" si="1"/>
        <v>13</v>
      </c>
      <c r="E10" s="3">
        <f t="shared" si="2"/>
        <v>14300</v>
      </c>
      <c r="F10" s="28">
        <f>VLOOKUP(D10,INSS,3,TRUE)*E10</f>
        <v>1430</v>
      </c>
      <c r="G10">
        <v>0</v>
      </c>
      <c r="I10" s="28">
        <f>VLOOKUP($G10,IRRF,3,TRUE)*E10</f>
        <v>286</v>
      </c>
      <c r="M10">
        <f t="shared" ca="1" si="3"/>
        <v>76128604</v>
      </c>
      <c r="N10" s="29">
        <f t="shared" ca="1" si="3"/>
        <v>58842725</v>
      </c>
    </row>
    <row r="11" spans="1:14">
      <c r="A11" t="str">
        <f>TRIM(CONCATENATE(PROPER(Funcionários!B7)," ",Funcionários!C7," ", PROPER(Funcionários!A7)))</f>
        <v>Sheila Maria de Souza</v>
      </c>
      <c r="B11">
        <v>6</v>
      </c>
      <c r="C11" t="str">
        <f t="shared" si="0"/>
        <v>Diretor de Divisão</v>
      </c>
      <c r="D11">
        <f t="shared" si="1"/>
        <v>20</v>
      </c>
      <c r="E11" s="3">
        <f t="shared" si="2"/>
        <v>22000</v>
      </c>
      <c r="F11" s="28">
        <f>VLOOKUP(D11,INSS,3,TRUE)*E11</f>
        <v>2200</v>
      </c>
      <c r="G11">
        <v>3</v>
      </c>
      <c r="I11" s="28">
        <f>VLOOKUP($G11,IRRF,3,TRUE)*E11</f>
        <v>880</v>
      </c>
      <c r="M11">
        <f t="shared" ca="1" si="3"/>
        <v>31621498</v>
      </c>
      <c r="N11" s="29">
        <f t="shared" ca="1" si="3"/>
        <v>41405191</v>
      </c>
    </row>
    <row r="12" spans="1:14">
      <c r="A12" t="str">
        <f>TRIM(CONCATENATE(PROPER(Funcionários!B8)," ",Funcionários!C8," ", PROPER(Funcionários!A8)))</f>
        <v>Maria Lourdes Garcia</v>
      </c>
      <c r="B12">
        <v>5</v>
      </c>
      <c r="C12" t="str">
        <f t="shared" si="0"/>
        <v>Contador</v>
      </c>
      <c r="D12">
        <f t="shared" si="1"/>
        <v>13</v>
      </c>
      <c r="E12" s="3">
        <f t="shared" si="2"/>
        <v>14300</v>
      </c>
      <c r="F12" s="28">
        <f>VLOOKUP(D12,INSS,3,TRUE)*E12</f>
        <v>1430</v>
      </c>
      <c r="G12">
        <v>4</v>
      </c>
      <c r="I12" s="28">
        <f>VLOOKUP($G12,IRRF,3,TRUE)*E12</f>
        <v>858</v>
      </c>
      <c r="M12">
        <f t="shared" ca="1" si="3"/>
        <v>43771803</v>
      </c>
      <c r="N12" s="29">
        <f t="shared" ca="1" si="3"/>
        <v>68234519</v>
      </c>
    </row>
    <row r="13" spans="1:14">
      <c r="A13" t="str">
        <f>TRIM(CONCATENATE(PROPER(Funcionários!B9)," ",Funcionários!C9," ", PROPER(Funcionários!A9)))</f>
        <v>Juliana da Silva</v>
      </c>
      <c r="B13">
        <v>6</v>
      </c>
      <c r="C13" t="str">
        <f t="shared" si="0"/>
        <v>Diretor de Divisão</v>
      </c>
      <c r="D13">
        <f t="shared" si="1"/>
        <v>20</v>
      </c>
      <c r="E13" s="3">
        <f t="shared" si="2"/>
        <v>22000</v>
      </c>
      <c r="F13" s="28">
        <f>VLOOKUP(D13,INSS,3,TRUE)*E13</f>
        <v>2200</v>
      </c>
      <c r="G13">
        <v>0</v>
      </c>
      <c r="I13" s="28">
        <f>VLOOKUP($G13,IRRF,3,TRUE)*E13</f>
        <v>440</v>
      </c>
      <c r="M13">
        <f t="shared" ca="1" si="3"/>
        <v>48921690</v>
      </c>
      <c r="N13" s="29">
        <f t="shared" ca="1" si="3"/>
        <v>97022937</v>
      </c>
    </row>
    <row r="14" spans="1:14">
      <c r="A14" t="str">
        <f>TRIM(CONCATENATE(PROPER(Funcionários!B10)," ",Funcionários!C10," ", PROPER(Funcionários!A10)))</f>
        <v>Mario Antonio de Abreu</v>
      </c>
      <c r="B14">
        <v>2</v>
      </c>
      <c r="C14" t="str">
        <f t="shared" si="0"/>
        <v>Auxiliar de Contabilidade</v>
      </c>
      <c r="D14">
        <f t="shared" si="1"/>
        <v>6</v>
      </c>
      <c r="E14" s="3">
        <f t="shared" si="2"/>
        <v>6600</v>
      </c>
      <c r="F14" s="28">
        <f>VLOOKUP(D14,INSS,3,TRUE)*E14</f>
        <v>462.00000000000006</v>
      </c>
      <c r="G14">
        <v>2</v>
      </c>
      <c r="I14" s="28">
        <f>VLOOKUP($G14,IRRF,3,TRUE)*E14</f>
        <v>264</v>
      </c>
      <c r="M14">
        <f t="shared" ca="1" si="3"/>
        <v>49330738</v>
      </c>
      <c r="N14" s="29">
        <f t="shared" ca="1" si="3"/>
        <v>35682034</v>
      </c>
    </row>
    <row r="15" spans="1:14">
      <c r="A15" t="str">
        <f>TRIM(CONCATENATE(PROPER(Funcionários!B11)," ",Funcionários!C11," ", PROPER(Funcionários!A11)))</f>
        <v>Wanda Silva Juliano</v>
      </c>
      <c r="B15">
        <v>3</v>
      </c>
      <c r="C15" t="str">
        <f t="shared" si="0"/>
        <v>Chefe de Cobrança</v>
      </c>
      <c r="D15">
        <f t="shared" si="1"/>
        <v>7</v>
      </c>
      <c r="E15" s="3">
        <f t="shared" si="2"/>
        <v>7700</v>
      </c>
      <c r="F15" s="28">
        <f>VLOOKUP(D15,INSS,3,TRUE)*E15</f>
        <v>539</v>
      </c>
      <c r="G15">
        <v>1</v>
      </c>
      <c r="I15" s="28">
        <f>VLOOKUP($G15,IRRF,3,TRUE)*E15</f>
        <v>154</v>
      </c>
      <c r="M15">
        <f t="shared" ca="1" si="3"/>
        <v>15195319</v>
      </c>
      <c r="N15" s="29">
        <f t="shared" ca="1" si="3"/>
        <v>12147473</v>
      </c>
    </row>
    <row r="16" spans="1:14">
      <c r="A16" t="str">
        <f>TRIM(CONCATENATE(PROPER(Funcionários!B12)," ",Funcionários!C12," ", PROPER(Funcionários!A12)))</f>
        <v>Antonio da Silva</v>
      </c>
      <c r="B16">
        <v>4</v>
      </c>
      <c r="C16" t="str">
        <f t="shared" si="0"/>
        <v>Chefe de Expedição</v>
      </c>
      <c r="D16">
        <f t="shared" si="1"/>
        <v>7</v>
      </c>
      <c r="E16" s="3">
        <f t="shared" si="2"/>
        <v>7700</v>
      </c>
      <c r="F16" s="28">
        <f>VLOOKUP(D16,INSS,3,TRUE)*E16</f>
        <v>539</v>
      </c>
      <c r="G16">
        <v>1</v>
      </c>
      <c r="I16" s="28">
        <f>VLOOKUP($G16,IRRF,3,TRUE)*E16</f>
        <v>154</v>
      </c>
      <c r="M16">
        <f t="shared" ca="1" si="3"/>
        <v>39839922</v>
      </c>
      <c r="N16" s="29">
        <f t="shared" ca="1" si="3"/>
        <v>53648625</v>
      </c>
    </row>
    <row r="17" spans="1:14">
      <c r="A17" t="str">
        <f>TRIM(CONCATENATE(PROPER(Funcionários!B13)," ",Funcionários!C13," ", PROPER(Funcionários!A13)))</f>
        <v>Cezar Pedro de Jesus</v>
      </c>
      <c r="B17">
        <v>5</v>
      </c>
      <c r="C17" t="str">
        <f t="shared" si="0"/>
        <v>Contador</v>
      </c>
      <c r="D17">
        <f t="shared" si="1"/>
        <v>13</v>
      </c>
      <c r="E17" s="3">
        <f t="shared" si="2"/>
        <v>14300</v>
      </c>
      <c r="F17" s="28">
        <f>VLOOKUP(D17,INSS,3,TRUE)*E17</f>
        <v>1430</v>
      </c>
      <c r="G17">
        <v>0</v>
      </c>
      <c r="I17" s="28">
        <f>VLOOKUP($G17,IRRF,3,TRUE)*E17</f>
        <v>286</v>
      </c>
      <c r="M17">
        <f t="shared" ca="1" si="3"/>
        <v>87743044</v>
      </c>
      <c r="N17" s="29">
        <f t="shared" ca="1" si="3"/>
        <v>33851749</v>
      </c>
    </row>
    <row r="18" spans="1:14">
      <c r="A18" t="str">
        <f>TRIM(CONCATENATE(PROPER(Funcionários!B14)," ",Funcionários!C14," ", PROPER(Funcionários!A14)))</f>
        <v>Abel de Souza</v>
      </c>
      <c r="B18">
        <v>1</v>
      </c>
      <c r="C18" t="str">
        <f t="shared" si="0"/>
        <v>Análista de Salários</v>
      </c>
      <c r="D18">
        <f t="shared" si="1"/>
        <v>10</v>
      </c>
      <c r="E18" s="3">
        <f t="shared" si="2"/>
        <v>11000</v>
      </c>
      <c r="F18" s="28">
        <f>VLOOKUP(D18,INSS,3,TRUE)*E18</f>
        <v>935.00000000000011</v>
      </c>
      <c r="G18">
        <v>3</v>
      </c>
      <c r="I18" s="28">
        <f>VLOOKUP($G18,IRRF,3,TRUE)*E18</f>
        <v>440</v>
      </c>
      <c r="M18">
        <f t="shared" ca="1" si="3"/>
        <v>58726787</v>
      </c>
      <c r="N18" s="29">
        <f t="shared" ca="1" si="3"/>
        <v>81656622</v>
      </c>
    </row>
    <row r="19" spans="1:14">
      <c r="A19" t="str">
        <f>TRIM(CONCATENATE(PROPER(Funcionários!B15)," ",Funcionários!C15," ", PROPER(Funcionários!A15)))</f>
        <v>Antonia de Marinho</v>
      </c>
      <c r="B19">
        <v>2</v>
      </c>
      <c r="C19" t="str">
        <f t="shared" si="0"/>
        <v>Auxiliar de Contabilidade</v>
      </c>
      <c r="D19">
        <f t="shared" si="1"/>
        <v>6</v>
      </c>
      <c r="E19" s="3">
        <f t="shared" si="2"/>
        <v>6600</v>
      </c>
      <c r="F19" s="28">
        <f>VLOOKUP(D19,INSS,3,TRUE)*E19</f>
        <v>462.00000000000006</v>
      </c>
      <c r="G19">
        <v>2</v>
      </c>
      <c r="I19" s="28">
        <f>VLOOKUP($G19,IRRF,3,TRUE)*E19</f>
        <v>264</v>
      </c>
      <c r="M19">
        <f t="shared" ca="1" si="3"/>
        <v>32577183</v>
      </c>
      <c r="N19" s="29">
        <f t="shared" ca="1" si="3"/>
        <v>36725367</v>
      </c>
    </row>
    <row r="20" spans="1:14">
      <c r="A20" t="str">
        <f>TRIM(CONCATENATE(PROPER(Funcionários!B16)," ",Funcionários!C16," ", PROPER(Funcionários!A16)))</f>
        <v>Josefa de Malaquias</v>
      </c>
      <c r="B20">
        <v>3</v>
      </c>
      <c r="C20" t="str">
        <f t="shared" si="0"/>
        <v>Chefe de Cobrança</v>
      </c>
      <c r="D20">
        <f t="shared" si="1"/>
        <v>7</v>
      </c>
      <c r="E20" s="3">
        <f t="shared" si="2"/>
        <v>7700</v>
      </c>
      <c r="F20" s="28">
        <f>VLOOKUP(D20,INSS,3,TRUE)*E20</f>
        <v>539</v>
      </c>
      <c r="G20">
        <v>0</v>
      </c>
      <c r="I20" s="28">
        <f>VLOOKUP($G20,IRRF,3,TRUE)*E20</f>
        <v>154</v>
      </c>
      <c r="M20">
        <f t="shared" ca="1" si="3"/>
        <v>59139987</v>
      </c>
      <c r="N20" s="29">
        <f t="shared" ca="1" si="3"/>
        <v>61435414</v>
      </c>
    </row>
    <row r="21" spans="1:14">
      <c r="A21" t="str">
        <f>TRIM(CONCATENATE(PROPER(Funcionários!B17)," ",Funcionários!C17," ", PROPER(Funcionários!A17)))</f>
        <v>Sonia Silva</v>
      </c>
      <c r="B21">
        <v>6</v>
      </c>
      <c r="C21" t="str">
        <f t="shared" si="0"/>
        <v>Diretor de Divisão</v>
      </c>
      <c r="D21">
        <f t="shared" si="1"/>
        <v>20</v>
      </c>
      <c r="E21" s="3">
        <f t="shared" si="2"/>
        <v>22000</v>
      </c>
      <c r="F21" s="28">
        <f>VLOOKUP(D21,INSS,3,TRUE)*E21</f>
        <v>2200</v>
      </c>
      <c r="G21">
        <v>1</v>
      </c>
      <c r="I21" s="28">
        <f>VLOOKUP($G21,IRRF,3,TRUE)*E21</f>
        <v>440</v>
      </c>
      <c r="M21">
        <f t="shared" ca="1" si="3"/>
        <v>50265069</v>
      </c>
      <c r="N21" s="29">
        <f t="shared" ca="1" si="3"/>
        <v>73833720</v>
      </c>
    </row>
    <row r="22" spans="1:14">
      <c r="A22" s="7" t="s">
        <v>66</v>
      </c>
      <c r="B22" s="8"/>
      <c r="C22" s="8"/>
      <c r="D22" s="8"/>
      <c r="E22" s="19">
        <f>SUM(SalariosBrutos)</f>
        <v>184800</v>
      </c>
      <c r="F22" s="20">
        <f>SUM(INSSs)</f>
        <v>16368</v>
      </c>
      <c r="G22" s="20"/>
      <c r="H22" s="20">
        <f>SUM(H6:H21)</f>
        <v>0</v>
      </c>
      <c r="I22" s="20">
        <f>SUM(I6:I21)</f>
        <v>5478</v>
      </c>
      <c r="J22" s="20">
        <f>SUM(J6:J21)</f>
        <v>0</v>
      </c>
      <c r="K22" s="21">
        <f>SUM(SalariosLiquidos)</f>
        <v>0</v>
      </c>
    </row>
    <row r="23" spans="1:14">
      <c r="A23" s="9" t="s">
        <v>67</v>
      </c>
      <c r="B23" s="10"/>
      <c r="C23" s="10"/>
      <c r="D23" s="10"/>
      <c r="E23" s="22">
        <f>AVERAGE(E6:E21)</f>
        <v>11550</v>
      </c>
      <c r="F23" s="22">
        <f>AVERAGE(F6:F21)</f>
        <v>1023</v>
      </c>
      <c r="G23" s="22"/>
      <c r="H23" s="22" t="e">
        <f>AVERAGE(H6:H21)</f>
        <v>#DIV/0!</v>
      </c>
      <c r="I23" s="22">
        <f>AVERAGE(I6:I21)</f>
        <v>342.375</v>
      </c>
      <c r="J23" s="22" t="e">
        <f>AVERAGE(J6:J21)</f>
        <v>#DIV/0!</v>
      </c>
      <c r="K23" s="23" t="e">
        <f>AVERAGE(K6:K21)</f>
        <v>#DIV/0!</v>
      </c>
    </row>
    <row r="24" spans="1:14">
      <c r="A24" s="7" t="s">
        <v>68</v>
      </c>
      <c r="B24" s="8"/>
      <c r="C24" s="8"/>
      <c r="D24" s="8"/>
      <c r="E24" s="20">
        <f>MAX(E6:E21)</f>
        <v>22000</v>
      </c>
      <c r="F24" s="20">
        <f>MAX(F6:F21)</f>
        <v>2200</v>
      </c>
      <c r="G24" s="20"/>
      <c r="H24" s="20">
        <f>MAX(H6:H21)</f>
        <v>0</v>
      </c>
      <c r="I24" s="20">
        <f>MAX(I6:I21)</f>
        <v>880</v>
      </c>
      <c r="J24" s="20">
        <f>MAX(J6:J21)</f>
        <v>0</v>
      </c>
      <c r="K24" s="24">
        <f>MAX(K6:K21)</f>
        <v>0</v>
      </c>
    </row>
    <row r="25" spans="1:14">
      <c r="A25" s="14" t="s">
        <v>69</v>
      </c>
      <c r="B25" s="15"/>
      <c r="C25" s="15"/>
      <c r="D25" s="15"/>
      <c r="E25" s="25">
        <f>MIN(E6:E21)</f>
        <v>6600</v>
      </c>
      <c r="F25" s="25">
        <f>MIN(F6:F21)</f>
        <v>462.00000000000006</v>
      </c>
      <c r="G25" s="25"/>
      <c r="H25" s="25">
        <f>MIN(H6:H21)</f>
        <v>0</v>
      </c>
      <c r="I25" s="25">
        <f>MIN(I6:I21)</f>
        <v>132</v>
      </c>
      <c r="J25" s="25">
        <f>MIN(J6:J21)</f>
        <v>0</v>
      </c>
      <c r="K25" s="26">
        <f>MIN(K6:K21)</f>
        <v>0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" sqref="E2"/>
    </sheetView>
  </sheetViews>
  <sheetFormatPr defaultRowHeight="15"/>
  <cols>
    <col min="1" max="1" width="10.7109375" bestFit="1" customWidth="1"/>
    <col min="2" max="2" width="16.42578125" bestFit="1" customWidth="1"/>
    <col min="3" max="3" width="13.140625" bestFit="1" customWidth="1"/>
    <col min="5" max="5" width="67.28515625" customWidth="1"/>
  </cols>
  <sheetData>
    <row r="1" spans="1:5">
      <c r="A1" s="1" t="s">
        <v>15</v>
      </c>
      <c r="B1" s="1" t="s">
        <v>14</v>
      </c>
      <c r="C1" s="1" t="s">
        <v>13</v>
      </c>
    </row>
    <row r="2" spans="1:5">
      <c r="A2" t="s">
        <v>12</v>
      </c>
      <c r="B2" t="s">
        <v>16</v>
      </c>
      <c r="C2" t="s">
        <v>1</v>
      </c>
      <c r="E2" t="str">
        <f>TRIM(CONCATENATE(PROPER(B2)," ",C2," ",PROPER(A2)))</f>
        <v>José Carlos de Almeida</v>
      </c>
    </row>
    <row r="3" spans="1:5">
      <c r="A3" t="s">
        <v>0</v>
      </c>
      <c r="B3" t="s">
        <v>17</v>
      </c>
      <c r="E3" t="str">
        <f t="shared" ref="E3:E17" si="0">TRIM(CONCATENATE(PROPER(B3)," ",C3," ",PROPER(A3)))</f>
        <v>Marisa Abreu Silva</v>
      </c>
    </row>
    <row r="4" spans="1:5">
      <c r="A4" t="s">
        <v>18</v>
      </c>
      <c r="B4" t="s">
        <v>11</v>
      </c>
      <c r="C4" t="s">
        <v>1</v>
      </c>
      <c r="E4" t="str">
        <f t="shared" si="0"/>
        <v>Pedro de Almeida</v>
      </c>
    </row>
    <row r="5" spans="1:5">
      <c r="A5" t="s">
        <v>19</v>
      </c>
      <c r="B5" t="s">
        <v>20</v>
      </c>
      <c r="E5" t="str">
        <f t="shared" si="0"/>
        <v>Vera Jesus</v>
      </c>
    </row>
    <row r="6" spans="1:5">
      <c r="A6" t="s">
        <v>10</v>
      </c>
      <c r="B6" t="s">
        <v>21</v>
      </c>
      <c r="E6" t="str">
        <f t="shared" si="0"/>
        <v>Mario Paulo Simões</v>
      </c>
    </row>
    <row r="7" spans="1:5">
      <c r="A7" t="s">
        <v>3</v>
      </c>
      <c r="B7" t="s">
        <v>22</v>
      </c>
      <c r="C7" t="s">
        <v>1</v>
      </c>
      <c r="E7" t="str">
        <f t="shared" si="0"/>
        <v>Sheila Maria de Souza</v>
      </c>
    </row>
    <row r="8" spans="1:5">
      <c r="A8" t="s">
        <v>23</v>
      </c>
      <c r="B8" t="s">
        <v>24</v>
      </c>
      <c r="E8" t="str">
        <f t="shared" si="0"/>
        <v>Maria Lourdes Garcia</v>
      </c>
    </row>
    <row r="9" spans="1:5">
      <c r="A9" t="s">
        <v>0</v>
      </c>
      <c r="B9" t="s">
        <v>9</v>
      </c>
      <c r="C9" t="s">
        <v>6</v>
      </c>
      <c r="E9" t="str">
        <f t="shared" si="0"/>
        <v>Juliana da Silva</v>
      </c>
    </row>
    <row r="10" spans="1:5">
      <c r="A10" t="s">
        <v>25</v>
      </c>
      <c r="B10" t="s">
        <v>8</v>
      </c>
      <c r="C10" t="s">
        <v>1</v>
      </c>
      <c r="E10" t="str">
        <f t="shared" si="0"/>
        <v>Mario Antonio de Abreu</v>
      </c>
    </row>
    <row r="11" spans="1:5">
      <c r="A11" t="s">
        <v>26</v>
      </c>
      <c r="B11" t="s">
        <v>27</v>
      </c>
      <c r="E11" t="str">
        <f t="shared" si="0"/>
        <v>Wanda Silva Juliano</v>
      </c>
    </row>
    <row r="12" spans="1:5">
      <c r="A12" t="s">
        <v>28</v>
      </c>
      <c r="B12" t="s">
        <v>7</v>
      </c>
      <c r="C12" t="s">
        <v>6</v>
      </c>
      <c r="E12" t="str">
        <f t="shared" si="0"/>
        <v>Antonio da Silva</v>
      </c>
    </row>
    <row r="13" spans="1:5">
      <c r="A13" t="s">
        <v>5</v>
      </c>
      <c r="B13" t="s">
        <v>4</v>
      </c>
      <c r="C13" t="s">
        <v>1</v>
      </c>
      <c r="E13" t="str">
        <f t="shared" si="0"/>
        <v>Cezar Pedro de Jesus</v>
      </c>
    </row>
    <row r="14" spans="1:5">
      <c r="A14" t="s">
        <v>3</v>
      </c>
      <c r="B14" t="s">
        <v>29</v>
      </c>
      <c r="C14" t="s">
        <v>1</v>
      </c>
      <c r="E14" t="str">
        <f t="shared" si="0"/>
        <v>Abel de Souza</v>
      </c>
    </row>
    <row r="15" spans="1:5">
      <c r="A15" t="s">
        <v>30</v>
      </c>
      <c r="B15" t="s">
        <v>31</v>
      </c>
      <c r="C15" t="s">
        <v>1</v>
      </c>
      <c r="E15" t="str">
        <f t="shared" si="0"/>
        <v>Antonia de Marinho</v>
      </c>
    </row>
    <row r="16" spans="1:5">
      <c r="A16" t="s">
        <v>2</v>
      </c>
      <c r="B16" t="s">
        <v>32</v>
      </c>
      <c r="C16" t="s">
        <v>1</v>
      </c>
      <c r="E16" t="str">
        <f t="shared" si="0"/>
        <v>Josefa de Malaquias</v>
      </c>
    </row>
    <row r="17" spans="1:5">
      <c r="A17" t="s">
        <v>0</v>
      </c>
      <c r="B17" t="s">
        <v>33</v>
      </c>
      <c r="E17" t="str">
        <f t="shared" si="0"/>
        <v>Sonia Silva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0" sqref="C20"/>
    </sheetView>
  </sheetViews>
  <sheetFormatPr defaultRowHeight="15"/>
  <cols>
    <col min="2" max="2" width="27.140625" bestFit="1" customWidth="1"/>
  </cols>
  <sheetData>
    <row r="1" spans="1:3">
      <c r="A1" s="6" t="s">
        <v>48</v>
      </c>
      <c r="B1" s="6"/>
      <c r="C1" s="6"/>
    </row>
    <row r="2" spans="1:3">
      <c r="A2" s="1" t="s">
        <v>49</v>
      </c>
      <c r="B2" s="1" t="s">
        <v>39</v>
      </c>
      <c r="C2" s="1" t="s">
        <v>50</v>
      </c>
    </row>
    <row r="3" spans="1:3">
      <c r="A3">
        <v>1</v>
      </c>
      <c r="B3" t="s">
        <v>51</v>
      </c>
      <c r="C3">
        <v>10</v>
      </c>
    </row>
    <row r="4" spans="1:3">
      <c r="A4">
        <v>2</v>
      </c>
      <c r="B4" t="s">
        <v>52</v>
      </c>
      <c r="C4">
        <v>6</v>
      </c>
    </row>
    <row r="5" spans="1:3">
      <c r="A5">
        <v>3</v>
      </c>
      <c r="B5" t="s">
        <v>53</v>
      </c>
      <c r="C5">
        <v>7</v>
      </c>
    </row>
    <row r="6" spans="1:3">
      <c r="A6">
        <v>4</v>
      </c>
      <c r="B6" t="s">
        <v>54</v>
      </c>
      <c r="C6">
        <v>7</v>
      </c>
    </row>
    <row r="7" spans="1:3">
      <c r="A7">
        <v>5</v>
      </c>
      <c r="B7" t="s">
        <v>55</v>
      </c>
      <c r="C7">
        <v>13</v>
      </c>
    </row>
    <row r="8" spans="1:3">
      <c r="A8">
        <v>6</v>
      </c>
      <c r="B8" t="s">
        <v>56</v>
      </c>
      <c r="C8">
        <v>20</v>
      </c>
    </row>
    <row r="9" spans="1:3">
      <c r="A9">
        <v>7</v>
      </c>
      <c r="B9" t="s">
        <v>57</v>
      </c>
      <c r="C9">
        <v>4</v>
      </c>
    </row>
    <row r="10" spans="1:3">
      <c r="A10">
        <v>8</v>
      </c>
      <c r="B10" t="s">
        <v>58</v>
      </c>
      <c r="C10">
        <v>11</v>
      </c>
    </row>
    <row r="11" spans="1:3">
      <c r="A11">
        <v>9</v>
      </c>
      <c r="B11" t="s">
        <v>59</v>
      </c>
      <c r="C11">
        <v>11</v>
      </c>
    </row>
    <row r="12" spans="1:3">
      <c r="A12">
        <v>10</v>
      </c>
      <c r="B12" t="s">
        <v>60</v>
      </c>
      <c r="C12">
        <v>11</v>
      </c>
    </row>
    <row r="13" spans="1:3">
      <c r="A13">
        <v>11</v>
      </c>
      <c r="B13" t="s">
        <v>61</v>
      </c>
      <c r="C13">
        <v>11</v>
      </c>
    </row>
    <row r="14" spans="1:3">
      <c r="A14">
        <v>12</v>
      </c>
      <c r="B14" t="s">
        <v>62</v>
      </c>
      <c r="C14">
        <v>2</v>
      </c>
    </row>
    <row r="15" spans="1:3">
      <c r="A15">
        <v>13</v>
      </c>
      <c r="B15" t="s">
        <v>63</v>
      </c>
      <c r="C15">
        <v>3</v>
      </c>
    </row>
    <row r="16" spans="1:3">
      <c r="A16">
        <v>14</v>
      </c>
      <c r="B16" t="s">
        <v>64</v>
      </c>
      <c r="C16">
        <v>6</v>
      </c>
    </row>
    <row r="17" spans="1:3">
      <c r="A17">
        <v>15</v>
      </c>
      <c r="B17" t="s">
        <v>65</v>
      </c>
      <c r="C17">
        <v>12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/>
  <cols>
    <col min="1" max="1" width="10" bestFit="1" customWidth="1"/>
    <col min="2" max="2" width="17.85546875" bestFit="1" customWidth="1"/>
    <col min="3" max="3" width="13.28515625" bestFit="1" customWidth="1"/>
  </cols>
  <sheetData>
    <row r="1" spans="1:3">
      <c r="A1" s="2" t="s">
        <v>38</v>
      </c>
      <c r="B1" s="2" t="s">
        <v>39</v>
      </c>
      <c r="C1" s="2" t="s">
        <v>77</v>
      </c>
    </row>
    <row r="2" spans="1:3">
      <c r="A2">
        <v>3</v>
      </c>
      <c r="B2" t="str">
        <f>VLOOKUP(A2,Cargos,2,FALSE)</f>
        <v>Chefe de Cobrança</v>
      </c>
      <c r="C2" s="3">
        <f>DSUM(tabfunc,5,A1:B2)</f>
        <v>23100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9" sqref="C39"/>
    </sheetView>
  </sheetViews>
  <sheetFormatPr defaultRowHeight="15"/>
  <sheetData>
    <row r="1" spans="1:3">
      <c r="A1" s="6" t="s">
        <v>42</v>
      </c>
      <c r="B1" s="6"/>
      <c r="C1" s="6"/>
    </row>
    <row r="2" spans="1:3">
      <c r="A2" s="6" t="s">
        <v>50</v>
      </c>
      <c r="B2" s="6"/>
      <c r="C2" s="16" t="s">
        <v>70</v>
      </c>
    </row>
    <row r="3" spans="1:3">
      <c r="A3" s="4" t="s">
        <v>71</v>
      </c>
      <c r="B3" s="4" t="s">
        <v>72</v>
      </c>
      <c r="C3" s="16"/>
    </row>
    <row r="4" spans="1:3">
      <c r="A4" s="17">
        <v>0</v>
      </c>
      <c r="B4" s="17">
        <v>4</v>
      </c>
      <c r="C4" s="18">
        <v>5.5E-2</v>
      </c>
    </row>
    <row r="5" spans="1:3">
      <c r="A5" s="17">
        <v>5</v>
      </c>
      <c r="B5" s="17">
        <v>7</v>
      </c>
      <c r="C5" s="18">
        <v>7.0000000000000007E-2</v>
      </c>
    </row>
    <row r="6" spans="1:3">
      <c r="A6" s="17">
        <v>8</v>
      </c>
      <c r="B6" s="17">
        <v>10</v>
      </c>
      <c r="C6" s="18">
        <v>8.5000000000000006E-2</v>
      </c>
    </row>
    <row r="7" spans="1:3">
      <c r="A7" s="17">
        <v>11</v>
      </c>
      <c r="B7" s="17" t="s">
        <v>73</v>
      </c>
      <c r="C7" s="18">
        <v>0.1</v>
      </c>
    </row>
  </sheetData>
  <mergeCells count="3">
    <mergeCell ref="A1:C1"/>
    <mergeCell ref="A2:B2"/>
    <mergeCell ref="C2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7" sqref="F17"/>
    </sheetView>
  </sheetViews>
  <sheetFormatPr defaultRowHeight="15"/>
  <cols>
    <col min="2" max="2" width="10" bestFit="1" customWidth="1"/>
  </cols>
  <sheetData>
    <row r="1" spans="1:3">
      <c r="A1" s="6" t="s">
        <v>74</v>
      </c>
      <c r="B1" s="6"/>
      <c r="C1" s="6"/>
    </row>
    <row r="2" spans="1:3">
      <c r="A2" s="6" t="s">
        <v>50</v>
      </c>
      <c r="B2" s="6"/>
      <c r="C2" s="16" t="s">
        <v>70</v>
      </c>
    </row>
    <row r="3" spans="1:3">
      <c r="A3" s="4" t="s">
        <v>71</v>
      </c>
      <c r="B3" s="4" t="s">
        <v>72</v>
      </c>
      <c r="C3" s="16"/>
    </row>
    <row r="4" spans="1:3">
      <c r="A4" s="17">
        <v>0</v>
      </c>
      <c r="B4" s="17">
        <v>1</v>
      </c>
      <c r="C4" s="18">
        <v>0.02</v>
      </c>
    </row>
    <row r="5" spans="1:3">
      <c r="A5" s="17">
        <v>2</v>
      </c>
      <c r="B5" s="17">
        <v>3</v>
      </c>
      <c r="C5" s="18">
        <v>0.04</v>
      </c>
    </row>
    <row r="6" spans="1:3">
      <c r="A6" s="17">
        <v>4</v>
      </c>
      <c r="B6" s="17">
        <v>5</v>
      </c>
      <c r="C6" s="18">
        <v>0.06</v>
      </c>
    </row>
    <row r="7" spans="1:3">
      <c r="A7" s="17">
        <v>6</v>
      </c>
      <c r="B7" s="17">
        <v>7</v>
      </c>
      <c r="C7" s="18">
        <v>0.08</v>
      </c>
    </row>
    <row r="8" spans="1:3">
      <c r="A8" s="17">
        <v>8</v>
      </c>
      <c r="B8" s="17">
        <v>9</v>
      </c>
      <c r="C8" s="18">
        <v>0.1</v>
      </c>
    </row>
    <row r="9" spans="1:3">
      <c r="A9" s="17">
        <v>10</v>
      </c>
      <c r="B9" s="17">
        <v>11</v>
      </c>
      <c r="C9" s="18">
        <v>0.12</v>
      </c>
    </row>
    <row r="10" spans="1:3">
      <c r="A10" s="17">
        <v>12</v>
      </c>
      <c r="B10" s="17">
        <v>13</v>
      </c>
      <c r="C10" s="18">
        <v>0.14000000000000001</v>
      </c>
    </row>
    <row r="11" spans="1:3">
      <c r="A11" s="17">
        <v>14</v>
      </c>
      <c r="B11" s="17" t="s">
        <v>73</v>
      </c>
      <c r="C11" s="18">
        <v>0.16</v>
      </c>
    </row>
  </sheetData>
  <mergeCells count="3">
    <mergeCell ref="A1:C1"/>
    <mergeCell ref="A2:B2"/>
    <mergeCell ref="C2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7</vt:i4>
      </vt:variant>
    </vt:vector>
  </HeadingPairs>
  <TitlesOfParts>
    <vt:vector size="13" baseType="lpstr">
      <vt:lpstr>Folha de Pagamento</vt:lpstr>
      <vt:lpstr>Funcionários</vt:lpstr>
      <vt:lpstr>Cargos</vt:lpstr>
      <vt:lpstr>Cargos Folha</vt:lpstr>
      <vt:lpstr>INSS</vt:lpstr>
      <vt:lpstr>IRRF</vt:lpstr>
      <vt:lpstr>Cargos</vt:lpstr>
      <vt:lpstr>INSS</vt:lpstr>
      <vt:lpstr>INSSs</vt:lpstr>
      <vt:lpstr>IRRF</vt:lpstr>
      <vt:lpstr>SalariosBrutos</vt:lpstr>
      <vt:lpstr>SalariosLiquidos</vt:lpstr>
      <vt:lpstr>tabfunc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Aluno</cp:lastModifiedBy>
  <dcterms:created xsi:type="dcterms:W3CDTF">2019-04-09T16:57:18Z</dcterms:created>
  <dcterms:modified xsi:type="dcterms:W3CDTF">2021-10-02T19:20:24Z</dcterms:modified>
</cp:coreProperties>
</file>