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TOSHIBA\Downloads\"/>
    </mc:Choice>
  </mc:AlternateContent>
  <xr:revisionPtr revIDLastSave="0" documentId="13_ncr:1_{CE6423DF-FB67-493E-A9C4-106996400883}" xr6:coauthVersionLast="47" xr6:coauthVersionMax="47" xr10:uidLastSave="{00000000-0000-0000-0000-000000000000}"/>
  <bookViews>
    <workbookView xWindow="-120" yWindow="-120" windowWidth="20730" windowHeight="11160" tabRatio="939" xr2:uid="{027DC037-FEAA-4926-8D51-E2403F74A6C7}"/>
  </bookViews>
  <sheets>
    <sheet name="0.FC" sheetId="25" r:id="rId1"/>
    <sheet name="0. Coef." sheetId="28" r:id="rId2"/>
    <sheet name="1.PRC FC" sheetId="26" r:id="rId3"/>
    <sheet name="2.PRC FCG" sheetId="17" r:id="rId4"/>
    <sheet name="3.Tropas" sheetId="27" r:id="rId5"/>
    <sheet name="4.VH Comb" sheetId="4" r:id="rId6"/>
    <sheet name="5.Ap Comb" sheetId="15" r:id="rId7"/>
    <sheet name="6.PT" sheetId="13" r:id="rId8"/>
    <sheet name="7.A. Transporte" sheetId="16" r:id="rId9"/>
    <sheet name="8.Helo transporte" sheetId="18" r:id="rId10"/>
    <sheet name="9.Art" sheetId="11" r:id="rId11"/>
    <sheet name="10.Mort" sheetId="23" r:id="rId12"/>
    <sheet name="11.AT" sheetId="19" r:id="rId13"/>
    <sheet name="12.AAE" sheetId="12" r:id="rId14"/>
    <sheet name="13.Ing" sheetId="10" r:id="rId15"/>
    <sheet name="14.IVR" sheetId="24" r:id="rId16"/>
    <sheet name="15.C2" sheetId="21" r:id="rId17"/>
    <sheet name="16.Adm" sheetId="9" r:id="rId18"/>
    <sheet name="17.Ambulancia" sheetId="14" r:id="rId19"/>
  </sheets>
  <externalReferences>
    <externalReference r:id="rId20"/>
  </externalReferenc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26" l="1"/>
  <c r="G7" i="26"/>
  <c r="J33" i="4"/>
  <c r="L33" i="4"/>
  <c r="J34" i="4"/>
  <c r="L34" i="4"/>
  <c r="J35" i="4"/>
  <c r="L35" i="4"/>
  <c r="J36" i="4"/>
  <c r="L36" i="4"/>
  <c r="M33" i="4"/>
  <c r="F4" i="17"/>
  <c r="C3" i="28"/>
  <c r="G4" i="17"/>
  <c r="H4" i="17"/>
  <c r="I16" i="15"/>
  <c r="K16" i="15"/>
  <c r="I17" i="15"/>
  <c r="K17" i="15"/>
  <c r="I18" i="15"/>
  <c r="K18" i="15"/>
  <c r="I19" i="15"/>
  <c r="K19" i="15"/>
  <c r="I20" i="15"/>
  <c r="K20" i="15"/>
  <c r="I21" i="15"/>
  <c r="K21" i="15"/>
  <c r="I22" i="15"/>
  <c r="K22" i="15"/>
  <c r="I23" i="15"/>
  <c r="K23" i="15"/>
  <c r="I24" i="15"/>
  <c r="K24" i="15"/>
  <c r="I25" i="15"/>
  <c r="K25" i="15"/>
  <c r="I26" i="15"/>
  <c r="K26" i="15"/>
  <c r="I27" i="15"/>
  <c r="K27" i="15"/>
  <c r="I28" i="15"/>
  <c r="K28" i="15"/>
  <c r="L16" i="15"/>
  <c r="F5" i="17"/>
  <c r="C5" i="28"/>
  <c r="G5" i="17"/>
  <c r="H5" i="17"/>
  <c r="I18" i="13"/>
  <c r="K18" i="13"/>
  <c r="I19" i="13"/>
  <c r="K19" i="13"/>
  <c r="I20" i="13"/>
  <c r="K20" i="13"/>
  <c r="I21" i="13"/>
  <c r="K21" i="13"/>
  <c r="L18" i="13"/>
  <c r="F6" i="17"/>
  <c r="C7" i="28"/>
  <c r="G6" i="17"/>
  <c r="H6" i="17"/>
  <c r="I13" i="16"/>
  <c r="K13" i="16"/>
  <c r="L13" i="16"/>
  <c r="F7" i="17"/>
  <c r="C9" i="28"/>
  <c r="G7" i="17"/>
  <c r="H7" i="17"/>
  <c r="K13" i="18"/>
  <c r="K14" i="18"/>
  <c r="K15" i="18"/>
  <c r="K16" i="18"/>
  <c r="K17" i="18"/>
  <c r="K18" i="18"/>
  <c r="L13" i="18"/>
  <c r="F8" i="17"/>
  <c r="C11" i="28"/>
  <c r="G8" i="17"/>
  <c r="H8" i="17"/>
  <c r="C15" i="27"/>
  <c r="D15" i="27"/>
  <c r="E15" i="27"/>
  <c r="F15" i="27"/>
  <c r="G12" i="27"/>
  <c r="I12" i="27"/>
  <c r="K12" i="27"/>
  <c r="L12" i="27"/>
  <c r="F9" i="17"/>
  <c r="D14" i="28"/>
  <c r="E14" i="28"/>
  <c r="F14" i="28"/>
  <c r="H14" i="28"/>
  <c r="C13" i="28"/>
  <c r="G9" i="17"/>
  <c r="H9" i="17"/>
  <c r="I17" i="11"/>
  <c r="K17" i="11"/>
  <c r="I18" i="11"/>
  <c r="K18" i="11"/>
  <c r="I19" i="11"/>
  <c r="K19" i="11"/>
  <c r="I20" i="11"/>
  <c r="K20" i="11"/>
  <c r="I21" i="11"/>
  <c r="K21" i="11"/>
  <c r="I22" i="11"/>
  <c r="K22" i="11"/>
  <c r="I23" i="11"/>
  <c r="K23" i="11"/>
  <c r="I24" i="11"/>
  <c r="K24" i="11"/>
  <c r="I25" i="11"/>
  <c r="K25" i="11"/>
  <c r="I26" i="11"/>
  <c r="K26" i="11"/>
  <c r="I27" i="11"/>
  <c r="K27" i="11"/>
  <c r="L17" i="11"/>
  <c r="F10" i="17"/>
  <c r="C15" i="28"/>
  <c r="G10" i="17"/>
  <c r="H10" i="17"/>
  <c r="I16" i="23"/>
  <c r="K16" i="23"/>
  <c r="I17" i="23"/>
  <c r="K17" i="23"/>
  <c r="I18" i="23"/>
  <c r="K18" i="23"/>
  <c r="I19" i="23"/>
  <c r="K19" i="23"/>
  <c r="L16" i="23"/>
  <c r="F11" i="17"/>
  <c r="C17" i="28"/>
  <c r="G11" i="17"/>
  <c r="H11" i="17"/>
  <c r="I14" i="19"/>
  <c r="K14" i="19"/>
  <c r="I15" i="19"/>
  <c r="K15" i="19"/>
  <c r="I16" i="19"/>
  <c r="K16" i="19"/>
  <c r="I17" i="19"/>
  <c r="K17" i="19"/>
  <c r="I18" i="19"/>
  <c r="K18" i="19"/>
  <c r="I19" i="19"/>
  <c r="K19" i="19"/>
  <c r="I20" i="19"/>
  <c r="K20" i="19"/>
  <c r="I21" i="19"/>
  <c r="K21" i="19"/>
  <c r="L14" i="19"/>
  <c r="F12" i="17"/>
  <c r="C19" i="28"/>
  <c r="G12" i="17"/>
  <c r="H12" i="17"/>
  <c r="I14" i="12"/>
  <c r="K14" i="12"/>
  <c r="I15" i="12"/>
  <c r="K15" i="12"/>
  <c r="I16" i="12"/>
  <c r="K16" i="12"/>
  <c r="I17" i="12"/>
  <c r="K17" i="12"/>
  <c r="I18" i="12"/>
  <c r="K18" i="12"/>
  <c r="I19" i="12"/>
  <c r="K19" i="12"/>
  <c r="L14" i="12"/>
  <c r="F13" i="17"/>
  <c r="C21" i="28"/>
  <c r="G13" i="17"/>
  <c r="H13" i="17"/>
  <c r="I11" i="10"/>
  <c r="K11" i="10"/>
  <c r="I12" i="10"/>
  <c r="K12" i="10"/>
  <c r="I13" i="10"/>
  <c r="K13" i="10"/>
  <c r="I14" i="10"/>
  <c r="K14" i="10"/>
  <c r="I15" i="10"/>
  <c r="K15" i="10"/>
  <c r="I16" i="10"/>
  <c r="K16" i="10"/>
  <c r="I17" i="10"/>
  <c r="K17" i="10"/>
  <c r="L11" i="10"/>
  <c r="F14" i="17"/>
  <c r="C23" i="28"/>
  <c r="G14" i="17"/>
  <c r="H14" i="17"/>
  <c r="I13" i="21"/>
  <c r="K13" i="21"/>
  <c r="I14" i="21"/>
  <c r="K14" i="21"/>
  <c r="I15" i="21"/>
  <c r="K15" i="21"/>
  <c r="I16" i="21"/>
  <c r="K16" i="21"/>
  <c r="I17" i="21"/>
  <c r="K17" i="21"/>
  <c r="I18" i="21"/>
  <c r="K18" i="21"/>
  <c r="I19" i="21"/>
  <c r="K19" i="21"/>
  <c r="I20" i="21"/>
  <c r="K20" i="21"/>
  <c r="L13" i="21"/>
  <c r="F15" i="17"/>
  <c r="C25" i="28"/>
  <c r="G15" i="17"/>
  <c r="H15" i="17"/>
  <c r="I13" i="24"/>
  <c r="K13" i="24"/>
  <c r="I14" i="24"/>
  <c r="K14" i="24"/>
  <c r="I15" i="24"/>
  <c r="K15" i="24"/>
  <c r="I16" i="24"/>
  <c r="K16" i="24"/>
  <c r="I17" i="24"/>
  <c r="K17" i="24"/>
  <c r="L13" i="24"/>
  <c r="F16" i="17"/>
  <c r="C27" i="28"/>
  <c r="G16" i="17"/>
  <c r="H16" i="17"/>
  <c r="I13" i="9"/>
  <c r="K13" i="9"/>
  <c r="I14" i="9"/>
  <c r="K14" i="9"/>
  <c r="I15" i="9"/>
  <c r="K15" i="9"/>
  <c r="I16" i="9"/>
  <c r="K16" i="9"/>
  <c r="I17" i="9"/>
  <c r="K17" i="9"/>
  <c r="I18" i="9"/>
  <c r="K18" i="9"/>
  <c r="I19" i="9"/>
  <c r="K19" i="9"/>
  <c r="I20" i="9"/>
  <c r="K20" i="9"/>
  <c r="L13" i="9"/>
  <c r="F17" i="17"/>
  <c r="C29" i="28"/>
  <c r="G17" i="17"/>
  <c r="H17" i="17"/>
  <c r="I15" i="14"/>
  <c r="K15" i="14"/>
  <c r="L15" i="14"/>
  <c r="F18" i="17"/>
  <c r="C31" i="28"/>
  <c r="G18" i="17"/>
  <c r="H18" i="17"/>
  <c r="J4" i="17"/>
  <c r="J7" i="26"/>
  <c r="I6" i="23"/>
  <c r="K6" i="23"/>
  <c r="L6" i="23"/>
  <c r="I5" i="23"/>
  <c r="K5" i="23"/>
  <c r="L5" i="23"/>
  <c r="C11" i="27"/>
  <c r="D11" i="27"/>
  <c r="E11" i="27"/>
  <c r="F11" i="27"/>
  <c r="G8" i="27"/>
  <c r="I8" i="27"/>
  <c r="K8" i="27"/>
  <c r="L8" i="27"/>
  <c r="C9" i="17"/>
  <c r="P17" i="27"/>
  <c r="P13" i="27"/>
  <c r="P9" i="27"/>
  <c r="P5" i="27"/>
  <c r="A18" i="27"/>
  <c r="D9" i="17"/>
  <c r="D18" i="17"/>
  <c r="D17" i="17"/>
  <c r="D16" i="17"/>
  <c r="D15" i="17"/>
  <c r="D14" i="17"/>
  <c r="D13" i="17"/>
  <c r="D12" i="17"/>
  <c r="D11" i="17"/>
  <c r="D10" i="17"/>
  <c r="D8" i="17"/>
  <c r="D7" i="17"/>
  <c r="D6" i="17"/>
  <c r="D5" i="17"/>
  <c r="D4" i="17"/>
  <c r="O10" i="14"/>
  <c r="O9" i="14"/>
  <c r="O8" i="14"/>
  <c r="O7" i="14"/>
  <c r="O6" i="14"/>
  <c r="O5" i="14"/>
  <c r="O9" i="9"/>
  <c r="O8" i="9"/>
  <c r="O7" i="9"/>
  <c r="O6" i="9"/>
  <c r="O5" i="9"/>
  <c r="O4" i="9"/>
  <c r="O7" i="10"/>
  <c r="O6" i="10"/>
  <c r="O5" i="10"/>
  <c r="O4" i="10"/>
  <c r="O3" i="10"/>
  <c r="O2" i="10"/>
  <c r="O8" i="19"/>
  <c r="O7" i="19"/>
  <c r="O6" i="19"/>
  <c r="O5" i="19"/>
  <c r="O4" i="19"/>
  <c r="O3" i="19"/>
  <c r="O9" i="23"/>
  <c r="O8" i="23"/>
  <c r="O7" i="23"/>
  <c r="O6" i="23"/>
  <c r="O5" i="23"/>
  <c r="O4" i="23"/>
  <c r="I5" i="11"/>
  <c r="K5" i="11"/>
  <c r="L5" i="11"/>
  <c r="O9" i="11"/>
  <c r="O8" i="11"/>
  <c r="O7" i="11"/>
  <c r="O6" i="11"/>
  <c r="O5" i="11"/>
  <c r="O4" i="11"/>
  <c r="O10" i="18"/>
  <c r="O9" i="18"/>
  <c r="O8" i="18"/>
  <c r="O7" i="18"/>
  <c r="O6" i="18"/>
  <c r="O5" i="18"/>
  <c r="O8" i="16"/>
  <c r="O7" i="16"/>
  <c r="O6" i="16"/>
  <c r="O5" i="16"/>
  <c r="O4" i="16"/>
  <c r="O3" i="16"/>
  <c r="O10" i="13"/>
  <c r="O9" i="13"/>
  <c r="O8" i="13"/>
  <c r="O7" i="13"/>
  <c r="O6" i="13"/>
  <c r="O5" i="13"/>
  <c r="G10" i="26"/>
  <c r="G9" i="26"/>
  <c r="G8" i="26"/>
  <c r="G6" i="26"/>
  <c r="G5" i="26"/>
  <c r="G4" i="26"/>
  <c r="D10" i="26"/>
  <c r="D9" i="26"/>
  <c r="D8" i="26"/>
  <c r="D7" i="26"/>
  <c r="D6" i="26"/>
  <c r="D5" i="26"/>
  <c r="D4" i="26"/>
  <c r="B4" i="26"/>
  <c r="J4" i="26"/>
  <c r="B5" i="26"/>
  <c r="J5" i="26"/>
  <c r="B6" i="26"/>
  <c r="J6" i="26"/>
  <c r="B8" i="26"/>
  <c r="J8" i="26"/>
  <c r="B9" i="26"/>
  <c r="J9" i="26"/>
  <c r="B10" i="26"/>
  <c r="J10" i="26"/>
  <c r="L4" i="26"/>
  <c r="I4" i="26"/>
  <c r="I5" i="26"/>
  <c r="I6" i="26"/>
  <c r="I7" i="11"/>
  <c r="K7" i="11"/>
  <c r="I8" i="11"/>
  <c r="K8" i="11"/>
  <c r="I9" i="11"/>
  <c r="K9" i="11"/>
  <c r="I10" i="11"/>
  <c r="K10" i="11"/>
  <c r="I11" i="11"/>
  <c r="K11" i="11"/>
  <c r="I12" i="11"/>
  <c r="K12" i="11"/>
  <c r="I13" i="11"/>
  <c r="K13" i="11"/>
  <c r="I14" i="11"/>
  <c r="K14" i="11"/>
  <c r="I15" i="11"/>
  <c r="K15" i="11"/>
  <c r="I16" i="11"/>
  <c r="K16" i="11"/>
  <c r="L7" i="11"/>
  <c r="C10" i="17"/>
  <c r="E10" i="17"/>
  <c r="I7" i="23"/>
  <c r="K7" i="23"/>
  <c r="I8" i="23"/>
  <c r="K8" i="23"/>
  <c r="I9" i="23"/>
  <c r="K9" i="23"/>
  <c r="I10" i="23"/>
  <c r="K10" i="23"/>
  <c r="I11" i="23"/>
  <c r="K11" i="23"/>
  <c r="I12" i="23"/>
  <c r="K12" i="23"/>
  <c r="I13" i="23"/>
  <c r="K13" i="23"/>
  <c r="I14" i="23"/>
  <c r="K14" i="23"/>
  <c r="I15" i="23"/>
  <c r="K15" i="23"/>
  <c r="L7" i="23"/>
  <c r="C11" i="17"/>
  <c r="E11" i="17"/>
  <c r="I8" i="19"/>
  <c r="K8" i="19"/>
  <c r="I9" i="19"/>
  <c r="K9" i="19"/>
  <c r="I10" i="19"/>
  <c r="K10" i="19"/>
  <c r="I11" i="19"/>
  <c r="K11" i="19"/>
  <c r="I12" i="19"/>
  <c r="K12" i="19"/>
  <c r="I13" i="19"/>
  <c r="K13" i="19"/>
  <c r="L8" i="19"/>
  <c r="C12" i="17"/>
  <c r="E12" i="17"/>
  <c r="I6" i="10"/>
  <c r="K6" i="10"/>
  <c r="I7" i="10"/>
  <c r="K7" i="10"/>
  <c r="I8" i="10"/>
  <c r="K8" i="10"/>
  <c r="I9" i="10"/>
  <c r="K9" i="10"/>
  <c r="I10" i="10"/>
  <c r="K10" i="10"/>
  <c r="L6" i="10"/>
  <c r="C14" i="17"/>
  <c r="E14" i="17"/>
  <c r="I7" i="9"/>
  <c r="K7" i="9"/>
  <c r="I8" i="9"/>
  <c r="K8" i="9"/>
  <c r="I9" i="9"/>
  <c r="K9" i="9"/>
  <c r="I10" i="9"/>
  <c r="K10" i="9"/>
  <c r="I11" i="9"/>
  <c r="K11" i="9"/>
  <c r="I12" i="9"/>
  <c r="K12" i="9"/>
  <c r="L7" i="9"/>
  <c r="C17" i="17"/>
  <c r="E17" i="17"/>
  <c r="J30" i="4"/>
  <c r="L30" i="4"/>
  <c r="J31" i="4"/>
  <c r="L31" i="4"/>
  <c r="J32" i="4"/>
  <c r="L32" i="4"/>
  <c r="M30" i="4"/>
  <c r="C4" i="17"/>
  <c r="E4" i="17"/>
  <c r="I8" i="15"/>
  <c r="K8" i="15"/>
  <c r="I9" i="15"/>
  <c r="K9" i="15"/>
  <c r="I10" i="15"/>
  <c r="K10" i="15"/>
  <c r="I11" i="15"/>
  <c r="K11" i="15"/>
  <c r="I12" i="15"/>
  <c r="K12" i="15"/>
  <c r="I13" i="15"/>
  <c r="K13" i="15"/>
  <c r="I14" i="15"/>
  <c r="K14" i="15"/>
  <c r="I15" i="15"/>
  <c r="K15" i="15"/>
  <c r="L8" i="15"/>
  <c r="C5" i="17"/>
  <c r="E5" i="17"/>
  <c r="I8" i="13"/>
  <c r="K8" i="13"/>
  <c r="I9" i="13"/>
  <c r="K9" i="13"/>
  <c r="I10" i="13"/>
  <c r="K10" i="13"/>
  <c r="I11" i="13"/>
  <c r="K11" i="13"/>
  <c r="I12" i="13"/>
  <c r="K12" i="13"/>
  <c r="I13" i="13"/>
  <c r="K13" i="13"/>
  <c r="I14" i="13"/>
  <c r="K14" i="13"/>
  <c r="I15" i="13"/>
  <c r="K15" i="13"/>
  <c r="I16" i="13"/>
  <c r="K16" i="13"/>
  <c r="I17" i="13"/>
  <c r="K17" i="13"/>
  <c r="L8" i="13"/>
  <c r="C6" i="17"/>
  <c r="E6" i="17"/>
  <c r="I8" i="16"/>
  <c r="K8" i="16"/>
  <c r="I9" i="16"/>
  <c r="K9" i="16"/>
  <c r="I10" i="16"/>
  <c r="K10" i="16"/>
  <c r="I11" i="16"/>
  <c r="K11" i="16"/>
  <c r="I12" i="16"/>
  <c r="K12" i="16"/>
  <c r="L8" i="16"/>
  <c r="C7" i="17"/>
  <c r="E7" i="17"/>
  <c r="K8" i="18"/>
  <c r="K9" i="18"/>
  <c r="K10" i="18"/>
  <c r="K11" i="18"/>
  <c r="K12" i="18"/>
  <c r="L8" i="18"/>
  <c r="C8" i="17"/>
  <c r="E8" i="17"/>
  <c r="E9" i="17"/>
  <c r="I8" i="12"/>
  <c r="K8" i="12"/>
  <c r="I9" i="12"/>
  <c r="K9" i="12"/>
  <c r="I10" i="12"/>
  <c r="K10" i="12"/>
  <c r="I11" i="12"/>
  <c r="K11" i="12"/>
  <c r="I12" i="12"/>
  <c r="K12" i="12"/>
  <c r="I13" i="12"/>
  <c r="K13" i="12"/>
  <c r="L8" i="12"/>
  <c r="C13" i="17"/>
  <c r="E13" i="17"/>
  <c r="I7" i="21"/>
  <c r="K7" i="21"/>
  <c r="I8" i="21"/>
  <c r="K8" i="21"/>
  <c r="I9" i="21"/>
  <c r="K9" i="21"/>
  <c r="I10" i="21"/>
  <c r="K10" i="21"/>
  <c r="I11" i="21"/>
  <c r="K11" i="21"/>
  <c r="I12" i="21"/>
  <c r="K12" i="21"/>
  <c r="L7" i="21"/>
  <c r="C15" i="17"/>
  <c r="E15" i="17"/>
  <c r="I7" i="24"/>
  <c r="K7" i="24"/>
  <c r="I8" i="24"/>
  <c r="K8" i="24"/>
  <c r="I9" i="24"/>
  <c r="K9" i="24"/>
  <c r="I10" i="24"/>
  <c r="K10" i="24"/>
  <c r="I11" i="24"/>
  <c r="K11" i="24"/>
  <c r="I12" i="24"/>
  <c r="K12" i="24"/>
  <c r="L7" i="24"/>
  <c r="C16" i="17"/>
  <c r="E16" i="17"/>
  <c r="I8" i="14"/>
  <c r="K8" i="14"/>
  <c r="I9" i="14"/>
  <c r="K9" i="14"/>
  <c r="I10" i="14"/>
  <c r="K10" i="14"/>
  <c r="I11" i="14"/>
  <c r="K11" i="14"/>
  <c r="I12" i="14"/>
  <c r="K12" i="14"/>
  <c r="I13" i="14"/>
  <c r="K13" i="14"/>
  <c r="I14" i="14"/>
  <c r="K14" i="14"/>
  <c r="L8" i="14"/>
  <c r="C18" i="17"/>
  <c r="E18" i="17"/>
  <c r="I4" i="17"/>
  <c r="I7" i="26"/>
  <c r="I8" i="26"/>
  <c r="I9" i="26"/>
  <c r="I10" i="26"/>
  <c r="K4" i="26"/>
  <c r="K6" i="26"/>
  <c r="I6" i="17"/>
  <c r="J5" i="4"/>
  <c r="J6" i="4"/>
  <c r="M8" i="27"/>
  <c r="O7" i="24"/>
  <c r="O6" i="24"/>
  <c r="O5" i="24"/>
  <c r="O9" i="24"/>
  <c r="O8" i="24"/>
  <c r="O4" i="24"/>
  <c r="O9" i="21"/>
  <c r="O8" i="21"/>
  <c r="O7" i="21"/>
  <c r="O6" i="21"/>
  <c r="O5" i="21"/>
  <c r="O4" i="21"/>
  <c r="I6" i="24"/>
  <c r="K6" i="24"/>
  <c r="L6" i="24"/>
  <c r="I5" i="24"/>
  <c r="K5" i="24"/>
  <c r="L5" i="24"/>
  <c r="I18" i="18"/>
  <c r="I17" i="18"/>
  <c r="I16" i="18"/>
  <c r="I15" i="18"/>
  <c r="I14" i="18"/>
  <c r="I13" i="18"/>
  <c r="O9" i="12"/>
  <c r="O8" i="12"/>
  <c r="O7" i="12"/>
  <c r="O6" i="12"/>
  <c r="O5" i="12"/>
  <c r="O4" i="12"/>
  <c r="O8" i="15"/>
  <c r="O7" i="15"/>
  <c r="O6" i="15"/>
  <c r="O5" i="15"/>
  <c r="O4" i="15"/>
  <c r="O3" i="15"/>
  <c r="P8" i="4"/>
  <c r="P7" i="4"/>
  <c r="P6" i="4"/>
  <c r="P5" i="4"/>
  <c r="P4" i="4"/>
  <c r="P3" i="4"/>
  <c r="I6" i="9"/>
  <c r="I5" i="9"/>
  <c r="I6" i="21"/>
  <c r="I5" i="21"/>
  <c r="I5" i="10"/>
  <c r="I6" i="11"/>
  <c r="I6" i="18"/>
  <c r="I12" i="18"/>
  <c r="I11" i="18"/>
  <c r="I10" i="18"/>
  <c r="I9" i="18"/>
  <c r="I8" i="18"/>
  <c r="I7" i="18"/>
  <c r="I7" i="16"/>
  <c r="I6" i="16"/>
  <c r="I6" i="13"/>
  <c r="I7" i="15"/>
  <c r="I6" i="15"/>
  <c r="I5" i="15"/>
  <c r="K6" i="21"/>
  <c r="L6" i="21"/>
  <c r="K5" i="21"/>
  <c r="L5" i="21"/>
  <c r="K7" i="18"/>
  <c r="L7" i="18"/>
  <c r="K6" i="18"/>
  <c r="L6" i="18"/>
  <c r="K7" i="16"/>
  <c r="L7" i="16"/>
  <c r="K6" i="16"/>
  <c r="L6" i="16"/>
  <c r="K5" i="10"/>
  <c r="L5" i="10"/>
  <c r="I7" i="14"/>
  <c r="K7" i="14"/>
  <c r="L7" i="14"/>
  <c r="I6" i="14"/>
  <c r="K6" i="14"/>
  <c r="L6" i="14"/>
  <c r="K6" i="9"/>
  <c r="L6" i="9"/>
  <c r="K5" i="9"/>
  <c r="L5" i="9"/>
  <c r="I7" i="13"/>
  <c r="K7" i="13"/>
  <c r="L7" i="13"/>
  <c r="K6" i="13"/>
  <c r="L6" i="13"/>
  <c r="I7" i="12"/>
  <c r="K7" i="12"/>
  <c r="L7" i="12"/>
  <c r="I6" i="12"/>
  <c r="K6" i="12"/>
  <c r="L6" i="12"/>
  <c r="L6" i="11"/>
  <c r="K6" i="11"/>
  <c r="I7" i="19"/>
  <c r="K7" i="19"/>
  <c r="L7" i="19"/>
  <c r="I6" i="19"/>
  <c r="K6" i="19"/>
  <c r="L6" i="19"/>
  <c r="K7" i="15"/>
  <c r="L7" i="15"/>
  <c r="K6" i="15"/>
  <c r="L6" i="15"/>
  <c r="K5" i="15"/>
  <c r="L5" i="15"/>
  <c r="J29" i="4"/>
  <c r="L29" i="4"/>
  <c r="M29" i="4"/>
  <c r="J28" i="4"/>
  <c r="L28" i="4"/>
  <c r="M28" i="4"/>
  <c r="J27" i="4"/>
  <c r="L27" i="4"/>
  <c r="M27" i="4"/>
  <c r="J26" i="4"/>
  <c r="L26" i="4"/>
  <c r="M26" i="4"/>
  <c r="J25" i="4"/>
  <c r="L25" i="4"/>
  <c r="M25" i="4"/>
  <c r="J24" i="4"/>
  <c r="L24" i="4"/>
  <c r="M24" i="4"/>
  <c r="J23" i="4"/>
  <c r="L23" i="4"/>
  <c r="M23" i="4"/>
  <c r="J22" i="4"/>
  <c r="L22" i="4"/>
  <c r="M22" i="4"/>
  <c r="J21" i="4"/>
  <c r="L21" i="4"/>
  <c r="M21" i="4"/>
  <c r="J20" i="4"/>
  <c r="L20" i="4"/>
  <c r="M20" i="4"/>
  <c r="J19" i="4"/>
  <c r="L19" i="4"/>
  <c r="M19" i="4"/>
  <c r="J18" i="4"/>
  <c r="L18" i="4"/>
  <c r="M18" i="4"/>
  <c r="J17" i="4"/>
  <c r="L17" i="4"/>
  <c r="M17" i="4"/>
  <c r="J16" i="4"/>
  <c r="L16" i="4"/>
  <c r="M16" i="4"/>
  <c r="J15" i="4"/>
  <c r="L15" i="4"/>
  <c r="M15" i="4"/>
  <c r="J14" i="4"/>
  <c r="L14" i="4"/>
  <c r="M14" i="4"/>
  <c r="J13" i="4"/>
  <c r="L13" i="4"/>
  <c r="M13" i="4"/>
  <c r="J12" i="4"/>
  <c r="L12" i="4"/>
  <c r="M12" i="4"/>
  <c r="J11" i="4"/>
  <c r="L11" i="4"/>
  <c r="M11" i="4"/>
  <c r="J10" i="4"/>
  <c r="L10" i="4"/>
  <c r="M10" i="4"/>
  <c r="J9" i="4"/>
  <c r="L9" i="4"/>
  <c r="M9" i="4"/>
  <c r="J8" i="4"/>
  <c r="L8" i="4"/>
  <c r="M8" i="4"/>
  <c r="J7" i="4"/>
  <c r="L7" i="4"/>
  <c r="M7" i="4"/>
  <c r="L6" i="4"/>
  <c r="M6" i="4"/>
  <c r="L5" i="4"/>
  <c r="M5" i="4"/>
</calcChain>
</file>

<file path=xl/sharedStrings.xml><?xml version="1.0" encoding="utf-8"?>
<sst xmlns="http://schemas.openxmlformats.org/spreadsheetml/2006/main" count="1708" uniqueCount="1225">
  <si>
    <t>Generación</t>
  </si>
  <si>
    <t>M1 Abrams</t>
  </si>
  <si>
    <t>Segunda/Tercera</t>
  </si>
  <si>
    <t>M1A2 Abrams</t>
  </si>
  <si>
    <t>Tercera</t>
  </si>
  <si>
    <t>Leopard 2</t>
  </si>
  <si>
    <t>Leopard 2A7</t>
  </si>
  <si>
    <t>T-72</t>
  </si>
  <si>
    <t>Segunda</t>
  </si>
  <si>
    <t>T-80</t>
  </si>
  <si>
    <t>T-90</t>
  </si>
  <si>
    <t>T-90M</t>
  </si>
  <si>
    <t>T-14 Armata</t>
  </si>
  <si>
    <t>Cuarta</t>
  </si>
  <si>
    <t>Challenger 2</t>
  </si>
  <si>
    <t>K2 Black Panther</t>
  </si>
  <si>
    <t>K2 Black Panther Mejorado</t>
  </si>
  <si>
    <t>Type 99</t>
  </si>
  <si>
    <t>Type 99A</t>
  </si>
  <si>
    <t>AMX-56 Leclerc</t>
  </si>
  <si>
    <t>Merkava Mk4 Barak</t>
  </si>
  <si>
    <t>M60 Patton</t>
  </si>
  <si>
    <t>M60T</t>
  </si>
  <si>
    <t>T-55</t>
  </si>
  <si>
    <t>Primera/Segunda</t>
  </si>
  <si>
    <t>T-64</t>
  </si>
  <si>
    <t>PT-91 Twardy</t>
  </si>
  <si>
    <t>Strv 122</t>
  </si>
  <si>
    <t>Leopard 2A5</t>
  </si>
  <si>
    <t>Movilidad (1-100)</t>
  </si>
  <si>
    <t>Leopard 2 NG</t>
  </si>
  <si>
    <t>Leopard 2A4CHL</t>
  </si>
  <si>
    <t>Leopard 1-V89</t>
  </si>
  <si>
    <t>AN/PRC-77</t>
  </si>
  <si>
    <t>AN/VRC-64</t>
  </si>
  <si>
    <t>AN/VRC-46/49</t>
  </si>
  <si>
    <t>AN/PRC-2000 MANPACK 2000</t>
  </si>
  <si>
    <t>TRC-372/373</t>
  </si>
  <si>
    <t>Misiles AT-3 Sagger B (9M14M Malyutka) de guía SACLOS</t>
  </si>
  <si>
    <t>RPG-7V</t>
  </si>
  <si>
    <t>Panzerfaust 3T/3IT</t>
  </si>
  <si>
    <t>Rafael Spike MR/LR</t>
  </si>
  <si>
    <t>Alcotán 100</t>
  </si>
  <si>
    <t>9M133 Kornet-E</t>
  </si>
  <si>
    <t>AMX13</t>
  </si>
  <si>
    <t>M113A1</t>
  </si>
  <si>
    <t>M-3A1 Halftrack</t>
  </si>
  <si>
    <t>BTR-50</t>
  </si>
  <si>
    <t>UR-416</t>
  </si>
  <si>
    <t>Fiat Oto Melara type 6616</t>
  </si>
  <si>
    <t>VVHH APOYO DE COMBATE</t>
  </si>
  <si>
    <t>Nissan Frontier</t>
  </si>
  <si>
    <t>Honda XR 150</t>
  </si>
  <si>
    <t>Yamaha YFM-700</t>
  </si>
  <si>
    <t>Vatt Lobo</t>
  </si>
  <si>
    <t>M-462</t>
  </si>
  <si>
    <t>GQL-111</t>
  </si>
  <si>
    <t>MTU-20</t>
  </si>
  <si>
    <t>BTM-3</t>
  </si>
  <si>
    <t>Mitsubishi L200</t>
  </si>
  <si>
    <t>Magirus-Deutz M-310/320 D22</t>
  </si>
  <si>
    <t>Dongfeng EQ-2102</t>
  </si>
  <si>
    <t>NAVECO</t>
  </si>
  <si>
    <t>Changda-NJ6559</t>
  </si>
  <si>
    <t>Willys MB</t>
  </si>
  <si>
    <t>Agrale</t>
  </si>
  <si>
    <t>Denel RO-107 Mechen</t>
  </si>
  <si>
    <t>S-125 Neva/Pechora</t>
  </si>
  <si>
    <t>ZSU-23/4 Shilka-M</t>
  </si>
  <si>
    <t>ZSU-23/2</t>
  </si>
  <si>
    <t>Bofors 40 mm</t>
  </si>
  <si>
    <t>MANPADS SA-16 Gimlet (9K310 Igla1E)/SA-18 Grouse (9K38 Igla)</t>
  </si>
  <si>
    <t>CPMIECQW-18</t>
  </si>
  <si>
    <t>Rheinmetall MAN. TGM-MIL 13/280</t>
  </si>
  <si>
    <t>MAN.M20-280 DFAEG</t>
  </si>
  <si>
    <t>MAN 600</t>
  </si>
  <si>
    <t>Rheinmetall MAN. TGM-MIL 18/280</t>
  </si>
  <si>
    <t>Rheinmetall MAN. TGM-MIL 29/440</t>
  </si>
  <si>
    <t>Dong feng EQ-2070G</t>
  </si>
  <si>
    <t>FAW CA 102</t>
  </si>
  <si>
    <t>Shaanxi Stayr SX2190</t>
  </si>
  <si>
    <t>Beiben Truck 2528</t>
  </si>
  <si>
    <t>NAVISTAR 7000-MV GTT</t>
  </si>
  <si>
    <t>Antonov An-32B</t>
  </si>
  <si>
    <t>Citation Excel 560XLS</t>
  </si>
  <si>
    <t>King Air 350</t>
  </si>
  <si>
    <t>Beechcraft 1900D</t>
  </si>
  <si>
    <t>Cessna 208 Caravan</t>
  </si>
  <si>
    <t>Mi-171Sh-P Hip H</t>
  </si>
  <si>
    <t>Mi-17-1B</t>
  </si>
  <si>
    <t>Mi-8MTV-1 Halo C</t>
  </si>
  <si>
    <t>Mi-171Sh Hip H</t>
  </si>
  <si>
    <t>Mil Mi-8T Hip C</t>
  </si>
  <si>
    <t>Vehículo de combate</t>
  </si>
  <si>
    <t>Cantidad</t>
  </si>
  <si>
    <t>Capacidad de Carga (1-100)</t>
  </si>
  <si>
    <t>Resistencia (1-100)</t>
  </si>
  <si>
    <t>Tecnología (1-100)</t>
  </si>
  <si>
    <t>Oshkosh M-ATV</t>
  </si>
  <si>
    <t>Mercedes Benz Unimog 416/421</t>
  </si>
  <si>
    <t>VVHH DE COMBATE</t>
  </si>
  <si>
    <t>Autonomía (1-100)</t>
  </si>
  <si>
    <t>NATO ROLE-2 Medical Treatment Facility</t>
  </si>
  <si>
    <t>Toyota Land Cruiser 70 (modificado)</t>
  </si>
  <si>
    <t>Ford</t>
  </si>
  <si>
    <t>INGENIERIA</t>
  </si>
  <si>
    <t>Oshkosh L-ATV</t>
  </si>
  <si>
    <t>GMC CCKW 353</t>
  </si>
  <si>
    <t>TRANSPORTE DE TROPAS</t>
  </si>
  <si>
    <t>PzH 2000</t>
  </si>
  <si>
    <t>ARTILLERIA</t>
  </si>
  <si>
    <t>AAE</t>
  </si>
  <si>
    <t>Patriot PAC-3</t>
  </si>
  <si>
    <t>ZPU-4</t>
  </si>
  <si>
    <t>Boxer</t>
  </si>
  <si>
    <t>Piranha V</t>
  </si>
  <si>
    <t>LAV III</t>
  </si>
  <si>
    <t>Fiat Oto Melara 6614</t>
  </si>
  <si>
    <t>Vehículo</t>
  </si>
  <si>
    <t>País</t>
  </si>
  <si>
    <t>Perú</t>
  </si>
  <si>
    <t>Alemania</t>
  </si>
  <si>
    <t>Suiza</t>
  </si>
  <si>
    <t>Canada</t>
  </si>
  <si>
    <t>Rusia</t>
  </si>
  <si>
    <t>Corea del Sur</t>
  </si>
  <si>
    <t>EE. UU.</t>
  </si>
  <si>
    <t>Israel</t>
  </si>
  <si>
    <t>Reino Unido</t>
  </si>
  <si>
    <t>China</t>
  </si>
  <si>
    <t>Francia</t>
  </si>
  <si>
    <t>Suecia</t>
  </si>
  <si>
    <t>Polonia</t>
  </si>
  <si>
    <t>VVHH DE APOYO DE APOYO ADMINISTRATIVO</t>
  </si>
  <si>
    <t>EEUU</t>
  </si>
  <si>
    <t>HMMWV (Humvee)</t>
  </si>
  <si>
    <t>PCR</t>
  </si>
  <si>
    <t>Japón</t>
  </si>
  <si>
    <t>4. Resistencia (1-100):</t>
  </si>
  <si>
    <t>5. Tecnología (1-100):</t>
  </si>
  <si>
    <t>Ambulancia</t>
  </si>
  <si>
    <t>OTAN</t>
  </si>
  <si>
    <r>
      <t>100</t>
    </r>
    <r>
      <rPr>
        <sz val="11"/>
        <color theme="1"/>
        <rFont val="Calibri"/>
        <family val="2"/>
        <scheme val="minor"/>
      </rPr>
      <t>: Blindaje avanzado, capaz de resistir misiles, proyectiles perforantes y explosivos de gran calibre.</t>
    </r>
  </si>
  <si>
    <r>
      <t>100</t>
    </r>
    <r>
      <rPr>
        <sz val="11"/>
        <color theme="1"/>
        <rFont val="Calibri"/>
        <family val="2"/>
        <scheme val="minor"/>
      </rPr>
      <t>: Alta potencia de fuego, con cañones de gran calibre, misiles guiados y sistemas de munición avanzados.</t>
    </r>
  </si>
  <si>
    <r>
      <t>100</t>
    </r>
    <r>
      <rPr>
        <sz val="11"/>
        <color theme="1"/>
        <rFont val="Calibri"/>
        <family val="2"/>
        <scheme val="minor"/>
      </rPr>
      <t>: Muy alta movilidad, capaz de moverse rápidamente en cualquier tipo de terreno y realizar maniobras ágiles.</t>
    </r>
  </si>
  <si>
    <r>
      <t>100</t>
    </r>
    <r>
      <rPr>
        <sz val="11"/>
        <color theme="1"/>
        <rFont val="Calibri"/>
        <family val="2"/>
        <scheme val="minor"/>
      </rPr>
      <t>: Tecnología avanzada con sistemas de control automático, radares de alta precisión y comunicación cifrada.</t>
    </r>
  </si>
  <si>
    <t>Lockheed C-130 Hercules</t>
  </si>
  <si>
    <t>A400M Atlas</t>
  </si>
  <si>
    <t>Aviones de transporte</t>
  </si>
  <si>
    <t>CH-47 Chinook</t>
  </si>
  <si>
    <t>NH90 TTH</t>
  </si>
  <si>
    <t>Helicopteros de transporte</t>
  </si>
  <si>
    <t>Categoría</t>
  </si>
  <si>
    <t>Vehículos de Combate</t>
  </si>
  <si>
    <t>Vehículos de Apoyo de Combate</t>
  </si>
  <si>
    <t>Artillería</t>
  </si>
  <si>
    <t>Ponderación</t>
  </si>
  <si>
    <t>Blindaje</t>
  </si>
  <si>
    <t>Movilidad (velocidad, autonomía, capacidad de cruce)</t>
  </si>
  <si>
    <t>Apoyo logístico (munición, combustible, mantenimiento)</t>
  </si>
  <si>
    <t>Cantidad de vehículos</t>
  </si>
  <si>
    <t>Factor</t>
  </si>
  <si>
    <t>Ponderación Fija</t>
  </si>
  <si>
    <t>Justificación</t>
  </si>
  <si>
    <t>Base del cálculo. Más unidades pueden significar mayor capacidad de combate, pero no siempre deciden el resultado.</t>
  </si>
  <si>
    <t>Un blindaje superior permite resistir más impactos, pero puede ser neutralizado por armas avanzadas.</t>
  </si>
  <si>
    <t>Poder de fuego (calibre, alcance, munición)</t>
  </si>
  <si>
    <t>Factor clave, ya que la capacidad de destrucción directa es fundamental en el combate blindado.</t>
  </si>
  <si>
    <t>Un tanque más móvil puede tomar mejores posiciones y evitar ser destruido.</t>
  </si>
  <si>
    <t>Sistemas de control de fuego (precisión, visión nocturna, sensores)</t>
  </si>
  <si>
    <t>La capacidad de detectar y disparar primero puede ser decisiva en el combate.</t>
  </si>
  <si>
    <t>Fundamental a largo plazo, pero en una batalla corta su impacto es menor.</t>
  </si>
  <si>
    <t>1. Cantidad de Tanques</t>
  </si>
  <si>
    <r>
      <t xml:space="preserve">La cantidad de tanques en una unidad es crucial para evaluar su capacidad de despliegue en el campo de batalla. Aunque no tiene un valor asignado directamente en la escala del 1 al 100, su </t>
    </r>
    <r>
      <rPr>
        <b/>
        <sz val="11"/>
        <color theme="1"/>
        <rFont val="Calibri"/>
        <family val="2"/>
        <scheme val="minor"/>
      </rPr>
      <t>efectividad</t>
    </r>
    <r>
      <rPr>
        <sz val="11"/>
        <color theme="1"/>
        <rFont val="Calibri"/>
        <family val="2"/>
        <scheme val="minor"/>
      </rPr>
      <t xml:space="preserve"> depende de la </t>
    </r>
    <r>
      <rPr>
        <b/>
        <sz val="11"/>
        <color theme="1"/>
        <rFont val="Calibri"/>
        <family val="2"/>
        <scheme val="minor"/>
      </rPr>
      <t>cantidad de efectivos</t>
    </r>
    <r>
      <rPr>
        <sz val="11"/>
        <color theme="1"/>
        <rFont val="Calibri"/>
        <family val="2"/>
        <scheme val="minor"/>
      </rPr>
      <t xml:space="preserve"> disponibles para operarlos, mantenerlos y darles soporte logístico adecuado.</t>
    </r>
  </si>
  <si>
    <r>
      <t>Multiplicador por efectivos</t>
    </r>
    <r>
      <rPr>
        <sz val="11"/>
        <color theme="1"/>
        <rFont val="Calibri"/>
        <family val="2"/>
        <scheme val="minor"/>
      </rPr>
      <t>:</t>
    </r>
  </si>
  <si>
    <r>
      <t>Más de 50 tanques</t>
    </r>
    <r>
      <rPr>
        <sz val="11"/>
        <color theme="1"/>
        <rFont val="Calibri"/>
        <family val="2"/>
        <scheme val="minor"/>
      </rPr>
      <t xml:space="preserve">: Se puede realizar </t>
    </r>
    <r>
      <rPr>
        <b/>
        <sz val="11"/>
        <color theme="1"/>
        <rFont val="Calibri"/>
        <family val="2"/>
        <scheme val="minor"/>
      </rPr>
      <t>maniobras complejas</t>
    </r>
    <r>
      <rPr>
        <sz val="11"/>
        <color theme="1"/>
        <rFont val="Calibri"/>
        <family val="2"/>
        <scheme val="minor"/>
      </rPr>
      <t xml:space="preserve"> en múltiples frentes y controlar </t>
    </r>
    <r>
      <rPr>
        <b/>
        <sz val="11"/>
        <color theme="1"/>
        <rFont val="Calibri"/>
        <family val="2"/>
        <scheme val="minor"/>
      </rPr>
      <t>grandes territorios</t>
    </r>
    <r>
      <rPr>
        <sz val="11"/>
        <color theme="1"/>
        <rFont val="Calibri"/>
        <family val="2"/>
        <scheme val="minor"/>
      </rPr>
      <t>, proporcionando una capacidad de proyección de fuerza imponente.</t>
    </r>
  </si>
  <si>
    <r>
      <t>30-40 tanques</t>
    </r>
    <r>
      <rPr>
        <sz val="11"/>
        <color theme="1"/>
        <rFont val="Calibri"/>
        <family val="2"/>
        <scheme val="minor"/>
      </rPr>
      <t xml:space="preserve">: Capacidad de mantener la </t>
    </r>
    <r>
      <rPr>
        <b/>
        <sz val="11"/>
        <color theme="1"/>
        <rFont val="Calibri"/>
        <family val="2"/>
        <scheme val="minor"/>
      </rPr>
      <t>presión constante</t>
    </r>
    <r>
      <rPr>
        <sz val="11"/>
        <color theme="1"/>
        <rFont val="Calibri"/>
        <family val="2"/>
        <scheme val="minor"/>
      </rPr>
      <t xml:space="preserve"> sobre el enemigo y realizar </t>
    </r>
    <r>
      <rPr>
        <b/>
        <sz val="11"/>
        <color theme="1"/>
        <rFont val="Calibri"/>
        <family val="2"/>
        <scheme val="minor"/>
      </rPr>
      <t>ataques efectivos</t>
    </r>
    <r>
      <rPr>
        <sz val="11"/>
        <color theme="1"/>
        <rFont val="Calibri"/>
        <family val="2"/>
        <scheme val="minor"/>
      </rPr>
      <t xml:space="preserve"> en diferentes áreas del campo de batalla.</t>
    </r>
  </si>
  <si>
    <r>
      <t>15-20 tanques</t>
    </r>
    <r>
      <rPr>
        <sz val="11"/>
        <color theme="1"/>
        <rFont val="Calibri"/>
        <family val="2"/>
        <scheme val="minor"/>
      </rPr>
      <t xml:space="preserve">: Fuerza más </t>
    </r>
    <r>
      <rPr>
        <b/>
        <sz val="11"/>
        <color theme="1"/>
        <rFont val="Calibri"/>
        <family val="2"/>
        <scheme val="minor"/>
      </rPr>
      <t>limitada</t>
    </r>
    <r>
      <rPr>
        <sz val="11"/>
        <color theme="1"/>
        <rFont val="Calibri"/>
        <family val="2"/>
        <scheme val="minor"/>
      </rPr>
      <t xml:space="preserve">, adecuada para </t>
    </r>
    <r>
      <rPr>
        <b/>
        <sz val="11"/>
        <color theme="1"/>
        <rFont val="Calibri"/>
        <family val="2"/>
        <scheme val="minor"/>
      </rPr>
      <t>misiones de apoyo</t>
    </r>
    <r>
      <rPr>
        <sz val="11"/>
        <color theme="1"/>
        <rFont val="Calibri"/>
        <family val="2"/>
        <scheme val="minor"/>
      </rPr>
      <t xml:space="preserve"> o enfrentamientos más pequeños.</t>
    </r>
  </si>
  <si>
    <r>
      <t>Menos de 10 tanques</t>
    </r>
    <r>
      <rPr>
        <sz val="11"/>
        <color theme="1"/>
        <rFont val="Calibri"/>
        <family val="2"/>
        <scheme val="minor"/>
      </rPr>
      <t xml:space="preserve">: </t>
    </r>
    <r>
      <rPr>
        <b/>
        <sz val="11"/>
        <color theme="1"/>
        <rFont val="Calibri"/>
        <family val="2"/>
        <scheme val="minor"/>
      </rPr>
      <t>Unidad pequeña</t>
    </r>
    <r>
      <rPr>
        <sz val="11"/>
        <color theme="1"/>
        <rFont val="Calibri"/>
        <family val="2"/>
        <scheme val="minor"/>
      </rPr>
      <t xml:space="preserve">, ideal solo para </t>
    </r>
    <r>
      <rPr>
        <b/>
        <sz val="11"/>
        <color theme="1"/>
        <rFont val="Calibri"/>
        <family val="2"/>
        <scheme val="minor"/>
      </rPr>
      <t>misiones específicas</t>
    </r>
    <r>
      <rPr>
        <sz val="11"/>
        <color theme="1"/>
        <rFont val="Calibri"/>
        <family val="2"/>
        <scheme val="minor"/>
      </rPr>
      <t xml:space="preserve"> o como apoyo a fuerzas mayores. Carece de capacidad para operar de manera autónoma en conflictos a gran escala.</t>
    </r>
  </si>
  <si>
    <t>Capacidad del vehículo para resistir impactos de proyectiles, misiles y explosivos.</t>
  </si>
  <si>
    <r>
      <t>75-90</t>
    </r>
    <r>
      <rPr>
        <sz val="11"/>
        <color theme="1"/>
        <rFont val="Calibri"/>
        <family val="2"/>
        <scheme val="minor"/>
      </rPr>
      <t>: Buen blindaje, adecuado para resistir armas ligeras y misiles de corto alcance.</t>
    </r>
  </si>
  <si>
    <r>
      <t>50-74</t>
    </r>
    <r>
      <rPr>
        <sz val="11"/>
        <color theme="1"/>
        <rFont val="Calibri"/>
        <family val="2"/>
        <scheme val="minor"/>
      </rPr>
      <t>: Blindaje moderado, apto para protección contra disparos ligeros, pero vulnerable a amenazas mayores.</t>
    </r>
  </si>
  <si>
    <r>
      <t>1-49</t>
    </r>
    <r>
      <rPr>
        <sz val="11"/>
        <color theme="1"/>
        <rFont val="Calibri"/>
        <family val="2"/>
        <scheme val="minor"/>
      </rPr>
      <t>: Blindaje básico, adecuado solo para protección contra fuego ligero o esporádico.</t>
    </r>
  </si>
  <si>
    <t>Capacidad de ataque del vehículo, incluyendo el calibre de los cañones, misiles y sistemas de armas.</t>
  </si>
  <si>
    <r>
      <t>75-90</t>
    </r>
    <r>
      <rPr>
        <sz val="11"/>
        <color theme="1"/>
        <rFont val="Calibri"/>
        <family val="2"/>
        <scheme val="minor"/>
      </rPr>
      <t>: Buena capacidad de fuego, con armamento adecuado para misiones de ataque y defensa.</t>
    </r>
  </si>
  <si>
    <r>
      <t>50-74</t>
    </r>
    <r>
      <rPr>
        <sz val="11"/>
        <color theme="1"/>
        <rFont val="Calibri"/>
        <family val="2"/>
        <scheme val="minor"/>
      </rPr>
      <t>: Potencia moderada, adecuada para enfrentamientos limitados o contra vehículos ligeros.</t>
    </r>
  </si>
  <si>
    <r>
      <t>1-49</t>
    </r>
    <r>
      <rPr>
        <sz val="11"/>
        <color theme="1"/>
        <rFont val="Calibri"/>
        <family val="2"/>
        <scheme val="minor"/>
      </rPr>
      <t>: Baja potencia de fuego, adecuado solo para defensa básica o apoyo a unidades más grandes.</t>
    </r>
  </si>
  <si>
    <t>5. Movilidad (1-100)</t>
  </si>
  <si>
    <t>Capacidad del vehículo para desplazarse rápidamente por terrenos difíciles y realizar maniobras tácticas.</t>
  </si>
  <si>
    <r>
      <t>75-90</t>
    </r>
    <r>
      <rPr>
        <sz val="11"/>
        <color theme="1"/>
        <rFont val="Calibri"/>
        <family val="2"/>
        <scheme val="minor"/>
      </rPr>
      <t>: Buena movilidad, adecuado para terrenos difíciles y maniobras en el campo de batalla.</t>
    </r>
  </si>
  <si>
    <r>
      <t>50-74</t>
    </r>
    <r>
      <rPr>
        <sz val="11"/>
        <color theme="1"/>
        <rFont val="Calibri"/>
        <family val="2"/>
        <scheme val="minor"/>
      </rPr>
      <t>: Movilidad media, apto para operar en terrenos preparados o menos exigentes.</t>
    </r>
  </si>
  <si>
    <r>
      <t>1-49</t>
    </r>
    <r>
      <rPr>
        <sz val="11"/>
        <color theme="1"/>
        <rFont val="Calibri"/>
        <family val="2"/>
        <scheme val="minor"/>
      </rPr>
      <t>: Baja movilidad, limitado a terrenos urbanos o zonas controladas.</t>
    </r>
  </si>
  <si>
    <t>Evalúa los sistemas electrónicos del vehículo, como radares, sistemas de comunicación, sistemas de control de fuego y sensores.</t>
  </si>
  <si>
    <r>
      <t>75-90</t>
    </r>
    <r>
      <rPr>
        <sz val="11"/>
        <color theme="1"/>
        <rFont val="Calibri"/>
        <family val="2"/>
        <scheme val="minor"/>
      </rPr>
      <t>: Buena tecnología, con sistemas de control de fuego digitalizados y comunicación eficaz.</t>
    </r>
  </si>
  <si>
    <r>
      <t>50-74</t>
    </r>
    <r>
      <rPr>
        <sz val="11"/>
        <color theme="1"/>
        <rFont val="Calibri"/>
        <family val="2"/>
        <scheme val="minor"/>
      </rPr>
      <t>: Tecnología básica, con control manual y sistemas de comunicación estándar.</t>
    </r>
  </si>
  <si>
    <r>
      <t>1-49</t>
    </r>
    <r>
      <rPr>
        <sz val="11"/>
        <color theme="1"/>
        <rFont val="Calibri"/>
        <family val="2"/>
        <scheme val="minor"/>
      </rPr>
      <t>: Baja tecnología, sin sistemas avanzados de control o detección.</t>
    </r>
  </si>
  <si>
    <t>Evalúa la capacidad del tanque para mantener su operatividad durante el conflicto, proporcionando munición, combustible y realizando el mantenimiento adecuado.</t>
  </si>
  <si>
    <r>
      <t>100</t>
    </r>
    <r>
      <rPr>
        <sz val="11"/>
        <color theme="1"/>
        <rFont val="Calibri"/>
        <family val="2"/>
        <scheme val="minor"/>
      </rPr>
      <t>: Apoyo logístico constante, con un suministro eficiente de munición, combustible y equipos de mantenimiento siempre disponibles.</t>
    </r>
  </si>
  <si>
    <r>
      <t>75-90</t>
    </r>
    <r>
      <rPr>
        <sz val="11"/>
        <color theme="1"/>
        <rFont val="Calibri"/>
        <family val="2"/>
        <scheme val="minor"/>
      </rPr>
      <t>: Buen apoyo logístico, con capacidad para reabastecerse durante operaciones, aunque con limitaciones en el alcance.</t>
    </r>
  </si>
  <si>
    <r>
      <t>50-74</t>
    </r>
    <r>
      <rPr>
        <sz val="11"/>
        <color theme="1"/>
        <rFont val="Calibri"/>
        <family val="2"/>
        <scheme val="minor"/>
      </rPr>
      <t>: Apoyo logístico limitado, suficiente para operaciones cortas o de baja intensidad.</t>
    </r>
  </si>
  <si>
    <r>
      <t>1-49</t>
    </r>
    <r>
      <rPr>
        <sz val="11"/>
        <color theme="1"/>
        <rFont val="Calibri"/>
        <family val="2"/>
        <scheme val="minor"/>
      </rPr>
      <t>: Apoyo logístico escaso, solo adecuado para misiones muy limitadas.</t>
    </r>
  </si>
  <si>
    <t>Justificación de los Factores:</t>
  </si>
  <si>
    <t>Este factor evalúa cuántos tanques están disponibles en una unidad. Más unidades pueden significar mayor capacidad de combate, ya que más vehículos están listos para enfrentar el enemigo. Sin embargo, el número de tanques por sí solo no determina el resultado del combate, ya que factores como la calidad de los tanques y la estrategia también juegan un papel importante.</t>
  </si>
  <si>
    <t>2. Blindaje (1-100):</t>
  </si>
  <si>
    <t>El blindaje mide la capacidad del vehículo para resistir impactos de proyectiles, misiles y explosivos.</t>
  </si>
  <si>
    <t>3. Poder de Fuego (calibre, alcance, munición) (1-100):</t>
  </si>
  <si>
    <t>Este factor mide la capacidad ofensiva del vehículo, en términos de los cañones y armas que porta.</t>
  </si>
  <si>
    <t>4. Movilidad (velocidad, autonomía, capacidad de cruce) (1-100):</t>
  </si>
  <si>
    <t>Mide la capacidad del vehículo para moverse rápidamente en terrenos complejos, cruzar obstáculos y maniobrar durante el combate.</t>
  </si>
  <si>
    <t>5. Sistemas de Control de Fuego (precisión, visión nocturna, sensores) (1-100):</t>
  </si>
  <si>
    <t>Evalúa la capacidad del vehículo para detectar, apuntar y disparar con precisión en diferentes condiciones de combate, incluyendo visibilidad reducida.</t>
  </si>
  <si>
    <t>6. Apoyo Logístico (munición, combustible, mantenimiento) (1-100):</t>
  </si>
  <si>
    <t>Este factor mide la capacidad de mantener la operatividad del vehículo durante las misiones a largo plazo, asegurando que tenga suficiente combustible, munición y piezas de repuesto.</t>
  </si>
  <si>
    <t>1. Cantidad de Vehículos:</t>
  </si>
  <si>
    <t>A mayor número de unidades, mayor capacidad de combate, ya que puedes realizar maniobras simultáneas en distintos frentes y asegurar la cobertura de todo el terreno.</t>
  </si>
  <si>
    <t>Movilidad (1-100):</t>
  </si>
  <si>
    <t>Evalúa la capacidad del vehículo para moverse rápidamente a través de terrenos, incluida la maniobrabilidad, velocidad y capacidad de cruzar obstáculos.</t>
  </si>
  <si>
    <t>Blindaje (1-100):</t>
  </si>
  <si>
    <t>Potencia de Fuego (1-100):</t>
  </si>
  <si>
    <t>Mide la capacidad de destrucción del vehículo, considerando el calibre de su armamento, alcance y munición disponible.</t>
  </si>
  <si>
    <t>Precisión (1-100):</t>
  </si>
  <si>
    <t>Evalúa la capacidad de precisión de los disparos del vehículo, considerando sistemas de puntería, control de fuego y visión.</t>
  </si>
  <si>
    <t>Facilidad de Despliegue (1-100):</t>
  </si>
  <si>
    <t>Evalúa cuán rápidamente se puede desplegar el vehículo para entrar en acción.</t>
  </si>
  <si>
    <t>Tecnología (1-100):</t>
  </si>
  <si>
    <t>Mide el nivel tecnológico del vehículo, incluyendo la automatización, sensores, computadoras de tiro y sistemas avanzados de control de fuego.</t>
  </si>
  <si>
    <t>Unidad de Artillería</t>
  </si>
  <si>
    <t>Ponderado</t>
  </si>
  <si>
    <t>Cantidad de Unidades</t>
  </si>
  <si>
    <t>Evalúa la capacidad de moverse rápidamente a través de terrenos, la maniobrabilidad y velocidad en el campo de batalla.</t>
  </si>
  <si>
    <t>Evalúa la precisión de los disparos del vehículo, considerando los sistemas de puntería y control de fuego.</t>
  </si>
  <si>
    <t>Movilidad</t>
  </si>
  <si>
    <t>Potencia de Fuego</t>
  </si>
  <si>
    <t>Precisión</t>
  </si>
  <si>
    <t>Facilidad de Despliegue</t>
  </si>
  <si>
    <t>Tecnología</t>
  </si>
  <si>
    <t>Cantidad de Unidades:</t>
  </si>
  <si>
    <t>Este factor mide el número total de unidades disponibles para el combate. Un mayor número de unidades generalmente permite mayor capacidad para realizar maniobras y asegurar cobertura en el campo de batalla. No obstante, el número por sí solo no garantiza la victoria, ya que la calidad y la estrategia también son cruciales.</t>
  </si>
  <si>
    <t>2. Capacidad de Carga (1-100):</t>
  </si>
  <si>
    <t>Mide la cantidad de carga (personas y equipo) que un vehículo puede transportar sin comprometer su rendimiento. Una mayor capacidad de carga es ideal para misiones de transporte de tropas y equipo pesado.</t>
  </si>
  <si>
    <t>3. Movilidad (1-100):</t>
  </si>
  <si>
    <t>Evalúa la capacidad del vehículo para moverse rápidamente a través de terrenos difíciles, incluida la maniobrabilidad y velocidad en el campo de batalla. La movilidad es fundamental para evitar emboscadas y realizar maniobras rápidas.</t>
  </si>
  <si>
    <t>Este factor mide la capacidad del vehículo para resistir daños y continuar operando bajo condiciones adversas, como fuego enemigo o terrenos difíciles.</t>
  </si>
  <si>
    <t>Evalúa el nivel tecnológico del vehículo, como sistemas electrónicos, automatización, sensores, y capacidades de control de fuego (si aplica). Un vehículo con tecnología avanzada puede mejorar la precisión y eficiencia operativa.</t>
  </si>
  <si>
    <t>6. Autonomía (1-100):</t>
  </si>
  <si>
    <t>Mide la capacidad del vehículo para operar durante períodos prolongados sin necesidad de reabastecimiento de combustible o mantenimiento. Una mayor autonomía permite que el vehículo opere en misiones más largas sin comprometer su efectividad.</t>
  </si>
  <si>
    <t>1. Cantidad de Unidades:</t>
  </si>
  <si>
    <t>Vehículo de Transporte</t>
  </si>
  <si>
    <t>La cantidad de unidades disponibles es crucial para realizar maniobras en múltiples frentes. Más unidades dan mayor capacidad de cobertura.</t>
  </si>
  <si>
    <t>La capacidad de carga es fundamental para transportar personal y equipo. Cuanto mayor la carga, mayor la efectividad de las misiones.</t>
  </si>
  <si>
    <t>La movilidad es esencial para mover rápidamente a las tropas por terrenos difíciles y garantizar maniobras ágiles en el campo.</t>
  </si>
  <si>
    <t>La resistencia asegura que el vehículo pueda operar en condiciones extremas, resistiendo impactos y elementos del terreno.</t>
  </si>
  <si>
    <t>La tecnología avanzada mejora la capacidad de control, sensores y automatización, lo que optimiza las misiones de transporte y apoyo.</t>
  </si>
  <si>
    <t>La autonomía permite que el vehículo opere durante más tiempo sin necesidad de reabastecimiento, asegurando una mayor eficiencia en el campo.</t>
  </si>
  <si>
    <t>Mide la capacidad de carga del vehículo para transportar personal y equipo necesario para operaciones logísticas o administrativas.</t>
  </si>
  <si>
    <t>Evalúa la capacidad de moverse rápidamente por diversos terrenos, lo cual es importante para mantener la eficiencia operativa, incluso en condiciones difíciles.</t>
  </si>
  <si>
    <t>Mide la capacidad del vehículo para operar de manera confiable en misiones prolongadas y bajo condiciones variadas.</t>
  </si>
  <si>
    <t>Este factor mide cuán adaptable es el vehículo para diversas tareas administrativas, como transporte de carga, personal o equipos.</t>
  </si>
  <si>
    <t>Mide el nivel de tecnología que el vehículo incorpora, como sistemas electrónicos, control de operaciones o sistemas de comunicación.</t>
  </si>
  <si>
    <t>Vehículo de Apoyo Administrativo</t>
  </si>
  <si>
    <t>Versatilidad (1-100)</t>
  </si>
  <si>
    <t>Este factor mide el número total de unidades de vehículos disponibles para las operaciones. A mayor número de vehículos, se incrementa la capacidad operativa en términos de cobertura y flexibilidad para cumplir misiones. La cantidad de unidades es importante, pero no siempre garantiza el éxito, ya que la calidad y la coordinación entre las unidades son también esenciales para el desempeño de la misión.</t>
  </si>
  <si>
    <t>Descripción</t>
  </si>
  <si>
    <t>Cantidad de Vehículos</t>
  </si>
  <si>
    <t>La cantidad de unidades disponibles es crucial para realizar maniobras en múltiples frentes. Más unidades proporcionan mayor capacidad de cobertura.</t>
  </si>
  <si>
    <t>Capacidad de Carga</t>
  </si>
  <si>
    <t>La capacidad de carga permite transportar personal y equipos, afectando la efectividad operativa en el campo.</t>
  </si>
  <si>
    <t>La movilidad es esencial para moverse rápidamente a través de terrenos difíciles, mejorando la flexibilidad operativa.</t>
  </si>
  <si>
    <t>Fiabilidad</t>
  </si>
  <si>
    <t>La fiabilidad asegura que los vehículos operen de manera continua y sin interrupciones durante las misiones.</t>
  </si>
  <si>
    <t>Versatilidad</t>
  </si>
  <si>
    <t>La versatilidad permite que los vehículos se adapten a una variedad de tareas dentro de las operaciones administrativas.</t>
  </si>
  <si>
    <t>La tecnología avanzada mejora la capacidad de comunicación, control y otras funciones esenciales para las operaciones.</t>
  </si>
  <si>
    <t>Mide el número total de unidades de vehículos de ambulancia disponibles. Cuantas más unidades estén disponibles, mayor capacidad de cobertura habrá en las operaciones de evacuación y apoyo médico.</t>
  </si>
  <si>
    <t>Este factor evalúa la cantidad de pacientes y equipo médico que un vehículo de ambulancia puede transportar.</t>
  </si>
  <si>
    <t>Evalúa la capacidad del vehículo para moverse rápidamente a través de terrenos difíciles, garantizando que el vehículo pueda llegar a las áreas donde se necesite atención médica rápidamente.</t>
  </si>
  <si>
    <t>Mide la capacidad del vehículo para resistir condiciones adversas, como daños por fuego o terrenos difíciles, sin comprometer su funcionalidad.</t>
  </si>
  <si>
    <t>Evalúa el nivel de tecnología que el vehículo incorpora, como sistemas de comunicación, equipos médicos integrados, o incluso tecnologías de control automatizado.</t>
  </si>
  <si>
    <t>Autonomía (1-100):</t>
  </si>
  <si>
    <t>Mide la capacidad del vehículo de ambulancia para operar durante períodos prolongados sin necesidad de reabastecimiento de combustible o mantenimiento.</t>
  </si>
  <si>
    <t>La cantidad de unidades de ambulancia disponibles es fundamental para garantizar que siempre haya vehículos para misiones de emergencia.</t>
  </si>
  <si>
    <t>La capacidad de carga de la ambulancia es crucial para transportar pacientes y el equipo médico necesario para su atención.</t>
  </si>
  <si>
    <t>La movilidad es clave para alcanzar rápidamente las zonas de emergencia, especialmente en terrenos difíciles.</t>
  </si>
  <si>
    <t>Resistencia</t>
  </si>
  <si>
    <t>La resistencia del vehículo asegura que puede operar en condiciones extremas, manteniendo su funcionalidad.</t>
  </si>
  <si>
    <t>La tecnología avanzada en el vehículo mejora la eficiencia en la comunicación, monitoreo y atención médica.</t>
  </si>
  <si>
    <t>Autonomía</t>
  </si>
  <si>
    <t>La autonomía permite que el vehículo opere durante largos períodos sin necesidad de reabastecimiento, lo cual es crucial en emergencias.</t>
  </si>
  <si>
    <t>Vehículo de Ambulancia</t>
  </si>
  <si>
    <t>Capacidad de Construcción</t>
  </si>
  <si>
    <t>La capacidad de construcción es esencial para realizar tareas como la edificación de fortificaciones y el establecimiento de rutas.</t>
  </si>
  <si>
    <t>Colocación de Minas</t>
  </si>
  <si>
    <t>La colocación de minas es clave para proteger áreas estratégicas y realizar ataques preventivos en el campo de batalla.</t>
  </si>
  <si>
    <t>Despeje de Terreno</t>
  </si>
  <si>
    <t>El despeje de terreno es fundamental para abrir rutas de avance o asegurar que el área esté libre de minas y obstáculos.</t>
  </si>
  <si>
    <t>La movilidad permite que los vehículos operen en terrenos difíciles, garantizando que se puedan mover rápidamente para cumplir misiones.</t>
  </si>
  <si>
    <t>Puente</t>
  </si>
  <si>
    <t>La capacidad de lanzar puentes es crucial para permitir el cruce de obstáculos, como ríos y valles, en el campo de batalla.</t>
  </si>
  <si>
    <t>La cantidad de vehículos disponibles permite realizar maniobras en múltiples frentes y aumentar la capacidad operativa de las unidades de ingeniería.</t>
  </si>
  <si>
    <r>
      <t xml:space="preserve">Este factor mide el </t>
    </r>
    <r>
      <rPr>
        <b/>
        <sz val="11"/>
        <color theme="1"/>
        <rFont val="Calibri"/>
        <family val="2"/>
        <scheme val="minor"/>
      </rPr>
      <t>número total de vehículos</t>
    </r>
    <r>
      <rPr>
        <sz val="11"/>
        <color theme="1"/>
        <rFont val="Calibri"/>
        <family val="2"/>
        <scheme val="minor"/>
      </rPr>
      <t xml:space="preserve"> de ingeniería disponibles para las operaciones. Un mayor número de unidades asegura que haya vehículos listos para diversas tareas en diferentes frentes, lo que aumenta la capacidad operativa de las fuerzas armadas.</t>
    </r>
  </si>
  <si>
    <r>
      <t>100:</t>
    </r>
    <r>
      <rPr>
        <sz val="11"/>
        <color theme="1"/>
        <rFont val="Calibri"/>
        <family val="2"/>
        <scheme val="minor"/>
      </rPr>
      <t xml:space="preserve"> Alta disponibilidad de vehículos, lo que permite una gran flexibilidad operativa.</t>
    </r>
  </si>
  <si>
    <r>
      <t>50-75:</t>
    </r>
    <r>
      <rPr>
        <sz val="11"/>
        <color theme="1"/>
        <rFont val="Calibri"/>
        <family val="2"/>
        <scheme val="minor"/>
      </rPr>
      <t xml:space="preserve"> Cantidad moderada, adecuada para operaciones de tamaño medio.</t>
    </r>
  </si>
  <si>
    <r>
      <t>1-50:</t>
    </r>
    <r>
      <rPr>
        <sz val="11"/>
        <color theme="1"/>
        <rFont val="Calibri"/>
        <family val="2"/>
        <scheme val="minor"/>
      </rPr>
      <t xml:space="preserve"> Pocas unidades disponibles, limitadas en su capacidad de cobertura.</t>
    </r>
  </si>
  <si>
    <t>2. Capacidad de Construcción (1-100)</t>
  </si>
  <si>
    <r>
      <t xml:space="preserve">Este factor evalúa la </t>
    </r>
    <r>
      <rPr>
        <b/>
        <sz val="11"/>
        <color theme="1"/>
        <rFont val="Calibri"/>
        <family val="2"/>
        <scheme val="minor"/>
      </rPr>
      <t>capacidad de los vehículos</t>
    </r>
    <r>
      <rPr>
        <sz val="11"/>
        <color theme="1"/>
        <rFont val="Calibri"/>
        <family val="2"/>
        <scheme val="minor"/>
      </rPr>
      <t xml:space="preserve"> de ingeniería para llevar a cabo tareas de </t>
    </r>
    <r>
      <rPr>
        <b/>
        <sz val="11"/>
        <color theme="1"/>
        <rFont val="Calibri"/>
        <family val="2"/>
        <scheme val="minor"/>
      </rPr>
      <t>construcción</t>
    </r>
    <r>
      <rPr>
        <sz val="11"/>
        <color theme="1"/>
        <rFont val="Calibri"/>
        <family val="2"/>
        <scheme val="minor"/>
      </rPr>
      <t>, como fortificaciones, caminos y puentes. La capacidad de construcción es esencial para el éxito de las operaciones en zonas complicadas.</t>
    </r>
  </si>
  <si>
    <r>
      <t>100:</t>
    </r>
    <r>
      <rPr>
        <sz val="11"/>
        <color theme="1"/>
        <rFont val="Calibri"/>
        <family val="2"/>
        <scheme val="minor"/>
      </rPr>
      <t xml:space="preserve"> Alta capacidad para realizar tareas de construcción complejas, como puentes y fortificaciones grandes.</t>
    </r>
  </si>
  <si>
    <r>
      <t>75-90:</t>
    </r>
    <r>
      <rPr>
        <sz val="11"/>
        <color theme="1"/>
        <rFont val="Calibri"/>
        <family val="2"/>
        <scheme val="minor"/>
      </rPr>
      <t xml:space="preserve"> Buena capacidad, adecuada para tareas de construcción estándar.</t>
    </r>
  </si>
  <si>
    <r>
      <t>50-75:</t>
    </r>
    <r>
      <rPr>
        <sz val="11"/>
        <color theme="1"/>
        <rFont val="Calibri"/>
        <family val="2"/>
        <scheme val="minor"/>
      </rPr>
      <t xml:space="preserve"> Capacidad moderada, adecuada solo para tareas básicas de infraestructura.</t>
    </r>
  </si>
  <si>
    <r>
      <t>1-50:</t>
    </r>
    <r>
      <rPr>
        <sz val="11"/>
        <color theme="1"/>
        <rFont val="Calibri"/>
        <family val="2"/>
        <scheme val="minor"/>
      </rPr>
      <t xml:space="preserve"> Baja capacidad, adecuada solo para tareas limitadas.</t>
    </r>
  </si>
  <si>
    <t>3. Colocación de Minas (1-100)</t>
  </si>
  <si>
    <r>
      <t xml:space="preserve">Este factor evalúa la capacidad del vehículo para </t>
    </r>
    <r>
      <rPr>
        <b/>
        <sz val="11"/>
        <color theme="1"/>
        <rFont val="Calibri"/>
        <family val="2"/>
        <scheme val="minor"/>
      </rPr>
      <t>colocar minas</t>
    </r>
    <r>
      <rPr>
        <sz val="11"/>
        <color theme="1"/>
        <rFont val="Calibri"/>
        <family val="2"/>
        <scheme val="minor"/>
      </rPr>
      <t xml:space="preserve"> en el terreno. Esto es crucial tanto en la defensa de áreas estratégicas como en la ofensiva.</t>
    </r>
  </si>
  <si>
    <r>
      <t>100:</t>
    </r>
    <r>
      <rPr>
        <sz val="11"/>
        <color theme="1"/>
        <rFont val="Calibri"/>
        <family val="2"/>
        <scheme val="minor"/>
      </rPr>
      <t xml:space="preserve"> Capacidad avanzada para colocar minas de manera eficiente y rápida.</t>
    </r>
  </si>
  <si>
    <r>
      <t>75-90:</t>
    </r>
    <r>
      <rPr>
        <sz val="11"/>
        <color theme="1"/>
        <rFont val="Calibri"/>
        <family val="2"/>
        <scheme val="minor"/>
      </rPr>
      <t xml:space="preserve"> Buena capacidad de colocación de minas, apta para áreas controladas.</t>
    </r>
  </si>
  <si>
    <r>
      <t>50-75:</t>
    </r>
    <r>
      <rPr>
        <sz val="11"/>
        <color theme="1"/>
        <rFont val="Calibri"/>
        <family val="2"/>
        <scheme val="minor"/>
      </rPr>
      <t xml:space="preserve"> Capacidad moderada, adecuada para colocar minas en terrenos más fáciles.</t>
    </r>
  </si>
  <si>
    <r>
      <t>1-50:</t>
    </r>
    <r>
      <rPr>
        <sz val="11"/>
        <color theme="1"/>
        <rFont val="Calibri"/>
        <family val="2"/>
        <scheme val="minor"/>
      </rPr>
      <t xml:space="preserve"> Baja capacidad de colocación de minas, apta solo para operaciones limitadas.</t>
    </r>
  </si>
  <si>
    <t>4. Despeje de Terreno (1-100)</t>
  </si>
  <si>
    <r>
      <t xml:space="preserve">Este factor mide la capacidad de los vehículos para </t>
    </r>
    <r>
      <rPr>
        <b/>
        <sz val="11"/>
        <color theme="1"/>
        <rFont val="Calibri"/>
        <family val="2"/>
        <scheme val="minor"/>
      </rPr>
      <t>despejar el terreno</t>
    </r>
    <r>
      <rPr>
        <sz val="11"/>
        <color theme="1"/>
        <rFont val="Calibri"/>
        <family val="2"/>
        <scheme val="minor"/>
      </rPr>
      <t>, eliminando obstáculos como rocas, escombros o minas, permitiendo el paso seguro de otras unidades.</t>
    </r>
  </si>
  <si>
    <r>
      <t>100:</t>
    </r>
    <r>
      <rPr>
        <sz val="11"/>
        <color theme="1"/>
        <rFont val="Calibri"/>
        <family val="2"/>
        <scheme val="minor"/>
      </rPr>
      <t xml:space="preserve"> Capacidad avanzada para despejar terrenos complicados y eliminar obstáculos grandes.</t>
    </r>
  </si>
  <si>
    <r>
      <t>75-90:</t>
    </r>
    <r>
      <rPr>
        <sz val="11"/>
        <color theme="1"/>
        <rFont val="Calibri"/>
        <family val="2"/>
        <scheme val="minor"/>
      </rPr>
      <t xml:space="preserve"> Buena capacidad de despeje para obstáculos comunes.</t>
    </r>
  </si>
  <si>
    <r>
      <t>50-75:</t>
    </r>
    <r>
      <rPr>
        <sz val="11"/>
        <color theme="1"/>
        <rFont val="Calibri"/>
        <family val="2"/>
        <scheme val="minor"/>
      </rPr>
      <t xml:space="preserve"> Capacidad moderada, adecuada para despejar obstáculos pequeños.</t>
    </r>
  </si>
  <si>
    <r>
      <t>1-50:</t>
    </r>
    <r>
      <rPr>
        <sz val="11"/>
        <color theme="1"/>
        <rFont val="Calibri"/>
        <family val="2"/>
        <scheme val="minor"/>
      </rPr>
      <t xml:space="preserve"> Baja capacidad de despeje, limitada a obstáculos pequeños.</t>
    </r>
  </si>
  <si>
    <r>
      <t xml:space="preserve">Este factor mide la </t>
    </r>
    <r>
      <rPr>
        <b/>
        <sz val="11"/>
        <color theme="1"/>
        <rFont val="Calibri"/>
        <family val="2"/>
        <scheme val="minor"/>
      </rPr>
      <t>capacidad de movimiento</t>
    </r>
    <r>
      <rPr>
        <sz val="11"/>
        <color theme="1"/>
        <rFont val="Calibri"/>
        <family val="2"/>
        <scheme val="minor"/>
      </rPr>
      <t xml:space="preserve"> de los vehículos a través de diferentes tipos de terrenos. La movilidad es esencial para asegurar que los vehículos puedan desplazarse rápidamente a donde se les necesite, incluso en condiciones difíciles.</t>
    </r>
  </si>
  <si>
    <r>
      <t>100:</t>
    </r>
    <r>
      <rPr>
        <sz val="11"/>
        <color theme="1"/>
        <rFont val="Calibri"/>
        <family val="2"/>
        <scheme val="minor"/>
      </rPr>
      <t xml:space="preserve"> Alta movilidad, capaz de moverse sin dificultad en cualquier tipo de terreno.</t>
    </r>
  </si>
  <si>
    <r>
      <t>75-90:</t>
    </r>
    <r>
      <rPr>
        <sz val="11"/>
        <color theme="1"/>
        <rFont val="Calibri"/>
        <family val="2"/>
        <scheme val="minor"/>
      </rPr>
      <t xml:space="preserve"> Buena movilidad, adecuada para la mayoría de los terrenos.</t>
    </r>
  </si>
  <si>
    <r>
      <t>50-75:</t>
    </r>
    <r>
      <rPr>
        <sz val="11"/>
        <color theme="1"/>
        <rFont val="Calibri"/>
        <family val="2"/>
        <scheme val="minor"/>
      </rPr>
      <t xml:space="preserve"> Movilidad moderada, adecuada solo para terrenos fáciles.</t>
    </r>
  </si>
  <si>
    <r>
      <t>1-50:</t>
    </r>
    <r>
      <rPr>
        <sz val="11"/>
        <color theme="1"/>
        <rFont val="Calibri"/>
        <family val="2"/>
        <scheme val="minor"/>
      </rPr>
      <t xml:space="preserve"> Baja movilidad, adecuado solo para terrenos planos.</t>
    </r>
  </si>
  <si>
    <r>
      <t xml:space="preserve">Este factor evalúa la </t>
    </r>
    <r>
      <rPr>
        <b/>
        <sz val="11"/>
        <color theme="1"/>
        <rFont val="Calibri"/>
        <family val="2"/>
        <scheme val="minor"/>
      </rPr>
      <t>capacidad de lanzar puentes</t>
    </r>
    <r>
      <rPr>
        <sz val="11"/>
        <color theme="1"/>
        <rFont val="Calibri"/>
        <family val="2"/>
        <scheme val="minor"/>
      </rPr>
      <t xml:space="preserve"> de manera rápida y efectiva, lo cual es esencial para permitir que otros vehículos o tropas crucen obstáculos como ríos o valles.</t>
    </r>
  </si>
  <si>
    <r>
      <t>100:</t>
    </r>
    <r>
      <rPr>
        <sz val="11"/>
        <color theme="1"/>
        <rFont val="Calibri"/>
        <family val="2"/>
        <scheme val="minor"/>
      </rPr>
      <t xml:space="preserve"> Capacidad avanzada para lanzar puentes de gran longitud y en condiciones difíciles.</t>
    </r>
  </si>
  <si>
    <r>
      <t>75-90:</t>
    </r>
    <r>
      <rPr>
        <sz val="11"/>
        <color theme="1"/>
        <rFont val="Calibri"/>
        <family val="2"/>
        <scheme val="minor"/>
      </rPr>
      <t xml:space="preserve"> Buena capacidad de lanzamiento de puentes, adecuado para puentes estándar.</t>
    </r>
  </si>
  <si>
    <r>
      <t>50-75:</t>
    </r>
    <r>
      <rPr>
        <sz val="11"/>
        <color theme="1"/>
        <rFont val="Calibri"/>
        <family val="2"/>
        <scheme val="minor"/>
      </rPr>
      <t xml:space="preserve"> Capacidad limitada para lanzar puentes pequeños o en condiciones controladas.</t>
    </r>
  </si>
  <si>
    <r>
      <t>0:</t>
    </r>
    <r>
      <rPr>
        <sz val="11"/>
        <color theme="1"/>
        <rFont val="Calibri"/>
        <family val="2"/>
        <scheme val="minor"/>
      </rPr>
      <t xml:space="preserve"> No posee la capacidad de lanzar puentes.</t>
    </r>
  </si>
  <si>
    <t xml:space="preserve">1. Cantidad de Vehículos </t>
  </si>
  <si>
    <t>Vehículo de Ingeniería Militar</t>
  </si>
  <si>
    <t>Capacidad de Intercepción (1-100):</t>
  </si>
  <si>
    <t>Sistema de Defensa Aérea</t>
  </si>
  <si>
    <t>Capacidad de Intercepción (1-100)</t>
  </si>
  <si>
    <t>La cantidad de unidades disponibles es crucial para cubrir diferentes frentes y aumentar la capacidad de defensa aérea.</t>
  </si>
  <si>
    <t>Capacidad de Intercepción</t>
  </si>
  <si>
    <t>La capacidad de intercepción es el factor más crítico, ya que determina la efectividad del sistema en detener amenazas aéreas.</t>
  </si>
  <si>
    <t>La movilidad permite que los sistemas sean desplegados rápidamente y operen en diferentes terrenos, lo que aumenta la flexibilidad operativa.</t>
  </si>
  <si>
    <t>El blindaje es importante para asegurar que el sistema pueda resistir ataques directos y seguir operando en condiciones de combate.</t>
  </si>
  <si>
    <t>La tecnología, especialmente en radar y control de misiles, es fundamental para mejorar la eficiencia del sistema y detectar amenazas con alta precisión.</t>
  </si>
  <si>
    <t>La autonomía permite que el sistema opere durante más tiempo sin la necesidad de reabastecimiento, lo cual es esencial para misiones prolongadas.</t>
  </si>
  <si>
    <t>La cantidad de unidades disponibles es crucial para asegurar que haya suficiente cobertura para diversas rutas y operaciones.</t>
  </si>
  <si>
    <t>La capacidad de carga es uno de los factores más importantes, ya que define cuántos recursos o personal puede transportar el avión de forma eficiente.</t>
  </si>
  <si>
    <t>La autonomía permite que los aviones de transporte operen durante largos períodos sin la necesidad de reabastecimiento, lo que es crucial para operaciones en áreas remotas.</t>
  </si>
  <si>
    <t>La movilidad es importante, ya que permite que el avión de transporte sea desplegado rápidamente y se mueva entre diferentes aeropuertos o bases aéreas.</t>
  </si>
  <si>
    <t>La tecnología de los aviones de transporte afecta su eficiencia en la carga y descarga, así como su capacidad para operar en condiciones difíciles.</t>
  </si>
  <si>
    <t>Avión de Transporte</t>
  </si>
  <si>
    <t>4. Movilidad (1-100)</t>
  </si>
  <si>
    <t>Helicóptero de Transporte</t>
  </si>
  <si>
    <t>La cantidad de unidades disponibles es esencial para garantizar que se pueda cubrir una amplia gama de misiones de transporte.</t>
  </si>
  <si>
    <t>La capacidad de carga es un factor crítico, ya que define la cantidad de equipos o personal que puede transportar el helicóptero.</t>
  </si>
  <si>
    <t>La autonomía es importante para permitir que el helicóptero opere en áreas remotas o durante vuelos largos sin necesidad de reabastecimiento.</t>
  </si>
  <si>
    <t>La movilidad determina la rapidez y flexibilidad con la que el helicóptero puede ser desplegado, cubriendo grandes distancias en poco tiempo.</t>
  </si>
  <si>
    <t>La tecnología juega un papel importante al garantizar que el helicóptero pueda operar en condiciones difíciles, con equipos de navegación y comunicación avanzados.</t>
  </si>
  <si>
    <t>Total de factor de potencia de combate de helicoptero</t>
  </si>
  <si>
    <t>Factor de potencia de combate de avión de transporte</t>
  </si>
  <si>
    <t>Total de factor de potencia de combate de avión de transporte</t>
  </si>
  <si>
    <t>Factor de potencia de combate de avión de apoyo de Ingeniería de combate</t>
  </si>
  <si>
    <t>Total de factor de potencia de combate de Ingeniería de combate</t>
  </si>
  <si>
    <t>Factor de potencia de combate de sanidad</t>
  </si>
  <si>
    <t>Total de factor de potencia de combate de sanidad</t>
  </si>
  <si>
    <t>Factor de potencia de combate de apoyo administrativo</t>
  </si>
  <si>
    <t>Total de factor de potencia de combate de apoyo administrativo</t>
  </si>
  <si>
    <t>Factor de potencia de combate de VVHH de transporte de tropas</t>
  </si>
  <si>
    <t>Total de factor de potencia de combate de VVHH de transporte de tropas</t>
  </si>
  <si>
    <t>Factor de potencia de combate de Artillería antiaérea</t>
  </si>
  <si>
    <t>Total de factor de potencia de combate de VVHH de Artillería antiaérea</t>
  </si>
  <si>
    <t>Factor de potencia de combate de Vehículos de combate</t>
  </si>
  <si>
    <t>Factor de potencia de combate de Vehículos de apoyo combate</t>
  </si>
  <si>
    <t>Total de factor de potencia de combate de VVHH de Vehículos de apoyo de combate</t>
  </si>
  <si>
    <t>Factor de potencia de combate</t>
  </si>
  <si>
    <t>Factor de potencia de combate de Artillería</t>
  </si>
  <si>
    <t>Total de factor de potencia de combate de VVHH de Artillería</t>
  </si>
  <si>
    <t>Capacidad operativa</t>
  </si>
  <si>
    <t>capacidad operativa</t>
  </si>
  <si>
    <t>Parcial</t>
  </si>
  <si>
    <t>M106 Portamortero</t>
  </si>
  <si>
    <t>Antitanque</t>
  </si>
  <si>
    <t>Cantidad cohetes</t>
  </si>
  <si>
    <t>Alcance</t>
  </si>
  <si>
    <t>Penetración de Blindaje</t>
  </si>
  <si>
    <t>Operación en Condiciones Extremas</t>
  </si>
  <si>
    <t>Efectividad</t>
  </si>
  <si>
    <t>Tipo de Guía</t>
  </si>
  <si>
    <t>Javelin (FMG-148)</t>
  </si>
  <si>
    <t>NLAW</t>
  </si>
  <si>
    <t>El alcance determina la distancia a la que el misil puede impactar, siendo un factor crucial para la efectividad en el campo de batalla.</t>
  </si>
  <si>
    <t>La penetración de blindaje es vital para garantizar que el misil pueda atravesar las defensas blindadas de los objetivos.</t>
  </si>
  <si>
    <t>La capacidad de operar en condiciones extremas como temperaturas bajas, altas o terrenos difíciles aumenta la efectividad y flexibilidad del misil.</t>
  </si>
  <si>
    <t>La efectividad es el factor más importante, ya que mide la capacidad del misil para destruir objetivos blindados de forma confiable.</t>
  </si>
  <si>
    <t>El tipo de guía del misil (infrarrojo, láser, etc.) influye en su precisión y capacidad para contrarrestar amenazas con alta precisión.</t>
  </si>
  <si>
    <t>Alcance (1-100):</t>
  </si>
  <si>
    <t>Mide la distancia a la que un misil o cohete antitanque puede impactar el objetivo. Un mayor alcance permite atacar desde posiciones más seguras y ampliar el rango de acción.</t>
  </si>
  <si>
    <t>Penetración de Blindaje (1-100):</t>
  </si>
  <si>
    <t>Evalúa la capacidad de un misil o cohete antitanque para atravesar blindajes. Es uno de los factores más importantes para determinar su efectividad contra vehículos blindados.</t>
  </si>
  <si>
    <t>Operación en Condiciones Extremas (1-100):</t>
  </si>
  <si>
    <t>Evalúa la capacidad del misil o cohete para operar bajo condiciones climáticas extremas, como temperaturas muy altas o bajas, así como en terrenos difíciles.</t>
  </si>
  <si>
    <t>Efectividad (1-100):</t>
  </si>
  <si>
    <t>Mide la capacidad del misil o cohete para destruir objetivos blindados de manera confiable, considerando factores como precisión y probabilidad de éxito en el impacto.</t>
  </si>
  <si>
    <t>Tipo de Guía (1-100):</t>
  </si>
  <si>
    <t>Este factor evalúa el sistema de guía utilizado por el misil o cohete (láser, infrarrojo, manual, etc.). Un sistema de guía avanzado mejora la precisión y el alcance efectivo.</t>
  </si>
  <si>
    <t>Cantidad de Cohetes o Misiles (1-100):</t>
  </si>
  <si>
    <t>Mide la cantidad de cohetes o misiles disponibles para un sistema antitanque. Un mayor número de proyectiles permite mayor flexibilidad operativa y la capacidad de realizar múltiples disparos.</t>
  </si>
  <si>
    <t>C2</t>
  </si>
  <si>
    <t>Evalúa el número de unidades disponibles para operaciones. Una mayor cantidad de unidades mejora la cobertura y capacidad operativa.</t>
  </si>
  <si>
    <t>Mide el alcance de comunicación, es decir, la distancia a la que los sistemas pueden transmitir señales de manera efectiva.</t>
  </si>
  <si>
    <t>Evalúa cuán confiables son los sistemas en condiciones operativas reales, incluyendo la posibilidad de interferencia y condiciones adversas.</t>
  </si>
  <si>
    <t>Mide la capacidad del sistema de comunicación para soportar golpes, caídas, y las exigencias del terreno operativo (incluyendo condiciones climáticas extremas).</t>
  </si>
  <si>
    <t>Evalúa la capacidad del sistema para transmitir datos, voz y otros mensajes a través de distintos medios y frecuencias.</t>
  </si>
  <si>
    <t>Mide la capacidad del sistema para adaptarse a diferentes entornos, incluyendo su facilidad de uso, portabilidad y versatilidad en el campo.</t>
  </si>
  <si>
    <t>Este factor evalúa el nivel tecnológico del sistema, como la capacidad de codificación, frecuencia de transmisión, y sistemas de protección contra interferencias.</t>
  </si>
  <si>
    <t>Mide la capacidad del sistema para operar sin necesidad de reabastecimiento de energía o mantenimiento durante un periodo largo.</t>
  </si>
  <si>
    <t>Capacidad de Comunicación</t>
  </si>
  <si>
    <t>Flexibilidad Operacional</t>
  </si>
  <si>
    <t>Tecnología de Comunicación</t>
  </si>
  <si>
    <t>AN/GRC-100</t>
  </si>
  <si>
    <t>AN/PRC-152</t>
  </si>
  <si>
    <t>RT-1523</t>
  </si>
  <si>
    <t>El alcance de un sistema de comunicación es esencial para determinar la cobertura y las distancias que puede cubrir.</t>
  </si>
  <si>
    <t>La fiabilidad garantiza que el sistema de comunicación funcione correctamente en condiciones difíciles.</t>
  </si>
  <si>
    <t>Mide la habilidad del sistema para transmitir señales de voz y datos de forma confiable.</t>
  </si>
  <si>
    <t>La flexibilidad permite que el sistema sea utilizado en diferentes tipos de misiones y entornos operativos.</t>
  </si>
  <si>
    <t>La tecnología de comunicación avanzada es crucial para mantener la seguridad y eficiencia del sistema.</t>
  </si>
  <si>
    <t>El número de unidades disponibles asegura la capacidad de realizar múltiples misiones y garantizar la cobertura.</t>
  </si>
  <si>
    <t>Moral</t>
  </si>
  <si>
    <t>La moral de las tropas afecta su motivación, eficacia y resistencia en situaciones difíciles.</t>
  </si>
  <si>
    <t>Baja</t>
  </si>
  <si>
    <t>Tropas con moral baja pueden ser fácilmente derrotadas o desorganizadas, afectando gravemente su desempeño.</t>
  </si>
  <si>
    <t>Media</t>
  </si>
  <si>
    <t>Tropas con moral media tienen una actitud neutral y pueden funcionar bien en situaciones rutinarias o bien manejadas.</t>
  </si>
  <si>
    <t>Alta</t>
  </si>
  <si>
    <t>Tropas con alta moral están altamente motivadas y dispuestas a enfrentar grandes desafíos, lo que mejora su desempeño en combate.</t>
  </si>
  <si>
    <t>Experiencia de Combate</t>
  </si>
  <si>
    <t>La experiencia de combate afecta la capacidad de adaptación de las tropas en escenarios reales y complejos.</t>
  </si>
  <si>
    <t>Tropas con poca experiencia en combate pueden ser menos efectivas y tomar decisiones erróneas bajo presión.</t>
  </si>
  <si>
    <t>Tropas con experiencia media tienen conocimiento práctico de combate, pero aún les falta en situaciones extremas.</t>
  </si>
  <si>
    <t>Tropas con alta experiencia en combate son capaces de adaptarse rápidamente a cualquier situación y son más efectivas en el terreno.</t>
  </si>
  <si>
    <t>Entrenamiento</t>
  </si>
  <si>
    <t>El nivel de entrenamiento determina la habilidad técnica y táctica de las tropas en el combate.</t>
  </si>
  <si>
    <t>Bajo</t>
  </si>
  <si>
    <t>Tropas con bajo entrenamiento pueden carecer de habilidades clave y tener dificultades en condiciones complejas.</t>
  </si>
  <si>
    <t>Medio</t>
  </si>
  <si>
    <t>Tropas con entrenamiento medio tienen habilidades básicas, pero requieren más tiempo para perfeccionar técnicas avanzadas.</t>
  </si>
  <si>
    <t>Alto</t>
  </si>
  <si>
    <t>Tropas altamente entrenadas tienen un alto nivel de competencia y pueden desempeñarse en condiciones extremas con eficacia.</t>
  </si>
  <si>
    <t>Cohesión del Grupo</t>
  </si>
  <si>
    <t>La cohesión del grupo afecta la cooperación, la toma de decisiones y la unidad en el campo de batalla.</t>
  </si>
  <si>
    <t>Tropas con baja cohesión pueden experimentar desorganización y desconfianza, lo que afecta negativamente la operación conjunta.</t>
  </si>
  <si>
    <t>Tropas con cohesión media pueden trabajar en equipo, pero carecen de la fuerte unidad necesaria en situaciones de combate prolongado.</t>
  </si>
  <si>
    <t>Tropas con alta cohesión funcionan como una unidad compacta, con confianza mutua y cooperación efectiva en todo momento.</t>
  </si>
  <si>
    <t>Tropas</t>
  </si>
  <si>
    <t>Mide el número de tropas disponibles para llevar a cabo misiones. Una mayor cantidad de efectivos puede mejorar la capacidad operativa general.</t>
  </si>
  <si>
    <t>Cantidad de efectivos</t>
  </si>
  <si>
    <t>Experiencia de combate</t>
  </si>
  <si>
    <t>Cohesión del grupo</t>
  </si>
  <si>
    <t>Efectivos</t>
  </si>
  <si>
    <t>Morteros</t>
  </si>
  <si>
    <t>Brasil</t>
  </si>
  <si>
    <t>2. Blindaje (1-100)</t>
  </si>
  <si>
    <t>3. Potencia de Fuego (1-100)</t>
  </si>
  <si>
    <t>5. Sistemas de Control de Fuego (1-100)</t>
  </si>
  <si>
    <t>6. Apoyo Logístico (1-100)</t>
  </si>
  <si>
    <t>Denel M-1/M-4/M-8, 120 mm</t>
  </si>
  <si>
    <t>Denel M-1/M-4/M-8, 81 mm</t>
  </si>
  <si>
    <t>Brandt/Hotchkiss-Brand, 120 mm</t>
  </si>
  <si>
    <t>Brandt/Hotchkiss-Brand, 81 mm</t>
  </si>
  <si>
    <t>Ecia L-65, 120 mm</t>
  </si>
  <si>
    <t>Ecia L-65, 81 mm</t>
  </si>
  <si>
    <t>Ecia L-65, 60 mm</t>
  </si>
  <si>
    <t>Calibre</t>
  </si>
  <si>
    <t>Alcance máximo</t>
  </si>
  <si>
    <t>Potencia de fuegos</t>
  </si>
  <si>
    <t>Tiempo de preparación y despliegue</t>
  </si>
  <si>
    <t>M120, 120 mm (Última generación)</t>
  </si>
  <si>
    <t>M252, 81 mm (Última generación)</t>
  </si>
  <si>
    <t>Calibre (1-100):</t>
  </si>
  <si>
    <t>Alcance máximo (1-100):</t>
  </si>
  <si>
    <t>Tiempo de preparación y despliegue (1-100):</t>
  </si>
  <si>
    <t>Cantidad de Morteros (1-100):</t>
  </si>
  <si>
    <t>4. Fiabilidad (1-100):</t>
  </si>
  <si>
    <t>5. Versatilidad (1-100):</t>
  </si>
  <si>
    <t>1. Cantidad de Vehículos (1-100):</t>
  </si>
  <si>
    <t>1. Cantidad de Unidades (1-100):</t>
  </si>
  <si>
    <t>2. Alcance (1-100):</t>
  </si>
  <si>
    <t>3. Fiabilidad (1-100):</t>
  </si>
  <si>
    <t>4. Robustez (1-100):</t>
  </si>
  <si>
    <t>5. Capacidad de Comunicación (1-100):</t>
  </si>
  <si>
    <t>6. Flexibilidad Operacional (1-100):</t>
  </si>
  <si>
    <t>7. Tecnología de Comunicación (1-100):</t>
  </si>
  <si>
    <t>8. Autonomía (1-100):</t>
  </si>
  <si>
    <r>
      <t>100:</t>
    </r>
    <r>
      <rPr>
        <sz val="8"/>
        <color theme="1"/>
        <rFont val="Century Gothic"/>
        <family val="2"/>
      </rPr>
      <t xml:space="preserve"> Protección avanzada contra misiles y proyectiles pesados.</t>
    </r>
  </si>
  <si>
    <r>
      <t>70-90:</t>
    </r>
    <r>
      <rPr>
        <sz val="8"/>
        <color theme="1"/>
        <rFont val="Century Gothic"/>
        <family val="2"/>
      </rPr>
      <t xml:space="preserve"> Protección robusta, pero vulnerable a misiles avanzados.</t>
    </r>
  </si>
  <si>
    <r>
      <t>40-60:</t>
    </r>
    <r>
      <rPr>
        <sz val="8"/>
        <color theme="1"/>
        <rFont val="Century Gothic"/>
        <family val="2"/>
      </rPr>
      <t xml:space="preserve"> Protección moderada, adecuada solo contra armas ligeras.</t>
    </r>
  </si>
  <si>
    <r>
      <t>10-30:</t>
    </r>
    <r>
      <rPr>
        <sz val="8"/>
        <color theme="1"/>
        <rFont val="Century Gothic"/>
        <family val="2"/>
      </rPr>
      <t xml:space="preserve"> Protección básica, solo para misiones de apoyo donde se espera poco contacto con fuego pesado.</t>
    </r>
  </si>
  <si>
    <r>
      <t>100:</t>
    </r>
    <r>
      <rPr>
        <sz val="8"/>
        <color theme="1"/>
        <rFont val="Century Gothic"/>
        <family val="2"/>
      </rPr>
      <t xml:space="preserve"> Gran calibre de cañón, alcance extendido y munición avanzada, ideal para combate directo.</t>
    </r>
  </si>
  <si>
    <r>
      <t>70-90:</t>
    </r>
    <r>
      <rPr>
        <sz val="8"/>
        <color theme="1"/>
        <rFont val="Century Gothic"/>
        <family val="2"/>
      </rPr>
      <t xml:space="preserve"> Buen poder de fuego, adecuado para enfrentamientos en la mayoría de las condiciones.</t>
    </r>
  </si>
  <si>
    <r>
      <t>40-60:</t>
    </r>
    <r>
      <rPr>
        <sz val="8"/>
        <color theme="1"/>
        <rFont val="Century Gothic"/>
        <family val="2"/>
      </rPr>
      <t xml:space="preserve"> Potencia de fuego moderada, suficiente para misiones de apoyo o enfrentamientos ligeros.</t>
    </r>
  </si>
  <si>
    <r>
      <t>10-30:</t>
    </r>
    <r>
      <rPr>
        <sz val="8"/>
        <color theme="1"/>
        <rFont val="Century Gothic"/>
        <family val="2"/>
      </rPr>
      <t xml:space="preserve"> Baja potencia de fuego, generalmente solo para apoyo o misiones donde la destrucción directa no es esencial.</t>
    </r>
  </si>
  <si>
    <r>
      <t>100:</t>
    </r>
    <r>
      <rPr>
        <sz val="8"/>
        <color theme="1"/>
        <rFont val="Century Gothic"/>
        <family val="2"/>
      </rPr>
      <t xml:space="preserve"> Alta velocidad, excelente capacidad para moverse rápidamente a través de todo tipo de terreno, incluyendo zonas urbanas y áreas difíciles.</t>
    </r>
  </si>
  <si>
    <r>
      <t>70-90:</t>
    </r>
    <r>
      <rPr>
        <sz val="8"/>
        <color theme="1"/>
        <rFont val="Century Gothic"/>
        <family val="2"/>
      </rPr>
      <t xml:space="preserve"> Buena movilidad, adecuado para la mayoría de los terrenos.</t>
    </r>
  </si>
  <si>
    <r>
      <t>40-60:</t>
    </r>
    <r>
      <rPr>
        <sz val="8"/>
        <color theme="1"/>
        <rFont val="Century Gothic"/>
        <family val="2"/>
      </rPr>
      <t xml:space="preserve"> Movilidad moderada, puede enfrentar terrenos difíciles pero con limitaciones.</t>
    </r>
  </si>
  <si>
    <r>
      <t>10-30:</t>
    </r>
    <r>
      <rPr>
        <sz val="8"/>
        <color theme="1"/>
        <rFont val="Century Gothic"/>
        <family val="2"/>
      </rPr>
      <t xml:space="preserve"> Movilidad limitada, adecuado solo para operaciones en terrenos fáciles o bajo condiciones controladas.</t>
    </r>
  </si>
  <si>
    <r>
      <t>100:</t>
    </r>
    <r>
      <rPr>
        <sz val="8"/>
        <color theme="1"/>
        <rFont val="Century Gothic"/>
        <family val="2"/>
      </rPr>
      <t xml:space="preserve"> Tecnología avanzada con alta precisión, visión nocturna, y sensores sofisticados para un control de fuego preciso.</t>
    </r>
  </si>
  <si>
    <r>
      <t>70-90:</t>
    </r>
    <r>
      <rPr>
        <sz val="8"/>
        <color theme="1"/>
        <rFont val="Century Gothic"/>
        <family val="2"/>
      </rPr>
      <t xml:space="preserve"> Buena tecnología con precisión adecuada, pero sin capacidades avanzadas para condiciones difíciles.</t>
    </r>
  </si>
  <si>
    <r>
      <t>40-60:</t>
    </r>
    <r>
      <rPr>
        <sz val="8"/>
        <color theme="1"/>
        <rFont val="Century Gothic"/>
        <family val="2"/>
      </rPr>
      <t xml:space="preserve"> Sistemas básicos, adecuados solo en condiciones normales, sin tecnologías avanzadas para disparar de noche o a largas distancias.</t>
    </r>
  </si>
  <si>
    <r>
      <t>10-30:</t>
    </r>
    <r>
      <rPr>
        <sz val="8"/>
        <color theme="1"/>
        <rFont val="Century Gothic"/>
        <family val="2"/>
      </rPr>
      <t xml:space="preserve"> Sin sistemas avanzados, con una capacidad limitada para disparar con precisión.</t>
    </r>
  </si>
  <si>
    <r>
      <t>100:</t>
    </r>
    <r>
      <rPr>
        <sz val="8"/>
        <color theme="1"/>
        <rFont val="Century Gothic"/>
        <family val="2"/>
      </rPr>
      <t xml:space="preserve"> Logística avanzada, con capacidad para reabastecer y mantener vehículos a largo plazo sin necesidad frecuente de reposiciones.</t>
    </r>
  </si>
  <si>
    <r>
      <t>70-90:</t>
    </r>
    <r>
      <rPr>
        <sz val="8"/>
        <color theme="1"/>
        <rFont val="Century Gothic"/>
        <family val="2"/>
      </rPr>
      <t xml:space="preserve"> Buen apoyo logístico, adecuado para misiones de mediana duración.</t>
    </r>
  </si>
  <si>
    <r>
      <t>40-60:</t>
    </r>
    <r>
      <rPr>
        <sz val="8"/>
        <color theme="1"/>
        <rFont val="Century Gothic"/>
        <family val="2"/>
      </rPr>
      <t xml:space="preserve"> Logística moderada, puede manejar operaciones cortas, pero podría necesitar reabastecimiento más frecuente.</t>
    </r>
  </si>
  <si>
    <r>
      <t>10-30:</t>
    </r>
    <r>
      <rPr>
        <sz val="8"/>
        <color theme="1"/>
        <rFont val="Century Gothic"/>
        <family val="2"/>
      </rPr>
      <t xml:space="preserve"> Logística limitada, adecuado solo para misiones de corta duración.</t>
    </r>
  </si>
  <si>
    <t>Base del cálculo. A mayor número de unidades, mayor es la capacidad para realizar maniobras en diferentes frentes y asegurar la cobertura.</t>
  </si>
  <si>
    <t>El calibre determina qué tan lejos puede llegar el fuego del mortero. A mayor calibre, mayor capacidad para cubrir más terreno.</t>
  </si>
  <si>
    <t>El alcance máximo determina qué tan lejos puede llegar el fuego del mortero. A mayor alcance, mayor capacidad para cubrir más terreno.</t>
  </si>
  <si>
    <t>La potencia de fuego es fundamental para la destrucción directa. Un mortero con mayor calibre tiene más capacidad para destruir objetivos.</t>
  </si>
  <si>
    <t>Movilidad se refiere a la capacidad de moverse rápidamente. Los morteros más pequeños son más maniobrables, mientras que los más grandes tienen menor movilidad.</t>
  </si>
  <si>
    <t>Un tiempo de preparación corto es crucial en situaciones de combate rápido. Los morteros más pequeños se despliegan más rápidamente.</t>
  </si>
  <si>
    <r>
      <t xml:space="preserve">La </t>
    </r>
    <r>
      <rPr>
        <b/>
        <sz val="8"/>
        <color theme="1"/>
        <rFont val="Century Gothic"/>
        <family val="2"/>
      </rPr>
      <t>cantidad de morteros</t>
    </r>
    <r>
      <rPr>
        <sz val="8"/>
        <color theme="1"/>
        <rFont val="Century Gothic"/>
        <family val="2"/>
      </rPr>
      <t xml:space="preserve"> se refiere al número de unidades de morteros disponibles en el campo de batalla. A mayor cantidad, mayor es la capacidad de cobertura y maniobra, lo que permite realizar ataques simultáneos en diferentes frentes. Sin embargo, más unidades no siempre aseguran la victoria, ya que depende de otros factores como la </t>
    </r>
    <r>
      <rPr>
        <b/>
        <sz val="8"/>
        <color theme="1"/>
        <rFont val="Century Gothic"/>
        <family val="2"/>
      </rPr>
      <t>estrategia</t>
    </r>
    <r>
      <rPr>
        <sz val="8"/>
        <color theme="1"/>
        <rFont val="Century Gothic"/>
        <family val="2"/>
      </rPr>
      <t xml:space="preserve"> y el </t>
    </r>
    <r>
      <rPr>
        <b/>
        <sz val="8"/>
        <color theme="1"/>
        <rFont val="Century Gothic"/>
        <family val="2"/>
      </rPr>
      <t>desempeño</t>
    </r>
    <r>
      <rPr>
        <sz val="8"/>
        <color theme="1"/>
        <rFont val="Century Gothic"/>
        <family val="2"/>
      </rPr>
      <t xml:space="preserve"> de las unidades.</t>
    </r>
  </si>
  <si>
    <r>
      <t>100:</t>
    </r>
    <r>
      <rPr>
        <sz val="8"/>
        <color theme="1"/>
        <rFont val="Century Gothic"/>
        <family val="2"/>
      </rPr>
      <t xml:space="preserve"> Gran cantidad de morteros, capaces de realizar maniobras simultáneas en múltiples frentes y cubrir un área extensa.</t>
    </r>
  </si>
  <si>
    <r>
      <t>75-90:</t>
    </r>
    <r>
      <rPr>
        <sz val="8"/>
        <color theme="1"/>
        <rFont val="Century Gothic"/>
        <family val="2"/>
      </rPr>
      <t xml:space="preserve"> Buena cantidad de morteros, suficientes para cubrir áreas clave y mantener presión sobre el enemigo.</t>
    </r>
  </si>
  <si>
    <r>
      <t>50-75:</t>
    </r>
    <r>
      <rPr>
        <sz val="8"/>
        <color theme="1"/>
        <rFont val="Century Gothic"/>
        <family val="2"/>
      </rPr>
      <t xml:space="preserve"> Cantidad moderada de morteros, adecuada para misiones limitadas o tareas específicas en el campo de batalla.</t>
    </r>
  </si>
  <si>
    <r>
      <t>1-50:</t>
    </r>
    <r>
      <rPr>
        <sz val="8"/>
        <color theme="1"/>
        <rFont val="Century Gothic"/>
        <family val="2"/>
      </rPr>
      <t xml:space="preserve"> Pocas unidades de morteros, aptas solo para misiones muy específicas o de bajo perfil, con capacidad limitada para cobertura.</t>
    </r>
  </si>
  <si>
    <r>
      <t xml:space="preserve">El </t>
    </r>
    <r>
      <rPr>
        <b/>
        <sz val="8"/>
        <color theme="1"/>
        <rFont val="Century Gothic"/>
        <family val="2"/>
      </rPr>
      <t>calibre</t>
    </r>
    <r>
      <rPr>
        <sz val="8"/>
        <color theme="1"/>
        <rFont val="Century Gothic"/>
        <family val="2"/>
      </rPr>
      <t xml:space="preserve"> evalúa el tamaño del proyectil disparado por el mortero. A mayor calibre, mayor es la capacidad destructiva y el alcance del proyectil. Los </t>
    </r>
    <r>
      <rPr>
        <b/>
        <sz val="8"/>
        <color theme="1"/>
        <rFont val="Century Gothic"/>
        <family val="2"/>
      </rPr>
      <t>morteros de mayor calibre</t>
    </r>
    <r>
      <rPr>
        <sz val="8"/>
        <color theme="1"/>
        <rFont val="Century Gothic"/>
        <family val="2"/>
      </rPr>
      <t xml:space="preserve"> tienen una mayor capacidad de causar daño en el campo de batalla, pero pueden ser más lentos y menos maniobrables.</t>
    </r>
  </si>
  <si>
    <r>
      <t>100:</t>
    </r>
    <r>
      <rPr>
        <sz val="8"/>
        <color theme="1"/>
        <rFont val="Century Gothic"/>
        <family val="2"/>
      </rPr>
      <t xml:space="preserve"> Calibre grande, con gran capacidad destructiva y alcance.</t>
    </r>
  </si>
  <si>
    <r>
      <t>75-90:</t>
    </r>
    <r>
      <rPr>
        <sz val="8"/>
        <color theme="1"/>
        <rFont val="Century Gothic"/>
        <family val="2"/>
      </rPr>
      <t xml:space="preserve"> Calibre moderado, adecuado para misiones generales con buena capacidad destructiva.</t>
    </r>
  </si>
  <si>
    <r>
      <t>50-75:</t>
    </r>
    <r>
      <rPr>
        <sz val="8"/>
        <color theme="1"/>
        <rFont val="Century Gothic"/>
        <family val="2"/>
      </rPr>
      <t xml:space="preserve"> Calibre pequeño, adecuado para misiones de precisión a corto alcance.</t>
    </r>
  </si>
  <si>
    <r>
      <t>1-50:</t>
    </r>
    <r>
      <rPr>
        <sz val="8"/>
        <color theme="1"/>
        <rFont val="Century Gothic"/>
        <family val="2"/>
      </rPr>
      <t xml:space="preserve"> Calibre muy pequeño, limitado en cuanto a capacidad destructiva y alcance.</t>
    </r>
  </si>
  <si>
    <r>
      <t xml:space="preserve">El </t>
    </r>
    <r>
      <rPr>
        <b/>
        <sz val="8"/>
        <color theme="1"/>
        <rFont val="Century Gothic"/>
        <family val="2"/>
      </rPr>
      <t>alcance máximo</t>
    </r>
    <r>
      <rPr>
        <sz val="8"/>
        <color theme="1"/>
        <rFont val="Century Gothic"/>
        <family val="2"/>
      </rPr>
      <t xml:space="preserve"> se refiere a la distancia más larga que puede alcanzar el proyectil de un mortero. Los </t>
    </r>
    <r>
      <rPr>
        <b/>
        <sz val="8"/>
        <color theme="1"/>
        <rFont val="Century Gothic"/>
        <family val="2"/>
      </rPr>
      <t>morteros de mayor calibre</t>
    </r>
    <r>
      <rPr>
        <sz val="8"/>
        <color theme="1"/>
        <rFont val="Century Gothic"/>
        <family val="2"/>
      </rPr>
      <t xml:space="preserve"> tienden a tener un mayor </t>
    </r>
    <r>
      <rPr>
        <b/>
        <sz val="8"/>
        <color theme="1"/>
        <rFont val="Century Gothic"/>
        <family val="2"/>
      </rPr>
      <t>alcance</t>
    </r>
    <r>
      <rPr>
        <sz val="8"/>
        <color theme="1"/>
        <rFont val="Century Gothic"/>
        <family val="2"/>
      </rPr>
      <t xml:space="preserve"> debido a la </t>
    </r>
    <r>
      <rPr>
        <b/>
        <sz val="8"/>
        <color theme="1"/>
        <rFont val="Century Gothic"/>
        <family val="2"/>
      </rPr>
      <t>potencia</t>
    </r>
    <r>
      <rPr>
        <sz val="8"/>
        <color theme="1"/>
        <rFont val="Century Gothic"/>
        <family val="2"/>
      </rPr>
      <t xml:space="preserve"> de sus proyectiles, lo que les permite cubrir áreas más extensas en el campo de batalla.</t>
    </r>
  </si>
  <si>
    <r>
      <t>100:</t>
    </r>
    <r>
      <rPr>
        <sz val="8"/>
        <color theme="1"/>
        <rFont val="Century Gothic"/>
        <family val="2"/>
      </rPr>
      <t xml:space="preserve"> Gran alcance, capaz de impactar en objetivos lejanos.</t>
    </r>
  </si>
  <si>
    <r>
      <t>75-90:</t>
    </r>
    <r>
      <rPr>
        <sz val="8"/>
        <color theme="1"/>
        <rFont val="Century Gothic"/>
        <family val="2"/>
      </rPr>
      <t xml:space="preserve"> Alcance moderado, adecuado para cubrir áreas importantes en la zona de batalla.</t>
    </r>
  </si>
  <si>
    <r>
      <t>50-75:</t>
    </r>
    <r>
      <rPr>
        <sz val="8"/>
        <color theme="1"/>
        <rFont val="Century Gothic"/>
        <family val="2"/>
      </rPr>
      <t xml:space="preserve"> Alcance limitado, adecuado para misiones de corto alcance o en espacios más cerrados.</t>
    </r>
  </si>
  <si>
    <r>
      <t>1-50:</t>
    </r>
    <r>
      <rPr>
        <sz val="8"/>
        <color theme="1"/>
        <rFont val="Century Gothic"/>
        <family val="2"/>
      </rPr>
      <t xml:space="preserve"> Alcance muy limitado, solo útil en escenarios cercanos o de corta distancia.</t>
    </r>
  </si>
  <si>
    <r>
      <t xml:space="preserve">La </t>
    </r>
    <r>
      <rPr>
        <b/>
        <sz val="8"/>
        <color theme="1"/>
        <rFont val="Century Gothic"/>
        <family val="2"/>
      </rPr>
      <t>potencia de fuego</t>
    </r>
    <r>
      <rPr>
        <sz val="8"/>
        <color theme="1"/>
        <rFont val="Century Gothic"/>
        <family val="2"/>
      </rPr>
      <t xml:space="preserve"> evalúa la capacidad destructiva del proyectil. A mayor tamaño y calibre del proyectil, mayor es la </t>
    </r>
    <r>
      <rPr>
        <b/>
        <sz val="8"/>
        <color theme="1"/>
        <rFont val="Century Gothic"/>
        <family val="2"/>
      </rPr>
      <t>potencia</t>
    </r>
    <r>
      <rPr>
        <sz val="8"/>
        <color theme="1"/>
        <rFont val="Century Gothic"/>
        <family val="2"/>
      </rPr>
      <t xml:space="preserve">. Los </t>
    </r>
    <r>
      <rPr>
        <b/>
        <sz val="8"/>
        <color theme="1"/>
        <rFont val="Century Gothic"/>
        <family val="2"/>
      </rPr>
      <t>morteros más grandes</t>
    </r>
    <r>
      <rPr>
        <sz val="8"/>
        <color theme="1"/>
        <rFont val="Century Gothic"/>
        <family val="2"/>
      </rPr>
      <t xml:space="preserve"> tienen una capacidad destructiva más alta, lo que les permite neutralizar una mayor cantidad de objetivos.</t>
    </r>
  </si>
  <si>
    <r>
      <t>100:</t>
    </r>
    <r>
      <rPr>
        <sz val="8"/>
        <color theme="1"/>
        <rFont val="Century Gothic"/>
        <family val="2"/>
      </rPr>
      <t xml:space="preserve"> Alta potencia destructiva, capaz de causar daños significativos a grandes áreas.</t>
    </r>
  </si>
  <si>
    <r>
      <t>75-90:</t>
    </r>
    <r>
      <rPr>
        <sz val="8"/>
        <color theme="1"/>
        <rFont val="Century Gothic"/>
        <family val="2"/>
      </rPr>
      <t xml:space="preserve"> Buena potencia de fuego, adecuada para misiones de impacto medio.</t>
    </r>
  </si>
  <si>
    <r>
      <t>50-75:</t>
    </r>
    <r>
      <rPr>
        <sz val="8"/>
        <color theme="1"/>
        <rFont val="Century Gothic"/>
        <family val="2"/>
      </rPr>
      <t xml:space="preserve"> Potencia moderada, adecuada para misiones de precisión o áreas limitadas.</t>
    </r>
  </si>
  <si>
    <r>
      <t>1-50:</t>
    </r>
    <r>
      <rPr>
        <sz val="8"/>
        <color theme="1"/>
        <rFont val="Century Gothic"/>
        <family val="2"/>
      </rPr>
      <t xml:space="preserve"> Baja potencia, limitada en su capacidad destructiva.</t>
    </r>
  </si>
  <si>
    <r>
      <t xml:space="preserve">La </t>
    </r>
    <r>
      <rPr>
        <b/>
        <sz val="8"/>
        <color theme="1"/>
        <rFont val="Century Gothic"/>
        <family val="2"/>
      </rPr>
      <t>movilidad</t>
    </r>
    <r>
      <rPr>
        <sz val="8"/>
        <color theme="1"/>
        <rFont val="Century Gothic"/>
        <family val="2"/>
      </rPr>
      <t xml:space="preserve"> evalúa la capacidad del mortero para moverse rápidamente en el terreno. Los </t>
    </r>
    <r>
      <rPr>
        <b/>
        <sz val="8"/>
        <color theme="1"/>
        <rFont val="Century Gothic"/>
        <family val="2"/>
      </rPr>
      <t>morteros de menor calibre</t>
    </r>
    <r>
      <rPr>
        <sz val="8"/>
        <color theme="1"/>
        <rFont val="Century Gothic"/>
        <family val="2"/>
      </rPr>
      <t xml:space="preserve"> son más </t>
    </r>
    <r>
      <rPr>
        <b/>
        <sz val="8"/>
        <color theme="1"/>
        <rFont val="Century Gothic"/>
        <family val="2"/>
      </rPr>
      <t>ligeros</t>
    </r>
    <r>
      <rPr>
        <sz val="8"/>
        <color theme="1"/>
        <rFont val="Century Gothic"/>
        <family val="2"/>
      </rPr>
      <t xml:space="preserve"> y maniobrables, lo que les da una ventaja en cuanto a </t>
    </r>
    <r>
      <rPr>
        <b/>
        <sz val="8"/>
        <color theme="1"/>
        <rFont val="Century Gothic"/>
        <family val="2"/>
      </rPr>
      <t>movilidad</t>
    </r>
    <r>
      <rPr>
        <sz val="8"/>
        <color theme="1"/>
        <rFont val="Century Gothic"/>
        <family val="2"/>
      </rPr>
      <t xml:space="preserve">. Los </t>
    </r>
    <r>
      <rPr>
        <b/>
        <sz val="8"/>
        <color theme="1"/>
        <rFont val="Century Gothic"/>
        <family val="2"/>
      </rPr>
      <t>morteros grandes</t>
    </r>
    <r>
      <rPr>
        <sz val="8"/>
        <color theme="1"/>
        <rFont val="Century Gothic"/>
        <family val="2"/>
      </rPr>
      <t xml:space="preserve"> (como los de 120 mm) son más </t>
    </r>
    <r>
      <rPr>
        <b/>
        <sz val="8"/>
        <color theme="1"/>
        <rFont val="Century Gothic"/>
        <family val="2"/>
      </rPr>
      <t>pesados</t>
    </r>
    <r>
      <rPr>
        <sz val="8"/>
        <color theme="1"/>
        <rFont val="Century Gothic"/>
        <family val="2"/>
      </rPr>
      <t xml:space="preserve"> y difíciles de mover rápidamente.</t>
    </r>
  </si>
  <si>
    <r>
      <t>100:</t>
    </r>
    <r>
      <rPr>
        <sz val="8"/>
        <color theme="1"/>
        <rFont val="Century Gothic"/>
        <family val="2"/>
      </rPr>
      <t xml:space="preserve"> Alta movilidad, capaz de moverse rápidamente a través de cualquier terreno.</t>
    </r>
  </si>
  <si>
    <r>
      <t>75-90:</t>
    </r>
    <r>
      <rPr>
        <sz val="8"/>
        <color theme="1"/>
        <rFont val="Century Gothic"/>
        <family val="2"/>
      </rPr>
      <t xml:space="preserve"> Buena movilidad, adecuada para la mayoría de los terrenos.</t>
    </r>
  </si>
  <si>
    <r>
      <t>50-75:</t>
    </r>
    <r>
      <rPr>
        <sz val="8"/>
        <color theme="1"/>
        <rFont val="Century Gothic"/>
        <family val="2"/>
      </rPr>
      <t xml:space="preserve"> Movilidad moderada, apto para terrenos fáciles o bien preparados.</t>
    </r>
  </si>
  <si>
    <r>
      <t>1-50:</t>
    </r>
    <r>
      <rPr>
        <sz val="8"/>
        <color theme="1"/>
        <rFont val="Century Gothic"/>
        <family val="2"/>
      </rPr>
      <t xml:space="preserve"> Baja movilidad, solo apto para terrenos suaves o planos.</t>
    </r>
  </si>
  <si>
    <r>
      <t xml:space="preserve">Este factor evalúa la rapidez con la que el mortero puede ser </t>
    </r>
    <r>
      <rPr>
        <b/>
        <sz val="8"/>
        <color theme="1"/>
        <rFont val="Century Gothic"/>
        <family val="2"/>
      </rPr>
      <t>preparado y desplegado</t>
    </r>
    <r>
      <rPr>
        <sz val="8"/>
        <color theme="1"/>
        <rFont val="Century Gothic"/>
        <family val="2"/>
      </rPr>
      <t xml:space="preserve"> en el campo de batalla. Los </t>
    </r>
    <r>
      <rPr>
        <b/>
        <sz val="8"/>
        <color theme="1"/>
        <rFont val="Century Gothic"/>
        <family val="2"/>
      </rPr>
      <t>morteros de 60 mm</t>
    </r>
    <r>
      <rPr>
        <sz val="8"/>
        <color theme="1"/>
        <rFont val="Century Gothic"/>
        <family val="2"/>
      </rPr>
      <t xml:space="preserve"> generalmente se preparan </t>
    </r>
    <r>
      <rPr>
        <b/>
        <sz val="8"/>
        <color theme="1"/>
        <rFont val="Century Gothic"/>
        <family val="2"/>
      </rPr>
      <t>más rápido</t>
    </r>
    <r>
      <rPr>
        <sz val="8"/>
        <color theme="1"/>
        <rFont val="Century Gothic"/>
        <family val="2"/>
      </rPr>
      <t xml:space="preserve"> que los </t>
    </r>
    <r>
      <rPr>
        <b/>
        <sz val="8"/>
        <color theme="1"/>
        <rFont val="Century Gothic"/>
        <family val="2"/>
      </rPr>
      <t>morteros más grandes</t>
    </r>
    <r>
      <rPr>
        <sz val="8"/>
        <color theme="1"/>
        <rFont val="Century Gothic"/>
        <family val="2"/>
      </rPr>
      <t xml:space="preserve"> debido a su </t>
    </r>
    <r>
      <rPr>
        <b/>
        <sz val="8"/>
        <color theme="1"/>
        <rFont val="Century Gothic"/>
        <family val="2"/>
      </rPr>
      <t>menor tamaño</t>
    </r>
    <r>
      <rPr>
        <sz val="8"/>
        <color theme="1"/>
        <rFont val="Century Gothic"/>
        <family val="2"/>
      </rPr>
      <t xml:space="preserve"> y </t>
    </r>
    <r>
      <rPr>
        <b/>
        <sz val="8"/>
        <color theme="1"/>
        <rFont val="Century Gothic"/>
        <family val="2"/>
      </rPr>
      <t>peso</t>
    </r>
    <r>
      <rPr>
        <sz val="8"/>
        <color theme="1"/>
        <rFont val="Century Gothic"/>
        <family val="2"/>
      </rPr>
      <t>.</t>
    </r>
  </si>
  <si>
    <r>
      <t>100:</t>
    </r>
    <r>
      <rPr>
        <sz val="8"/>
        <color theme="1"/>
        <rFont val="Century Gothic"/>
        <family val="2"/>
      </rPr>
      <t xml:space="preserve"> Rápido de preparar y desplegar, listo para usar en minutos.</t>
    </r>
  </si>
  <si>
    <r>
      <t>75-90:</t>
    </r>
    <r>
      <rPr>
        <sz val="8"/>
        <color theme="1"/>
        <rFont val="Century Gothic"/>
        <family val="2"/>
      </rPr>
      <t xml:space="preserve"> Tiempo de despliegue moderado, adecuado para la mayoría de los escenarios de combate.</t>
    </r>
  </si>
  <si>
    <r>
      <t>50-75:</t>
    </r>
    <r>
      <rPr>
        <sz val="8"/>
        <color theme="1"/>
        <rFont val="Century Gothic"/>
        <family val="2"/>
      </rPr>
      <t xml:space="preserve"> Tiempo de preparación más largo, adecuado para situaciones no urgentes.</t>
    </r>
  </si>
  <si>
    <r>
      <t>1-50:</t>
    </r>
    <r>
      <rPr>
        <sz val="8"/>
        <color theme="1"/>
        <rFont val="Century Gothic"/>
        <family val="2"/>
      </rPr>
      <t xml:space="preserve"> Tiempo de despliegue largo, ideal para misiones planificadas a largo plazo.</t>
    </r>
  </si>
  <si>
    <r>
      <t xml:space="preserve">La </t>
    </r>
    <r>
      <rPr>
        <b/>
        <sz val="8"/>
        <color theme="1"/>
        <rFont val="Century Gothic"/>
        <family val="2"/>
      </rPr>
      <t>precisión</t>
    </r>
    <r>
      <rPr>
        <sz val="8"/>
        <color theme="1"/>
        <rFont val="Century Gothic"/>
        <family val="2"/>
      </rPr>
      <t xml:space="preserve"> mide la capacidad del mortero para impactar el objetivo deseado con exactitud. Los </t>
    </r>
    <r>
      <rPr>
        <b/>
        <sz val="8"/>
        <color theme="1"/>
        <rFont val="Century Gothic"/>
        <family val="2"/>
      </rPr>
      <t>morteros más grandes</t>
    </r>
    <r>
      <rPr>
        <sz val="8"/>
        <color theme="1"/>
        <rFont val="Century Gothic"/>
        <family val="2"/>
      </rPr>
      <t xml:space="preserve"> (120 mm) generalmente tienen </t>
    </r>
    <r>
      <rPr>
        <b/>
        <sz val="8"/>
        <color theme="1"/>
        <rFont val="Century Gothic"/>
        <family val="2"/>
      </rPr>
      <t>mejor precisión</t>
    </r>
    <r>
      <rPr>
        <sz val="8"/>
        <color theme="1"/>
        <rFont val="Century Gothic"/>
        <family val="2"/>
      </rPr>
      <t xml:space="preserve"> debido a los </t>
    </r>
    <r>
      <rPr>
        <b/>
        <sz val="8"/>
        <color theme="1"/>
        <rFont val="Century Gothic"/>
        <family val="2"/>
      </rPr>
      <t>sistemas de puntería</t>
    </r>
    <r>
      <rPr>
        <sz val="8"/>
        <color theme="1"/>
        <rFont val="Century Gothic"/>
        <family val="2"/>
      </rPr>
      <t xml:space="preserve"> avanzados, mientras que los </t>
    </r>
    <r>
      <rPr>
        <b/>
        <sz val="8"/>
        <color theme="1"/>
        <rFont val="Century Gothic"/>
        <family val="2"/>
      </rPr>
      <t>morteros más pequeños</t>
    </r>
    <r>
      <rPr>
        <sz val="8"/>
        <color theme="1"/>
        <rFont val="Century Gothic"/>
        <family val="2"/>
      </rPr>
      <t xml:space="preserve"> tienden a ser </t>
    </r>
    <r>
      <rPr>
        <b/>
        <sz val="8"/>
        <color theme="1"/>
        <rFont val="Century Gothic"/>
        <family val="2"/>
      </rPr>
      <t>menos precisos</t>
    </r>
    <r>
      <rPr>
        <sz val="8"/>
        <color theme="1"/>
        <rFont val="Century Gothic"/>
        <family val="2"/>
      </rPr>
      <t>.</t>
    </r>
  </si>
  <si>
    <r>
      <t>100:</t>
    </r>
    <r>
      <rPr>
        <sz val="8"/>
        <color theme="1"/>
        <rFont val="Century Gothic"/>
        <family val="2"/>
      </rPr>
      <t xml:space="preserve"> Alta precisión, capaz de impactar objetivos a larga distancia con exactitud.</t>
    </r>
  </si>
  <si>
    <r>
      <t>75-90:</t>
    </r>
    <r>
      <rPr>
        <sz val="8"/>
        <color theme="1"/>
        <rFont val="Century Gothic"/>
        <family val="2"/>
      </rPr>
      <t xml:space="preserve"> Buena precisión, adecuada para misiones generales de fuego directo.</t>
    </r>
  </si>
  <si>
    <r>
      <t>50-75:</t>
    </r>
    <r>
      <rPr>
        <sz val="8"/>
        <color theme="1"/>
        <rFont val="Century Gothic"/>
        <family val="2"/>
      </rPr>
      <t xml:space="preserve"> Precisión moderada, más efectiva en distancias cortas.</t>
    </r>
  </si>
  <si>
    <r>
      <t>1-50:</t>
    </r>
    <r>
      <rPr>
        <sz val="8"/>
        <color theme="1"/>
        <rFont val="Century Gothic"/>
        <family val="2"/>
      </rPr>
      <t xml:space="preserve"> Baja precisión, solo efectivo en situaciones cercanas o menos exigentes.</t>
    </r>
  </si>
  <si>
    <r>
      <t>100</t>
    </r>
    <r>
      <rPr>
        <sz val="8"/>
        <color theme="1"/>
        <rFont val="Century Gothic"/>
        <family val="2"/>
      </rPr>
      <t>: Alta cantidad de cohetes o misiles disponibles, capaces de realizar múltiples disparos sin necesidad de reabastecimiento.</t>
    </r>
  </si>
  <si>
    <r>
      <t>75-90</t>
    </r>
    <r>
      <rPr>
        <sz val="8"/>
        <color theme="1"/>
        <rFont val="Century Gothic"/>
        <family val="2"/>
      </rPr>
      <t>: Buen número de proyectiles, adecuado para enfrentamientos prolongados.</t>
    </r>
  </si>
  <si>
    <r>
      <t>50-75</t>
    </r>
    <r>
      <rPr>
        <sz val="8"/>
        <color theme="1"/>
        <rFont val="Century Gothic"/>
        <family val="2"/>
      </rPr>
      <t>: Cantidad moderada de proyectiles, suficiente para operaciones limitadas.</t>
    </r>
  </si>
  <si>
    <r>
      <t>1-50</t>
    </r>
    <r>
      <rPr>
        <sz val="8"/>
        <color theme="1"/>
        <rFont val="Century Gothic"/>
        <family val="2"/>
      </rPr>
      <t>: Pocas unidades disponibles, lo que limita el tiempo de operación antes de necesitar reabastecimiento.</t>
    </r>
  </si>
  <si>
    <r>
      <t>100</t>
    </r>
    <r>
      <rPr>
        <sz val="8"/>
        <color theme="1"/>
        <rFont val="Century Gothic"/>
        <family val="2"/>
      </rPr>
      <t>: Alcance largo, capaz de impactar objetivos a grandes distancias (más de 5 km).</t>
    </r>
  </si>
  <si>
    <r>
      <t>75-90</t>
    </r>
    <r>
      <rPr>
        <sz val="8"/>
        <color theme="1"/>
        <rFont val="Century Gothic"/>
        <family val="2"/>
      </rPr>
      <t>: Alcance moderado, adecuado para distancias medias (2-5 km).</t>
    </r>
  </si>
  <si>
    <r>
      <t>50-75</t>
    </r>
    <r>
      <rPr>
        <sz val="8"/>
        <color theme="1"/>
        <rFont val="Century Gothic"/>
        <family val="2"/>
      </rPr>
      <t>: Alcance limitado, adecuado para distancias cortas (menos de 2 km).</t>
    </r>
  </si>
  <si>
    <r>
      <t>1-50</t>
    </r>
    <r>
      <rPr>
        <sz val="8"/>
        <color theme="1"/>
        <rFont val="Century Gothic"/>
        <family val="2"/>
      </rPr>
      <t>: Alcance muy corto, adecuado solo para situaciones cercanas.</t>
    </r>
  </si>
  <si>
    <r>
      <t>100</t>
    </r>
    <r>
      <rPr>
        <sz val="8"/>
        <color theme="1"/>
        <rFont val="Century Gothic"/>
        <family val="2"/>
      </rPr>
      <t>: Alta penetración, capaz de atravesar blindajes pesados de última generación (más de 800 mm de RHA).</t>
    </r>
  </si>
  <si>
    <r>
      <t>75-90</t>
    </r>
    <r>
      <rPr>
        <sz val="8"/>
        <color theme="1"/>
        <rFont val="Century Gothic"/>
        <family val="2"/>
      </rPr>
      <t>: Buena penetración, efectiva contra blindajes estándar (500-800 mm de RHA).</t>
    </r>
  </si>
  <si>
    <r>
      <t>50-75</t>
    </r>
    <r>
      <rPr>
        <sz val="8"/>
        <color theme="1"/>
        <rFont val="Century Gothic"/>
        <family val="2"/>
      </rPr>
      <t>: Penetración moderada, adecuada para blindajes ligeros o vehículos con protección básica.</t>
    </r>
  </si>
  <si>
    <r>
      <t>1-50</t>
    </r>
    <r>
      <rPr>
        <sz val="8"/>
        <color theme="1"/>
        <rFont val="Century Gothic"/>
        <family val="2"/>
      </rPr>
      <t>: Baja penetración, solo efectivo contra vehículos con blindajes ligeros o sin blindaje.</t>
    </r>
  </si>
  <si>
    <r>
      <t>100</t>
    </r>
    <r>
      <rPr>
        <sz val="8"/>
        <color theme="1"/>
        <rFont val="Century Gothic"/>
        <family val="2"/>
      </rPr>
      <t>: Totalmente operativo en temperaturas extremas (desde -40°C hasta 60°C) y terrenos difíciles (montañas, desiertos, nieve).</t>
    </r>
  </si>
  <si>
    <r>
      <t>75-90</t>
    </r>
    <r>
      <rPr>
        <sz val="8"/>
        <color theme="1"/>
        <rFont val="Century Gothic"/>
        <family val="2"/>
      </rPr>
      <t>: Funciona bien en condiciones extremas, aunque con algunas limitaciones en ciertos terrenos.</t>
    </r>
  </si>
  <si>
    <r>
      <t>50-75</t>
    </r>
    <r>
      <rPr>
        <sz val="8"/>
        <color theme="1"/>
        <rFont val="Century Gothic"/>
        <family val="2"/>
      </rPr>
      <t>: Operación moderada en condiciones extremas, apto para ciertos climas o terrenos.</t>
    </r>
  </si>
  <si>
    <r>
      <t>1-50</t>
    </r>
    <r>
      <rPr>
        <sz val="8"/>
        <color theme="1"/>
        <rFont val="Century Gothic"/>
        <family val="2"/>
      </rPr>
      <t>: Limitado a condiciones moderadas, no apto para temperaturas extremas ni terrenos complejos.</t>
    </r>
  </si>
  <si>
    <r>
      <t>100</t>
    </r>
    <r>
      <rPr>
        <sz val="8"/>
        <color theme="1"/>
        <rFont val="Century Gothic"/>
        <family val="2"/>
      </rPr>
      <t>: Alta efectividad, más del 90% de probabilidad de destruir el objetivo en condiciones ideales.</t>
    </r>
  </si>
  <si>
    <r>
      <t>75-90</t>
    </r>
    <r>
      <rPr>
        <sz val="8"/>
        <color theme="1"/>
        <rFont val="Century Gothic"/>
        <family val="2"/>
      </rPr>
      <t>: Buena efectividad, con una probabilidad de éxito del 70-90%.</t>
    </r>
  </si>
  <si>
    <r>
      <t>50-75</t>
    </r>
    <r>
      <rPr>
        <sz val="8"/>
        <color theme="1"/>
        <rFont val="Century Gothic"/>
        <family val="2"/>
      </rPr>
      <t>: Efectividad moderada, con una tasa de éxito de 50-70%.</t>
    </r>
  </si>
  <si>
    <r>
      <t>1-50</t>
    </r>
    <r>
      <rPr>
        <sz val="8"/>
        <color theme="1"/>
        <rFont val="Century Gothic"/>
        <family val="2"/>
      </rPr>
      <t>: Baja efectividad, adecuada solo para objetivos poco blindados o situaciones menos exigentes.</t>
    </r>
  </si>
  <si>
    <r>
      <t>100</t>
    </r>
    <r>
      <rPr>
        <sz val="8"/>
        <color theme="1"/>
        <rFont val="Century Gothic"/>
        <family val="2"/>
      </rPr>
      <t>: Guía avanzada, como láser o infrarroja combinada con sistemas automáticos que aseguran una alta precisión.</t>
    </r>
  </si>
  <si>
    <r>
      <t>75-90</t>
    </r>
    <r>
      <rPr>
        <sz val="8"/>
        <color theme="1"/>
        <rFont val="Century Gothic"/>
        <family val="2"/>
      </rPr>
      <t>: Guía buena, como láser o infrarroja, adecuada para la mayoría de los objetivos y situaciones.</t>
    </r>
  </si>
  <si>
    <r>
      <t>50-75</t>
    </r>
    <r>
      <rPr>
        <sz val="8"/>
        <color theme="1"/>
        <rFont val="Century Gothic"/>
        <family val="2"/>
      </rPr>
      <t>: Guía básica, como manual o con tecnologías simples que requieren más intervención humana.</t>
    </r>
  </si>
  <si>
    <r>
      <t>1-50</t>
    </r>
    <r>
      <rPr>
        <sz val="8"/>
        <color theme="1"/>
        <rFont val="Century Gothic"/>
        <family val="2"/>
      </rPr>
      <t>: Guía muy limitada, con baja precisión y dependencia de condiciones específicas.</t>
    </r>
  </si>
  <si>
    <r>
      <t>100:</t>
    </r>
    <r>
      <rPr>
        <sz val="8"/>
        <color theme="1"/>
        <rFont val="Century Gothic"/>
        <family val="2"/>
      </rPr>
      <t xml:space="preserve"> Gran cantidad de unidades, capaces de realizar maniobras en múltiples frentes.</t>
    </r>
  </si>
  <si>
    <r>
      <t>75-90:</t>
    </r>
    <r>
      <rPr>
        <sz val="8"/>
        <color theme="1"/>
        <rFont val="Century Gothic"/>
        <family val="2"/>
      </rPr>
      <t xml:space="preserve"> Buena cantidad de unidades, suficientes para mantener la presión sobre el enemigo.</t>
    </r>
  </si>
  <si>
    <r>
      <t>50-75:</t>
    </r>
    <r>
      <rPr>
        <sz val="8"/>
        <color theme="1"/>
        <rFont val="Century Gothic"/>
        <family val="2"/>
      </rPr>
      <t xml:space="preserve"> Cantidad moderada de unidades, adecuado para misiones limitadas.</t>
    </r>
  </si>
  <si>
    <r>
      <t>1-50:</t>
    </r>
    <r>
      <rPr>
        <sz val="8"/>
        <color theme="1"/>
        <rFont val="Century Gothic"/>
        <family val="2"/>
      </rPr>
      <t xml:space="preserve"> Pocas unidades, aptas solo para misiones específicas o de bajo perfil.</t>
    </r>
  </si>
  <si>
    <r>
      <t>100:</t>
    </r>
    <r>
      <rPr>
        <sz val="8"/>
        <color theme="1"/>
        <rFont val="Century Gothic"/>
        <family val="2"/>
      </rPr>
      <t xml:space="preserve"> Alta movilidad, capaz de moverse rápidamente por cualquier tipo de terreno.</t>
    </r>
  </si>
  <si>
    <r>
      <t>75-90:</t>
    </r>
    <r>
      <rPr>
        <sz val="8"/>
        <color theme="1"/>
        <rFont val="Century Gothic"/>
        <family val="2"/>
      </rPr>
      <t xml:space="preserve"> Buena movilidad, adecuado para la mayoría de los terrenos.</t>
    </r>
  </si>
  <si>
    <r>
      <t>50-75:</t>
    </r>
    <r>
      <rPr>
        <sz val="8"/>
        <color theme="1"/>
        <rFont val="Century Gothic"/>
        <family val="2"/>
      </rPr>
      <t xml:space="preserve"> Movilidad moderada, apto para terrenos fáciles.</t>
    </r>
  </si>
  <si>
    <r>
      <t>1-50:</t>
    </r>
    <r>
      <rPr>
        <sz val="8"/>
        <color theme="1"/>
        <rFont val="Century Gothic"/>
        <family val="2"/>
      </rPr>
      <t xml:space="preserve"> Baja movilidad, solo apto para terrenos planos o fáciles de cruzar.</t>
    </r>
  </si>
  <si>
    <r>
      <t>100:</t>
    </r>
    <r>
      <rPr>
        <sz val="8"/>
        <color theme="1"/>
        <rFont val="Century Gothic"/>
        <family val="2"/>
      </rPr>
      <t xml:space="preserve"> Gran calibre, largo alcance, munición avanzada.</t>
    </r>
  </si>
  <si>
    <r>
      <t>75-90:</t>
    </r>
    <r>
      <rPr>
        <sz val="8"/>
        <color theme="1"/>
        <rFont val="Century Gothic"/>
        <family val="2"/>
      </rPr>
      <t xml:space="preserve"> Buen poder de fuego, adecuado para misiones de ataque.</t>
    </r>
  </si>
  <si>
    <r>
      <t>50-75:</t>
    </r>
    <r>
      <rPr>
        <sz val="8"/>
        <color theme="1"/>
        <rFont val="Century Gothic"/>
        <family val="2"/>
      </rPr>
      <t xml:space="preserve"> Potencia de fuego moderada, adecuada para misiones de apoyo.</t>
    </r>
  </si>
  <si>
    <r>
      <t>1-50:</t>
    </r>
    <r>
      <rPr>
        <sz val="8"/>
        <color theme="1"/>
        <rFont val="Century Gothic"/>
        <family val="2"/>
      </rPr>
      <t xml:space="preserve"> Baja capacidad de fuego, adecuada solo para apoyo o fuego indirecto.</t>
    </r>
  </si>
  <si>
    <r>
      <t>100:</t>
    </r>
    <r>
      <rPr>
        <sz val="8"/>
        <color theme="1"/>
        <rFont val="Century Gothic"/>
        <family val="2"/>
      </rPr>
      <t xml:space="preserve"> Alta precisión, con sistemas avanzados de puntería y visión.</t>
    </r>
  </si>
  <si>
    <r>
      <t>75-90:</t>
    </r>
    <r>
      <rPr>
        <sz val="8"/>
        <color theme="1"/>
        <rFont val="Century Gothic"/>
        <family val="2"/>
      </rPr>
      <t xml:space="preserve"> Buena precisión, pero sin capacidades avanzadas.</t>
    </r>
  </si>
  <si>
    <r>
      <t>50-75:</t>
    </r>
    <r>
      <rPr>
        <sz val="8"/>
        <color theme="1"/>
        <rFont val="Century Gothic"/>
        <family val="2"/>
      </rPr>
      <t xml:space="preserve"> Precisión moderada, adecuada solo en condiciones ideales.</t>
    </r>
  </si>
  <si>
    <r>
      <t>1-50:</t>
    </r>
    <r>
      <rPr>
        <sz val="8"/>
        <color theme="1"/>
        <rFont val="Century Gothic"/>
        <family val="2"/>
      </rPr>
      <t xml:space="preserve"> Baja precisión, requiere correcciones manuales.</t>
    </r>
  </si>
  <si>
    <r>
      <t>100:</t>
    </r>
    <r>
      <rPr>
        <sz val="8"/>
        <color theme="1"/>
        <rFont val="Century Gothic"/>
        <family val="2"/>
      </rPr>
      <t xml:space="preserve"> Despliegue rápido, listo para disparar en minutos.</t>
    </r>
  </si>
  <si>
    <r>
      <t>75-90:</t>
    </r>
    <r>
      <rPr>
        <sz val="8"/>
        <color theme="1"/>
        <rFont val="Century Gothic"/>
        <family val="2"/>
      </rPr>
      <t xml:space="preserve"> Despliegue moderado, adecuado para operaciones rápidas.</t>
    </r>
  </si>
  <si>
    <r>
      <t>50-75:</t>
    </r>
    <r>
      <rPr>
        <sz val="8"/>
        <color theme="1"/>
        <rFont val="Century Gothic"/>
        <family val="2"/>
      </rPr>
      <t xml:space="preserve"> Despliegue lento, puede requerir más tiempo.</t>
    </r>
  </si>
  <si>
    <r>
      <t>1-50:</t>
    </r>
    <r>
      <rPr>
        <sz val="8"/>
        <color theme="1"/>
        <rFont val="Century Gothic"/>
        <family val="2"/>
      </rPr>
      <t xml:space="preserve"> Despliegue muy lento, mucho tiempo para estar listo para operar.</t>
    </r>
  </si>
  <si>
    <r>
      <t>100:</t>
    </r>
    <r>
      <rPr>
        <sz val="8"/>
        <color theme="1"/>
        <rFont val="Century Gothic"/>
        <family val="2"/>
      </rPr>
      <t xml:space="preserve"> Tecnología avanzada, con sistemas de puntería, radares y visión nocturna.</t>
    </r>
  </si>
  <si>
    <r>
      <t>75-90:</t>
    </r>
    <r>
      <rPr>
        <sz val="8"/>
        <color theme="1"/>
        <rFont val="Century Gothic"/>
        <family val="2"/>
      </rPr>
      <t xml:space="preserve"> Buena tecnología, sistemas electrónicos básicos.</t>
    </r>
  </si>
  <si>
    <r>
      <t>50-75:</t>
    </r>
    <r>
      <rPr>
        <sz val="8"/>
        <color theme="1"/>
        <rFont val="Century Gothic"/>
        <family val="2"/>
      </rPr>
      <t xml:space="preserve"> Tecnología estándar, adecuada para operaciones básicas.</t>
    </r>
  </si>
  <si>
    <r>
      <t>1-50:</t>
    </r>
    <r>
      <rPr>
        <sz val="8"/>
        <color theme="1"/>
        <rFont val="Century Gothic"/>
        <family val="2"/>
      </rPr>
      <t xml:space="preserve"> Tecnología básica, sin sistemas electrónicos avanzados.</t>
    </r>
  </si>
  <si>
    <r>
      <t xml:space="preserve">Mide el número de </t>
    </r>
    <r>
      <rPr>
        <b/>
        <sz val="8"/>
        <color theme="1"/>
        <rFont val="Century Gothic"/>
        <family val="2"/>
      </rPr>
      <t>unidades disponibles</t>
    </r>
    <r>
      <rPr>
        <sz val="8"/>
        <color theme="1"/>
        <rFont val="Century Gothic"/>
        <family val="2"/>
      </rPr>
      <t xml:space="preserve"> para operaciones. Un mayor número de sistemas de defensa mejora la cobertura y la protección aérea de un área.</t>
    </r>
  </si>
  <si>
    <r>
      <t>100:</t>
    </r>
    <r>
      <rPr>
        <sz val="8"/>
        <color theme="1"/>
        <rFont val="Century Gothic"/>
        <family val="2"/>
      </rPr>
      <t xml:space="preserve"> Alta cantidad de unidades disponibles, capaz de cubrir grandes áreas y múltiples frentes.</t>
    </r>
  </si>
  <si>
    <r>
      <t>75-90:</t>
    </r>
    <r>
      <rPr>
        <sz val="8"/>
        <color theme="1"/>
        <rFont val="Century Gothic"/>
        <family val="2"/>
      </rPr>
      <t xml:space="preserve"> Buen número de unidades, suficiente para cubrir áreas claves.</t>
    </r>
  </si>
  <si>
    <r>
      <t>50-75:</t>
    </r>
    <r>
      <rPr>
        <sz val="8"/>
        <color theme="1"/>
        <rFont val="Century Gothic"/>
        <family val="2"/>
      </rPr>
      <t xml:space="preserve"> Cantidad moderada, adecuado para un área limitada.</t>
    </r>
  </si>
  <si>
    <r>
      <t>1-50:</t>
    </r>
    <r>
      <rPr>
        <sz val="8"/>
        <color theme="1"/>
        <rFont val="Century Gothic"/>
        <family val="2"/>
      </rPr>
      <t xml:space="preserve"> Pocas unidades, con cobertura limitada.</t>
    </r>
  </si>
  <si>
    <r>
      <t xml:space="preserve">Evalúa la </t>
    </r>
    <r>
      <rPr>
        <b/>
        <sz val="8"/>
        <color theme="1"/>
        <rFont val="Century Gothic"/>
        <family val="2"/>
      </rPr>
      <t>capacidad de interceptación</t>
    </r>
    <r>
      <rPr>
        <sz val="8"/>
        <color theme="1"/>
        <rFont val="Century Gothic"/>
        <family val="2"/>
      </rPr>
      <t xml:space="preserve"> de misiles o aeronaves. Este factor es crítico para la efectividad de los sistemas antiaéreos.</t>
    </r>
  </si>
  <si>
    <r>
      <t>100:</t>
    </r>
    <r>
      <rPr>
        <sz val="8"/>
        <color theme="1"/>
        <rFont val="Century Gothic"/>
        <family val="2"/>
      </rPr>
      <t xml:space="preserve"> Alta capacidad de interceptación, capaz de derribar misiles y aviones a larga distancia.</t>
    </r>
  </si>
  <si>
    <r>
      <t>75-90:</t>
    </r>
    <r>
      <rPr>
        <sz val="8"/>
        <color theme="1"/>
        <rFont val="Century Gothic"/>
        <family val="2"/>
      </rPr>
      <t xml:space="preserve"> Buena capacidad de interceptación, adecuado para amenazas comunes.</t>
    </r>
  </si>
  <si>
    <r>
      <t>50-75:</t>
    </r>
    <r>
      <rPr>
        <sz val="8"/>
        <color theme="1"/>
        <rFont val="Century Gothic"/>
        <family val="2"/>
      </rPr>
      <t xml:space="preserve"> Capacidad moderada, apto para amenazas de corto alcance.</t>
    </r>
  </si>
  <si>
    <r>
      <t>1-50:</t>
    </r>
    <r>
      <rPr>
        <sz val="8"/>
        <color theme="1"/>
        <rFont val="Century Gothic"/>
        <family val="2"/>
      </rPr>
      <t xml:space="preserve"> Baja capacidad, adecuado solo para amenazas menores.</t>
    </r>
  </si>
  <si>
    <r>
      <t xml:space="preserve">Mide la </t>
    </r>
    <r>
      <rPr>
        <b/>
        <sz val="8"/>
        <color theme="1"/>
        <rFont val="Century Gothic"/>
        <family val="2"/>
      </rPr>
      <t>capacidad de los sistemas</t>
    </r>
    <r>
      <rPr>
        <sz val="8"/>
        <color theme="1"/>
        <rFont val="Century Gothic"/>
        <family val="2"/>
      </rPr>
      <t xml:space="preserve"> para moverse rápidamente a través de diferentes terrenos. Los sistemas autopropulsados tienen una ventaja en este aspecto.</t>
    </r>
  </si>
  <si>
    <r>
      <t>100:</t>
    </r>
    <r>
      <rPr>
        <sz val="8"/>
        <color theme="1"/>
        <rFont val="Century Gothic"/>
        <family val="2"/>
      </rPr>
      <t xml:space="preserve"> Alta movilidad, capaz de moverse rápidamente entre posiciones y terrenos difíciles.</t>
    </r>
  </si>
  <si>
    <r>
      <t>75-90:</t>
    </r>
    <r>
      <rPr>
        <sz val="8"/>
        <color theme="1"/>
        <rFont val="Century Gothic"/>
        <family val="2"/>
      </rPr>
      <t xml:space="preserve"> Buena movilidad, adecuado para la mayoría de los terrenos y áreas.</t>
    </r>
  </si>
  <si>
    <r>
      <t>50-75:</t>
    </r>
    <r>
      <rPr>
        <sz val="8"/>
        <color theme="1"/>
        <rFont val="Century Gothic"/>
        <family val="2"/>
      </rPr>
      <t xml:space="preserve"> Movilidad moderada, apto solo para terrenos accesibles.</t>
    </r>
  </si>
  <si>
    <r>
      <t>1-50:</t>
    </r>
    <r>
      <rPr>
        <sz val="8"/>
        <color theme="1"/>
        <rFont val="Century Gothic"/>
        <family val="2"/>
      </rPr>
      <t xml:space="preserve"> Baja movilidad, limitado a terrenos suaves.</t>
    </r>
  </si>
  <si>
    <r>
      <t xml:space="preserve">Evalúa el </t>
    </r>
    <r>
      <rPr>
        <b/>
        <sz val="8"/>
        <color theme="1"/>
        <rFont val="Century Gothic"/>
        <family val="2"/>
      </rPr>
      <t>nivel de protección</t>
    </r>
    <r>
      <rPr>
        <sz val="8"/>
        <color theme="1"/>
        <rFont val="Century Gothic"/>
        <family val="2"/>
      </rPr>
      <t xml:space="preserve"> del sistema contra ataques enemigos, incluyendo armas ligeras y misiles.</t>
    </r>
  </si>
  <si>
    <r>
      <t>100:</t>
    </r>
    <r>
      <rPr>
        <sz val="8"/>
        <color theme="1"/>
        <rFont val="Century Gothic"/>
        <family val="2"/>
      </rPr>
      <t xml:space="preserve"> Alta protección blindada, capaz de resistir disparos de misiles y proyectiles pesados.</t>
    </r>
  </si>
  <si>
    <r>
      <t>75-90:</t>
    </r>
    <r>
      <rPr>
        <sz val="8"/>
        <color theme="1"/>
        <rFont val="Century Gothic"/>
        <family val="2"/>
      </rPr>
      <t xml:space="preserve"> Buena protección, resistente a ataques estándar.</t>
    </r>
  </si>
  <si>
    <r>
      <t>50-75:</t>
    </r>
    <r>
      <rPr>
        <sz val="8"/>
        <color theme="1"/>
        <rFont val="Century Gothic"/>
        <family val="2"/>
      </rPr>
      <t xml:space="preserve"> Protección moderada, adecuado solo para misiones en áreas no muy expuestas.</t>
    </r>
  </si>
  <si>
    <r>
      <t>1-50:</t>
    </r>
    <r>
      <rPr>
        <sz val="8"/>
        <color theme="1"/>
        <rFont val="Century Gothic"/>
        <family val="2"/>
      </rPr>
      <t xml:space="preserve"> Baja protección, vulnerable a ataques directos.</t>
    </r>
  </si>
  <si>
    <r>
      <t xml:space="preserve">Este factor evalúa los </t>
    </r>
    <r>
      <rPr>
        <b/>
        <sz val="8"/>
        <color theme="1"/>
        <rFont val="Century Gothic"/>
        <family val="2"/>
      </rPr>
      <t>sistemas de radar</t>
    </r>
    <r>
      <rPr>
        <sz val="8"/>
        <color theme="1"/>
        <rFont val="Century Gothic"/>
        <family val="2"/>
      </rPr>
      <t xml:space="preserve"> y las tecnologías de control y comunicación de cada sistema, lo cual es vital para la detección y la interceptación de amenazas.</t>
    </r>
  </si>
  <si>
    <r>
      <t>100:</t>
    </r>
    <r>
      <rPr>
        <sz val="8"/>
        <color theme="1"/>
        <rFont val="Century Gothic"/>
        <family val="2"/>
      </rPr>
      <t xml:space="preserve"> Tecnología avanzada, con radar de largo alcance, sistemas de seguimiento y comunicaciones modernas.</t>
    </r>
  </si>
  <si>
    <r>
      <t>75-90:</t>
    </r>
    <r>
      <rPr>
        <sz val="8"/>
        <color theme="1"/>
        <rFont val="Century Gothic"/>
        <family val="2"/>
      </rPr>
      <t xml:space="preserve"> Buena tecnología, con radares y sistemas de comunicación adecuados para amenazas comunes.</t>
    </r>
  </si>
  <si>
    <r>
      <t>50-75:</t>
    </r>
    <r>
      <rPr>
        <sz val="8"/>
        <color theme="1"/>
        <rFont val="Century Gothic"/>
        <family val="2"/>
      </rPr>
      <t xml:space="preserve"> Tecnología básica, con sistemas de radar y comunicación estándar.</t>
    </r>
  </si>
  <si>
    <r>
      <t>1-50:</t>
    </r>
    <r>
      <rPr>
        <sz val="8"/>
        <color theme="1"/>
        <rFont val="Century Gothic"/>
        <family val="2"/>
      </rPr>
      <t xml:space="preserve"> Baja tecnología, sin radares avanzados ni sistemas de comunicación sofisticados.</t>
    </r>
  </si>
  <si>
    <r>
      <t xml:space="preserve">Mide la </t>
    </r>
    <r>
      <rPr>
        <b/>
        <sz val="8"/>
        <color theme="1"/>
        <rFont val="Century Gothic"/>
        <family val="2"/>
      </rPr>
      <t>capacidad del sistema para operar</t>
    </r>
    <r>
      <rPr>
        <sz val="8"/>
        <color theme="1"/>
        <rFont val="Century Gothic"/>
        <family val="2"/>
      </rPr>
      <t xml:space="preserve"> durante un largo período sin necesidad de reabastecimiento o mantenimiento.</t>
    </r>
  </si>
  <si>
    <r>
      <t>100:</t>
    </r>
    <r>
      <rPr>
        <sz val="8"/>
        <color theme="1"/>
        <rFont val="Century Gothic"/>
        <family val="2"/>
      </rPr>
      <t xml:space="preserve"> Alta autonomía, puede operar durante largas horas sin intervención externa.</t>
    </r>
  </si>
  <si>
    <r>
      <t>75-90:</t>
    </r>
    <r>
      <rPr>
        <sz val="8"/>
        <color theme="1"/>
        <rFont val="Century Gothic"/>
        <family val="2"/>
      </rPr>
      <t xml:space="preserve"> Buena autonomía, adecuado para operaciones estándar de duración media.</t>
    </r>
  </si>
  <si>
    <r>
      <t>50-75:</t>
    </r>
    <r>
      <rPr>
        <sz val="8"/>
        <color theme="1"/>
        <rFont val="Century Gothic"/>
        <family val="2"/>
      </rPr>
      <t xml:space="preserve"> Autonomía moderada, requiere reabastecimiento en intervalos regulares.</t>
    </r>
  </si>
  <si>
    <r>
      <t>1-50:</t>
    </r>
    <r>
      <rPr>
        <sz val="8"/>
        <color theme="1"/>
        <rFont val="Century Gothic"/>
        <family val="2"/>
      </rPr>
      <t xml:space="preserve"> Baja autonomía, necesita reabastecimientos frecuentes.</t>
    </r>
  </si>
  <si>
    <r>
      <t>100:</t>
    </r>
    <r>
      <rPr>
        <sz val="8"/>
        <color theme="1"/>
        <rFont val="Century Gothic"/>
        <family val="2"/>
      </rPr>
      <t xml:space="preserve"> Gran cantidad de unidades disponibles, capaces de realizar maniobras en múltiples frentes y asegurar cobertura en todo el terreno.</t>
    </r>
  </si>
  <si>
    <r>
      <t>75-90:</t>
    </r>
    <r>
      <rPr>
        <sz val="8"/>
        <color theme="1"/>
        <rFont val="Century Gothic"/>
        <family val="2"/>
      </rPr>
      <t xml:space="preserve"> Buena cantidad de unidades, suficientes para mantener presión sobre el enemigo en varias áreas.</t>
    </r>
  </si>
  <si>
    <r>
      <t>50-75:</t>
    </r>
    <r>
      <rPr>
        <sz val="8"/>
        <color theme="1"/>
        <rFont val="Century Gothic"/>
        <family val="2"/>
      </rPr>
      <t xml:space="preserve"> Cantidad moderada de unidades, adecuado para operaciones limitadas y misiones pequeñas.</t>
    </r>
  </si>
  <si>
    <r>
      <t>100:</t>
    </r>
    <r>
      <rPr>
        <sz val="8"/>
        <color theme="1"/>
        <rFont val="Century Gothic"/>
        <family val="2"/>
      </rPr>
      <t xml:space="preserve"> Capacidad de carga máxima, puede transportar una gran cantidad de personas y equipo pesado.</t>
    </r>
  </si>
  <si>
    <r>
      <t>75-90:</t>
    </r>
    <r>
      <rPr>
        <sz val="8"/>
        <color theme="1"/>
        <rFont val="Century Gothic"/>
        <family val="2"/>
      </rPr>
      <t xml:space="preserve"> Buena capacidad de carga, adecuada para transportar personal y equipo estándar.</t>
    </r>
  </si>
  <si>
    <r>
      <t>50-75:</t>
    </r>
    <r>
      <rPr>
        <sz val="8"/>
        <color theme="1"/>
        <rFont val="Century Gothic"/>
        <family val="2"/>
      </rPr>
      <t xml:space="preserve"> Capacidad moderada, adecuada para transportar un número limitado de personas o equipo ligero.</t>
    </r>
  </si>
  <si>
    <r>
      <t>1-50:</t>
    </r>
    <r>
      <rPr>
        <sz val="8"/>
        <color theme="1"/>
        <rFont val="Century Gothic"/>
        <family val="2"/>
      </rPr>
      <t xml:space="preserve"> Baja capacidad de carga, adecuado solo para misiones pequeñas o de bajo perfil.</t>
    </r>
  </si>
  <si>
    <r>
      <t>100:</t>
    </r>
    <r>
      <rPr>
        <sz val="8"/>
        <color theme="1"/>
        <rFont val="Century Gothic"/>
        <family val="2"/>
      </rPr>
      <t xml:space="preserve"> Alta movilidad, capaz de moverse rápidamente por cualquier tipo de terreno, incluyendo zonas urbanas y terrenos difíciles.</t>
    </r>
  </si>
  <si>
    <r>
      <t>50-75:</t>
    </r>
    <r>
      <rPr>
        <sz val="8"/>
        <color theme="1"/>
        <rFont val="Century Gothic"/>
        <family val="2"/>
      </rPr>
      <t xml:space="preserve"> Movilidad moderada, apto para terrenos fáciles, pero limitado en terrenos difíciles.</t>
    </r>
  </si>
  <si>
    <r>
      <t>1-50:</t>
    </r>
    <r>
      <rPr>
        <sz val="8"/>
        <color theme="1"/>
        <rFont val="Century Gothic"/>
        <family val="2"/>
      </rPr>
      <t xml:space="preserve"> Baja movilidad, apto solo para terrenos planos o fáciles de cruzar.</t>
    </r>
  </si>
  <si>
    <r>
      <t>100:</t>
    </r>
    <r>
      <rPr>
        <sz val="8"/>
        <color theme="1"/>
        <rFont val="Century Gothic"/>
        <family val="2"/>
      </rPr>
      <t xml:space="preserve"> Alta resistencia, puede operar en condiciones extremas y resistir impactos significativos.</t>
    </r>
  </si>
  <si>
    <r>
      <t>75-90:</t>
    </r>
    <r>
      <rPr>
        <sz val="8"/>
        <color theme="1"/>
        <rFont val="Century Gothic"/>
        <family val="2"/>
      </rPr>
      <t xml:space="preserve"> Buena resistencia, adecuado para soportar condiciones de combate moderadas.</t>
    </r>
  </si>
  <si>
    <r>
      <t>50-75:</t>
    </r>
    <r>
      <rPr>
        <sz val="8"/>
        <color theme="1"/>
        <rFont val="Century Gothic"/>
        <family val="2"/>
      </rPr>
      <t xml:space="preserve"> Resistencia moderada, adecuado para condiciones estándar, pero vulnerable en combates intensos.</t>
    </r>
  </si>
  <si>
    <r>
      <t>1-50:</t>
    </r>
    <r>
      <rPr>
        <sz val="8"/>
        <color theme="1"/>
        <rFont val="Century Gothic"/>
        <family val="2"/>
      </rPr>
      <t xml:space="preserve"> Baja resistencia, adecuado solo para condiciones controladas o misiones no expuestas a ataques directos.</t>
    </r>
  </si>
  <si>
    <r>
      <t>100:</t>
    </r>
    <r>
      <rPr>
        <sz val="8"/>
        <color theme="1"/>
        <rFont val="Century Gothic"/>
        <family val="2"/>
      </rPr>
      <t xml:space="preserve"> Tecnología avanzada, con sistemas automáticos de puntería, radares y visión nocturna de última generación.</t>
    </r>
  </si>
  <si>
    <r>
      <t>75-90:</t>
    </r>
    <r>
      <rPr>
        <sz val="8"/>
        <color theme="1"/>
        <rFont val="Century Gothic"/>
        <family val="2"/>
      </rPr>
      <t xml:space="preserve"> Buena tecnología, con sistemas de control modernos y capacidades electrónicas adecuadas.</t>
    </r>
  </si>
  <si>
    <r>
      <t>50-75:</t>
    </r>
    <r>
      <rPr>
        <sz val="8"/>
        <color theme="1"/>
        <rFont val="Century Gothic"/>
        <family val="2"/>
      </rPr>
      <t xml:space="preserve"> Tecnología básica, con control manual y sistemas electrónicos estándar.</t>
    </r>
  </si>
  <si>
    <r>
      <t>1-50:</t>
    </r>
    <r>
      <rPr>
        <sz val="8"/>
        <color theme="1"/>
        <rFont val="Century Gothic"/>
        <family val="2"/>
      </rPr>
      <t xml:space="preserve"> Tecnología mínima, sin sistemas avanzados de control o sensores.</t>
    </r>
  </si>
  <si>
    <r>
      <t>100:</t>
    </r>
    <r>
      <rPr>
        <sz val="8"/>
        <color theme="1"/>
        <rFont val="Century Gothic"/>
        <family val="2"/>
      </rPr>
      <t xml:space="preserve"> Alta autonomía, puede operar durante largos períodos sin necesidad de reabastecimiento.</t>
    </r>
  </si>
  <si>
    <r>
      <t>75-90:</t>
    </r>
    <r>
      <rPr>
        <sz val="8"/>
        <color theme="1"/>
        <rFont val="Century Gothic"/>
        <family val="2"/>
      </rPr>
      <t xml:space="preserve"> Buena autonomía, adecuado para misiones de mediana duración.</t>
    </r>
  </si>
  <si>
    <r>
      <t>50-75:</t>
    </r>
    <r>
      <rPr>
        <sz val="8"/>
        <color theme="1"/>
        <rFont val="Century Gothic"/>
        <family val="2"/>
      </rPr>
      <t xml:space="preserve"> Autonomía moderada, adecuado para misiones de corta duración.</t>
    </r>
  </si>
  <si>
    <r>
      <t>1-50:</t>
    </r>
    <r>
      <rPr>
        <sz val="8"/>
        <color theme="1"/>
        <rFont val="Century Gothic"/>
        <family val="2"/>
      </rPr>
      <t xml:space="preserve"> Baja autonomía, necesita frecuentes reabastecimientos y mantenimiento.</t>
    </r>
  </si>
  <si>
    <r>
      <t>100:</t>
    </r>
    <r>
      <rPr>
        <sz val="8"/>
        <color theme="1"/>
        <rFont val="Century Gothic"/>
        <family val="2"/>
      </rPr>
      <t xml:space="preserve"> Gran cantidad de unidades, permite realizar maniobras en múltiples frentes y asegurar cobertura extensa en todo el terreno. Ideal para operaciones de gran escala y mantenimiento de presencia constante en varias áreas.</t>
    </r>
  </si>
  <si>
    <r>
      <t>75-90:</t>
    </r>
    <r>
      <rPr>
        <sz val="8"/>
        <color theme="1"/>
        <rFont val="Century Gothic"/>
        <family val="2"/>
      </rPr>
      <t xml:space="preserve"> Buena cantidad de unidades, suficientes para mantener la presión en diversas zonas y realizar ataques o misiones simultáneas en varias áreas.</t>
    </r>
  </si>
  <si>
    <r>
      <t>50-75:</t>
    </r>
    <r>
      <rPr>
        <sz val="8"/>
        <color theme="1"/>
        <rFont val="Century Gothic"/>
        <family val="2"/>
      </rPr>
      <t xml:space="preserve"> Cantidad moderada de unidades, adecuado para misiones más pequeñas o limitadas, con menos flexibilidad para maniobras en múltiples frentes.</t>
    </r>
  </si>
  <si>
    <r>
      <t>1-50:</t>
    </r>
    <r>
      <rPr>
        <sz val="8"/>
        <color theme="1"/>
        <rFont val="Century Gothic"/>
        <family val="2"/>
      </rPr>
      <t xml:space="preserve"> Pocas unidades, aptas solo para misiones específicas o de bajo perfil, con capacidad limitada para realizar varias tareas simultáneamente.</t>
    </r>
  </si>
  <si>
    <r>
      <t>100:</t>
    </r>
    <r>
      <rPr>
        <sz val="8"/>
        <color theme="1"/>
        <rFont val="Century Gothic"/>
        <family val="2"/>
      </rPr>
      <t xml:space="preserve"> Gran capacidad de carga, puede transportar gran cantidad de equipo o personal.</t>
    </r>
  </si>
  <si>
    <r>
      <t>75-90:</t>
    </r>
    <r>
      <rPr>
        <sz val="8"/>
        <color theme="1"/>
        <rFont val="Century Gothic"/>
        <family val="2"/>
      </rPr>
      <t xml:space="preserve"> Buena capacidad de carga, adecuada para transporte estándar.</t>
    </r>
  </si>
  <si>
    <r>
      <t>50-75:</t>
    </r>
    <r>
      <rPr>
        <sz val="8"/>
        <color theme="1"/>
        <rFont val="Century Gothic"/>
        <family val="2"/>
      </rPr>
      <t xml:space="preserve"> Capacidad moderada, apta para equipos ligeros.</t>
    </r>
  </si>
  <si>
    <r>
      <t>1-50:</t>
    </r>
    <r>
      <rPr>
        <sz val="8"/>
        <color theme="1"/>
        <rFont val="Century Gothic"/>
        <family val="2"/>
      </rPr>
      <t xml:space="preserve"> Baja capacidad de carga, adecuado solo para transporte limitado.</t>
    </r>
  </si>
  <si>
    <r>
      <t>100:</t>
    </r>
    <r>
      <rPr>
        <sz val="8"/>
        <color theme="1"/>
        <rFont val="Century Gothic"/>
        <family val="2"/>
      </rPr>
      <t xml:space="preserve"> Alta movilidad, adecuado para moverse por cualquier terreno de forma rápida y efectiva.</t>
    </r>
  </si>
  <si>
    <r>
      <t>75-90:</t>
    </r>
    <r>
      <rPr>
        <sz val="8"/>
        <color theme="1"/>
        <rFont val="Century Gothic"/>
        <family val="2"/>
      </rPr>
      <t xml:space="preserve"> Buena movilidad, apto para la mayoría de terrenos.</t>
    </r>
  </si>
  <si>
    <r>
      <t>50-75:</t>
    </r>
    <r>
      <rPr>
        <sz val="8"/>
        <color theme="1"/>
        <rFont val="Century Gothic"/>
        <family val="2"/>
      </rPr>
      <t xml:space="preserve"> Movilidad moderada, adecuado para terrenos más fáciles.</t>
    </r>
  </si>
  <si>
    <r>
      <t>1-50:</t>
    </r>
    <r>
      <rPr>
        <sz val="8"/>
        <color theme="1"/>
        <rFont val="Century Gothic"/>
        <family val="2"/>
      </rPr>
      <t xml:space="preserve"> Baja movilidad, adecuado solo para terrenos fáciles o urbanos.</t>
    </r>
  </si>
  <si>
    <r>
      <t>100:</t>
    </r>
    <r>
      <rPr>
        <sz val="8"/>
        <color theme="1"/>
        <rFont val="Century Gothic"/>
        <family val="2"/>
      </rPr>
      <t xml:space="preserve"> Alta fiabilidad, casi sin fallos mecánicos.</t>
    </r>
  </si>
  <si>
    <r>
      <t>75-90:</t>
    </r>
    <r>
      <rPr>
        <sz val="8"/>
        <color theme="1"/>
        <rFont val="Century Gothic"/>
        <family val="2"/>
      </rPr>
      <t xml:space="preserve"> Fiabilidad buena, adecuada para misiones regulares.</t>
    </r>
  </si>
  <si>
    <r>
      <t>50-75:</t>
    </r>
    <r>
      <rPr>
        <sz val="8"/>
        <color theme="1"/>
        <rFont val="Century Gothic"/>
        <family val="2"/>
      </rPr>
      <t xml:space="preserve"> Fiabilidad moderada, puede experimentar problemas ocasionales.</t>
    </r>
  </si>
  <si>
    <r>
      <t>1-50:</t>
    </r>
    <r>
      <rPr>
        <sz val="8"/>
        <color theme="1"/>
        <rFont val="Century Gothic"/>
        <family val="2"/>
      </rPr>
      <t xml:space="preserve"> Baja fiabilidad, propenso a fallos frecuentes.</t>
    </r>
  </si>
  <si>
    <r>
      <t>100:</t>
    </r>
    <r>
      <rPr>
        <sz val="8"/>
        <color theme="1"/>
        <rFont val="Century Gothic"/>
        <family val="2"/>
      </rPr>
      <t xml:space="preserve"> Alta versatilidad, puede adaptarse a múltiples tipos de tareas.</t>
    </r>
  </si>
  <si>
    <r>
      <t>75-90:</t>
    </r>
    <r>
      <rPr>
        <sz val="8"/>
        <color theme="1"/>
        <rFont val="Century Gothic"/>
        <family val="2"/>
      </rPr>
      <t xml:space="preserve"> Buena versatilidad, adecuado para una variedad de tareas.</t>
    </r>
  </si>
  <si>
    <r>
      <t>50-75:</t>
    </r>
    <r>
      <rPr>
        <sz val="8"/>
        <color theme="1"/>
        <rFont val="Century Gothic"/>
        <family val="2"/>
      </rPr>
      <t xml:space="preserve"> Versatilidad moderada, adecuado solo para tareas específicas.</t>
    </r>
  </si>
  <si>
    <r>
      <t>1-50:</t>
    </r>
    <r>
      <rPr>
        <sz val="8"/>
        <color theme="1"/>
        <rFont val="Century Gothic"/>
        <family val="2"/>
      </rPr>
      <t xml:space="preserve"> Baja versatilidad, adecuado solo para tareas limitadas.</t>
    </r>
  </si>
  <si>
    <r>
      <t>100:</t>
    </r>
    <r>
      <rPr>
        <sz val="8"/>
        <color theme="1"/>
        <rFont val="Century Gothic"/>
        <family val="2"/>
      </rPr>
      <t xml:space="preserve"> Tecnología avanzada, con sistemas electrónicos y de control modernos.</t>
    </r>
  </si>
  <si>
    <r>
      <t>75-90:</t>
    </r>
    <r>
      <rPr>
        <sz val="8"/>
        <color theme="1"/>
        <rFont val="Century Gothic"/>
        <family val="2"/>
      </rPr>
      <t xml:space="preserve"> Buena tecnología, sistemas estándar de control y comunicación.</t>
    </r>
  </si>
  <si>
    <r>
      <t>50-75:</t>
    </r>
    <r>
      <rPr>
        <sz val="8"/>
        <color theme="1"/>
        <rFont val="Century Gothic"/>
        <family val="2"/>
      </rPr>
      <t xml:space="preserve"> Tecnología básica, control manual y pocas herramientas electrónicas.</t>
    </r>
  </si>
  <si>
    <r>
      <t>1-50:</t>
    </r>
    <r>
      <rPr>
        <sz val="8"/>
        <color theme="1"/>
        <rFont val="Century Gothic"/>
        <family val="2"/>
      </rPr>
      <t xml:space="preserve"> Tecnología mínima, sin sistemas electrónicos avanzados.</t>
    </r>
  </si>
  <si>
    <r>
      <t>100:</t>
    </r>
    <r>
      <rPr>
        <sz val="8"/>
        <color theme="1"/>
        <rFont val="Century Gothic"/>
        <family val="2"/>
      </rPr>
      <t xml:space="preserve"> Gran cantidad de unidades disponibles, capaz de cubrir una amplia área y asegurar disponibilidad en diversas situaciones.</t>
    </r>
  </si>
  <si>
    <r>
      <t>75-90:</t>
    </r>
    <r>
      <rPr>
        <sz val="8"/>
        <color theme="1"/>
        <rFont val="Century Gothic"/>
        <family val="2"/>
      </rPr>
      <t xml:space="preserve"> Buena cantidad de vehículos, suficientes para misiones estándar.</t>
    </r>
  </si>
  <si>
    <r>
      <t>50-75:</t>
    </r>
    <r>
      <rPr>
        <sz val="8"/>
        <color theme="1"/>
        <rFont val="Century Gothic"/>
        <family val="2"/>
      </rPr>
      <t xml:space="preserve"> Cantidad moderada de vehículos, adecuado para situaciones limitadas.</t>
    </r>
  </si>
  <si>
    <r>
      <t>1-50:</t>
    </r>
    <r>
      <rPr>
        <sz val="8"/>
        <color theme="1"/>
        <rFont val="Century Gothic"/>
        <family val="2"/>
      </rPr>
      <t xml:space="preserve"> Pocas unidades disponibles, aptas solo para misiones pequeñas o limitadas.</t>
    </r>
  </si>
  <si>
    <r>
      <t>100:</t>
    </r>
    <r>
      <rPr>
        <sz val="8"/>
        <color theme="1"/>
        <rFont val="Century Gothic"/>
        <family val="2"/>
      </rPr>
      <t xml:space="preserve"> Gran capacidad de carga, capaz de transportar múltiples pacientes y equipos médicos pesados.</t>
    </r>
  </si>
  <si>
    <r>
      <t>75-90:</t>
    </r>
    <r>
      <rPr>
        <sz val="8"/>
        <color theme="1"/>
        <rFont val="Century Gothic"/>
        <family val="2"/>
      </rPr>
      <t xml:space="preserve"> Buena capacidad de carga, adecuado para transportar pacientes y equipos estándar.</t>
    </r>
  </si>
  <si>
    <r>
      <t>50-75:</t>
    </r>
    <r>
      <rPr>
        <sz val="8"/>
        <color theme="1"/>
        <rFont val="Century Gothic"/>
        <family val="2"/>
      </rPr>
      <t xml:space="preserve"> Capacidad moderada de carga, adecuada para unos pocos pacientes o equipos ligeros.</t>
    </r>
  </si>
  <si>
    <r>
      <t>1-50:</t>
    </r>
    <r>
      <rPr>
        <sz val="8"/>
        <color theme="1"/>
        <rFont val="Century Gothic"/>
        <family val="2"/>
      </rPr>
      <t xml:space="preserve"> Baja capacidad de carga, solo adecuado para situaciones limitadas.</t>
    </r>
  </si>
  <si>
    <r>
      <t>100:</t>
    </r>
    <r>
      <rPr>
        <sz val="8"/>
        <color theme="1"/>
        <rFont val="Century Gothic"/>
        <family val="2"/>
      </rPr>
      <t xml:space="preserve"> Alta movilidad, adecuado para moverse rápidamente en cualquier terreno, incluso en situaciones de emergencia.</t>
    </r>
  </si>
  <si>
    <r>
      <t>75-90:</t>
    </r>
    <r>
      <rPr>
        <sz val="8"/>
        <color theme="1"/>
        <rFont val="Century Gothic"/>
        <family val="2"/>
      </rPr>
      <t xml:space="preserve"> Buena movilidad, adecuado para la mayoría de los terrenos y misiones.</t>
    </r>
  </si>
  <si>
    <r>
      <t>50-75:</t>
    </r>
    <r>
      <rPr>
        <sz val="8"/>
        <color theme="1"/>
        <rFont val="Century Gothic"/>
        <family val="2"/>
      </rPr>
      <t xml:space="preserve"> Movilidad moderada, apto solo para terrenos fáciles o urbanos.</t>
    </r>
  </si>
  <si>
    <r>
      <t>1-50:</t>
    </r>
    <r>
      <rPr>
        <sz val="8"/>
        <color theme="1"/>
        <rFont val="Century Gothic"/>
        <family val="2"/>
      </rPr>
      <t xml:space="preserve"> Baja movilidad, adecuado solo para terrenos planos y de fácil acceso.</t>
    </r>
  </si>
  <si>
    <r>
      <t>100:</t>
    </r>
    <r>
      <rPr>
        <sz val="8"/>
        <color theme="1"/>
        <rFont val="Century Gothic"/>
        <family val="2"/>
      </rPr>
      <t xml:space="preserve"> Alta resistencia, puede operar en condiciones extremas sin sufrir daños.</t>
    </r>
  </si>
  <si>
    <r>
      <t>75-90:</t>
    </r>
    <r>
      <rPr>
        <sz val="8"/>
        <color theme="1"/>
        <rFont val="Century Gothic"/>
        <family val="2"/>
      </rPr>
      <t xml:space="preserve"> Buena resistencia, adecuado para condiciones adversas moderadas.</t>
    </r>
  </si>
  <si>
    <r>
      <t>1-50:</t>
    </r>
    <r>
      <rPr>
        <sz val="8"/>
        <color theme="1"/>
        <rFont val="Century Gothic"/>
        <family val="2"/>
      </rPr>
      <t xml:space="preserve"> Baja resistencia, propenso a fallos bajo condiciones extremas.</t>
    </r>
  </si>
  <si>
    <r>
      <t>100:</t>
    </r>
    <r>
      <rPr>
        <sz val="8"/>
        <color theme="1"/>
        <rFont val="Century Gothic"/>
        <family val="2"/>
      </rPr>
      <t xml:space="preserve"> Tecnología avanzada, con sistemas de comunicación, GPS, monitoreo médico y otras tecnologías avanzadas.</t>
    </r>
  </si>
  <si>
    <r>
      <t>75-90:</t>
    </r>
    <r>
      <rPr>
        <sz val="8"/>
        <color theme="1"/>
        <rFont val="Century Gothic"/>
        <family val="2"/>
      </rPr>
      <t xml:space="preserve"> Buena tecnología, con sistemas estándar de comunicación y monitoreo.</t>
    </r>
  </si>
  <si>
    <r>
      <t>50-75:</t>
    </r>
    <r>
      <rPr>
        <sz val="8"/>
        <color theme="1"/>
        <rFont val="Century Gothic"/>
        <family val="2"/>
      </rPr>
      <t xml:space="preserve"> Tecnología básica, con pocas herramientas electrónicas de apoyo.</t>
    </r>
  </si>
  <si>
    <r>
      <t>1-50:</t>
    </r>
    <r>
      <rPr>
        <sz val="8"/>
        <color theme="1"/>
        <rFont val="Century Gothic"/>
        <family val="2"/>
      </rPr>
      <t xml:space="preserve"> Tecnología mínima, sin sistemas avanzados de apoyo.</t>
    </r>
  </si>
  <si>
    <r>
      <t>100:</t>
    </r>
    <r>
      <rPr>
        <sz val="8"/>
        <color theme="1"/>
        <rFont val="Century Gothic"/>
        <family val="2"/>
      </rPr>
      <t xml:space="preserve"> Alta autonomía, puede operar durante largos períodos sin reabastecimiento.</t>
    </r>
  </si>
  <si>
    <r>
      <t>75-90:</t>
    </r>
    <r>
      <rPr>
        <sz val="8"/>
        <color theme="1"/>
        <rFont val="Century Gothic"/>
        <family val="2"/>
      </rPr>
      <t xml:space="preserve"> Buena autonomía, adecuado para misiones de duración moderada.</t>
    </r>
  </si>
  <si>
    <r>
      <t>1-50:</t>
    </r>
    <r>
      <rPr>
        <sz val="8"/>
        <color theme="1"/>
        <rFont val="Century Gothic"/>
        <family val="2"/>
      </rPr>
      <t xml:space="preserve"> Baja autonomía, requiere reabastecimientos frecuentes.</t>
    </r>
  </si>
  <si>
    <r>
      <t>100:</t>
    </r>
    <r>
      <rPr>
        <sz val="8"/>
        <color theme="1"/>
        <rFont val="Century Gothic"/>
        <family val="2"/>
      </rPr>
      <t xml:space="preserve"> Alta cantidad de unidades disponibles, lo que permite una cobertura masiva y operaciones continuas.</t>
    </r>
  </si>
  <si>
    <r>
      <t>75-90:</t>
    </r>
    <r>
      <rPr>
        <sz val="8"/>
        <color theme="1"/>
        <rFont val="Century Gothic"/>
        <family val="2"/>
      </rPr>
      <t xml:space="preserve"> Buena cantidad de unidades, adecuada para operaciones estándar en varias áreas.</t>
    </r>
  </si>
  <si>
    <r>
      <t>50-75:</t>
    </r>
    <r>
      <rPr>
        <sz val="8"/>
        <color theme="1"/>
        <rFont val="Century Gothic"/>
        <family val="2"/>
      </rPr>
      <t xml:space="preserve"> Cantidad moderada, suficiente para cubrir ciertas áreas o realizar misiones limitadas.</t>
    </r>
  </si>
  <si>
    <r>
      <t>1-50:</t>
    </r>
    <r>
      <rPr>
        <sz val="8"/>
        <color theme="1"/>
        <rFont val="Century Gothic"/>
        <family val="2"/>
      </rPr>
      <t xml:space="preserve"> Pocas unidades disponibles, con cobertura limitada.</t>
    </r>
  </si>
  <si>
    <r>
      <t>100:</t>
    </r>
    <r>
      <rPr>
        <sz val="8"/>
        <color theme="1"/>
        <rFont val="Century Gothic"/>
        <family val="2"/>
      </rPr>
      <t xml:space="preserve"> Gran capacidad de carga, capaz de transportar grandes cantidades de recursos o personal.</t>
    </r>
  </si>
  <si>
    <r>
      <t>75-90:</t>
    </r>
    <r>
      <rPr>
        <sz val="8"/>
        <color theme="1"/>
        <rFont val="Century Gothic"/>
        <family val="2"/>
      </rPr>
      <t xml:space="preserve"> Buena capacidad de carga, suficiente para misiones logísticas estándar.</t>
    </r>
  </si>
  <si>
    <r>
      <t>50-75:</t>
    </r>
    <r>
      <rPr>
        <sz val="8"/>
        <color theme="1"/>
        <rFont val="Century Gothic"/>
        <family val="2"/>
      </rPr>
      <t xml:space="preserve"> Capacidad moderada, adecuada para cargas medianas o equipos menos voluminosos.</t>
    </r>
  </si>
  <si>
    <r>
      <t>1-50:</t>
    </r>
    <r>
      <rPr>
        <sz val="8"/>
        <color theme="1"/>
        <rFont val="Century Gothic"/>
        <family val="2"/>
      </rPr>
      <t xml:space="preserve"> Baja capacidad de carga, adecuado solo para cargas pequeñas o de bajo peso.</t>
    </r>
  </si>
  <si>
    <r>
      <t>100</t>
    </r>
    <r>
      <rPr>
        <sz val="8"/>
        <color theme="1"/>
        <rFont val="Century Gothic"/>
        <family val="2"/>
      </rPr>
      <t>: Alta cantidad de unidades disponibles, capaces de cubrir múltiples frentes y grandes áreas.</t>
    </r>
  </si>
  <si>
    <r>
      <t>75-90</t>
    </r>
    <r>
      <rPr>
        <sz val="8"/>
        <color theme="1"/>
        <rFont val="Century Gothic"/>
        <family val="2"/>
      </rPr>
      <t>: Buen número de unidades, adecuado para operaciones estándar en áreas claves.</t>
    </r>
  </si>
  <si>
    <r>
      <t>50-75</t>
    </r>
    <r>
      <rPr>
        <sz val="8"/>
        <color theme="1"/>
        <rFont val="Century Gothic"/>
        <family val="2"/>
      </rPr>
      <t>: Cantidad moderada, apto solo para áreas limitadas o misiones específicas.</t>
    </r>
  </si>
  <si>
    <r>
      <t>1-50</t>
    </r>
    <r>
      <rPr>
        <sz val="8"/>
        <color theme="1"/>
        <rFont val="Century Gothic"/>
        <family val="2"/>
      </rPr>
      <t>: Pocas unidades, con cobertura limitada.</t>
    </r>
  </si>
  <si>
    <r>
      <t>100</t>
    </r>
    <r>
      <rPr>
        <sz val="8"/>
        <color theme="1"/>
        <rFont val="Century Gothic"/>
        <family val="2"/>
      </rPr>
      <t>: Alcance largo, capaz de operar a más de 20-30 km de distancia sin perder señal.</t>
    </r>
  </si>
  <si>
    <r>
      <t>75-90</t>
    </r>
    <r>
      <rPr>
        <sz val="8"/>
        <color theme="1"/>
        <rFont val="Century Gothic"/>
        <family val="2"/>
      </rPr>
      <t>: Alcance moderado, efectivo en distancias de 10-20 km.</t>
    </r>
  </si>
  <si>
    <r>
      <t>50-75</t>
    </r>
    <r>
      <rPr>
        <sz val="8"/>
        <color theme="1"/>
        <rFont val="Century Gothic"/>
        <family val="2"/>
      </rPr>
      <t>: Alcance limitado, adecuado solo para distancias de 5-10 km.</t>
    </r>
  </si>
  <si>
    <r>
      <t>1-50</t>
    </r>
    <r>
      <rPr>
        <sz val="8"/>
        <color theme="1"/>
        <rFont val="Century Gothic"/>
        <family val="2"/>
      </rPr>
      <t>: Alcance corto, adecuado solo para comunicaciones locales de menos de 5 km.</t>
    </r>
  </si>
  <si>
    <r>
      <t>100</t>
    </r>
    <r>
      <rPr>
        <sz val="8"/>
        <color theme="1"/>
        <rFont val="Century Gothic"/>
        <family val="2"/>
      </rPr>
      <t>: Alta fiabilidad, muy confiable en condiciones extremas (terrenos difíciles, clima adverso, interferencias).</t>
    </r>
  </si>
  <si>
    <r>
      <t>75-90</t>
    </r>
    <r>
      <rPr>
        <sz val="8"/>
        <color theme="1"/>
        <rFont val="Century Gothic"/>
        <family val="2"/>
      </rPr>
      <t>: Buena fiabilidad, operativa en condiciones estándar y en entornos moderados.</t>
    </r>
  </si>
  <si>
    <r>
      <t>50-75</t>
    </r>
    <r>
      <rPr>
        <sz val="8"/>
        <color theme="1"/>
        <rFont val="Century Gothic"/>
        <family val="2"/>
      </rPr>
      <t>: Fiabilidad moderada, ideal solo para operaciones con pocas variables de interferencia.</t>
    </r>
  </si>
  <si>
    <r>
      <t>1-50</t>
    </r>
    <r>
      <rPr>
        <sz val="8"/>
        <color theme="1"/>
        <rFont val="Century Gothic"/>
        <family val="2"/>
      </rPr>
      <t>: Baja fiabilidad, susceptible a fallas en condiciones difíciles o en entornos no ideales.</t>
    </r>
  </si>
  <si>
    <r>
      <t>100</t>
    </r>
    <r>
      <rPr>
        <sz val="8"/>
        <color theme="1"/>
        <rFont val="Century Gothic"/>
        <family val="2"/>
      </rPr>
      <t>: Muy robusto, resistente a condiciones extremas de uso, caídas y exposición a climas extremos (agua, polvo, temperaturas extremas).</t>
    </r>
  </si>
  <si>
    <r>
      <t>75-90</t>
    </r>
    <r>
      <rPr>
        <sz val="8"/>
        <color theme="1"/>
        <rFont val="Century Gothic"/>
        <family val="2"/>
      </rPr>
      <t>: Buena robustez, adecuado para condiciones de uso moderado.</t>
    </r>
  </si>
  <si>
    <r>
      <t>50-75</t>
    </r>
    <r>
      <rPr>
        <sz val="8"/>
        <color theme="1"/>
        <rFont val="Century Gothic"/>
        <family val="2"/>
      </rPr>
      <t>: Moderadamente robusto, más adecuado para uso controlado y sin exposiciones extremas.</t>
    </r>
  </si>
  <si>
    <r>
      <t>1-50</t>
    </r>
    <r>
      <rPr>
        <sz val="8"/>
        <color theme="1"/>
        <rFont val="Century Gothic"/>
        <family val="2"/>
      </rPr>
      <t>: Poca robustez, adecuado solo para entornos controlados.</t>
    </r>
  </si>
  <si>
    <r>
      <t>100</t>
    </r>
    <r>
      <rPr>
        <sz val="8"/>
        <color theme="1"/>
        <rFont val="Century Gothic"/>
        <family val="2"/>
      </rPr>
      <t>: Alta capacidad de comunicación, permite transmisión de voz y datos de alta calidad a largas distancias sin interferencias.</t>
    </r>
  </si>
  <si>
    <r>
      <t>75-90</t>
    </r>
    <r>
      <rPr>
        <sz val="8"/>
        <color theme="1"/>
        <rFont val="Century Gothic"/>
        <family val="2"/>
      </rPr>
      <t>: Buena capacidad de comunicación, adecuada para misiones estándar con algunos límites en calidad de transmisión.</t>
    </r>
  </si>
  <si>
    <r>
      <t>50-75</t>
    </r>
    <r>
      <rPr>
        <sz val="8"/>
        <color theme="1"/>
        <rFont val="Century Gothic"/>
        <family val="2"/>
      </rPr>
      <t>: Capacidad moderada de comunicación, efectiva para mensajes básicos y voz, pero limitada en la transmisión de datos o en entornos ruidosos.</t>
    </r>
  </si>
  <si>
    <r>
      <t>1-50</t>
    </r>
    <r>
      <rPr>
        <sz val="8"/>
        <color theme="1"/>
        <rFont val="Century Gothic"/>
        <family val="2"/>
      </rPr>
      <t>: Baja capacidad de comunicación, limitada a solo voz y con poca fiabilidad para transmitir datos en condiciones difíciles.</t>
    </r>
  </si>
  <si>
    <r>
      <t>100</t>
    </r>
    <r>
      <rPr>
        <sz val="8"/>
        <color theme="1"/>
        <rFont val="Century Gothic"/>
        <family val="2"/>
      </rPr>
      <t>: Totalmente flexible, fácil de usar, portátil, y adaptable a cualquier entorno operativo.</t>
    </r>
  </si>
  <si>
    <r>
      <t>75-90</t>
    </r>
    <r>
      <rPr>
        <sz val="8"/>
        <color theme="1"/>
        <rFont val="Century Gothic"/>
        <family val="2"/>
      </rPr>
      <t>: Buena flexibilidad, adecuado para la mayoría de las misiones en condiciones estándar.</t>
    </r>
  </si>
  <si>
    <r>
      <t>50-75</t>
    </r>
    <r>
      <rPr>
        <sz val="8"/>
        <color theme="1"/>
        <rFont val="Century Gothic"/>
        <family val="2"/>
      </rPr>
      <t>: Moderada flexibilidad, efectivo solo en condiciones limitadas o con alguna preparación previa.</t>
    </r>
  </si>
  <si>
    <r>
      <t>1-50</t>
    </r>
    <r>
      <rPr>
        <sz val="8"/>
        <color theme="1"/>
        <rFont val="Century Gothic"/>
        <family val="2"/>
      </rPr>
      <t>: Baja flexibilidad, adecuado solo para operaciones específicas con restricciones.</t>
    </r>
  </si>
  <si>
    <r>
      <t>100</t>
    </r>
    <r>
      <rPr>
        <sz val="8"/>
        <color theme="1"/>
        <rFont val="Century Gothic"/>
        <family val="2"/>
      </rPr>
      <t>: Tecnología avanzada, con sistemas modernos de radar, codificación de alta frecuencia, y capacidades de comunicación segura.</t>
    </r>
  </si>
  <si>
    <r>
      <t>75-90</t>
    </r>
    <r>
      <rPr>
        <sz val="8"/>
        <color theme="1"/>
        <rFont val="Century Gothic"/>
        <family val="2"/>
      </rPr>
      <t>: Buena tecnología, con capacidad de operar en frecuencias estándar y con seguridad adecuada.</t>
    </r>
  </si>
  <si>
    <r>
      <t>50-75</t>
    </r>
    <r>
      <rPr>
        <sz val="8"/>
        <color theme="1"/>
        <rFont val="Century Gothic"/>
        <family val="2"/>
      </rPr>
      <t>: Tecnología básica, con sistemas de comunicación estándar sin capacidades avanzadas.</t>
    </r>
  </si>
  <si>
    <r>
      <t>1-50</t>
    </r>
    <r>
      <rPr>
        <sz val="8"/>
        <color theme="1"/>
        <rFont val="Century Gothic"/>
        <family val="2"/>
      </rPr>
      <t>: Baja tecnología, sin protección adecuada contra interferencias o sin sistemas modernos.</t>
    </r>
  </si>
  <si>
    <r>
      <t>100</t>
    </r>
    <r>
      <rPr>
        <sz val="8"/>
        <color theme="1"/>
        <rFont val="Century Gothic"/>
        <family val="2"/>
      </rPr>
      <t>: Alta autonomía, puede operar durante horas o incluso días sin intervención externa.</t>
    </r>
  </si>
  <si>
    <r>
      <t>75-90</t>
    </r>
    <r>
      <rPr>
        <sz val="8"/>
        <color theme="1"/>
        <rFont val="Century Gothic"/>
        <family val="2"/>
      </rPr>
      <t>: Buena autonomía, adecuado para misiones estándar de duración media.</t>
    </r>
  </si>
  <si>
    <r>
      <t>50-75</t>
    </r>
    <r>
      <rPr>
        <sz val="8"/>
        <color theme="1"/>
        <rFont val="Century Gothic"/>
        <family val="2"/>
      </rPr>
      <t>: Autonomía moderada, requiere reabastecimiento o mantenimiento en intervalos regulares.</t>
    </r>
  </si>
  <si>
    <r>
      <t>1-50</t>
    </r>
    <r>
      <rPr>
        <sz val="8"/>
        <color theme="1"/>
        <rFont val="Century Gothic"/>
        <family val="2"/>
      </rPr>
      <t>: Baja autonomía, necesita reabastecimientos frecuentes o mantenimiento continuo.</t>
    </r>
  </si>
  <si>
    <t>Humvee M-1165A1</t>
  </si>
  <si>
    <t>FCG</t>
  </si>
  <si>
    <t>Movimiento y maniobra</t>
  </si>
  <si>
    <t>Porta tropa</t>
  </si>
  <si>
    <t>Total de factor de potencia de combate de Vehículos de combate</t>
  </si>
  <si>
    <t>Coeficiente</t>
  </si>
  <si>
    <t>3. Autonomía (1-100):</t>
  </si>
  <si>
    <t>4. Movilidad (1-100):</t>
  </si>
  <si>
    <t>6. Eficiencia de Combustible (1-100):</t>
  </si>
  <si>
    <r>
      <t xml:space="preserve">Este factor mide el número total de </t>
    </r>
    <r>
      <rPr>
        <b/>
        <sz val="8"/>
        <color theme="1"/>
        <rFont val="Century Gothic"/>
        <family val="2"/>
      </rPr>
      <t>aviones de transporte</t>
    </r>
    <r>
      <rPr>
        <sz val="8"/>
        <color theme="1"/>
        <rFont val="Century Gothic"/>
        <family val="2"/>
      </rPr>
      <t xml:space="preserve"> disponibles para operaciones. Una mayor cantidad de unidades asegura una cobertura más amplia, permitiendo realizar </t>
    </r>
    <r>
      <rPr>
        <b/>
        <sz val="8"/>
        <color theme="1"/>
        <rFont val="Century Gothic"/>
        <family val="2"/>
      </rPr>
      <t>múltiples vuelos simultáneamente</t>
    </r>
    <r>
      <rPr>
        <sz val="8"/>
        <color theme="1"/>
        <rFont val="Century Gothic"/>
        <family val="2"/>
      </rPr>
      <t xml:space="preserve"> y mejorando la capacidad operativa de la flota.</t>
    </r>
  </si>
  <si>
    <r>
      <t xml:space="preserve">Este factor evalúa la </t>
    </r>
    <r>
      <rPr>
        <b/>
        <sz val="8"/>
        <color theme="1"/>
        <rFont val="Century Gothic"/>
        <family val="2"/>
      </rPr>
      <t>capacidad máxima de carga</t>
    </r>
    <r>
      <rPr>
        <sz val="8"/>
        <color theme="1"/>
        <rFont val="Century Gothic"/>
        <family val="2"/>
      </rPr>
      <t xml:space="preserve"> que el avión puede transportar. Un avión de transporte con </t>
    </r>
    <r>
      <rPr>
        <b/>
        <sz val="8"/>
        <color theme="1"/>
        <rFont val="Century Gothic"/>
        <family val="2"/>
      </rPr>
      <t>gran capacidad de carga</t>
    </r>
    <r>
      <rPr>
        <sz val="8"/>
        <color theme="1"/>
        <rFont val="Century Gothic"/>
        <family val="2"/>
      </rPr>
      <t xml:space="preserve"> es esencial para </t>
    </r>
    <r>
      <rPr>
        <b/>
        <sz val="8"/>
        <color theme="1"/>
        <rFont val="Century Gothic"/>
        <family val="2"/>
      </rPr>
      <t>operaciones logísticas</t>
    </r>
    <r>
      <rPr>
        <sz val="8"/>
        <color theme="1"/>
        <rFont val="Century Gothic"/>
        <family val="2"/>
      </rPr>
      <t xml:space="preserve">, como el envío de </t>
    </r>
    <r>
      <rPr>
        <b/>
        <sz val="8"/>
        <color theme="1"/>
        <rFont val="Century Gothic"/>
        <family val="2"/>
      </rPr>
      <t>suministros</t>
    </r>
    <r>
      <rPr>
        <sz val="8"/>
        <color theme="1"/>
        <rFont val="Century Gothic"/>
        <family val="2"/>
      </rPr>
      <t xml:space="preserve">, </t>
    </r>
    <r>
      <rPr>
        <b/>
        <sz val="8"/>
        <color theme="1"/>
        <rFont val="Century Gothic"/>
        <family val="2"/>
      </rPr>
      <t>equipos pesados</t>
    </r>
    <r>
      <rPr>
        <sz val="8"/>
        <color theme="1"/>
        <rFont val="Century Gothic"/>
        <family val="2"/>
      </rPr>
      <t xml:space="preserve"> o </t>
    </r>
    <r>
      <rPr>
        <b/>
        <sz val="8"/>
        <color theme="1"/>
        <rFont val="Century Gothic"/>
        <family val="2"/>
      </rPr>
      <t>tropas</t>
    </r>
    <r>
      <rPr>
        <sz val="8"/>
        <color theme="1"/>
        <rFont val="Century Gothic"/>
        <family val="2"/>
      </rPr>
      <t>.</t>
    </r>
  </si>
  <si>
    <r>
      <t xml:space="preserve">Este factor mide </t>
    </r>
    <r>
      <rPr>
        <b/>
        <sz val="8"/>
        <color theme="1"/>
        <rFont val="Century Gothic"/>
        <family val="2"/>
      </rPr>
      <t>cuánto</t>
    </r>
    <r>
      <rPr>
        <sz val="8"/>
        <color theme="1"/>
        <rFont val="Century Gothic"/>
        <family val="2"/>
      </rPr>
      <t xml:space="preserve"> puede operar el avión sin necesidad de repostar. La </t>
    </r>
    <r>
      <rPr>
        <b/>
        <sz val="8"/>
        <color theme="1"/>
        <rFont val="Century Gothic"/>
        <family val="2"/>
      </rPr>
      <t>autonomía</t>
    </r>
    <r>
      <rPr>
        <sz val="8"/>
        <color theme="1"/>
        <rFont val="Century Gothic"/>
        <family val="2"/>
      </rPr>
      <t xml:space="preserve"> es crucial para realizar misiones de </t>
    </r>
    <r>
      <rPr>
        <b/>
        <sz val="8"/>
        <color theme="1"/>
        <rFont val="Century Gothic"/>
        <family val="2"/>
      </rPr>
      <t>largo alcance</t>
    </r>
    <r>
      <rPr>
        <sz val="8"/>
        <color theme="1"/>
        <rFont val="Century Gothic"/>
        <family val="2"/>
      </rPr>
      <t xml:space="preserve">, o cuando no es posible contar con </t>
    </r>
    <r>
      <rPr>
        <b/>
        <sz val="8"/>
        <color theme="1"/>
        <rFont val="Century Gothic"/>
        <family val="2"/>
      </rPr>
      <t>puntos de reabastecimiento cercanos</t>
    </r>
    <r>
      <rPr>
        <sz val="8"/>
        <color theme="1"/>
        <rFont val="Century Gothic"/>
        <family val="2"/>
      </rPr>
      <t>.</t>
    </r>
  </si>
  <si>
    <r>
      <t>100:</t>
    </r>
    <r>
      <rPr>
        <sz val="8"/>
        <color theme="1"/>
        <rFont val="Century Gothic"/>
        <family val="2"/>
      </rPr>
      <t xml:space="preserve"> Alta autonomía, puede operar largas distancias sin necesidad de reabastecimiento.</t>
    </r>
  </si>
  <si>
    <r>
      <t>75-90:</t>
    </r>
    <r>
      <rPr>
        <sz val="8"/>
        <color theme="1"/>
        <rFont val="Century Gothic"/>
        <family val="2"/>
      </rPr>
      <t xml:space="preserve"> Buena autonomía, adecuada para misiones de transporte estándar.</t>
    </r>
  </si>
  <si>
    <r>
      <t>50-75:</t>
    </r>
    <r>
      <rPr>
        <sz val="8"/>
        <color theme="1"/>
        <rFont val="Century Gothic"/>
        <family val="2"/>
      </rPr>
      <t xml:space="preserve"> Autonomía moderada, requiere reabastecerse en intervalos regulares.</t>
    </r>
  </si>
  <si>
    <r>
      <t>1-50:</t>
    </r>
    <r>
      <rPr>
        <sz val="8"/>
        <color theme="1"/>
        <rFont val="Century Gothic"/>
        <family val="2"/>
      </rPr>
      <t xml:space="preserve"> Baja autonomía, necesita reabastecimiento frecuente.</t>
    </r>
  </si>
  <si>
    <r>
      <t xml:space="preserve">La </t>
    </r>
    <r>
      <rPr>
        <b/>
        <sz val="8"/>
        <color theme="1"/>
        <rFont val="Century Gothic"/>
        <family val="2"/>
      </rPr>
      <t>movilidad</t>
    </r>
    <r>
      <rPr>
        <sz val="8"/>
        <color theme="1"/>
        <rFont val="Century Gothic"/>
        <family val="2"/>
      </rPr>
      <t xml:space="preserve"> evalúa la capacidad del avión para moverse rápidamente entre diferentes </t>
    </r>
    <r>
      <rPr>
        <b/>
        <sz val="8"/>
        <color theme="1"/>
        <rFont val="Century Gothic"/>
        <family val="2"/>
      </rPr>
      <t>puntos de operación</t>
    </r>
    <r>
      <rPr>
        <sz val="8"/>
        <color theme="1"/>
        <rFont val="Century Gothic"/>
        <family val="2"/>
      </rPr>
      <t xml:space="preserve"> y para adaptarse a </t>
    </r>
    <r>
      <rPr>
        <b/>
        <sz val="8"/>
        <color theme="1"/>
        <rFont val="Century Gothic"/>
        <family val="2"/>
      </rPr>
      <t>condiciones de vuelo cambiantes</t>
    </r>
    <r>
      <rPr>
        <sz val="8"/>
        <color theme="1"/>
        <rFont val="Century Gothic"/>
        <family val="2"/>
      </rPr>
      <t>. Los aviones con alta movilidad son capaces de realizar operaciones ágiles, permitiendo llegar a puntos estratégicos de forma rápida.</t>
    </r>
  </si>
  <si>
    <r>
      <t>100:</t>
    </r>
    <r>
      <rPr>
        <sz val="8"/>
        <color theme="1"/>
        <rFont val="Century Gothic"/>
        <family val="2"/>
      </rPr>
      <t xml:space="preserve"> Alta movilidad, capaz de operar en cualquier tipo de terreno o condiciones.</t>
    </r>
  </si>
  <si>
    <r>
      <t>75-90:</t>
    </r>
    <r>
      <rPr>
        <sz val="8"/>
        <color theme="1"/>
        <rFont val="Century Gothic"/>
        <family val="2"/>
      </rPr>
      <t xml:space="preserve"> Buena movilidad, adecuado para operaciones en la mayoría de los escenarios.</t>
    </r>
  </si>
  <si>
    <r>
      <t>50-75:</t>
    </r>
    <r>
      <rPr>
        <sz val="8"/>
        <color theme="1"/>
        <rFont val="Century Gothic"/>
        <family val="2"/>
      </rPr>
      <t xml:space="preserve"> Movilidad moderada, adecuado para misiones en áreas menos exigentes.</t>
    </r>
  </si>
  <si>
    <r>
      <t>1-50:</t>
    </r>
    <r>
      <rPr>
        <sz val="8"/>
        <color theme="1"/>
        <rFont val="Century Gothic"/>
        <family val="2"/>
      </rPr>
      <t xml:space="preserve"> Baja movilidad, limitado a misiones en condiciones favorables.</t>
    </r>
  </si>
  <si>
    <r>
      <t xml:space="preserve">Este factor evalúa el nivel de </t>
    </r>
    <r>
      <rPr>
        <b/>
        <sz val="8"/>
        <color theme="1"/>
        <rFont val="Century Gothic"/>
        <family val="2"/>
      </rPr>
      <t>tecnología</t>
    </r>
    <r>
      <rPr>
        <sz val="8"/>
        <color theme="1"/>
        <rFont val="Century Gothic"/>
        <family val="2"/>
      </rPr>
      <t xml:space="preserve"> integrada en el avión, como </t>
    </r>
    <r>
      <rPr>
        <b/>
        <sz val="8"/>
        <color theme="1"/>
        <rFont val="Century Gothic"/>
        <family val="2"/>
      </rPr>
      <t>radares</t>
    </r>
    <r>
      <rPr>
        <sz val="8"/>
        <color theme="1"/>
        <rFont val="Century Gothic"/>
        <family val="2"/>
      </rPr>
      <t xml:space="preserve">, </t>
    </r>
    <r>
      <rPr>
        <b/>
        <sz val="8"/>
        <color theme="1"/>
        <rFont val="Century Gothic"/>
        <family val="2"/>
      </rPr>
      <t>sistemas de control de vuelo</t>
    </r>
    <r>
      <rPr>
        <sz val="8"/>
        <color theme="1"/>
        <rFont val="Century Gothic"/>
        <family val="2"/>
      </rPr>
      <t xml:space="preserve">, </t>
    </r>
    <r>
      <rPr>
        <b/>
        <sz val="8"/>
        <color theme="1"/>
        <rFont val="Century Gothic"/>
        <family val="2"/>
      </rPr>
      <t>sensores</t>
    </r>
    <r>
      <rPr>
        <sz val="8"/>
        <color theme="1"/>
        <rFont val="Century Gothic"/>
        <family val="2"/>
      </rPr>
      <t xml:space="preserve"> y </t>
    </r>
    <r>
      <rPr>
        <b/>
        <sz val="8"/>
        <color theme="1"/>
        <rFont val="Century Gothic"/>
        <family val="2"/>
      </rPr>
      <t>capacidades de comunicación</t>
    </r>
    <r>
      <rPr>
        <sz val="8"/>
        <color theme="1"/>
        <rFont val="Century Gothic"/>
        <family val="2"/>
      </rPr>
      <t xml:space="preserve">. Los aviones más avanzados tecnológicamente tienen mejor desempeño en </t>
    </r>
    <r>
      <rPr>
        <b/>
        <sz val="8"/>
        <color theme="1"/>
        <rFont val="Century Gothic"/>
        <family val="2"/>
      </rPr>
      <t>misiones críticas</t>
    </r>
    <r>
      <rPr>
        <sz val="8"/>
        <color theme="1"/>
        <rFont val="Century Gothic"/>
        <family val="2"/>
      </rPr>
      <t xml:space="preserve">, como la </t>
    </r>
    <r>
      <rPr>
        <b/>
        <sz val="8"/>
        <color theme="1"/>
        <rFont val="Century Gothic"/>
        <family val="2"/>
      </rPr>
      <t>navegación nocturna</t>
    </r>
    <r>
      <rPr>
        <sz val="8"/>
        <color theme="1"/>
        <rFont val="Century Gothic"/>
        <family val="2"/>
      </rPr>
      <t xml:space="preserve"> o en </t>
    </r>
    <r>
      <rPr>
        <b/>
        <sz val="8"/>
        <color theme="1"/>
        <rFont val="Century Gothic"/>
        <family val="2"/>
      </rPr>
      <t>condiciones meteorológicas difíciles</t>
    </r>
    <r>
      <rPr>
        <sz val="8"/>
        <color theme="1"/>
        <rFont val="Century Gothic"/>
        <family val="2"/>
      </rPr>
      <t>.</t>
    </r>
  </si>
  <si>
    <r>
      <t>100:</t>
    </r>
    <r>
      <rPr>
        <sz val="8"/>
        <color theme="1"/>
        <rFont val="Century Gothic"/>
        <family val="2"/>
      </rPr>
      <t xml:space="preserve"> Tecnología avanzada, con los últimos sistemas de navegación y control de vuelo.</t>
    </r>
  </si>
  <si>
    <r>
      <t>75-90:</t>
    </r>
    <r>
      <rPr>
        <sz val="8"/>
        <color theme="1"/>
        <rFont val="Century Gothic"/>
        <family val="2"/>
      </rPr>
      <t xml:space="preserve"> Buena tecnología, equipada con sistemas adecuados para la mayoría de las misiones.</t>
    </r>
  </si>
  <si>
    <r>
      <t>50-75:</t>
    </r>
    <r>
      <rPr>
        <sz val="8"/>
        <color theme="1"/>
        <rFont val="Century Gothic"/>
        <family val="2"/>
      </rPr>
      <t xml:space="preserve"> Tecnología moderada, con capacidades limitadas para operaciones avanzadas.</t>
    </r>
  </si>
  <si>
    <r>
      <t>1-50:</t>
    </r>
    <r>
      <rPr>
        <sz val="8"/>
        <color theme="1"/>
        <rFont val="Century Gothic"/>
        <family val="2"/>
      </rPr>
      <t xml:space="preserve"> Baja tecnología, sin sistemas avanzados o limitados para misiones complejas.</t>
    </r>
  </si>
  <si>
    <r>
      <t xml:space="preserve">Este factor mide cuán </t>
    </r>
    <r>
      <rPr>
        <b/>
        <sz val="8"/>
        <color theme="1"/>
        <rFont val="Century Gothic"/>
        <family val="2"/>
      </rPr>
      <t>eficiente</t>
    </r>
    <r>
      <rPr>
        <sz val="8"/>
        <color theme="1"/>
        <rFont val="Century Gothic"/>
        <family val="2"/>
      </rPr>
      <t xml:space="preserve"> es el avión en términos de </t>
    </r>
    <r>
      <rPr>
        <b/>
        <sz val="8"/>
        <color theme="1"/>
        <rFont val="Century Gothic"/>
        <family val="2"/>
      </rPr>
      <t>consumo de combustible</t>
    </r>
    <r>
      <rPr>
        <sz val="8"/>
        <color theme="1"/>
        <rFont val="Century Gothic"/>
        <family val="2"/>
      </rPr>
      <t xml:space="preserve">. Los aviones con </t>
    </r>
    <r>
      <rPr>
        <b/>
        <sz val="8"/>
        <color theme="1"/>
        <rFont val="Century Gothic"/>
        <family val="2"/>
      </rPr>
      <t>alta eficiencia</t>
    </r>
    <r>
      <rPr>
        <sz val="8"/>
        <color theme="1"/>
        <rFont val="Century Gothic"/>
        <family val="2"/>
      </rPr>
      <t xml:space="preserve"> permiten misiones más largas sin tener que hacer constantes </t>
    </r>
    <r>
      <rPr>
        <b/>
        <sz val="8"/>
        <color theme="1"/>
        <rFont val="Century Gothic"/>
        <family val="2"/>
      </rPr>
      <t>paradas de reabastecimiento</t>
    </r>
    <r>
      <rPr>
        <sz val="8"/>
        <color theme="1"/>
        <rFont val="Century Gothic"/>
        <family val="2"/>
      </rPr>
      <t>.</t>
    </r>
  </si>
  <si>
    <r>
      <t>100:</t>
    </r>
    <r>
      <rPr>
        <sz val="8"/>
        <color theme="1"/>
        <rFont val="Century Gothic"/>
        <family val="2"/>
      </rPr>
      <t xml:space="preserve"> Alta eficiencia, puede operar por largas horas sin necesidad de repostar.</t>
    </r>
  </si>
  <si>
    <r>
      <t>75-90:</t>
    </r>
    <r>
      <rPr>
        <sz val="8"/>
        <color theme="1"/>
        <rFont val="Century Gothic"/>
        <family val="2"/>
      </rPr>
      <t xml:space="preserve"> Buen rendimiento de combustible, adecuado para misiones de duración media.</t>
    </r>
  </si>
  <si>
    <r>
      <t>50-75:</t>
    </r>
    <r>
      <rPr>
        <sz val="8"/>
        <color theme="1"/>
        <rFont val="Century Gothic"/>
        <family val="2"/>
      </rPr>
      <t xml:space="preserve"> Consumo de combustible moderado, requiere reabastecimiento con mayor frecuencia.</t>
    </r>
  </si>
  <si>
    <r>
      <t>1-50:</t>
    </r>
    <r>
      <rPr>
        <sz val="8"/>
        <color theme="1"/>
        <rFont val="Century Gothic"/>
        <family val="2"/>
      </rPr>
      <t xml:space="preserve"> Baja eficiencia, necesita reabastecerse frecuentemente.</t>
    </r>
  </si>
  <si>
    <r>
      <t xml:space="preserve">Este factor mide el número total de unidades disponibles de cada tipo de </t>
    </r>
    <r>
      <rPr>
        <b/>
        <sz val="8"/>
        <color theme="1"/>
        <rFont val="Century Gothic"/>
        <family val="2"/>
      </rPr>
      <t>helicóptero de transporte</t>
    </r>
    <r>
      <rPr>
        <sz val="8"/>
        <color theme="1"/>
        <rFont val="Century Gothic"/>
        <family val="2"/>
      </rPr>
      <t>. Una mayor cantidad de unidades asegura una cobertura más amplia, permitiendo realizar operaciones simultáneas en varias zonas, lo que aumenta la capacidad operativa de la flota.</t>
    </r>
  </si>
  <si>
    <r>
      <t xml:space="preserve">Este factor evalúa la capacidad máxima de </t>
    </r>
    <r>
      <rPr>
        <b/>
        <sz val="8"/>
        <color theme="1"/>
        <rFont val="Century Gothic"/>
        <family val="2"/>
      </rPr>
      <t>carga</t>
    </r>
    <r>
      <rPr>
        <sz val="8"/>
        <color theme="1"/>
        <rFont val="Century Gothic"/>
        <family val="2"/>
      </rPr>
      <t xml:space="preserve"> que el helicóptero puede transportar, ya sea en </t>
    </r>
    <r>
      <rPr>
        <b/>
        <sz val="8"/>
        <color theme="1"/>
        <rFont val="Century Gothic"/>
        <family val="2"/>
      </rPr>
      <t>personas</t>
    </r>
    <r>
      <rPr>
        <sz val="8"/>
        <color theme="1"/>
        <rFont val="Century Gothic"/>
        <family val="2"/>
      </rPr>
      <t xml:space="preserve"> o en </t>
    </r>
    <r>
      <rPr>
        <b/>
        <sz val="8"/>
        <color theme="1"/>
        <rFont val="Century Gothic"/>
        <family val="2"/>
      </rPr>
      <t>carga pesada</t>
    </r>
    <r>
      <rPr>
        <sz val="8"/>
        <color theme="1"/>
        <rFont val="Century Gothic"/>
        <family val="2"/>
      </rPr>
      <t xml:space="preserve">. Un helicóptero de transporte con alta capacidad de carga es esencial para </t>
    </r>
    <r>
      <rPr>
        <b/>
        <sz val="8"/>
        <color theme="1"/>
        <rFont val="Century Gothic"/>
        <family val="2"/>
      </rPr>
      <t>operaciones logísticas</t>
    </r>
    <r>
      <rPr>
        <sz val="8"/>
        <color theme="1"/>
        <rFont val="Century Gothic"/>
        <family val="2"/>
      </rPr>
      <t xml:space="preserve"> importantes, como la </t>
    </r>
    <r>
      <rPr>
        <b/>
        <sz val="8"/>
        <color theme="1"/>
        <rFont val="Century Gothic"/>
        <family val="2"/>
      </rPr>
      <t>evacuación masiva</t>
    </r>
    <r>
      <rPr>
        <sz val="8"/>
        <color theme="1"/>
        <rFont val="Century Gothic"/>
        <family val="2"/>
      </rPr>
      <t xml:space="preserve">, </t>
    </r>
    <r>
      <rPr>
        <b/>
        <sz val="8"/>
        <color theme="1"/>
        <rFont val="Century Gothic"/>
        <family val="2"/>
      </rPr>
      <t>entregas de suministros</t>
    </r>
    <r>
      <rPr>
        <sz val="8"/>
        <color theme="1"/>
        <rFont val="Century Gothic"/>
        <family val="2"/>
      </rPr>
      <t xml:space="preserve"> o el transporte de </t>
    </r>
    <r>
      <rPr>
        <b/>
        <sz val="8"/>
        <color theme="1"/>
        <rFont val="Century Gothic"/>
        <family val="2"/>
      </rPr>
      <t>materiales pesados</t>
    </r>
    <r>
      <rPr>
        <sz val="8"/>
        <color theme="1"/>
        <rFont val="Century Gothic"/>
        <family val="2"/>
      </rPr>
      <t>.</t>
    </r>
  </si>
  <si>
    <r>
      <t xml:space="preserve">Este factor evalúa la capacidad del helicóptero para operar durante un </t>
    </r>
    <r>
      <rPr>
        <b/>
        <sz val="8"/>
        <color theme="1"/>
        <rFont val="Century Gothic"/>
        <family val="2"/>
      </rPr>
      <t>período extenso</t>
    </r>
    <r>
      <rPr>
        <sz val="8"/>
        <color theme="1"/>
        <rFont val="Century Gothic"/>
        <family val="2"/>
      </rPr>
      <t xml:space="preserve"> sin necesidad de </t>
    </r>
    <r>
      <rPr>
        <b/>
        <sz val="8"/>
        <color theme="1"/>
        <rFont val="Century Gothic"/>
        <family val="2"/>
      </rPr>
      <t>reabastecerse de combustible</t>
    </r>
    <r>
      <rPr>
        <sz val="8"/>
        <color theme="1"/>
        <rFont val="Century Gothic"/>
        <family val="2"/>
      </rPr>
      <t xml:space="preserve">. Un helicóptero con mayor autonomía es ideal para misiones </t>
    </r>
    <r>
      <rPr>
        <b/>
        <sz val="8"/>
        <color theme="1"/>
        <rFont val="Century Gothic"/>
        <family val="2"/>
      </rPr>
      <t>de largo alcance</t>
    </r>
    <r>
      <rPr>
        <sz val="8"/>
        <color theme="1"/>
        <rFont val="Century Gothic"/>
        <family val="2"/>
      </rPr>
      <t xml:space="preserve"> o para </t>
    </r>
    <r>
      <rPr>
        <b/>
        <sz val="8"/>
        <color theme="1"/>
        <rFont val="Century Gothic"/>
        <family val="2"/>
      </rPr>
      <t>operar en zonas remotas</t>
    </r>
    <r>
      <rPr>
        <sz val="8"/>
        <color theme="1"/>
        <rFont val="Century Gothic"/>
        <family val="2"/>
      </rPr>
      <t>.</t>
    </r>
  </si>
  <si>
    <r>
      <t>75-90:</t>
    </r>
    <r>
      <rPr>
        <sz val="8"/>
        <color theme="1"/>
        <rFont val="Century Gothic"/>
        <family val="2"/>
      </rPr>
      <t xml:space="preserve"> Buena autonomía, adecuado para la mayoría de misiones de transporte.</t>
    </r>
  </si>
  <si>
    <r>
      <t>50-75:</t>
    </r>
    <r>
      <rPr>
        <sz val="8"/>
        <color theme="1"/>
        <rFont val="Century Gothic"/>
        <family val="2"/>
      </rPr>
      <t xml:space="preserve"> Autonomía moderada, necesita reabastecerse en intervalos regulares.</t>
    </r>
  </si>
  <si>
    <r>
      <t>1-50:</t>
    </r>
    <r>
      <rPr>
        <sz val="8"/>
        <color theme="1"/>
        <rFont val="Century Gothic"/>
        <family val="2"/>
      </rPr>
      <t xml:space="preserve"> Baja autonomía, requiere reabastecimiento frecuente.</t>
    </r>
  </si>
  <si>
    <r>
      <t xml:space="preserve">La </t>
    </r>
    <r>
      <rPr>
        <b/>
        <sz val="8"/>
        <color theme="1"/>
        <rFont val="Century Gothic"/>
        <family val="2"/>
      </rPr>
      <t>movilidad</t>
    </r>
    <r>
      <rPr>
        <sz val="8"/>
        <color theme="1"/>
        <rFont val="Century Gothic"/>
        <family val="2"/>
      </rPr>
      <t xml:space="preserve"> evalúa la capacidad del helicóptero para moverse rápidamente a través de terrenos difíciles y para adaptarse a situaciones dinámicas. Los helicópteros más pequeños y maniobrables tienen la ventaja en </t>
    </r>
    <r>
      <rPr>
        <b/>
        <sz val="8"/>
        <color theme="1"/>
        <rFont val="Century Gothic"/>
        <family val="2"/>
      </rPr>
      <t>operaciones rápidas</t>
    </r>
    <r>
      <rPr>
        <sz val="8"/>
        <color theme="1"/>
        <rFont val="Century Gothic"/>
        <family val="2"/>
      </rPr>
      <t xml:space="preserve"> y </t>
    </r>
    <r>
      <rPr>
        <b/>
        <sz val="8"/>
        <color theme="1"/>
        <rFont val="Century Gothic"/>
        <family val="2"/>
      </rPr>
      <t>evacuaciones urgentes</t>
    </r>
    <r>
      <rPr>
        <sz val="8"/>
        <color theme="1"/>
        <rFont val="Century Gothic"/>
        <family val="2"/>
      </rPr>
      <t>.</t>
    </r>
  </si>
  <si>
    <r>
      <t>50-75:</t>
    </r>
    <r>
      <rPr>
        <sz val="8"/>
        <color theme="1"/>
        <rFont val="Century Gothic"/>
        <family val="2"/>
      </rPr>
      <t xml:space="preserve"> Movilidad moderada, apto solo para terrenos fáciles.</t>
    </r>
  </si>
  <si>
    <r>
      <t xml:space="preserve">Este factor evalúa el nivel de </t>
    </r>
    <r>
      <rPr>
        <b/>
        <sz val="8"/>
        <color theme="1"/>
        <rFont val="Century Gothic"/>
        <family val="2"/>
      </rPr>
      <t>tecnología</t>
    </r>
    <r>
      <rPr>
        <sz val="8"/>
        <color theme="1"/>
        <rFont val="Century Gothic"/>
        <family val="2"/>
      </rPr>
      <t xml:space="preserve"> instalada en el helicóptero, como </t>
    </r>
    <r>
      <rPr>
        <b/>
        <sz val="8"/>
        <color theme="1"/>
        <rFont val="Century Gothic"/>
        <family val="2"/>
      </rPr>
      <t>sistemas de navegación</t>
    </r>
    <r>
      <rPr>
        <sz val="8"/>
        <color theme="1"/>
        <rFont val="Century Gothic"/>
        <family val="2"/>
      </rPr>
      <t xml:space="preserve">, </t>
    </r>
    <r>
      <rPr>
        <b/>
        <sz val="8"/>
        <color theme="1"/>
        <rFont val="Century Gothic"/>
        <family val="2"/>
      </rPr>
      <t>comunicación</t>
    </r>
    <r>
      <rPr>
        <sz val="8"/>
        <color theme="1"/>
        <rFont val="Century Gothic"/>
        <family val="2"/>
      </rPr>
      <t xml:space="preserve">, y </t>
    </r>
    <r>
      <rPr>
        <b/>
        <sz val="8"/>
        <color theme="1"/>
        <rFont val="Century Gothic"/>
        <family val="2"/>
      </rPr>
      <t>sensores</t>
    </r>
    <r>
      <rPr>
        <sz val="8"/>
        <color theme="1"/>
        <rFont val="Century Gothic"/>
        <family val="2"/>
      </rPr>
      <t xml:space="preserve">. Los helicópteros con tecnología avanzada son capaces de operar en </t>
    </r>
    <r>
      <rPr>
        <b/>
        <sz val="8"/>
        <color theme="1"/>
        <rFont val="Century Gothic"/>
        <family val="2"/>
      </rPr>
      <t>condiciones difíciles</t>
    </r>
    <r>
      <rPr>
        <sz val="8"/>
        <color theme="1"/>
        <rFont val="Century Gothic"/>
        <family val="2"/>
      </rPr>
      <t xml:space="preserve"> y brindar un </t>
    </r>
    <r>
      <rPr>
        <b/>
        <sz val="8"/>
        <color theme="1"/>
        <rFont val="Century Gothic"/>
        <family val="2"/>
      </rPr>
      <t>alto rendimiento</t>
    </r>
    <r>
      <rPr>
        <sz val="8"/>
        <color theme="1"/>
        <rFont val="Century Gothic"/>
        <family val="2"/>
      </rPr>
      <t xml:space="preserve"> en </t>
    </r>
    <r>
      <rPr>
        <b/>
        <sz val="8"/>
        <color theme="1"/>
        <rFont val="Century Gothic"/>
        <family val="2"/>
      </rPr>
      <t>misiones nocturnas</t>
    </r>
    <r>
      <rPr>
        <sz val="8"/>
        <color theme="1"/>
        <rFont val="Century Gothic"/>
        <family val="2"/>
      </rPr>
      <t xml:space="preserve"> o con </t>
    </r>
    <r>
      <rPr>
        <b/>
        <sz val="8"/>
        <color theme="1"/>
        <rFont val="Century Gothic"/>
        <family val="2"/>
      </rPr>
      <t>baja visibilidad</t>
    </r>
    <r>
      <rPr>
        <sz val="8"/>
        <color theme="1"/>
        <rFont val="Century Gothic"/>
        <family val="2"/>
      </rPr>
      <t>.</t>
    </r>
  </si>
  <si>
    <r>
      <t>100:</t>
    </r>
    <r>
      <rPr>
        <sz val="8"/>
        <color theme="1"/>
        <rFont val="Century Gothic"/>
        <family val="2"/>
      </rPr>
      <t xml:space="preserve"> Tecnología avanzada, con sistemas de comunicación y sensores de última generación.</t>
    </r>
  </si>
  <si>
    <r>
      <t>75-90:</t>
    </r>
    <r>
      <rPr>
        <sz val="8"/>
        <color theme="1"/>
        <rFont val="Century Gothic"/>
        <family val="2"/>
      </rPr>
      <t xml:space="preserve"> Buena tecnología, equipada con sistemas estándar pero eficaces.</t>
    </r>
  </si>
  <si>
    <r>
      <t>50-75:</t>
    </r>
    <r>
      <rPr>
        <sz val="8"/>
        <color theme="1"/>
        <rFont val="Century Gothic"/>
        <family val="2"/>
      </rPr>
      <t xml:space="preserve"> Tecnología moderada, con capacidades limitadas para tareas más complejas.</t>
    </r>
  </si>
  <si>
    <r>
      <t>1-50:</t>
    </r>
    <r>
      <rPr>
        <sz val="8"/>
        <color theme="1"/>
        <rFont val="Century Gothic"/>
        <family val="2"/>
      </rPr>
      <t xml:space="preserve"> Baja tecnología, sin sistemas avanzados o capacidad limitada para misiones difíciles.</t>
    </r>
  </si>
  <si>
    <r>
      <t xml:space="preserve">Este factor mide la </t>
    </r>
    <r>
      <rPr>
        <b/>
        <sz val="8"/>
        <color theme="1"/>
        <rFont val="Century Gothic"/>
        <family val="2"/>
      </rPr>
      <t>eficiencia de combustible</t>
    </r>
    <r>
      <rPr>
        <sz val="8"/>
        <color theme="1"/>
        <rFont val="Century Gothic"/>
        <family val="2"/>
      </rPr>
      <t xml:space="preserve"> del helicóptero. Los helicópteros con </t>
    </r>
    <r>
      <rPr>
        <b/>
        <sz val="8"/>
        <color theme="1"/>
        <rFont val="Century Gothic"/>
        <family val="2"/>
      </rPr>
      <t>alta eficiencia</t>
    </r>
    <r>
      <rPr>
        <sz val="8"/>
        <color theme="1"/>
        <rFont val="Century Gothic"/>
        <family val="2"/>
      </rPr>
      <t xml:space="preserve"> operan durante más tiempo sin necesidad de repostar, lo que les da una ventaja en </t>
    </r>
    <r>
      <rPr>
        <b/>
        <sz val="8"/>
        <color theme="1"/>
        <rFont val="Century Gothic"/>
        <family val="2"/>
      </rPr>
      <t>misiones prolongadas</t>
    </r>
    <r>
      <rPr>
        <sz val="8"/>
        <color theme="1"/>
        <rFont val="Century Gothic"/>
        <family val="2"/>
      </rPr>
      <t xml:space="preserve"> o en </t>
    </r>
    <r>
      <rPr>
        <b/>
        <sz val="8"/>
        <color theme="1"/>
        <rFont val="Century Gothic"/>
        <family val="2"/>
      </rPr>
      <t>áreas remotas</t>
    </r>
    <r>
      <rPr>
        <sz val="8"/>
        <color theme="1"/>
        <rFont val="Century Gothic"/>
        <family val="2"/>
      </rPr>
      <t>.</t>
    </r>
  </si>
  <si>
    <r>
      <t>100:</t>
    </r>
    <r>
      <rPr>
        <sz val="8"/>
        <color theme="1"/>
        <rFont val="Century Gothic"/>
        <family val="2"/>
      </rPr>
      <t xml:space="preserve"> Alta eficiencia, puede operar durante largas horas sin reabastecimiento.</t>
    </r>
  </si>
  <si>
    <r>
      <t>1-50:</t>
    </r>
    <r>
      <rPr>
        <sz val="8"/>
        <color theme="1"/>
        <rFont val="Century Gothic"/>
        <family val="2"/>
      </rPr>
      <t xml:space="preserve"> Baja eficiencia, necesita reabastecerse a menudo.</t>
    </r>
  </si>
  <si>
    <t>Avión de transporte</t>
  </si>
  <si>
    <t>Artillería antiaerea</t>
  </si>
  <si>
    <t>Vehículos de ingeniería</t>
  </si>
  <si>
    <t>Fuegos</t>
  </si>
  <si>
    <t>Protección</t>
  </si>
  <si>
    <t>Comando y control</t>
  </si>
  <si>
    <t>Ambulancias</t>
  </si>
  <si>
    <t>Comunicaciones</t>
  </si>
  <si>
    <t>Sostenimiento</t>
  </si>
  <si>
    <t>Helicoptero de transporte</t>
  </si>
  <si>
    <t>Azul</t>
  </si>
  <si>
    <t>M-60A3 TTS</t>
  </si>
  <si>
    <t>Leopard 1A5</t>
  </si>
  <si>
    <t>Centauro II</t>
  </si>
  <si>
    <t>EE-09 Cascavel</t>
  </si>
  <si>
    <t>Verde</t>
  </si>
  <si>
    <t>VBTP-MR Guarani</t>
  </si>
  <si>
    <t>M113BR</t>
  </si>
  <si>
    <t>M113A2</t>
  </si>
  <si>
    <t>M587</t>
  </si>
  <si>
    <t>M557</t>
  </si>
  <si>
    <t>EE-11 Urutu</t>
  </si>
  <si>
    <t>M270</t>
  </si>
  <si>
    <t>Iveco LMV 4x4</t>
  </si>
  <si>
    <t>Iveco LMV - BR 4x4</t>
  </si>
  <si>
    <t>AV-VBL 4x4</t>
  </si>
  <si>
    <t>Cantidad de carros de combate</t>
  </si>
  <si>
    <t>Cantidad de carros de apoyo de combate</t>
  </si>
  <si>
    <t>Movilidad              (1-100)</t>
  </si>
  <si>
    <t>Potencia de Fuego                  (1-100)</t>
  </si>
  <si>
    <t>Precisión                    (1-100)</t>
  </si>
  <si>
    <t>Facilidad de Despliegue                   (1-100)</t>
  </si>
  <si>
    <t>Blindaje        (1-100)</t>
  </si>
  <si>
    <t>Poder de fuego (calibre, munición, alcance)                    (1-100)</t>
  </si>
  <si>
    <t>Movilidad (velocidad, autonomía, capacidad de cruce)                    (1-100)</t>
  </si>
  <si>
    <t>Sistema de control de fuego (precisión, visión nocturna, sensores)                  (1-100)</t>
  </si>
  <si>
    <t>Apoyo logístico (munición, combustible, mantenimiento)                         (1-100)</t>
  </si>
  <si>
    <t>Potencia de fuego (calibre, munición, alcance)                     (1-100)</t>
  </si>
  <si>
    <t>Movilidad (velocidad, autonomía, capacidad de cruce)                   (1-100)</t>
  </si>
  <si>
    <t>Sistema de control de fuego (precisión, visión nocturna, sensores)                              (1-100)</t>
  </si>
  <si>
    <t>Apoyo logístico (munición, combustible, mantenimiento)                    (1-100)</t>
  </si>
  <si>
    <t>Capacidad de Carga          (1-100)</t>
  </si>
  <si>
    <t>Movilidad         (1-100)</t>
  </si>
  <si>
    <t>Tecnología                (1-100)</t>
  </si>
  <si>
    <t>Autonomía               (1-100)</t>
  </si>
  <si>
    <t>Capacidad de Carga                 (1-100)</t>
  </si>
  <si>
    <t>Movilidad             (1-100)</t>
  </si>
  <si>
    <t>Tecnología             (1-100)</t>
  </si>
  <si>
    <t>Eficiencia de combustible              (1-100)</t>
  </si>
  <si>
    <t>Capacidad de Carga              (1-100)</t>
  </si>
  <si>
    <t>Movilidad          (1-100)</t>
  </si>
  <si>
    <t>Eficiencia de Combustible                 (1-100)</t>
  </si>
  <si>
    <t>Calibre              (1-100)</t>
  </si>
  <si>
    <t>Alcance máximo              (1-100)</t>
  </si>
  <si>
    <t>Potencia de fuegos                (1-100)</t>
  </si>
  <si>
    <t>Movilidad                 (1-100)</t>
  </si>
  <si>
    <t>Tiempo de preparación y despliegue                 (1-100)</t>
  </si>
  <si>
    <t>Alcance                   (1-100)</t>
  </si>
  <si>
    <t>Penetración de blindaje               (1-100)</t>
  </si>
  <si>
    <t>Operación en condiones extremas                 (1-100)</t>
  </si>
  <si>
    <t>Efectividad                (1-100)</t>
  </si>
  <si>
    <t>Blindaje          (1-100)</t>
  </si>
  <si>
    <t>Capacidad de Construcción                            (1-100)</t>
  </si>
  <si>
    <t>Colocación de Minas             (1-100)</t>
  </si>
  <si>
    <t>Despeje de Terreno                (1-100)</t>
  </si>
  <si>
    <t>Puente                  (1-100)</t>
  </si>
  <si>
    <t>Alcance                  (1-100)</t>
  </si>
  <si>
    <t>Fiabilidad                     (1-100)</t>
  </si>
  <si>
    <t>Capacidad de Comunicación                           (1-100)</t>
  </si>
  <si>
    <t>Flexibilidad Operacional                                (1-100)</t>
  </si>
  <si>
    <t>Tecnología de Comunicación                             (1-100)</t>
  </si>
  <si>
    <t>Capacidad de Carga               (1-100)</t>
  </si>
  <si>
    <t>Movilidad            (1-100)</t>
  </si>
  <si>
    <t>Fiabilidad              (1-100)</t>
  </si>
  <si>
    <t>Capacidad de Carga             (1-100)</t>
  </si>
  <si>
    <t>Movilidad               (1-100)</t>
  </si>
  <si>
    <t>Astros II (Misil de crucero AV-TM 300) MK-6</t>
  </si>
  <si>
    <t>M102, Obús de 105 mm</t>
  </si>
  <si>
    <t>M114, Obus de 155 mm</t>
  </si>
  <si>
    <t>Mortero rayado de 120 mm</t>
  </si>
  <si>
    <t>M936 AGR</t>
  </si>
  <si>
    <t>M101, Obús de 105 mm</t>
  </si>
  <si>
    <t>OTO Melara Mod. 56, Obus de 105 mm</t>
  </si>
  <si>
    <t>L118, Obús de 105 mm</t>
  </si>
  <si>
    <t>Flugabwehrkanonenpanzer Gepard</t>
  </si>
  <si>
    <t>Bofors L/60</t>
  </si>
  <si>
    <t>Bofors L/70</t>
  </si>
  <si>
    <t>Oerlikon GDF</t>
  </si>
  <si>
    <t>9K38 Igla</t>
  </si>
  <si>
    <t>RBS-70</t>
  </si>
  <si>
    <t>Iveco VM 90T</t>
  </si>
  <si>
    <t>JPX Montez</t>
  </si>
  <si>
    <t>Chivunk</t>
  </si>
  <si>
    <t>Agrale Marruá</t>
  </si>
  <si>
    <t>Land Rover Defender</t>
  </si>
  <si>
    <t>Mercedes-Benz Atego</t>
  </si>
  <si>
    <t>Volkswagen Worker</t>
  </si>
  <si>
    <t>Volkswagen Constellation</t>
  </si>
  <si>
    <t>UAI-TEREX M1-50 6×6</t>
  </si>
  <si>
    <t>Toyota Hilux</t>
  </si>
  <si>
    <t>Toyota Bandeirante</t>
  </si>
  <si>
    <t>M35</t>
  </si>
  <si>
    <t>Engesa EE-25/50</t>
  </si>
  <si>
    <t>Mercedes-Benz Axor</t>
  </si>
  <si>
    <t>Iveco Trakker</t>
  </si>
  <si>
    <t>Volvo N L10</t>
  </si>
  <si>
    <t>Comil Svelto</t>
  </si>
  <si>
    <t>Ford F-250</t>
  </si>
  <si>
    <t>Eurocopter AS 532 Cougar</t>
  </si>
  <si>
    <t>Eurocopter EC725 Super Cougar</t>
  </si>
  <si>
    <t>Airbus Helicopters Fennec</t>
  </si>
  <si>
    <t>Eurocopter AS565 Panther</t>
  </si>
  <si>
    <t>Eurocopter AS350 Ecureuil</t>
  </si>
  <si>
    <t>Sikorsky UH-60 Black Hawk</t>
  </si>
  <si>
    <t>Short C-23 Sherpa</t>
  </si>
  <si>
    <t>Spike</t>
  </si>
  <si>
    <t>FGM-148 Javelin</t>
  </si>
  <si>
    <t>MSS-1.2</t>
  </si>
  <si>
    <t>Carl Gustav M2</t>
  </si>
  <si>
    <t>AT4</t>
  </si>
  <si>
    <t>ALAC</t>
  </si>
  <si>
    <t>ERYX</t>
  </si>
  <si>
    <t>MILAN</t>
  </si>
  <si>
    <t>Trata 815</t>
  </si>
  <si>
    <t>Floating Assault Bridge</t>
  </si>
  <si>
    <t>Mabey Logistic Support Bridge</t>
  </si>
  <si>
    <t>Pontoon bridge</t>
  </si>
  <si>
    <t>M3 Amphibious Rig</t>
  </si>
  <si>
    <t>HEMTT M984</t>
  </si>
  <si>
    <t>M88 Armored Recovery Vehicle</t>
  </si>
  <si>
    <t>Nauru 1000c, VANT Táctico</t>
  </si>
  <si>
    <t>VT-15, VANT Táctico</t>
  </si>
  <si>
    <t>FT-100 Horus, VANT de Infantería</t>
  </si>
  <si>
    <t>FT-200 Watchdog, VANT de Infantería</t>
  </si>
  <si>
    <t>Mavic, VANT de monitoreo</t>
  </si>
  <si>
    <t>MQ-9 Reaper</t>
  </si>
  <si>
    <t>Bayraktar TB2</t>
  </si>
  <si>
    <t>Ala 331 UAV Reconocimiento</t>
  </si>
  <si>
    <t>Falcón UAV</t>
  </si>
  <si>
    <t>UAV Hermes 900</t>
  </si>
  <si>
    <t>UAV Orbiter 3B</t>
  </si>
  <si>
    <t>UAV ScanEagle</t>
  </si>
  <si>
    <t>Harris Falcon III</t>
  </si>
  <si>
    <t>Harris RF-7800H</t>
  </si>
  <si>
    <t>Motorola APX 8000</t>
  </si>
  <si>
    <t>Codan Sentry-H 6120-BM</t>
  </si>
  <si>
    <t>Thales SOLAR 400</t>
  </si>
  <si>
    <t>ICOM IC-F8101</t>
  </si>
  <si>
    <t>Tadiran HF-6000</t>
  </si>
  <si>
    <t>Rohde &amp; Schwarz M3TR</t>
  </si>
  <si>
    <t>Velocidad Máxima (Km/h)                           (1-100)</t>
  </si>
  <si>
    <t>Carga Útil (Kg)                (1-100)</t>
  </si>
  <si>
    <t>Autonomía (Horas)                (1-100)</t>
  </si>
  <si>
    <t>Rango de Comunicación (Km)                                (1-100)</t>
  </si>
  <si>
    <t>Altitud Máxima de Vuelo (Metros)               (1-100)</t>
  </si>
  <si>
    <t>Autonomía (Horas)</t>
  </si>
  <si>
    <t xml:space="preserve">Altitud Máxima de Vuelo (Metros)  </t>
  </si>
  <si>
    <t>Carga Útil (Kg)</t>
  </si>
  <si>
    <t>Velocidad Máxima (Km/h)</t>
  </si>
  <si>
    <t>Rango de Comunicación (Km)</t>
  </si>
  <si>
    <t>El número de unidades disponibles impacta directamente la capacidad operativa de las fuerzas militares, permitiendo cobertura y redundancia en misiones críticas.</t>
  </si>
  <si>
    <t>La autonomía de vuelo define cuánto tiempo puede operar el UAV sin necesidad de recarga o reabastecimiento, afectando su utilidad en misiones de vigilancia prolongadas.</t>
  </si>
  <si>
    <t>Una mayor altitud de vuelo permite al UAV operar fuera del alcance de amenazas terrestres y mejorar la capacidad de recolección de datos en escenarios estratégicos.</t>
  </si>
  <si>
    <t>La carga útil representa la capacidad de transporte de sensores, cámaras, armamento u otros equipos especializados, determinando su versatilidad en combate o reconocimiento.</t>
  </si>
  <si>
    <t>La velocidad máxima influye en la rapidez de despliegue y capacidad de evasión de amenazas, permitiendo reacciones más rápidas ante eventos en el campo de batalla.</t>
  </si>
  <si>
    <t>El rango de comunicación mide la distancia efectiva a la que el UAV puede ser operado de forma remota, impactando su capacidad de misión en zonas de combate sin infraestructura terrestre de comunicación.</t>
  </si>
  <si>
    <t>Evalúa el número de UAVs disponibles para operaciones. Una mayor cantidad mejora la cobertura y la capacidad de respuesta en distintos frentes.</t>
  </si>
  <si>
    <t>2. Autonomía de Vuelo (1-100):</t>
  </si>
  <si>
    <t>Determina la duración que el UAV puede permanecer en el aire sin reabastecimiento.</t>
  </si>
  <si>
    <t>3. Altitud Máxima de Vuelo (1-100):</t>
  </si>
  <si>
    <t>Evalúa la altitud operativa del UAV y su capacidad para operar fuera del alcance de amenazas terrestres.</t>
  </si>
  <si>
    <t>4. Carga Útil (1-100):</t>
  </si>
  <si>
    <t>Mide la capacidad del UAV para transportar sensores, cámaras, armamento u otros equipos.</t>
  </si>
  <si>
    <t>5. Velocidad Máxima (1-100):</t>
  </si>
  <si>
    <t>Determina la capacidad del UAV para moverse y reaccionar ante amenazas.</t>
  </si>
  <si>
    <t>6. Rango de Comunicación (1-100):</t>
  </si>
  <si>
    <t>Mide la distancia operativa máxima del UAV sin perder la señal de control.</t>
  </si>
  <si>
    <r>
      <t>100:</t>
    </r>
    <r>
      <rPr>
        <sz val="8"/>
        <color theme="1"/>
        <rFont val="Century Gothic"/>
        <family val="2"/>
      </rPr>
      <t xml:space="preserve"> Alta cantidad de UAVs disponibles, permitiendo cobertura en múltiples misiones y escenarios estratégicos.</t>
    </r>
  </si>
  <si>
    <r>
      <t>75-90:</t>
    </r>
    <r>
      <rPr>
        <sz val="8"/>
        <color theme="1"/>
        <rFont val="Century Gothic"/>
        <family val="2"/>
      </rPr>
      <t xml:space="preserve"> Buen número de UAVs, adecuado para operaciones estándar en áreas clave.</t>
    </r>
  </si>
  <si>
    <r>
      <t>50-75:</t>
    </r>
    <r>
      <rPr>
        <sz val="8"/>
        <color theme="1"/>
        <rFont val="Century Gothic"/>
        <family val="2"/>
      </rPr>
      <t xml:space="preserve"> Cantidad moderada, útil para misiones específicas con alcance limitado.</t>
    </r>
  </si>
  <si>
    <r>
      <t>1-50:</t>
    </r>
    <r>
      <rPr>
        <sz val="8"/>
        <color theme="1"/>
        <rFont val="Century Gothic"/>
        <family val="2"/>
      </rPr>
      <t xml:space="preserve"> Pocas unidades, cobertura reducida y limitada a ciertas operaciones.</t>
    </r>
  </si>
  <si>
    <r>
      <t>100:</t>
    </r>
    <r>
      <rPr>
        <sz val="8"/>
        <color theme="1"/>
        <rFont val="Century Gothic"/>
        <family val="2"/>
      </rPr>
      <t xml:space="preserve"> Autonomía superior a 24 horas, ideal para vigilancia prolongada y operaciones estratégicas.</t>
    </r>
  </si>
  <si>
    <r>
      <t>75-90:</t>
    </r>
    <r>
      <rPr>
        <sz val="8"/>
        <color theme="1"/>
        <rFont val="Century Gothic"/>
        <family val="2"/>
      </rPr>
      <t xml:space="preserve"> Autonomía entre 12 y 24 horas, adecuado para misiones tácticas de larga duración.</t>
    </r>
  </si>
  <si>
    <r>
      <t>50-75:</t>
    </r>
    <r>
      <rPr>
        <sz val="8"/>
        <color theme="1"/>
        <rFont val="Century Gothic"/>
        <family val="2"/>
      </rPr>
      <t xml:space="preserve"> Autonomía moderada, entre 6 y 12 horas, útil para operaciones de patrullaje.</t>
    </r>
  </si>
  <si>
    <r>
      <t>1-50:</t>
    </r>
    <r>
      <rPr>
        <sz val="8"/>
        <color theme="1"/>
        <rFont val="Century Gothic"/>
        <family val="2"/>
      </rPr>
      <t xml:space="preserve"> Baja autonomía, menos de 6 horas, limitado a misiones de corto alcance.</t>
    </r>
  </si>
  <si>
    <r>
      <t>100:</t>
    </r>
    <r>
      <rPr>
        <sz val="8"/>
        <color theme="1"/>
        <rFont val="Century Gothic"/>
        <family val="2"/>
      </rPr>
      <t xml:space="preserve"> Altitud superior a 15,000 metros, adecuada para operaciones estratégicas y reconocimiento global.</t>
    </r>
  </si>
  <si>
    <r>
      <t>75-90:</t>
    </r>
    <r>
      <rPr>
        <sz val="8"/>
        <color theme="1"/>
        <rFont val="Century Gothic"/>
        <family val="2"/>
      </rPr>
      <t xml:space="preserve"> Altitud entre 8,000 y 15,000 metros, ideal para vigilancia en amplias áreas.</t>
    </r>
  </si>
  <si>
    <r>
      <t>50-75:</t>
    </r>
    <r>
      <rPr>
        <sz val="8"/>
        <color theme="1"/>
        <rFont val="Century Gothic"/>
        <family val="2"/>
      </rPr>
      <t xml:space="preserve"> Altitud entre 4,000 y 8,000 metros, útil para operaciones convencionales.</t>
    </r>
  </si>
  <si>
    <r>
      <t>1-50:</t>
    </r>
    <r>
      <rPr>
        <sz val="8"/>
        <color theme="1"/>
        <rFont val="Century Gothic"/>
        <family val="2"/>
      </rPr>
      <t xml:space="preserve"> Altitud menor a 4,000 metros, propensa a detección y limitada en cobertura.</t>
    </r>
  </si>
  <si>
    <r>
      <t>100:</t>
    </r>
    <r>
      <rPr>
        <sz val="8"/>
        <color theme="1"/>
        <rFont val="Century Gothic"/>
        <family val="2"/>
      </rPr>
      <t xml:space="preserve"> Capacidad superior a 1,500 kg, permitiendo múltiples sensores y armamento avanzado.</t>
    </r>
  </si>
  <si>
    <r>
      <t>75-90:</t>
    </r>
    <r>
      <rPr>
        <sz val="8"/>
        <color theme="1"/>
        <rFont val="Century Gothic"/>
        <family val="2"/>
      </rPr>
      <t xml:space="preserve"> Capacidad entre 500 y 1,500 kg, adecuada para misiones de reconocimiento con sensores sofisticados.</t>
    </r>
  </si>
  <si>
    <r>
      <t>50-75:</t>
    </r>
    <r>
      <rPr>
        <sz val="8"/>
        <color theme="1"/>
        <rFont val="Century Gothic"/>
        <family val="2"/>
      </rPr>
      <t xml:space="preserve"> Capacidad entre 200 y 500 kg, permite el uso de cámaras y sistemas de vigilancia estándar.</t>
    </r>
  </si>
  <si>
    <r>
      <t>1-50:</t>
    </r>
    <r>
      <rPr>
        <sz val="8"/>
        <color theme="1"/>
        <rFont val="Century Gothic"/>
        <family val="2"/>
      </rPr>
      <t xml:space="preserve"> Capacidad menor a 200 kg, limitado a sensores ligeros y misiones básicas.</t>
    </r>
  </si>
  <si>
    <r>
      <t>100:</t>
    </r>
    <r>
      <rPr>
        <sz val="8"/>
        <color theme="1"/>
        <rFont val="Century Gothic"/>
        <family val="2"/>
      </rPr>
      <t xml:space="preserve"> Velocidad superior a 400 km/h, óptima para despliegues rápidos y evasión de amenazas.</t>
    </r>
  </si>
  <si>
    <r>
      <t>75-90:</t>
    </r>
    <r>
      <rPr>
        <sz val="8"/>
        <color theme="1"/>
        <rFont val="Century Gothic"/>
        <family val="2"/>
      </rPr>
      <t xml:space="preserve"> Velocidad entre 250 y 400 km/h, útil para reconocimiento táctico y patrullajes dinámicos.</t>
    </r>
  </si>
  <si>
    <r>
      <t>50-75:</t>
    </r>
    <r>
      <rPr>
        <sz val="8"/>
        <color theme="1"/>
        <rFont val="Century Gothic"/>
        <family val="2"/>
      </rPr>
      <t xml:space="preserve"> Velocidad entre 150 y 250 km/h, adecuada para misiones de monitoreo y vigilancia.</t>
    </r>
  </si>
  <si>
    <r>
      <t>1-50:</t>
    </r>
    <r>
      <rPr>
        <sz val="8"/>
        <color theme="1"/>
        <rFont val="Century Gothic"/>
        <family val="2"/>
      </rPr>
      <t xml:space="preserve"> Velocidad menor a 150 km/h, restringido a operaciones de baja intensidad.</t>
    </r>
  </si>
  <si>
    <r>
      <t>100:</t>
    </r>
    <r>
      <rPr>
        <sz val="8"/>
        <color theme="1"/>
        <rFont val="Century Gothic"/>
        <family val="2"/>
      </rPr>
      <t xml:space="preserve"> Rango superior a 2,000 km, permitiendo operaciones a larga distancia.</t>
    </r>
  </si>
  <si>
    <r>
      <t>75-90:</t>
    </r>
    <r>
      <rPr>
        <sz val="8"/>
        <color theme="1"/>
        <rFont val="Century Gothic"/>
        <family val="2"/>
      </rPr>
      <t xml:space="preserve"> Rango entre 1,000 y 2,000 km, adecuado para vigilancia nacional.</t>
    </r>
  </si>
  <si>
    <r>
      <t>50-75:</t>
    </r>
    <r>
      <rPr>
        <sz val="8"/>
        <color theme="1"/>
        <rFont val="Century Gothic"/>
        <family val="2"/>
      </rPr>
      <t xml:space="preserve"> Rango entre 500 y 1,000 km, útil para misiones dentro de una zona controlada.</t>
    </r>
  </si>
  <si>
    <r>
      <t>1-50:</t>
    </r>
    <r>
      <rPr>
        <sz val="8"/>
        <color theme="1"/>
        <rFont val="Century Gothic"/>
        <family val="2"/>
      </rPr>
      <t xml:space="preserve"> Rango menor a 500 km, restringido a operaciones de corto alcance.</t>
    </r>
  </si>
  <si>
    <t>IVR</t>
  </si>
  <si>
    <t>M949 AGR 60mm</t>
  </si>
  <si>
    <t>M30 Mortero 107mm</t>
  </si>
  <si>
    <t>Total de factor de potencia de combate de Antitanque</t>
  </si>
  <si>
    <t>Tipo de guía                 (1-100)</t>
  </si>
  <si>
    <t>Factor de potencia de combate de Antitanque</t>
  </si>
  <si>
    <t>Vehículos aereos no tripulados</t>
  </si>
  <si>
    <t>Tabla de Factores de capacidad</t>
  </si>
  <si>
    <t>Factor de capacidad</t>
  </si>
  <si>
    <t>Peso (%)</t>
  </si>
  <si>
    <t>Criterio de Evaluación</t>
  </si>
  <si>
    <t>Valor Asignado (Escala 1-10)</t>
  </si>
  <si>
    <t>Doctrina</t>
  </si>
  <si>
    <t>Evaluación de la capacidad doctrinal en términos de adaptación a amenazas modernas y conflictos híbridos.</t>
  </si>
  <si>
    <r>
      <t>1-3</t>
    </r>
    <r>
      <rPr>
        <sz val="8"/>
        <color theme="1"/>
        <rFont val="Century Gothic"/>
        <family val="2"/>
      </rPr>
      <t>: Doctrina desactualizada y poco adaptable a nuevos escenarios.</t>
    </r>
  </si>
  <si>
    <r>
      <t>4-6</t>
    </r>
    <r>
      <rPr>
        <sz val="8"/>
        <color theme="1"/>
        <rFont val="Century Gothic"/>
        <family val="2"/>
      </rPr>
      <t>: Doctrina funcional pero con limitaciones en conflictos modernos.</t>
    </r>
  </si>
  <si>
    <r>
      <t>7-8</t>
    </r>
    <r>
      <rPr>
        <sz val="8"/>
        <color theme="1"/>
        <rFont val="Century Gothic"/>
        <family val="2"/>
      </rPr>
      <t>: Doctrina moderna y adaptable a escenarios híbridos y asimétricos.</t>
    </r>
  </si>
  <si>
    <r>
      <t>9-10</t>
    </r>
    <r>
      <rPr>
        <sz val="8"/>
        <color theme="1"/>
        <rFont val="Century Gothic"/>
        <family val="2"/>
      </rPr>
      <t>: Doctrina de referencia global, con estrategias avanzadas de guerra multidimensional.</t>
    </r>
  </si>
  <si>
    <t>Organización</t>
  </si>
  <si>
    <t>Capacidad de mando, control y flexibilidad estructural en operaciones nacionales e internacionales.</t>
  </si>
  <si>
    <r>
      <t>1-3</t>
    </r>
    <r>
      <rPr>
        <sz val="8"/>
        <color theme="1"/>
        <rFont val="Century Gothic"/>
        <family val="2"/>
      </rPr>
      <t>: Estructura rígida, con problemas de mando y control.</t>
    </r>
  </si>
  <si>
    <r>
      <t>4-6</t>
    </r>
    <r>
      <rPr>
        <sz val="8"/>
        <color theme="1"/>
        <rFont val="Century Gothic"/>
        <family val="2"/>
      </rPr>
      <t>: Organización funcional pero con limitaciones en coordinación conjunta.</t>
    </r>
  </si>
  <si>
    <r>
      <t>7-8</t>
    </r>
    <r>
      <rPr>
        <sz val="8"/>
        <color theme="1"/>
        <rFont val="Century Gothic"/>
        <family val="2"/>
      </rPr>
      <t>: Organización eficiente, con interoperabilidad entre unidades y ramas.</t>
    </r>
  </si>
  <si>
    <r>
      <t>9-10</t>
    </r>
    <r>
      <rPr>
        <sz val="8"/>
        <color theme="1"/>
        <rFont val="Century Gothic"/>
        <family val="2"/>
      </rPr>
      <t>: Organización altamente flexible, con mando y control avanzado a nivel internacional.</t>
    </r>
  </si>
  <si>
    <t>Instrucción y Entrenamiento</t>
  </si>
  <si>
    <t>Nivel de preparación y frecuencia de ejercicios conjuntos con fuerzas aliadas.</t>
  </si>
  <si>
    <r>
      <t>1-3</t>
    </r>
    <r>
      <rPr>
        <sz val="8"/>
        <color theme="1"/>
        <rFont val="Century Gothic"/>
        <family val="2"/>
      </rPr>
      <t>: Entrenamiento deficiente, sin ejercicios regulares o internacionales.</t>
    </r>
  </si>
  <si>
    <r>
      <t>4-6</t>
    </r>
    <r>
      <rPr>
        <sz val="8"/>
        <color theme="1"/>
        <rFont val="Century Gothic"/>
        <family val="2"/>
      </rPr>
      <t>: Entrenamiento funcional, pero con limitaciones en escenarios de combate real.</t>
    </r>
  </si>
  <si>
    <r>
      <t>7-8</t>
    </r>
    <r>
      <rPr>
        <sz val="8"/>
        <color theme="1"/>
        <rFont val="Century Gothic"/>
        <family val="2"/>
      </rPr>
      <t>: Entrenamiento avanzado con énfasis en preparación táctica y operativa.</t>
    </r>
  </si>
  <si>
    <r>
      <t>9-10</t>
    </r>
    <r>
      <rPr>
        <sz val="8"/>
        <color theme="1"/>
        <rFont val="Century Gothic"/>
        <family val="2"/>
      </rPr>
      <t>: Entrenamiento de élite, con participación constante en ejercicios multinacionales.</t>
    </r>
  </si>
  <si>
    <t>Equipamiento</t>
  </si>
  <si>
    <t>Nivel de modernización y operatividad del material bélico.</t>
  </si>
  <si>
    <r>
      <t>1-3</t>
    </r>
    <r>
      <rPr>
        <sz val="8"/>
        <color theme="1"/>
        <rFont val="Century Gothic"/>
        <family val="2"/>
      </rPr>
      <t>: Equipamiento obsoleto, con dependencia de sistemas desfasados.</t>
    </r>
  </si>
  <si>
    <r>
      <t>4-6</t>
    </r>
    <r>
      <rPr>
        <sz val="8"/>
        <color theme="1"/>
        <rFont val="Century Gothic"/>
        <family val="2"/>
      </rPr>
      <t>: Equipamiento funcional pero con necesidad de modernización.</t>
    </r>
  </si>
  <si>
    <r>
      <t>7-8</t>
    </r>
    <r>
      <rPr>
        <sz val="8"/>
        <color theme="1"/>
        <rFont val="Century Gothic"/>
        <family val="2"/>
      </rPr>
      <t>: Equipamiento moderno con integración tecnológica avanzada.</t>
    </r>
  </si>
  <si>
    <r>
      <t>9-10</t>
    </r>
    <r>
      <rPr>
        <sz val="8"/>
        <color theme="1"/>
        <rFont val="Century Gothic"/>
        <family val="2"/>
      </rPr>
      <t>: Equipamiento de vanguardia, con industria propia de defensa y sistemas de última generación.</t>
    </r>
  </si>
  <si>
    <t>Educación</t>
  </si>
  <si>
    <t>Formación académica militar y desarrollo de pensamiento estratégico.</t>
  </si>
  <si>
    <r>
      <t>1-3</t>
    </r>
    <r>
      <rPr>
        <sz val="8"/>
        <color theme="1"/>
        <rFont val="Century Gothic"/>
        <family val="2"/>
      </rPr>
      <t>: Educación deficiente, sin desarrollo de doctrina propia.</t>
    </r>
  </si>
  <si>
    <r>
      <t>4-6</t>
    </r>
    <r>
      <rPr>
        <sz val="8"/>
        <color theme="1"/>
        <rFont val="Century Gothic"/>
        <family val="2"/>
      </rPr>
      <t>: Formación básica adecuada, pero con pocas oportunidades de desarrollo estratégico.</t>
    </r>
  </si>
  <si>
    <r>
      <t>7-8</t>
    </r>
    <r>
      <rPr>
        <sz val="8"/>
        <color theme="1"/>
        <rFont val="Century Gothic"/>
        <family val="2"/>
      </rPr>
      <t>: Educación avanzada, con programas de liderazgo y análisis estratégico.</t>
    </r>
  </si>
  <si>
    <r>
      <t>9-10</t>
    </r>
    <r>
      <rPr>
        <sz val="8"/>
        <color theme="1"/>
        <rFont val="Century Gothic"/>
        <family val="2"/>
      </rPr>
      <t>: Instituciones militares de élite con reconocimiento global.</t>
    </r>
  </si>
  <si>
    <t>Personal</t>
  </si>
  <si>
    <t>Calidad de la tropa en términos de disciplina, moral y experiencia en combate.</t>
  </si>
  <si>
    <r>
      <t>1-3</t>
    </r>
    <r>
      <rPr>
        <sz val="8"/>
        <color theme="1"/>
        <rFont val="Century Gothic"/>
        <family val="2"/>
      </rPr>
      <t>: Personal con bajo nivel de moral, disciplina y preparación.</t>
    </r>
  </si>
  <si>
    <r>
      <t>4-6</t>
    </r>
    <r>
      <rPr>
        <sz val="8"/>
        <color theme="1"/>
        <rFont val="Century Gothic"/>
        <family val="2"/>
      </rPr>
      <t>: Personal competente, con experiencia limitada en combate.</t>
    </r>
  </si>
  <si>
    <r>
      <t>7-8</t>
    </r>
    <r>
      <rPr>
        <sz val="8"/>
        <color theme="1"/>
        <rFont val="Century Gothic"/>
        <family val="2"/>
      </rPr>
      <t>: Fuerza altamente disciplinada y con experiencia en combate real.</t>
    </r>
  </si>
  <si>
    <r>
      <t>9-10</t>
    </r>
    <r>
      <rPr>
        <sz val="8"/>
        <color theme="1"/>
        <rFont val="Century Gothic"/>
        <family val="2"/>
      </rPr>
      <t>: Fuerza con entrenamiento de élite, experiencia en múltiples teatros de operaciones y alta moral.</t>
    </r>
  </si>
  <si>
    <t>Infraestructura</t>
  </si>
  <si>
    <t>Bases, logística y capacidad de despliegue estratégico.</t>
  </si>
  <si>
    <r>
      <t>1-3</t>
    </r>
    <r>
      <rPr>
        <sz val="8"/>
        <color theme="1"/>
        <rFont val="Century Gothic"/>
        <family val="2"/>
      </rPr>
      <t>: Infraestructura limitada, sin capacidad de despliegue eficiente.</t>
    </r>
  </si>
  <si>
    <r>
      <t>4-6</t>
    </r>
    <r>
      <rPr>
        <sz val="8"/>
        <color theme="1"/>
        <rFont val="Century Gothic"/>
        <family val="2"/>
      </rPr>
      <t>: Infraestructura funcional, pero con deficiencias logísticas.</t>
    </r>
  </si>
  <si>
    <r>
      <t>7-8</t>
    </r>
    <r>
      <rPr>
        <sz val="8"/>
        <color theme="1"/>
        <rFont val="Century Gothic"/>
        <family val="2"/>
      </rPr>
      <t>: Infraestructura bien desarrollada, con redes logísticas avanzadas.</t>
    </r>
  </si>
  <si>
    <r>
      <t>9-10</t>
    </r>
    <r>
      <rPr>
        <sz val="8"/>
        <color theme="1"/>
        <rFont val="Century Gothic"/>
        <family val="2"/>
      </rPr>
      <t>: Infraestructura militar de primer nivel, con capacidad de despliegue global.</t>
    </r>
  </si>
  <si>
    <t>El Ejército de Verde cuenta con una infraestructura militar moderna y bien distribuida, lo que le permite operar de manera eficiente en diferentes regiones del país. Sus bases están equipadas con tecnología avanzada y facilidades logísticas que garantizan una rápida movilización de tropas y recursos. No obstante, en algunas zonas remotas de la Amazonía, enfrenta desafíos en términos de sostenibilidad logística y abastecimiento prolongado, lo que podría mejorarse con mayor inversión en transporte aéreo y marítimo.</t>
  </si>
  <si>
    <t>La infraestructura del Ejército de Azul es operativa, pero requiere modernización en varias áreas. Algunas bases presentan limitaciones en mantenimiento y logística, especialmente en zonas de difícil acceso como la Amazonía. En comparación con ejércitos más desarrollados, hay una necesidad de mayor inversión en instalaciones estratégicas y en tecnología de comunicación para mejorar la coordinación en campo.</t>
  </si>
  <si>
    <t xml:space="preserve">Infraestructura           </t>
  </si>
  <si>
    <t>El personal militar del Ejército de Verde es numeroso, profesionalizado y con alta moral. Su experiencia en misiones internacionales, así como en seguridad interna y defensa territorial, lo convierte en una fuerza con gran capacidad operativa. Además, la profesionalización y estabilidad de su tropa garantizan un nivel de preparación superior en comparación con ejércitos con alta rotación de personal.</t>
  </si>
  <si>
    <t>El Ejército de Azul cuenta con personal experimentado, con gran capacidad de adaptación a entornos difíciles. La experiencia en combate contra insurgencias en la selva del VRAEM le ha permitido desarrollar tácticas especializadas en este tipo de operaciones. Además, la moral y disciplina de la tropa son altas. Sin embargo, la falta de mayor entrenamiento intensivo para soldados de servicio militar reduce la calidad general de la tropa en comparación con fuerzas altamente profesionalizadas.</t>
  </si>
  <si>
    <t xml:space="preserve">Personal          </t>
  </si>
  <si>
    <t>El Ejército de Verde tiene instituciones militares de prestigio internacional, como la Academia Militar das Agulhas Negras, que forma oficiales con un alto nivel de preparación. Además, su política de intercambio con academias extranjeras permite que sus oficiales reciban formación en Estados Unidos, Europa y otras regiones con ejércitos avanzados. Esto le otorga una ventaja en términos de desarrollo estratégico y liderazgo.</t>
  </si>
  <si>
    <t>La formación académica de los oficiales es de buena calidad, con una estructura educativa sólida en la Escuela Militar de Chorrillos y el Centro de Altos Estudios Nacionales (CAEN). Sin embargo, la capacitación en el extranjero es limitada, lo que reduce la posibilidad de que los oficiales adopten doctrinas y estrategias más avanzadas de países con experiencia en conflictos modernos. En comparación con Verde, donde los oficiales tienen acceso a academias internacionales de alto nivel, esta es un área de mejora.</t>
  </si>
  <si>
    <t xml:space="preserve">Educación           </t>
  </si>
  <si>
    <t>El Ejército de Verde cuenta con una industria de defensa desarrollada, lo que le permite producir y modernizar su propio equipamiento militar. Empresas como Embraer y Avibras fabrican aviones, vehículos blindados y sistemas de misiles que refuerzan su capacidad de defensa. Sin embargo, aún depende de la importación de tecnología avanzada en ciertas áreas, como defensa antiaérea y sistemas de guerra electrónica. A pesar de esto, el país está en proceso de modernización con adquisiciones estratégicas, lo que le otorga una ventaja significativa en comparación con otros ejércitos de la región.</t>
  </si>
  <si>
    <t>El equipamiento del Ejército de Azul es funcional y adecuado para su entorno operativo, pero presenta deficiencias en modernización y capacidad tecnológica. Sus vehículos blindados, por ejemplo, requieren mejoras para optimizar su desempeño en terrenos accidentados. En armamento individual, aunque cuenta con fusiles y equipos de calidad, en comparación con ejércitos regionales como el de verde, la actualización de sistemas de defensa aérea y artillería aún es un desafío. Su dependencia de importaciones hace que la renovación del material bélico sea más lenta.</t>
  </si>
  <si>
    <t xml:space="preserve">Equipamiento (este factor se multiplica por el obtenido en las Funciones de Combate)         </t>
  </si>
  <si>
    <t>El Ejército de Verde tiene un entrenamiento diversificado y adaptado a diferentes tipos de combate. Su personal recibe formación en selva, combate urbano y misiones de paz en colaboración con organismos internacionales. También realiza ejercicios conjuntos con Estados Unidos, Francia y otros aliados, lo que fortalece su capacidad de adaptación a doctrinas extranjeras. La preparación de sus fuerzas especiales es altamente reconocida a nivel regional. Sin embargo, el entrenamiento en guerra convencional a gran escala podría beneficiarse de una mayor integración de simulaciones avanzadas y tecnologías emergentes.</t>
  </si>
  <si>
    <r>
      <t xml:space="preserve">La instrucción de Ejército de Azul es de alto nivel en zonas desérticas, ya que se realizan frecuentes ejercicios en estos entornos, permitiendo mejorar la movilidad y la capacidad de supervivencia en condiciones extremas. En montaña, si bien hay formación específica, la cantidad de ejercicios podría optimizarse para mejorar la efectividad en combate en este tipo de terreno. En selva, aunque las fuerzas especiales tienen una gran capacidad de adaptación y experiencia en operaciones contra insurgencia, la instrucción en guerra convencional para estos ambientes aún es limitada. Otro factor es que el </t>
    </r>
    <r>
      <rPr>
        <b/>
        <sz val="8"/>
        <color theme="1"/>
        <rFont val="Century Gothic"/>
        <family val="2"/>
      </rPr>
      <t>servicio militar voluntario</t>
    </r>
    <r>
      <rPr>
        <sz val="8"/>
        <color theme="1"/>
        <rFont val="Century Gothic"/>
        <family val="2"/>
      </rPr>
      <t>, que dura dos años, no siempre se aprovecha en su totalidad en entrenamiento táctico, ya que parte de los reclutas son empleados en funciones administrativas, lo que reduce su preparación efectiva para combate.</t>
    </r>
  </si>
  <si>
    <t xml:space="preserve">Instrucción y Entrenamiento        </t>
  </si>
  <si>
    <t>La estructura del Ejército de Verde está diseñada para operar en diferentes entornos geográficos, desde la selva amazónica hasta zonas urbanas y rurales. Su capacidad de proyección de fuerzas y operaciones conjuntas con otras ramas militares y aliados lo posiciona como un ejército con alto nivel de preparación estratégica. Además, su estructura organizativa permite una rápida movilización en situaciones de emergencia y conflictos internacionales, lo que lo convierte en una fuerza flexible y eficiente.</t>
  </si>
  <si>
    <t>El Ejército de Azul está bien organizado para operar en desiertos y montañas, como lo demuestra su despliegue eficiente en la zona andina y costera, donde la logística y el control del territorio son manejados con eficacia. No obstante, en la Amazonía ha demostrado limitaciones, como en el conflicto del Cenepa, donde las dificultades de movilidad y abastecimiento impactaron su capacidad operativa. En conflictos internacionales, enfrenta restricciones en despliegue y coordinación debido a una menor integración en misiones de coalición.</t>
  </si>
  <si>
    <t xml:space="preserve">Organización </t>
  </si>
  <si>
    <t>El Ejército de Brasil posee una doctrina bien estructurada, con un enfoque en operaciones convencionales, seguridad interna y despliegues internacionales. Su doctrina ha sido adaptada para misiones de paz y conflictos de baja intensidad, lo que le ha permitido operar en entornos diversos. Además, mantiene una política de actualización doctrinal constante mediante cooperación con aliados como Estados Unidos y la OTAN. Sin embargo, en comparación con potencias militares más avanzadas, aún puede optimizar su capacidad para conflictos de alta intensidad.</t>
  </si>
  <si>
    <t>El Ejército de Azul tiene una doctrina bien estructurada para guerra convencional en zonas andinas y desérticas debido a su experiencia histórica en estos terrenos. La geografía del país, con extensas zonas montañosas y áridas, ha obligado a desarrollar estrategias de combate enfocadas en movilidad en altura y adaptación al clima extremo. Sin embargo, en la Amazonía, enfrenta desafíos debido a la dificultad de aplicación de doctrinas convencionales en ambientes selváticos, donde el combate requiere mayor flexibilidad, tácticas de infiltración y adaptación a un terreno denso y hostil. Si bien existen manuales para operaciones en selva, estos requieren actualización para una mejor integración de nuevas tecnologías y tácticas modernas.</t>
  </si>
  <si>
    <t xml:space="preserve">Doctrina                 </t>
  </si>
  <si>
    <t>Ejército</t>
  </si>
  <si>
    <t>Peso%</t>
  </si>
  <si>
    <t>Factor potencia de combate sin efectivos</t>
  </si>
  <si>
    <t>Factor de potencia de combate con efectivos</t>
  </si>
  <si>
    <t>PCR AZUL</t>
  </si>
  <si>
    <t>PCR VERDE</t>
  </si>
  <si>
    <t>Vehículos de apoyo administrativo</t>
  </si>
  <si>
    <t>Denel M-1/M-4/M-8, 60 mm</t>
  </si>
  <si>
    <t>Brandt/Hotchkiss-Brand, 60 mm</t>
  </si>
  <si>
    <t>Vector PNP</t>
  </si>
  <si>
    <t>Turquia</t>
  </si>
  <si>
    <t>Relación de PCR</t>
  </si>
  <si>
    <t>Resistencia                    (1-100)</t>
  </si>
  <si>
    <t>Eficiencia de combustible</t>
  </si>
  <si>
    <t>La eficiencia de combustible es fundamental para reducir costos operativos y extender la autonomía sin necesidad de reabastecimiento frecuente, lo que mejora la sostenibilidad de las operaciones.</t>
  </si>
  <si>
    <t xml:space="preserve">Cantidad        </t>
  </si>
  <si>
    <t>La cantidad de misiles disponibles es un factor estratégico clave, ya que una mayor cantidad permite sostener operaciones prolongadas y aumentar la capacidad de respuesta ante múltiples amenazas.</t>
  </si>
  <si>
    <t>6. Puente (1-100)</t>
  </si>
  <si>
    <t>6. Tecnología (1-100):</t>
  </si>
  <si>
    <t>Basado en NATO Allied Joint Doctrine, una doctrina efectiva debe permitir operaciones en múltiples escenarios, con capacidad de actualización constante. Los ejércitos con doctrinas modernas se adaptan mejor a guerras híbridas, mientras que los que dependen de modelos tradicionales tienen menos flexibilidad operativa.</t>
  </si>
  <si>
    <t>Según estudios del U.S. Army War College, una estructura flexible permite adaptarse mejor a conflictos dinámicos. Los ejércitos que han optimizado su mando y control tienen mayor capacidad de respuesta ante crisis.</t>
  </si>
  <si>
    <t>RAND Corporation (Measuring Army Readiness) destaca que la preparación del personal es un factor crítico en la efectividad de combate. Los ejércitos que entrenan regularmente con aliados y simulan múltiples escenarios tienen ventaja operativa.</t>
  </si>
  <si>
    <t>Datos de Global Firepower y International Institute for Strategic Studies (IISS) muestran que los países con industrias de defensa desarrolladas tienen ventajas estratégicas, ya que no dependen de importaciones y pueden mantener operatividad en conflictos prolongados.</t>
  </si>
  <si>
    <t>Según el Center for Strategic &amp; International Studies (CSIS), la formación en pensamiento estratégico es clave para la toma de decisiones militares. Las academias militares de prestigio producen líderes con visión táctica y estratégica.</t>
  </si>
  <si>
    <t>Men Against Fire (S.L.A. Marshall) argumenta que la moral y la disciplina de la tropa son factores clave en la efectividad de combate. Un ejército bien entrenado y motivado tiene ventajas sobre fuerzas con menos cohesión y preparación.</t>
  </si>
  <si>
    <t>Según Stockholm International Peace Research Institute (SIPRI), la infraestructura militar determina la capacidad de un país para sostener operaciones prolongadas y responder a crisis de manera rápida y eficiente.</t>
  </si>
  <si>
    <t>Potencia combativa relativa de Azul y Verde por FCG</t>
  </si>
  <si>
    <t>Unidad</t>
  </si>
  <si>
    <t>Ponderación por característica</t>
  </si>
  <si>
    <t>Vehículos de combate</t>
  </si>
  <si>
    <t>Poder de fuego (calibre, munición, alcance)</t>
  </si>
  <si>
    <t xml:space="preserve">Sistema de control de fuego (precisión, visión nocturna, sensores) </t>
  </si>
  <si>
    <t>Vehículos de apoyo de combate</t>
  </si>
  <si>
    <t>Vehículos porta tropa o de transporte de tropa</t>
  </si>
  <si>
    <t>Eficiencia de Combustible</t>
  </si>
  <si>
    <t>Penetración de blindaje</t>
  </si>
  <si>
    <t>Operación en condiones extremas</t>
  </si>
  <si>
    <t>Tipo de guía</t>
  </si>
  <si>
    <t xml:space="preserve">Artillería antiaerea </t>
  </si>
  <si>
    <t>Vehículos de ingeniería militar</t>
  </si>
  <si>
    <t>0,2</t>
  </si>
  <si>
    <r>
      <t xml:space="preserve">Los </t>
    </r>
    <r>
      <rPr>
        <b/>
        <sz val="8"/>
        <color theme="1"/>
        <rFont val="Century Gothic"/>
        <family val="2"/>
      </rPr>
      <t>vehículos de combate</t>
    </r>
    <r>
      <rPr>
        <sz val="8"/>
        <color theme="1"/>
        <rFont val="Century Gothic"/>
        <family val="2"/>
      </rPr>
      <t xml:space="preserve"> son el pilar fundamental del combate directo. Están diseñados para atacar, destruir y resistir en el campo de batalla. Su </t>
    </r>
    <r>
      <rPr>
        <b/>
        <sz val="8"/>
        <color theme="1"/>
        <rFont val="Century Gothic"/>
        <family val="2"/>
      </rPr>
      <t>poder de fuego</t>
    </r>
    <r>
      <rPr>
        <sz val="8"/>
        <color theme="1"/>
        <rFont val="Century Gothic"/>
        <family val="2"/>
      </rPr>
      <t xml:space="preserve"> y </t>
    </r>
    <r>
      <rPr>
        <b/>
        <sz val="8"/>
        <color theme="1"/>
        <rFont val="Century Gothic"/>
        <family val="2"/>
      </rPr>
      <t>blindaje</t>
    </r>
    <r>
      <rPr>
        <sz val="8"/>
        <color theme="1"/>
        <rFont val="Century Gothic"/>
        <family val="2"/>
      </rPr>
      <t xml:space="preserve"> son los más fuertes entre todos los vehículos militares, lo que les permite participar en el enfrentamiento directo, tomar el control de áreas clave y resistir ataques. Este tipo de vehículo es la línea de fuego principal en un conflicto, lo que justifica el coeficiente más alto.</t>
    </r>
  </si>
  <si>
    <r>
      <t>Cantidad de vehículos (0.2):</t>
    </r>
    <r>
      <rPr>
        <sz val="8"/>
        <color theme="1"/>
        <rFont val="Century Gothic"/>
        <family val="2"/>
      </rPr>
      <t xml:space="preserve"> Aunque la cantidad puede ser útil para realizar maniobras, no tiene tanto impacto como la calidad de las unidades.</t>
    </r>
  </si>
  <si>
    <r>
      <t xml:space="preserve">Los </t>
    </r>
    <r>
      <rPr>
        <b/>
        <sz val="8"/>
        <color theme="1"/>
        <rFont val="Century Gothic"/>
        <family val="2"/>
      </rPr>
      <t>vehículos de apoyo de combate</t>
    </r>
    <r>
      <rPr>
        <sz val="8"/>
        <color theme="1"/>
        <rFont val="Century Gothic"/>
        <family val="2"/>
      </rPr>
      <t xml:space="preserve"> tienen un papel esencial en el </t>
    </r>
    <r>
      <rPr>
        <b/>
        <sz val="8"/>
        <color theme="1"/>
        <rFont val="Century Gothic"/>
        <family val="2"/>
      </rPr>
      <t>respaldo y soporte</t>
    </r>
    <r>
      <rPr>
        <sz val="8"/>
        <color theme="1"/>
        <rFont val="Century Gothic"/>
        <family val="2"/>
      </rPr>
      <t xml:space="preserve"> de las unidades de combate. Aunque tienen una capacidad de fuego y blindaje más limitada que los vehículos de combate, su rol sigue siendo crucial en la </t>
    </r>
    <r>
      <rPr>
        <b/>
        <sz val="8"/>
        <color theme="1"/>
        <rFont val="Century Gothic"/>
        <family val="2"/>
      </rPr>
      <t>protección de las unidades</t>
    </r>
    <r>
      <rPr>
        <sz val="8"/>
        <color theme="1"/>
        <rFont val="Century Gothic"/>
        <family val="2"/>
      </rPr>
      <t xml:space="preserve">, en el </t>
    </r>
    <r>
      <rPr>
        <b/>
        <sz val="8"/>
        <color theme="1"/>
        <rFont val="Century Gothic"/>
        <family val="2"/>
      </rPr>
      <t>reabastecimiento</t>
    </r>
    <r>
      <rPr>
        <sz val="8"/>
        <color theme="1"/>
        <rFont val="Century Gothic"/>
        <family val="2"/>
      </rPr>
      <t xml:space="preserve"> y en la </t>
    </r>
    <r>
      <rPr>
        <b/>
        <sz val="8"/>
        <color theme="1"/>
        <rFont val="Century Gothic"/>
        <family val="2"/>
      </rPr>
      <t>protección</t>
    </r>
    <r>
      <rPr>
        <sz val="8"/>
        <color theme="1"/>
        <rFont val="Century Gothic"/>
        <family val="2"/>
      </rPr>
      <t xml:space="preserve"> de las tropas de combate. Sin embargo, su impacto no es tan directo ni tan devastador como los vehículos de combate, y su función está más centrada en el apoyo estratégico que en la destrucción. Esto justifica un valor intermedio.</t>
    </r>
  </si>
  <si>
    <r>
      <t>Poder de fuego (0.3):</t>
    </r>
    <r>
      <rPr>
        <sz val="8"/>
        <color theme="1"/>
        <rFont val="Century Gothic"/>
        <family val="2"/>
      </rPr>
      <t xml:space="preserve"> Aunque son de apoyo, su capacidad de fuego sigue siendo importante para asistir a las unidades de combate.</t>
    </r>
  </si>
  <si>
    <r>
      <t>Sistema de control de fuego (0.2):</t>
    </r>
    <r>
      <rPr>
        <sz val="8"/>
        <color theme="1"/>
        <rFont val="Century Gothic"/>
        <family val="2"/>
      </rPr>
      <t xml:space="preserve"> La precisión no es tan importante en estos vehículos, pero algunos sistemas de control de fuego son útiles para apoyar a las tropas.</t>
    </r>
  </si>
  <si>
    <r>
      <t xml:space="preserve">Aunque los </t>
    </r>
    <r>
      <rPr>
        <b/>
        <sz val="8"/>
        <color theme="1"/>
        <rFont val="Century Gothic"/>
        <family val="2"/>
      </rPr>
      <t>vehículos porta tropa</t>
    </r>
    <r>
      <rPr>
        <sz val="8"/>
        <color theme="1"/>
        <rFont val="Century Gothic"/>
        <family val="2"/>
      </rPr>
      <t xml:space="preserve"> son esenciales para </t>
    </r>
    <r>
      <rPr>
        <b/>
        <sz val="8"/>
        <color theme="1"/>
        <rFont val="Century Gothic"/>
        <family val="2"/>
      </rPr>
      <t>trasladar tropas</t>
    </r>
    <r>
      <rPr>
        <sz val="8"/>
        <color theme="1"/>
        <rFont val="Century Gothic"/>
        <family val="2"/>
      </rPr>
      <t xml:space="preserve"> y </t>
    </r>
    <r>
      <rPr>
        <b/>
        <sz val="8"/>
        <color theme="1"/>
        <rFont val="Century Gothic"/>
        <family val="2"/>
      </rPr>
      <t>materiales</t>
    </r>
    <r>
      <rPr>
        <sz val="8"/>
        <color theme="1"/>
        <rFont val="Century Gothic"/>
        <family val="2"/>
      </rPr>
      <t xml:space="preserve"> al campo de batalla, su función no está directamente relacionada con el combate. Son muy importantes para garantizar la </t>
    </r>
    <r>
      <rPr>
        <b/>
        <sz val="8"/>
        <color theme="1"/>
        <rFont val="Century Gothic"/>
        <family val="2"/>
      </rPr>
      <t>movilidad</t>
    </r>
    <r>
      <rPr>
        <sz val="8"/>
        <color theme="1"/>
        <rFont val="Century Gothic"/>
        <family val="2"/>
      </rPr>
      <t xml:space="preserve"> de las tropas, pero no son activos de combate en sí mismos. En situaciones de combate, su rol se limita a transportar personal hacia posiciones clave y proporcionar soporte logístico. Su coeficiente es bajo en comparación con los vehículos de combate y de apoyo de combate, ya que no tienen un poder de destrucción directo.</t>
    </r>
  </si>
  <si>
    <r>
      <t xml:space="preserve">Los </t>
    </r>
    <r>
      <rPr>
        <b/>
        <sz val="8"/>
        <color theme="1"/>
        <rFont val="Century Gothic"/>
        <family val="2"/>
      </rPr>
      <t>aviones de transporte</t>
    </r>
    <r>
      <rPr>
        <sz val="8"/>
        <color theme="1"/>
        <rFont val="Century Gothic"/>
        <family val="2"/>
      </rPr>
      <t xml:space="preserve"> son fundamentales para </t>
    </r>
    <r>
      <rPr>
        <b/>
        <sz val="8"/>
        <color theme="1"/>
        <rFont val="Century Gothic"/>
        <family val="2"/>
      </rPr>
      <t>trasladar grandes cantidades de tropas y suministros</t>
    </r>
    <r>
      <rPr>
        <sz val="8"/>
        <color theme="1"/>
        <rFont val="Century Gothic"/>
        <family val="2"/>
      </rPr>
      <t xml:space="preserve"> a largas distancias, pero no participan en el combate directo. Aunque su </t>
    </r>
    <r>
      <rPr>
        <b/>
        <sz val="8"/>
        <color theme="1"/>
        <rFont val="Century Gothic"/>
        <family val="2"/>
      </rPr>
      <t>movilidad estratégica</t>
    </r>
    <r>
      <rPr>
        <sz val="8"/>
        <color theme="1"/>
        <rFont val="Century Gothic"/>
        <family val="2"/>
      </rPr>
      <t xml:space="preserve"> es esencial para operaciones en el campo de batalla, no tienen un impacto directo sobre los objetivos enemigos. Debido a su alta importancia logística y estratégica, el coeficiente es mayor que los vehículos de apoyo logístico, pero sigue siendo menor que los vehículos de combate.</t>
    </r>
  </si>
  <si>
    <r>
      <t xml:space="preserve">Los </t>
    </r>
    <r>
      <rPr>
        <b/>
        <sz val="8"/>
        <color theme="1"/>
        <rFont val="Century Gothic"/>
        <family val="2"/>
      </rPr>
      <t>helicópteros de transporte</t>
    </r>
    <r>
      <rPr>
        <sz val="8"/>
        <color theme="1"/>
        <rFont val="Century Gothic"/>
        <family val="2"/>
      </rPr>
      <t xml:space="preserve"> son igualmente importantes para el </t>
    </r>
    <r>
      <rPr>
        <b/>
        <sz val="8"/>
        <color theme="1"/>
        <rFont val="Century Gothic"/>
        <family val="2"/>
      </rPr>
      <t>traslado rápido</t>
    </r>
    <r>
      <rPr>
        <sz val="8"/>
        <color theme="1"/>
        <rFont val="Century Gothic"/>
        <family val="2"/>
      </rPr>
      <t xml:space="preserve"> de tropas, suministros y equipos en terrenos difíciles. Sin embargo, no tienen la misma capacidad de combate ni impacto destructivo que los vehículos de combate o de apoyo. Su coeficiente es mayor que los vehículos logísticos debido a su rol en operaciones tácticas, pero sigue siendo inferior a los vehículos que participan directamente en el combate.</t>
    </r>
  </si>
  <si>
    <r>
      <t xml:space="preserve">La </t>
    </r>
    <r>
      <rPr>
        <b/>
        <sz val="8"/>
        <color theme="1"/>
        <rFont val="Century Gothic"/>
        <family val="2"/>
      </rPr>
      <t>artillería</t>
    </r>
    <r>
      <rPr>
        <sz val="8"/>
        <color theme="1"/>
        <rFont val="Century Gothic"/>
        <family val="2"/>
      </rPr>
      <t xml:space="preserve"> es crucial para el </t>
    </r>
    <r>
      <rPr>
        <b/>
        <sz val="8"/>
        <color theme="1"/>
        <rFont val="Century Gothic"/>
        <family val="2"/>
      </rPr>
      <t>apoyo de fuego a larga distancia</t>
    </r>
    <r>
      <rPr>
        <sz val="8"/>
        <color theme="1"/>
        <rFont val="Century Gothic"/>
        <family val="2"/>
      </rPr>
      <t xml:space="preserve">. Su capacidad de destrucción es masiva y su impacto en el campo de batalla es decisivo para </t>
    </r>
    <r>
      <rPr>
        <b/>
        <sz val="8"/>
        <color theme="1"/>
        <rFont val="Century Gothic"/>
        <family val="2"/>
      </rPr>
      <t>romper líneas enemigas</t>
    </r>
    <r>
      <rPr>
        <sz val="8"/>
        <color theme="1"/>
        <rFont val="Century Gothic"/>
        <family val="2"/>
      </rPr>
      <t xml:space="preserve"> y proporcionar apoyo indirecto. Aunque no participen directamente en los combates de primer plano, la artillería tiene un efecto decisivo a nivel estratégico, lo que justifica su coeficiente alto.</t>
    </r>
  </si>
  <si>
    <r>
      <t>Movilidad (0.3):</t>
    </r>
    <r>
      <rPr>
        <sz val="8"/>
        <color theme="1"/>
        <rFont val="Century Gothic"/>
        <family val="2"/>
      </rPr>
      <t xml:space="preserve"> Aunque la movilidad es importante para reposicionar la artillería, su poder de fuego y precisión son los factores más importantes.</t>
    </r>
  </si>
  <si>
    <r>
      <t xml:space="preserve">Aunque los </t>
    </r>
    <r>
      <rPr>
        <b/>
        <sz val="8"/>
        <color theme="1"/>
        <rFont val="Century Gothic"/>
        <family val="2"/>
      </rPr>
      <t>morteros</t>
    </r>
    <r>
      <rPr>
        <sz val="8"/>
        <color theme="1"/>
        <rFont val="Century Gothic"/>
        <family val="2"/>
      </rPr>
      <t xml:space="preserve"> tienen una capacidad destructiva más limitada en comparación con la artillería pesada, son esenciales en el combate a </t>
    </r>
    <r>
      <rPr>
        <b/>
        <sz val="8"/>
        <color theme="1"/>
        <rFont val="Century Gothic"/>
        <family val="2"/>
      </rPr>
      <t>corta distancia</t>
    </r>
    <r>
      <rPr>
        <sz val="8"/>
        <color theme="1"/>
        <rFont val="Century Gothic"/>
        <family val="2"/>
      </rPr>
      <t>. Son utilizados para eliminar objetivos cercanos o difíciles de alcanzar. Tienen una buena capacidad de impacto en situaciones tácticas, pero su alcance y poder de fuego no son comparables con los de la artillería, lo que justifica un coeficiente ligeramente inferior.</t>
    </r>
  </si>
  <si>
    <r>
      <t>Potencia de fuegos (0.3):</t>
    </r>
    <r>
      <rPr>
        <sz val="8"/>
        <color theme="1"/>
        <rFont val="Century Gothic"/>
        <family val="2"/>
      </rPr>
      <t xml:space="preserve"> La potencia es un factor clave, pero menor que en la artillería pesada.</t>
    </r>
  </si>
  <si>
    <r>
      <t xml:space="preserve">Los </t>
    </r>
    <r>
      <rPr>
        <b/>
        <sz val="8"/>
        <color theme="1"/>
        <rFont val="Century Gothic"/>
        <family val="2"/>
      </rPr>
      <t>vehículos antitanque</t>
    </r>
    <r>
      <rPr>
        <sz val="8"/>
        <color theme="1"/>
        <rFont val="Century Gothic"/>
        <family val="2"/>
      </rPr>
      <t xml:space="preserve"> son fundamentales para </t>
    </r>
    <r>
      <rPr>
        <b/>
        <sz val="8"/>
        <color theme="1"/>
        <rFont val="Century Gothic"/>
        <family val="2"/>
      </rPr>
      <t>destruir vehículos blindados enemigos</t>
    </r>
    <r>
      <rPr>
        <sz val="8"/>
        <color theme="1"/>
        <rFont val="Century Gothic"/>
        <family val="2"/>
      </rPr>
      <t xml:space="preserve">. Tienen un </t>
    </r>
    <r>
      <rPr>
        <b/>
        <sz val="8"/>
        <color theme="1"/>
        <rFont val="Century Gothic"/>
        <family val="2"/>
      </rPr>
      <t>impacto directo</t>
    </r>
    <r>
      <rPr>
        <sz val="8"/>
        <color theme="1"/>
        <rFont val="Century Gothic"/>
        <family val="2"/>
      </rPr>
      <t xml:space="preserve"> en el combate al reducir la capacidad de los vehículos enemigos para operar en el campo de batalla. Su capacidad para neutralizar blindados es crucial, lo que justifica un coeficiente alto. Son, por tanto, tan importantes como los vehículos de combate, especialmente en escenarios donde los blindados juegan un rol central.</t>
    </r>
  </si>
  <si>
    <r>
      <t>Alcance (0.5):</t>
    </r>
    <r>
      <rPr>
        <sz val="8"/>
        <color theme="1"/>
        <rFont val="Century Gothic"/>
        <family val="2"/>
      </rPr>
      <t xml:space="preserve"> Los misiles antitanque deben ser capaces de alcanzar los vehículos blindados a largas distancias para ser efectivos.</t>
    </r>
  </si>
  <si>
    <r>
      <t xml:space="preserve">La </t>
    </r>
    <r>
      <rPr>
        <b/>
        <sz val="8"/>
        <color theme="1"/>
        <rFont val="Century Gothic"/>
        <family val="2"/>
      </rPr>
      <t>artillería antiaérea</t>
    </r>
    <r>
      <rPr>
        <sz val="8"/>
        <color theme="1"/>
        <rFont val="Century Gothic"/>
        <family val="2"/>
      </rPr>
      <t xml:space="preserve"> juega un papel crucial en la </t>
    </r>
    <r>
      <rPr>
        <b/>
        <sz val="8"/>
        <color theme="1"/>
        <rFont val="Century Gothic"/>
        <family val="2"/>
      </rPr>
      <t>protección</t>
    </r>
    <r>
      <rPr>
        <sz val="8"/>
        <color theme="1"/>
        <rFont val="Century Gothic"/>
        <family val="2"/>
      </rPr>
      <t xml:space="preserve"> de las fuerzas terrestres contra ataques aéreos. Aunque no tienen un impacto directo sobre las tropas enemigas en el suelo, su rol es fundamental en la </t>
    </r>
    <r>
      <rPr>
        <b/>
        <sz val="8"/>
        <color theme="1"/>
        <rFont val="Century Gothic"/>
        <family val="2"/>
      </rPr>
      <t>defensa aérea</t>
    </r>
    <r>
      <rPr>
        <sz val="8"/>
        <color theme="1"/>
        <rFont val="Century Gothic"/>
        <family val="2"/>
      </rPr>
      <t xml:space="preserve"> y para neutralizar amenazas aéreas que puedan cambiar el curso de un combate. Es menos relevante en la destrucción directa de unidades en el terreno, pero su rol estratégico sigue siendo alto.</t>
    </r>
  </si>
  <si>
    <r>
      <t xml:space="preserve">Los </t>
    </r>
    <r>
      <rPr>
        <b/>
        <sz val="8"/>
        <color theme="1"/>
        <rFont val="Century Gothic"/>
        <family val="2"/>
      </rPr>
      <t>vehículos de ingeniería militar</t>
    </r>
    <r>
      <rPr>
        <sz val="8"/>
        <color theme="1"/>
        <rFont val="Century Gothic"/>
        <family val="2"/>
      </rPr>
      <t xml:space="preserve"> son esenciales para realizar </t>
    </r>
    <r>
      <rPr>
        <b/>
        <sz val="8"/>
        <color theme="1"/>
        <rFont val="Century Gothic"/>
        <family val="2"/>
      </rPr>
      <t>tareas logísticas</t>
    </r>
    <r>
      <rPr>
        <sz val="8"/>
        <color theme="1"/>
        <rFont val="Century Gothic"/>
        <family val="2"/>
      </rPr>
      <t>, como la construcción de infraestructuras y el despeje de terrenos. Aunque no tienen un impacto directo en el combate, sus capacidades para garantizar la movilidad de las tropas y asegurar rutas de suministro son fundamentales para el éxito de las operaciones. Su coeficiente es intermedio porque no participan directamente en la batalla, pero son clave en la preparación del terreno.</t>
    </r>
  </si>
  <si>
    <t>Los vehículos de comando y control son fundamentales para la coordinación y gestión de las operaciones. Sin un comando adecuado, las fuerzas militares no pueden ejecutar estrategias de forma eficiente. Tienen un impacto directo en el resultado de una batalla, ya que son responsables de la toma de decisiones y la organización de las tropas. Este rol estratégico les da un valor comparable al de los vehículos de combate.</t>
  </si>
  <si>
    <r>
      <t>Alcance (0.5):</t>
    </r>
    <r>
      <rPr>
        <sz val="8"/>
        <color theme="1"/>
        <rFont val="Century Gothic"/>
        <family val="2"/>
      </rPr>
      <t xml:space="preserve"> El alcance de comunicación es crucial para mantener la coordinación entre todas las unidades.</t>
    </r>
  </si>
  <si>
    <r>
      <t xml:space="preserve">Los </t>
    </r>
    <r>
      <rPr>
        <b/>
        <sz val="8"/>
        <color theme="1"/>
        <rFont val="Century Gothic"/>
        <family val="2"/>
      </rPr>
      <t>vehículos de apoyo administrativo</t>
    </r>
    <r>
      <rPr>
        <sz val="8"/>
        <color theme="1"/>
        <rFont val="Century Gothic"/>
        <family val="2"/>
      </rPr>
      <t xml:space="preserve"> son importantes para la logística, pero no tienen un impacto directo en el combate. Se utilizan para transportar suministros y equipos, pero no participan activamente en la ofensiva o defensa. Debido a su rol secundario, su coeficiente es bajo.</t>
    </r>
  </si>
  <si>
    <r>
      <t>Capacidad de Carga (0.3):</t>
    </r>
    <r>
      <rPr>
        <sz val="8"/>
        <color theme="1"/>
        <rFont val="Century Gothic"/>
        <family val="2"/>
      </rPr>
      <t xml:space="preserve"> Deben ser capaces de transportar suministros y recursos esenciales.</t>
    </r>
  </si>
  <si>
    <r>
      <t>Movilidad (0.2):</t>
    </r>
    <r>
      <rPr>
        <sz val="8"/>
        <color theme="1"/>
        <rFont val="Century Gothic"/>
        <family val="2"/>
      </rPr>
      <t xml:space="preserve"> La movilidad es importante para asegurar que los recursos lleguen a tiempo, pero no es lo más crítico.</t>
    </r>
  </si>
  <si>
    <r>
      <t>Fiabilidad (0.1):</t>
    </r>
    <r>
      <rPr>
        <sz val="8"/>
        <color theme="1"/>
        <rFont val="Century Gothic"/>
        <family val="2"/>
      </rPr>
      <t xml:space="preserve"> Necesitan ser confiables para cumplir su rol, pero su impacto es menor que en otros vehículos.</t>
    </r>
  </si>
  <si>
    <r>
      <t>Versatilidad (0.1):</t>
    </r>
    <r>
      <rPr>
        <sz val="8"/>
        <color theme="1"/>
        <rFont val="Century Gothic"/>
        <family val="2"/>
      </rPr>
      <t xml:space="preserve"> Deben ser versátiles para cumplir diversas funciones logísticas.</t>
    </r>
  </si>
  <si>
    <r>
      <t>Tecnología (0.1):</t>
    </r>
    <r>
      <rPr>
        <sz val="8"/>
        <color theme="1"/>
        <rFont val="Century Gothic"/>
        <family val="2"/>
      </rPr>
      <t xml:space="preserve"> Aunque útil, la tecnología no es la característica más relevante en estos vehículos.</t>
    </r>
  </si>
  <si>
    <r>
      <t>Cantidad (0.2):</t>
    </r>
    <r>
      <rPr>
        <sz val="8"/>
        <color theme="1"/>
        <rFont val="Century Gothic"/>
        <family val="2"/>
      </rPr>
      <t xml:space="preserve"> Tener más vehículos aumenta la capacidad de distribución de recursos, pero no es tan relevante como sus capacidades individuales.</t>
    </r>
  </si>
  <si>
    <r>
      <t xml:space="preserve">Las </t>
    </r>
    <r>
      <rPr>
        <b/>
        <sz val="8"/>
        <color theme="1"/>
        <rFont val="Century Gothic"/>
        <family val="2"/>
      </rPr>
      <t>ambulancias</t>
    </r>
    <r>
      <rPr>
        <sz val="8"/>
        <color theme="1"/>
        <rFont val="Century Gothic"/>
        <family val="2"/>
      </rPr>
      <t xml:space="preserve"> son esenciales para la evacuación de heridos, pero no participan en el combate. Su función es médica y de evacuación, y su impacto en el combate es indirecto. Como tal, su coeficiente es el más bajo de todos los vehículos.</t>
    </r>
  </si>
  <si>
    <r>
      <t>Cantidad (0.1):</t>
    </r>
    <r>
      <rPr>
        <sz val="8"/>
        <color theme="1"/>
        <rFont val="Century Gothic"/>
        <family val="2"/>
      </rPr>
      <t xml:space="preserve"> Aunque tener más ambulancias es útil, no tienen un impacto directo en el combate.</t>
    </r>
  </si>
  <si>
    <t>Experiencia</t>
  </si>
  <si>
    <t>OTO Melara M-56, 105 MM</t>
  </si>
  <si>
    <t>Yugoimport, 105 MM</t>
  </si>
  <si>
    <t>M109 A1, 155 MM</t>
  </si>
  <si>
    <t>D-30, 122 MM</t>
  </si>
  <si>
    <t>M-46, 130 MM</t>
  </si>
  <si>
    <t>BM-21, 122 MM</t>
  </si>
  <si>
    <t>M101/M2A1, 105 MM</t>
  </si>
  <si>
    <t>SOFMA mod. 51, 155 MM</t>
  </si>
  <si>
    <t>Tipo 90B, 122 MM</t>
  </si>
  <si>
    <t>Obús autopropulsado M109 M109A3, 155 MM</t>
  </si>
  <si>
    <t>Obús autopropulsado M109 M109A5, 155 MM</t>
  </si>
  <si>
    <t>Obús autopropulsado M109 M992, 155 MM</t>
  </si>
  <si>
    <t>Astros II (cohetes múltiple) MK3-M, 108 MM</t>
  </si>
  <si>
    <t>1. Vehículos de Combate (Coeficiente: 4</t>
  </si>
  <si>
    <r>
      <t>Blindaje (1):</t>
    </r>
    <r>
      <rPr>
        <sz val="8"/>
        <color theme="1"/>
        <rFont val="Century Gothic"/>
        <family val="2"/>
      </rPr>
      <t xml:space="preserve"> El blindaje es fundamental para resistir los disparos y explosiones directas, pero su importancia es secundaria frente al poder de fuego.</t>
    </r>
  </si>
  <si>
    <r>
      <t>Poder de fuego (1.2):</t>
    </r>
    <r>
      <rPr>
        <sz val="8"/>
        <color theme="1"/>
        <rFont val="Century Gothic"/>
        <family val="2"/>
      </rPr>
      <t xml:space="preserve"> Este es el factor más crítico, ya que un vehículo de combate se caracteriza principalmente por su capacidad destructiva. La potencia de fuego es esencial para cumplir su misión de destrucción.</t>
    </r>
  </si>
  <si>
    <r>
      <t>Movilidad (0.8):</t>
    </r>
    <r>
      <rPr>
        <sz val="8"/>
        <color theme="1"/>
        <rFont val="Century Gothic"/>
        <family val="2"/>
      </rPr>
      <t xml:space="preserve"> Es necesario que los vehículos de combate se muevan rápidamente en el terreno, pero no es tan crucial como el blindaje y el poder de fuego.</t>
    </r>
  </si>
  <si>
    <r>
      <t>Sistema de control de fuego (0.6):</t>
    </r>
    <r>
      <rPr>
        <sz val="8"/>
        <color theme="1"/>
        <rFont val="Century Gothic"/>
        <family val="2"/>
      </rPr>
      <t xml:space="preserve"> La capacidad de apuntar y disparar con precisión es útil, pero no tiene la misma prioridad que otras características.</t>
    </r>
  </si>
  <si>
    <r>
      <t>Apoyo logístico (0.2):</t>
    </r>
    <r>
      <rPr>
        <sz val="8"/>
        <color theme="1"/>
        <rFont val="Century Gothic"/>
        <family val="2"/>
      </rPr>
      <t xml:space="preserve"> Aunque importante, el suministro de munición y combustible es más secundario en estos vehículos.</t>
    </r>
  </si>
  <si>
    <t>2. Vehículos de Apoyo de Combate (Coeficiente: 1)</t>
  </si>
  <si>
    <r>
      <t>Blindaje (0.2):</t>
    </r>
    <r>
      <rPr>
        <sz val="8"/>
        <color theme="1"/>
        <rFont val="Century Gothic"/>
        <family val="2"/>
      </rPr>
      <t xml:space="preserve"> Necesitan cierta protección, pero no tanto como los vehículos de combate, ya que su rol es de apoyo.</t>
    </r>
  </si>
  <si>
    <r>
      <t>Movilidad (0.2):</t>
    </r>
    <r>
      <rPr>
        <sz val="8"/>
        <color theme="1"/>
        <rFont val="Century Gothic"/>
        <family val="2"/>
      </rPr>
      <t xml:space="preserve"> La movilidad es crucial para que los vehículos de apoyo se desplacen rápidamente y se ubiquen donde más se les necesite.</t>
    </r>
  </si>
  <si>
    <r>
      <t>Apoyo logístico (0.05):</t>
    </r>
    <r>
      <rPr>
        <sz val="8"/>
        <color theme="1"/>
        <rFont val="Century Gothic"/>
        <family val="2"/>
      </rPr>
      <t xml:space="preserve"> Esencial para garantizar que los vehículos puedan mantenerse operativos durante la misión.</t>
    </r>
  </si>
  <si>
    <r>
      <t>Cantidad de vehículos (0.05):</t>
    </r>
    <r>
      <rPr>
        <sz val="8"/>
        <color theme="1"/>
        <rFont val="Century Gothic"/>
        <family val="2"/>
      </rPr>
      <t xml:space="preserve"> Tener más vehículos asegura un soporte más amplio para las unidades de combate.</t>
    </r>
  </si>
  <si>
    <t>3. Vehículos Porta Tropas o de Transporte de Tropas (Coeficiente: 0.6)</t>
  </si>
  <si>
    <r>
      <t>Capacidad de Carga (0.2):</t>
    </r>
    <r>
      <rPr>
        <sz val="8"/>
        <color theme="1"/>
        <rFont val="Century Gothic"/>
        <family val="2"/>
      </rPr>
      <t xml:space="preserve"> La capacidad para transportar personal es el factor más importante en estos vehículos.</t>
    </r>
  </si>
  <si>
    <r>
      <t>Movilidad (0.15):</t>
    </r>
    <r>
      <rPr>
        <sz val="8"/>
        <color theme="1"/>
        <rFont val="Century Gothic"/>
        <family val="2"/>
      </rPr>
      <t xml:space="preserve"> La movilidad es clave para llevar rápidamente a las tropas al lugar de combate.</t>
    </r>
  </si>
  <si>
    <r>
      <t>Resistencia (0.1):</t>
    </r>
    <r>
      <rPr>
        <sz val="8"/>
        <color theme="1"/>
        <rFont val="Century Gothic"/>
        <family val="2"/>
      </rPr>
      <t xml:space="preserve"> No necesitan tanta resistencia como los vehículos de combate, ya que su rol es más logístico.</t>
    </r>
  </si>
  <si>
    <r>
      <t>Tecnología (0.05):</t>
    </r>
    <r>
      <rPr>
        <sz val="8"/>
        <color theme="1"/>
        <rFont val="Century Gothic"/>
        <family val="2"/>
      </rPr>
      <t xml:space="preserve"> Tecnología básica para la comunicación y coordinación de tropas.</t>
    </r>
  </si>
  <si>
    <r>
      <t>Autonomía (0.05):</t>
    </r>
    <r>
      <rPr>
        <sz val="8"/>
        <color theme="1"/>
        <rFont val="Century Gothic"/>
        <family val="2"/>
      </rPr>
      <t xml:space="preserve"> Aunque importante, no es tan relevante como la capacidad de carga y la movilidad.</t>
    </r>
  </si>
  <si>
    <r>
      <t>Cantidad (0.05):</t>
    </r>
    <r>
      <rPr>
        <sz val="8"/>
        <color theme="1"/>
        <rFont val="Century Gothic"/>
        <family val="2"/>
      </rPr>
      <t xml:space="preserve"> La cantidad no es tan relevante como las capacidades individuales de cada vehículo.</t>
    </r>
  </si>
  <si>
    <t>4. Avión de Transporte (Coeficiente: 1)</t>
  </si>
  <si>
    <r>
      <t>Capacidad de Carga (0.4):</t>
    </r>
    <r>
      <rPr>
        <sz val="8"/>
        <color theme="1"/>
        <rFont val="Century Gothic"/>
        <family val="2"/>
      </rPr>
      <t xml:space="preserve"> Un avión de transporte necesita una gran capacidad para llevar tropas y suministros.</t>
    </r>
  </si>
  <si>
    <r>
      <t>Autonomía (0.2):</t>
    </r>
    <r>
      <rPr>
        <sz val="8"/>
        <color theme="1"/>
        <rFont val="Century Gothic"/>
        <family val="2"/>
      </rPr>
      <t xml:space="preserve"> Necesita suficiente autonomía para realizar misiones a larga distancia.</t>
    </r>
  </si>
  <si>
    <r>
      <t>Movilidad (0.2):</t>
    </r>
    <r>
      <rPr>
        <sz val="8"/>
        <color theme="1"/>
        <rFont val="Century Gothic"/>
        <family val="2"/>
      </rPr>
      <t xml:space="preserve"> La capacidad de moverse rápidamente es importante, pero no es tan crucial como la carga y autonomía.</t>
    </r>
  </si>
  <si>
    <r>
      <t>Tecnología (0.1):</t>
    </r>
    <r>
      <rPr>
        <sz val="8"/>
        <color theme="1"/>
        <rFont val="Century Gothic"/>
        <family val="2"/>
      </rPr>
      <t xml:space="preserve"> La tecnología en estos aviones facilita la navegación y gestión de la carga.</t>
    </r>
  </si>
  <si>
    <r>
      <t>Eficiencia de combustible (0.05):</t>
    </r>
    <r>
      <rPr>
        <sz val="8"/>
        <color theme="1"/>
        <rFont val="Century Gothic"/>
        <family val="2"/>
      </rPr>
      <t xml:space="preserve"> La eficiencia de combustible es importante para maximizar las misiones de largo alcance.</t>
    </r>
  </si>
  <si>
    <r>
      <t>Cantidad (0.05):</t>
    </r>
    <r>
      <rPr>
        <sz val="8"/>
        <color theme="1"/>
        <rFont val="Century Gothic"/>
        <family val="2"/>
      </rPr>
      <t xml:space="preserve"> Aunque varios aviones son valiosos, la capacidad de cada avión es más importante que la cantidad.</t>
    </r>
  </si>
  <si>
    <t>5. Helicópteros de Transporte (Coeficiente: 1)</t>
  </si>
  <si>
    <r>
      <t>Capacidad de Carga (0.4):</t>
    </r>
    <r>
      <rPr>
        <sz val="8"/>
        <color theme="1"/>
        <rFont val="Century Gothic"/>
        <family val="2"/>
      </rPr>
      <t xml:space="preserve"> Los helicópteros deben tener suficiente capacidad para transportar tropas o materiales a zonas difíciles de acceder.</t>
    </r>
  </si>
  <si>
    <r>
      <t>Autonomía (0.2):</t>
    </r>
    <r>
      <rPr>
        <sz val="8"/>
        <color theme="1"/>
        <rFont val="Century Gothic"/>
        <family val="2"/>
      </rPr>
      <t xml:space="preserve"> Necesitan suficiente autonomía para cubrir grandes distancias sin reabastecerse.</t>
    </r>
  </si>
  <si>
    <r>
      <t>Movilidad (0.2):</t>
    </r>
    <r>
      <rPr>
        <sz val="8"/>
        <color theme="1"/>
        <rFont val="Century Gothic"/>
        <family val="2"/>
      </rPr>
      <t xml:space="preserve"> La movilidad es crítica para su efectividad, ya que los helicópteros deben operar en espacios pequeños y terrenos difíciles.</t>
    </r>
  </si>
  <si>
    <r>
      <t>Tecnología (0.1):</t>
    </r>
    <r>
      <rPr>
        <sz val="8"/>
        <color theme="1"/>
        <rFont val="Century Gothic"/>
        <family val="2"/>
      </rPr>
      <t xml:space="preserve"> La tecnología ayuda en la navegación y en la seguridad de las operaciones, pero no es lo más crucial.</t>
    </r>
  </si>
  <si>
    <r>
      <t>Eficiencia de combustible (0.05):</t>
    </r>
    <r>
      <rPr>
        <sz val="8"/>
        <color theme="1"/>
        <rFont val="Century Gothic"/>
        <family val="2"/>
      </rPr>
      <t xml:space="preserve"> Aunque importante, no tiene tanto peso como las otras características.</t>
    </r>
  </si>
  <si>
    <r>
      <t>Cantidad (0.05):</t>
    </r>
    <r>
      <rPr>
        <sz val="8"/>
        <color theme="1"/>
        <rFont val="Century Gothic"/>
        <family val="2"/>
      </rPr>
      <t xml:space="preserve"> No es necesario tener muchos, pero una cantidad adecuada es importante para cubrir las necesidades.</t>
    </r>
  </si>
  <si>
    <t>6. Artillería (Coeficiente: 1.5)</t>
  </si>
  <si>
    <r>
      <t>Potencia de Fuego (0.6):</t>
    </r>
    <r>
      <rPr>
        <sz val="8"/>
        <color theme="1"/>
        <rFont val="Century Gothic"/>
        <family val="2"/>
      </rPr>
      <t xml:space="preserve"> La artillería está diseñada principalmente para proporcionar un alto poder de fuego a larga distancia, lo que es esencial para su efectividad.</t>
    </r>
  </si>
  <si>
    <r>
      <t>Precisión (0.4):</t>
    </r>
    <r>
      <rPr>
        <sz val="8"/>
        <color theme="1"/>
        <rFont val="Century Gothic"/>
        <family val="2"/>
      </rPr>
      <t xml:space="preserve"> La capacidad para apuntar y destruir objetivos clave con precisión es crucial.</t>
    </r>
  </si>
  <si>
    <r>
      <t>Facilidad de Despliegue (0.1):</t>
    </r>
    <r>
      <rPr>
        <sz val="8"/>
        <color theme="1"/>
        <rFont val="Century Gothic"/>
        <family val="2"/>
      </rPr>
      <t xml:space="preserve"> La capacidad de mover rápidamente la artillería en el campo de batalla es importante, pero no tan crítica como otras características.</t>
    </r>
  </si>
  <si>
    <r>
      <t>Tecnología (0.05):</t>
    </r>
    <r>
      <rPr>
        <sz val="8"/>
        <color theme="1"/>
        <rFont val="Century Gothic"/>
        <family val="2"/>
      </rPr>
      <t xml:space="preserve"> Aunque la tecnología puede mejorar la precisión, la habilidad operativa es más importante.</t>
    </r>
  </si>
  <si>
    <r>
      <t>Cantidad (0.05):</t>
    </r>
    <r>
      <rPr>
        <sz val="8"/>
        <color theme="1"/>
        <rFont val="Century Gothic"/>
        <family val="2"/>
      </rPr>
      <t xml:space="preserve"> La cantidad de piezas de artillería es importante, pero una unidad de alta calidad es más útil.</t>
    </r>
  </si>
  <si>
    <t>7. Morteros (Coeficiente: 1)</t>
  </si>
  <si>
    <r>
      <t>Calibre (0.2):</t>
    </r>
    <r>
      <rPr>
        <sz val="8"/>
        <color theme="1"/>
        <rFont val="Century Gothic"/>
        <family val="2"/>
      </rPr>
      <t xml:space="preserve"> El calibre es importante para determinar la capacidad destructiva del mortero.</t>
    </r>
  </si>
  <si>
    <r>
      <t>Alcance máximo (0.3):</t>
    </r>
    <r>
      <rPr>
        <sz val="8"/>
        <color theme="1"/>
        <rFont val="Century Gothic"/>
        <family val="2"/>
      </rPr>
      <t xml:space="preserve"> El alcance es crucial para asegurar que los morteros puedan atacar a distancias adecuadas.</t>
    </r>
  </si>
  <si>
    <r>
      <t>Movilidad (0.1):</t>
    </r>
    <r>
      <rPr>
        <sz val="8"/>
        <color theme="1"/>
        <rFont val="Century Gothic"/>
        <family val="2"/>
      </rPr>
      <t xml:space="preserve"> Los morteros deben ser móviles para cambiar de ubicación, pero la movilidad no es tan importante como la potencia de fuego.</t>
    </r>
  </si>
  <si>
    <r>
      <t>Tiempo de preparación y despliegue (0.05):</t>
    </r>
    <r>
      <rPr>
        <sz val="8"/>
        <color theme="1"/>
        <rFont val="Century Gothic"/>
        <family val="2"/>
      </rPr>
      <t xml:space="preserve"> Es útil que los morteros puedan ser desplegados rápidamente, pero no es la característica más importante.</t>
    </r>
  </si>
  <si>
    <r>
      <t>Cantidad (0.05):</t>
    </r>
    <r>
      <rPr>
        <sz val="8"/>
        <color theme="1"/>
        <rFont val="Century Gothic"/>
        <family val="2"/>
      </rPr>
      <t xml:space="preserve"> Tener varios morteros asegura un ataque más efectivo, pero la calidad de los morteros tiene mayor peso.</t>
    </r>
  </si>
  <si>
    <t>8. Antitanque (Coeficiente: 1.3)</t>
  </si>
  <si>
    <r>
      <t>Penetración de blindaje (0.4):</t>
    </r>
    <r>
      <rPr>
        <sz val="8"/>
        <color theme="1"/>
        <rFont val="Century Gothic"/>
        <family val="2"/>
      </rPr>
      <t xml:space="preserve"> La capacidad de penetrar blindajes enemigos es la característica más importante.</t>
    </r>
  </si>
  <si>
    <r>
      <t>Operación en condiciones extremas (0.2):</t>
    </r>
    <r>
      <rPr>
        <sz val="8"/>
        <color theme="1"/>
        <rFont val="Century Gothic"/>
        <family val="2"/>
      </rPr>
      <t xml:space="preserve"> El funcionamiento en condiciones adversas es esencial para asegurar la efectividad en diversas situaciones de combate.</t>
    </r>
  </si>
  <si>
    <r>
      <t>Efectividad (0.1):</t>
    </r>
    <r>
      <rPr>
        <sz val="8"/>
        <color theme="1"/>
        <rFont val="Century Gothic"/>
        <family val="2"/>
      </rPr>
      <t xml:space="preserve"> La efectividad en el campo de batalla es crítica para garantizar que el arma cumpla su misión.</t>
    </r>
  </si>
  <si>
    <r>
      <t>Tipo de guía (0.05):</t>
    </r>
    <r>
      <rPr>
        <sz val="8"/>
        <color theme="1"/>
        <rFont val="Century Gothic"/>
        <family val="2"/>
      </rPr>
      <t xml:space="preserve"> La precisión en la guía es importante, pero la capacidad de penetración tiene mayor relevancia.</t>
    </r>
  </si>
  <si>
    <r>
      <t>Cantidad de cohetes (0.05):</t>
    </r>
    <r>
      <rPr>
        <sz val="8"/>
        <color theme="1"/>
        <rFont val="Century Gothic"/>
        <family val="2"/>
      </rPr>
      <t xml:space="preserve"> Tener más cohetes aumenta la capacidad de uso, pero no es tan relevante como las otras características.</t>
    </r>
  </si>
  <si>
    <t>9. Artillería Antiaérea (Coeficiente: 1.1)</t>
  </si>
  <si>
    <r>
      <t>Capacidad de Intercepción (0.4):</t>
    </r>
    <r>
      <rPr>
        <sz val="8"/>
        <color theme="1"/>
        <rFont val="Century Gothic"/>
        <family val="2"/>
      </rPr>
      <t xml:space="preserve"> La principal función de la artillería antiaérea es interceptar aeronaves enemigas, lo que la hace muy importante.</t>
    </r>
  </si>
  <si>
    <r>
      <t>Movilidad (0.2):</t>
    </r>
    <r>
      <rPr>
        <sz val="8"/>
        <color theme="1"/>
        <rFont val="Century Gothic"/>
        <family val="2"/>
      </rPr>
      <t xml:space="preserve"> La capacidad para reposicionar las armas rápidamente es importante, pero no es más crítica que la capacidad de intercepción.</t>
    </r>
  </si>
  <si>
    <r>
      <t>Blindaje (0.3):</t>
    </r>
    <r>
      <rPr>
        <sz val="8"/>
        <color theme="1"/>
        <rFont val="Century Gothic"/>
        <family val="2"/>
      </rPr>
      <t xml:space="preserve"> Necesitan blindaje para resistir ataques aéreos y garantizar su funcionamiento.</t>
    </r>
  </si>
  <si>
    <r>
      <t>Tecnología (0.1):</t>
    </r>
    <r>
      <rPr>
        <sz val="8"/>
        <color theme="1"/>
        <rFont val="Century Gothic"/>
        <family val="2"/>
      </rPr>
      <t xml:space="preserve"> La tecnología avanzada es fundamental para el control y la efectividad de la defensa antiaérea.</t>
    </r>
  </si>
  <si>
    <r>
      <t>Autonomía (0.05):</t>
    </r>
    <r>
      <rPr>
        <sz val="8"/>
        <color theme="1"/>
        <rFont val="Century Gothic"/>
        <family val="2"/>
      </rPr>
      <t xml:space="preserve"> La autonomía es menos crítica, ya que la artillería antiaérea está centrada en la defensa inmediata.</t>
    </r>
  </si>
  <si>
    <r>
      <t>Cantidad (0.05):</t>
    </r>
    <r>
      <rPr>
        <sz val="8"/>
        <color theme="1"/>
        <rFont val="Century Gothic"/>
        <family val="2"/>
      </rPr>
      <t xml:space="preserve"> Tener más unidades aumenta la cobertura, pero no es tan determinante como las capacidades individuales.</t>
    </r>
  </si>
  <si>
    <t>10. Vehículos de Ingeniería Militar (Coeficiente: 0.8)</t>
  </si>
  <si>
    <r>
      <t>Capacidad de Construcción (0.2):</t>
    </r>
    <r>
      <rPr>
        <sz val="8"/>
        <color theme="1"/>
        <rFont val="Century Gothic"/>
        <family val="2"/>
      </rPr>
      <t xml:space="preserve"> Su capacidad para construir barreras, puentes y otras infraestructuras es la característica más relevante.</t>
    </r>
  </si>
  <si>
    <r>
      <t>Colocación de Minas (0.2):</t>
    </r>
    <r>
      <rPr>
        <sz val="8"/>
        <color theme="1"/>
        <rFont val="Century Gothic"/>
        <family val="2"/>
      </rPr>
      <t xml:space="preserve"> La colocación de minas es vital en ciertos escenarios, lo que hace que esta característica tenga un valor intermedio.</t>
    </r>
  </si>
  <si>
    <r>
      <t>Despeje de Terreno (0.2):</t>
    </r>
    <r>
      <rPr>
        <sz val="8"/>
        <color theme="1"/>
        <rFont val="Century Gothic"/>
        <family val="2"/>
      </rPr>
      <t xml:space="preserve"> La capacidad de despejar el terreno es clave para garantizar que las tropas puedan avanzar.</t>
    </r>
  </si>
  <si>
    <r>
      <t>Movilidad (0.1):</t>
    </r>
    <r>
      <rPr>
        <sz val="8"/>
        <color theme="1"/>
        <rFont val="Century Gothic"/>
        <family val="2"/>
      </rPr>
      <t xml:space="preserve"> Los vehículos de ingeniería deben ser capaces de moverse en el campo, pero la construcción y despeje de terreno tienen mayor peso.</t>
    </r>
  </si>
  <si>
    <r>
      <t>Puente (0.05):</t>
    </r>
    <r>
      <rPr>
        <sz val="8"/>
        <color theme="1"/>
        <rFont val="Century Gothic"/>
        <family val="2"/>
      </rPr>
      <t xml:space="preserve"> La capacidad de construir puentes es importante para facilitar el paso de tropas y vehículos.</t>
    </r>
  </si>
  <si>
    <r>
      <t>Cantidad (0.05):</t>
    </r>
    <r>
      <rPr>
        <sz val="8"/>
        <color theme="1"/>
        <rFont val="Century Gothic"/>
        <family val="2"/>
      </rPr>
      <t xml:space="preserve"> La cantidad de vehículos es menos relevante, ya que su capacidad individual es lo más importante.</t>
    </r>
  </si>
  <si>
    <t>11. Comando y Control (Coeficiente: 1.5)</t>
  </si>
  <si>
    <r>
      <t>Fiabilidad (0.4):</t>
    </r>
    <r>
      <rPr>
        <sz val="8"/>
        <color theme="1"/>
        <rFont val="Century Gothic"/>
        <family val="2"/>
      </rPr>
      <t xml:space="preserve"> La fiabilidad en las comunicaciones es esencial para evitar fallos en momentos críticos.</t>
    </r>
  </si>
  <si>
    <r>
      <t>Capacidad de Comunicación (0.3):</t>
    </r>
    <r>
      <rPr>
        <sz val="8"/>
        <color theme="1"/>
        <rFont val="Century Gothic"/>
        <family val="2"/>
      </rPr>
      <t xml:space="preserve"> La capacidad para comunicarse de manera efectiva es fundamental para coordinar las operaciones.</t>
    </r>
  </si>
  <si>
    <r>
      <t>Flexibilidad Operacional (0.2):</t>
    </r>
    <r>
      <rPr>
        <sz val="8"/>
        <color theme="1"/>
        <rFont val="Century Gothic"/>
        <family val="2"/>
      </rPr>
      <t xml:space="preserve"> La flexibilidad en las operaciones permite adaptarse a cambios en tiempo real.</t>
    </r>
  </si>
  <si>
    <r>
      <t>Tecnología de Comunicación (0.05):</t>
    </r>
    <r>
      <rPr>
        <sz val="8"/>
        <color theme="1"/>
        <rFont val="Century Gothic"/>
        <family val="2"/>
      </rPr>
      <t xml:space="preserve"> La tecnología moderna mejora la eficiencia de las comunicaciones.</t>
    </r>
  </si>
  <si>
    <r>
      <t>Cantidad (0.05):</t>
    </r>
    <r>
      <rPr>
        <sz val="8"/>
        <color theme="1"/>
        <rFont val="Century Gothic"/>
        <family val="2"/>
      </rPr>
      <t xml:space="preserve"> Aunque varios centros de comando son útiles, la capacidad de cada uno es más importante que la cantidad.</t>
    </r>
  </si>
  <si>
    <t>12. Vehículos de Apoyo Administrativo (Coeficiente: 0.8)</t>
  </si>
  <si>
    <t>13. Ambulancias (Coeficiente: 0.5)</t>
  </si>
  <si>
    <r>
      <t>Capacidad de Carga (0.1):</t>
    </r>
    <r>
      <rPr>
        <sz val="8"/>
        <color theme="1"/>
        <rFont val="Century Gothic"/>
        <family val="2"/>
      </rPr>
      <t xml:space="preserve"> La capacidad de carga es esencial para transportar a los heridos junto con el equipo necesario.</t>
    </r>
  </si>
  <si>
    <r>
      <t>Movilidad (0.1):</t>
    </r>
    <r>
      <rPr>
        <sz val="8"/>
        <color theme="1"/>
        <rFont val="Century Gothic"/>
        <family val="2"/>
      </rPr>
      <t xml:space="preserve"> La movilidad es fundamental para evacuar rápidamente a los heridos.</t>
    </r>
  </si>
  <si>
    <r>
      <t>Resistencia (0.1):</t>
    </r>
    <r>
      <rPr>
        <sz val="8"/>
        <color theme="1"/>
        <rFont val="Century Gothic"/>
        <family val="2"/>
      </rPr>
      <t xml:space="preserve"> No necesitan la resistencia de un vehículo de combate, pero deben resistir ciertos entornos adversos.</t>
    </r>
  </si>
  <si>
    <r>
      <t>Tecnología (0.05):</t>
    </r>
    <r>
      <rPr>
        <sz val="8"/>
        <color theme="1"/>
        <rFont val="Century Gothic"/>
        <family val="2"/>
      </rPr>
      <t xml:space="preserve"> Tecnología básica para monitorear la salud de los heridos durante el transporte.</t>
    </r>
  </si>
  <si>
    <r>
      <t>Autonomía (0.05):</t>
    </r>
    <r>
      <rPr>
        <sz val="8"/>
        <color theme="1"/>
        <rFont val="Century Gothic"/>
        <family val="2"/>
      </rPr>
      <t xml:space="preserve"> Necesitan autonomía para realizar misiones de evacuación a larga distancia.</t>
    </r>
  </si>
  <si>
    <t>Moral     0.3</t>
  </si>
  <si>
    <t>Experiencia de combate        0.4</t>
  </si>
  <si>
    <t>Entrenamiento        0.45</t>
  </si>
  <si>
    <t>Cohesión del grupo    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</si>
</sst>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b/>
      <sz val="13.5"/>
      <color theme="1"/>
      <name val="Calibri"/>
      <family val="2"/>
      <scheme val="minor"/>
    </font>
    <font>
      <sz val="10"/>
      <color theme="1"/>
      <name val="Century Gothic"/>
      <family val="2"/>
    </font>
    <font>
      <b/>
      <sz val="12"/>
      <color theme="1"/>
      <name val="Calibri"/>
      <family val="2"/>
      <scheme val="minor"/>
    </font>
    <font>
      <b/>
      <sz val="8"/>
      <color theme="1"/>
      <name val="Century Gothic"/>
      <family val="2"/>
    </font>
    <font>
      <b/>
      <sz val="8"/>
      <color theme="1"/>
      <name val="Calibri"/>
      <family val="2"/>
      <scheme val="minor"/>
    </font>
    <font>
      <sz val="8"/>
      <color theme="1"/>
      <name val="Calibri"/>
      <family val="2"/>
      <scheme val="minor"/>
    </font>
    <font>
      <sz val="8"/>
      <color theme="1"/>
      <name val="Century Gothic"/>
      <family val="2"/>
    </font>
    <font>
      <u/>
      <sz val="8"/>
      <color theme="10"/>
      <name val="Century Gothic"/>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87">
    <xf numFmtId="0" fontId="0" fillId="0" borderId="0" xfId="0"/>
    <xf numFmtId="0" fontId="0" fillId="0" borderId="0" xfId="0" applyAlignment="1">
      <alignment horizontal="center"/>
    </xf>
    <xf numFmtId="0" fontId="0" fillId="0" borderId="0" xfId="0" applyAlignment="1">
      <alignment horizontal="center" vertical="center"/>
    </xf>
    <xf numFmtId="0" fontId="2" fillId="0" borderId="0" xfId="1"/>
    <xf numFmtId="0" fontId="0" fillId="0" borderId="1" xfId="0" applyBorder="1" applyAlignment="1">
      <alignment horizontal="center" vertical="center"/>
    </xf>
    <xf numFmtId="0" fontId="1" fillId="0" borderId="0" xfId="0" applyFont="1"/>
    <xf numFmtId="0" fontId="0" fillId="0" borderId="0" xfId="0" applyBorder="1" applyAlignment="1">
      <alignment vertical="center" wrapText="1"/>
    </xf>
    <xf numFmtId="0" fontId="0" fillId="0" borderId="0" xfId="0" applyBorder="1" applyAlignment="1">
      <alignment horizontal="center" vertical="center"/>
    </xf>
    <xf numFmtId="0" fontId="3"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4" fillId="2" borderId="0" xfId="0" applyFont="1" applyFill="1" applyBorder="1" applyAlignment="1">
      <alignment horizontal="center" vertical="center" wrapText="1"/>
    </xf>
    <xf numFmtId="0" fontId="4" fillId="0" borderId="0" xfId="0" applyFont="1"/>
    <xf numFmtId="0" fontId="4" fillId="0" borderId="0" xfId="0" applyFont="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4" fillId="0" borderId="0" xfId="0" applyFont="1" applyBorder="1" applyAlignment="1">
      <alignment horizontal="center" vertical="center"/>
    </xf>
    <xf numFmtId="0" fontId="1" fillId="0" borderId="1" xfId="0" applyFont="1" applyBorder="1" applyAlignment="1">
      <alignment vertical="center" wrapText="1"/>
    </xf>
    <xf numFmtId="0" fontId="0" fillId="0" borderId="1" xfId="0" applyBorder="1" applyAlignment="1">
      <alignment horizontal="center" vertical="center" wrapText="1"/>
    </xf>
    <xf numFmtId="0" fontId="0" fillId="0" borderId="0" xfId="0" applyFont="1"/>
    <xf numFmtId="0" fontId="0" fillId="2" borderId="0" xfId="0" applyFont="1" applyFill="1" applyBorder="1" applyAlignment="1">
      <alignment horizontal="center" vertical="center"/>
    </xf>
    <xf numFmtId="0" fontId="1" fillId="0" borderId="0" xfId="0" applyFont="1" applyAlignment="1">
      <alignment horizontal="left" vertical="center" indent="2"/>
    </xf>
    <xf numFmtId="0" fontId="0" fillId="0" borderId="0" xfId="0"/>
    <xf numFmtId="0" fontId="0" fillId="0" borderId="1" xfId="0" applyBorder="1" applyAlignment="1">
      <alignment horizontal="left" vertical="center"/>
    </xf>
    <xf numFmtId="0" fontId="5" fillId="0" borderId="0" xfId="0" applyFont="1" applyAlignment="1">
      <alignment vertical="center"/>
    </xf>
    <xf numFmtId="0" fontId="0" fillId="0" borderId="0" xfId="0"/>
    <xf numFmtId="0" fontId="0" fillId="0" borderId="0" xfId="0"/>
    <xf numFmtId="0" fontId="1" fillId="3"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7" fillId="0" borderId="1" xfId="0" applyFont="1" applyBorder="1" applyAlignment="1">
      <alignment horizontal="center" vertical="center"/>
    </xf>
    <xf numFmtId="1" fontId="7" fillId="0" borderId="1" xfId="0" applyNumberFormat="1" applyFont="1" applyBorder="1" applyAlignment="1">
      <alignment horizontal="center" vertical="center"/>
    </xf>
    <xf numFmtId="2" fontId="7" fillId="0" borderId="1" xfId="0" applyNumberFormat="1" applyFont="1" applyBorder="1" applyAlignment="1">
      <alignment horizontal="center" vertical="center"/>
    </xf>
    <xf numFmtId="0" fontId="6" fillId="0" borderId="0" xfId="0" applyFont="1"/>
    <xf numFmtId="0" fontId="9" fillId="0" borderId="0" xfId="0" applyFont="1"/>
    <xf numFmtId="0" fontId="6" fillId="0" borderId="1" xfId="0" applyFont="1" applyBorder="1" applyAlignment="1">
      <alignment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6" fillId="0" borderId="1" xfId="0" applyFont="1" applyBorder="1" applyAlignment="1">
      <alignment horizontal="center" vertical="center" wrapText="1"/>
    </xf>
    <xf numFmtId="1" fontId="9" fillId="0" borderId="1" xfId="0" applyNumberFormat="1" applyFont="1" applyBorder="1" applyAlignment="1">
      <alignment horizontal="center" vertical="center"/>
    </xf>
    <xf numFmtId="2" fontId="9" fillId="0" borderId="1" xfId="0" applyNumberFormat="1" applyFont="1" applyBorder="1" applyAlignment="1">
      <alignment horizontal="center" vertical="center"/>
    </xf>
    <xf numFmtId="0" fontId="9" fillId="0" borderId="0" xfId="0" applyFont="1" applyAlignment="1">
      <alignment horizontal="center" vertical="center"/>
    </xf>
    <xf numFmtId="0" fontId="9" fillId="2" borderId="0" xfId="0" applyFont="1" applyFill="1" applyBorder="1"/>
    <xf numFmtId="0" fontId="9" fillId="2" borderId="0" xfId="0" applyFont="1" applyFill="1" applyBorder="1" applyAlignment="1">
      <alignment horizontal="center" vertical="center" wrapText="1"/>
    </xf>
    <xf numFmtId="0" fontId="9" fillId="0" borderId="0" xfId="0" applyFont="1" applyAlignment="1">
      <alignment horizontal="left" vertical="center" indent="1"/>
    </xf>
    <xf numFmtId="0" fontId="6" fillId="0" borderId="0" xfId="0" applyFont="1" applyAlignment="1">
      <alignment vertical="center"/>
    </xf>
    <xf numFmtId="0" fontId="9" fillId="0" borderId="0" xfId="0" applyFont="1" applyAlignment="1">
      <alignment vertical="center"/>
    </xf>
    <xf numFmtId="0" fontId="6" fillId="0" borderId="0" xfId="0" applyFont="1" applyAlignment="1">
      <alignment horizontal="left" vertical="center" indent="1"/>
    </xf>
    <xf numFmtId="0" fontId="6" fillId="0" borderId="0" xfId="0" applyFont="1" applyAlignment="1">
      <alignment horizontal="left" vertical="center" indent="2"/>
    </xf>
    <xf numFmtId="0" fontId="9" fillId="0" borderId="0" xfId="0" applyFont="1" applyAlignment="1">
      <alignment wrapText="1"/>
    </xf>
    <xf numFmtId="0" fontId="9" fillId="0" borderId="1" xfId="0" applyFont="1" applyBorder="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9" fontId="9" fillId="2" borderId="1" xfId="0" applyNumberFormat="1" applyFont="1" applyFill="1" applyBorder="1" applyAlignment="1">
      <alignment horizontal="center" vertical="center"/>
    </xf>
    <xf numFmtId="0" fontId="10" fillId="0" borderId="0" xfId="1" applyFont="1"/>
    <xf numFmtId="0" fontId="9" fillId="0" borderId="0" xfId="0" applyFont="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9" fillId="0" borderId="1" xfId="0" applyFont="1" applyBorder="1" applyAlignment="1">
      <alignment horizontal="left" vertical="center"/>
    </xf>
    <xf numFmtId="0" fontId="9" fillId="0" borderId="0" xfId="0" applyFont="1" applyAlignment="1">
      <alignment vertical="center" wrapText="1"/>
    </xf>
    <xf numFmtId="0" fontId="9" fillId="0" borderId="0" xfId="0" applyFont="1" applyAlignment="1">
      <alignment horizontal="center"/>
    </xf>
    <xf numFmtId="0" fontId="9" fillId="0" borderId="0" xfId="0" applyFont="1" applyBorder="1" applyAlignment="1">
      <alignment horizontal="center" vertical="center" wrapText="1"/>
    </xf>
    <xf numFmtId="0" fontId="9" fillId="0" borderId="0" xfId="0" applyFont="1" applyBorder="1" applyAlignment="1">
      <alignment vertical="center" wrapText="1"/>
    </xf>
    <xf numFmtId="2" fontId="9" fillId="0" borderId="1" xfId="0" applyNumberFormat="1" applyFont="1" applyBorder="1" applyAlignment="1">
      <alignment horizontal="center" vertical="center" wrapText="1"/>
    </xf>
    <xf numFmtId="0" fontId="9" fillId="2" borderId="1" xfId="0" applyFont="1" applyFill="1" applyBorder="1" applyAlignment="1">
      <alignment horizontal="center"/>
    </xf>
    <xf numFmtId="0" fontId="6" fillId="0" borderId="1" xfId="0" applyFont="1" applyBorder="1" applyAlignment="1">
      <alignment horizontal="center" vertical="center" wrapText="1"/>
    </xf>
    <xf numFmtId="0" fontId="1" fillId="0" borderId="0" xfId="0" applyFont="1" applyAlignment="1">
      <alignment horizontal="center" vertical="center"/>
    </xf>
    <xf numFmtId="0" fontId="6" fillId="0" borderId="0" xfId="0" applyFont="1" applyAlignment="1">
      <alignment horizontal="center" vertical="center"/>
    </xf>
    <xf numFmtId="0" fontId="9" fillId="2" borderId="1" xfId="0" applyFont="1" applyFill="1" applyBorder="1" applyAlignment="1">
      <alignment horizontal="center" vertical="center" wrapText="1"/>
    </xf>
    <xf numFmtId="0" fontId="6" fillId="0" borderId="1" xfId="0" applyFont="1" applyBorder="1"/>
    <xf numFmtId="0" fontId="0" fillId="0" borderId="0" xfId="0" applyBorder="1" applyAlignment="1">
      <alignment horizontal="center" vertical="center" wrapText="1"/>
    </xf>
    <xf numFmtId="0" fontId="0" fillId="0" borderId="0" xfId="0" applyBorder="1" applyAlignment="1">
      <alignment horizontal="left" vertical="center"/>
    </xf>
    <xf numFmtId="0" fontId="0" fillId="2" borderId="1" xfId="0" applyFill="1" applyBorder="1" applyAlignment="1">
      <alignment horizontal="center" vertical="center"/>
    </xf>
    <xf numFmtId="0" fontId="9" fillId="2" borderId="1" xfId="0" applyFont="1" applyFill="1" applyBorder="1" applyAlignment="1">
      <alignment horizontal="center" vertical="center"/>
    </xf>
    <xf numFmtId="0" fontId="6" fillId="3" borderId="3" xfId="0" applyFont="1" applyFill="1" applyBorder="1" applyAlignment="1">
      <alignment horizontal="center" vertical="center"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6" fillId="0" borderId="0" xfId="0" applyFont="1" applyAlignment="1">
      <alignment horizontal="center" vertical="center"/>
    </xf>
    <xf numFmtId="0" fontId="6" fillId="0" borderId="1" xfId="0" applyFont="1" applyBorder="1" applyAlignment="1">
      <alignment horizontal="left" vertical="center" wrapText="1"/>
    </xf>
    <xf numFmtId="164" fontId="9" fillId="0" borderId="1" xfId="0" applyNumberFormat="1" applyFont="1" applyBorder="1" applyAlignment="1">
      <alignment horizontal="center" vertical="center"/>
    </xf>
    <xf numFmtId="2" fontId="6"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2" borderId="0" xfId="0" applyFont="1" applyFill="1" applyAlignment="1">
      <alignment horizontal="center" vertical="center"/>
    </xf>
    <xf numFmtId="0" fontId="6" fillId="2" borderId="1" xfId="0" applyFont="1" applyFill="1" applyBorder="1" applyAlignment="1">
      <alignment vertical="center" wrapText="1"/>
    </xf>
    <xf numFmtId="2" fontId="9" fillId="2" borderId="1" xfId="0" applyNumberFormat="1" applyFont="1" applyFill="1" applyBorder="1" applyAlignment="1">
      <alignment horizontal="center" vertical="center" wrapText="1"/>
    </xf>
    <xf numFmtId="164" fontId="9" fillId="2" borderId="1" xfId="0" applyNumberFormat="1" applyFont="1" applyFill="1" applyBorder="1" applyAlignment="1">
      <alignment horizontal="center" vertical="center"/>
    </xf>
    <xf numFmtId="164" fontId="6" fillId="2" borderId="1" xfId="0" applyNumberFormat="1" applyFont="1" applyFill="1" applyBorder="1" applyAlignment="1">
      <alignment horizontal="center" vertical="center"/>
    </xf>
    <xf numFmtId="0" fontId="0" fillId="2" borderId="0" xfId="0" applyFill="1"/>
    <xf numFmtId="0" fontId="9" fillId="3" borderId="1" xfId="0" applyFont="1" applyFill="1" applyBorder="1" applyAlignment="1">
      <alignment horizontal="center" vertical="center" wrapText="1"/>
    </xf>
    <xf numFmtId="0" fontId="9" fillId="2" borderId="0" xfId="0" applyFont="1" applyFill="1"/>
    <xf numFmtId="0" fontId="9" fillId="2" borderId="1" xfId="0" applyFont="1" applyFill="1" applyBorder="1" applyAlignment="1">
      <alignment horizontal="left" vertical="center" wrapText="1"/>
    </xf>
    <xf numFmtId="0" fontId="7" fillId="2" borderId="1" xfId="0" applyFont="1" applyFill="1" applyBorder="1" applyAlignment="1">
      <alignment horizontal="center" vertical="center"/>
    </xf>
    <xf numFmtId="9" fontId="7" fillId="2" borderId="1" xfId="0" applyNumberFormat="1" applyFont="1" applyFill="1" applyBorder="1" applyAlignment="1">
      <alignment horizontal="center" vertical="center"/>
    </xf>
    <xf numFmtId="1" fontId="7" fillId="2" borderId="1" xfId="0" applyNumberFormat="1" applyFont="1" applyFill="1" applyBorder="1" applyAlignment="1">
      <alignment horizontal="center" vertical="center"/>
    </xf>
    <xf numFmtId="0" fontId="6" fillId="2" borderId="0" xfId="0" applyFont="1" applyFill="1" applyAlignment="1">
      <alignment vertical="center"/>
    </xf>
    <xf numFmtId="0" fontId="6" fillId="2" borderId="0" xfId="0" applyFont="1" applyFill="1" applyAlignment="1">
      <alignment horizontal="left" vertical="center" indent="1"/>
    </xf>
    <xf numFmtId="0" fontId="6" fillId="3" borderId="1" xfId="0" applyFont="1" applyFill="1" applyBorder="1" applyAlignment="1">
      <alignment horizontal="center"/>
    </xf>
    <xf numFmtId="0" fontId="9" fillId="2" borderId="0" xfId="0" applyFont="1" applyFill="1" applyAlignment="1">
      <alignment horizontal="center"/>
    </xf>
    <xf numFmtId="0" fontId="0" fillId="2" borderId="0" xfId="0" applyFill="1" applyAlignment="1">
      <alignment horizontal="center"/>
    </xf>
    <xf numFmtId="0" fontId="0" fillId="2" borderId="0" xfId="0" applyFill="1" applyAlignment="1">
      <alignment horizontal="center" vertical="center"/>
    </xf>
    <xf numFmtId="0" fontId="6" fillId="2" borderId="1" xfId="0" applyFont="1" applyFill="1" applyBorder="1" applyAlignment="1">
      <alignment vertical="center"/>
    </xf>
    <xf numFmtId="0" fontId="6" fillId="2" borderId="3" xfId="0" applyFont="1" applyFill="1" applyBorder="1" applyAlignment="1">
      <alignment horizontal="center" vertical="center"/>
    </xf>
    <xf numFmtId="1" fontId="6" fillId="2" borderId="1" xfId="0" applyNumberFormat="1" applyFont="1" applyFill="1" applyBorder="1" applyAlignment="1">
      <alignment horizontal="center" vertical="center"/>
    </xf>
    <xf numFmtId="0" fontId="6" fillId="2" borderId="1" xfId="1" applyFont="1" applyFill="1" applyBorder="1" applyAlignment="1">
      <alignment horizontal="center" vertical="center"/>
    </xf>
    <xf numFmtId="0" fontId="6" fillId="2" borderId="1" xfId="0" applyFont="1" applyFill="1" applyBorder="1"/>
    <xf numFmtId="0" fontId="6" fillId="2" borderId="1" xfId="0" applyFont="1" applyFill="1" applyBorder="1" applyAlignment="1">
      <alignment horizontal="left"/>
    </xf>
    <xf numFmtId="0" fontId="6" fillId="2" borderId="1" xfId="0" applyFont="1" applyFill="1" applyBorder="1" applyAlignment="1">
      <alignment horizontal="center"/>
    </xf>
    <xf numFmtId="0" fontId="9" fillId="2" borderId="0" xfId="0" applyFont="1" applyFill="1" applyAlignment="1">
      <alignment vertical="center" wrapText="1"/>
    </xf>
    <xf numFmtId="0" fontId="6" fillId="2" borderId="4" xfId="0" applyFont="1" applyFill="1" applyBorder="1" applyAlignment="1">
      <alignment horizontal="center" vertical="center" wrapText="1"/>
    </xf>
    <xf numFmtId="0" fontId="9" fillId="2" borderId="1" xfId="0" applyFont="1" applyFill="1" applyBorder="1" applyAlignment="1">
      <alignment horizontal="left" vertical="center"/>
    </xf>
    <xf numFmtId="0" fontId="9" fillId="2" borderId="4"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9" fillId="2" borderId="0" xfId="0" applyFont="1" applyFill="1" applyAlignment="1">
      <alignment wrapText="1"/>
    </xf>
    <xf numFmtId="0" fontId="6" fillId="2" borderId="0" xfId="0" applyFont="1" applyFill="1" applyBorder="1" applyAlignment="1">
      <alignment horizontal="center" vertical="center" wrapText="1"/>
    </xf>
    <xf numFmtId="0" fontId="9" fillId="2" borderId="0" xfId="0" applyFont="1" applyFill="1" applyBorder="1" applyAlignment="1">
      <alignment horizontal="left" vertical="center" wrapText="1"/>
    </xf>
    <xf numFmtId="0" fontId="9" fillId="2" borderId="0" xfId="0" applyFont="1" applyFill="1" applyAlignment="1">
      <alignment horizontal="center" vertical="center" wrapText="1"/>
    </xf>
    <xf numFmtId="0" fontId="9" fillId="2" borderId="1" xfId="0" applyFont="1" applyFill="1" applyBorder="1" applyAlignment="1">
      <alignment horizontal="left"/>
    </xf>
    <xf numFmtId="0" fontId="9" fillId="2" borderId="1" xfId="0" applyFont="1" applyFill="1" applyBorder="1" applyAlignment="1">
      <alignment wrapText="1"/>
    </xf>
    <xf numFmtId="0" fontId="6" fillId="2" borderId="1" xfId="0" applyFont="1" applyFill="1" applyBorder="1" applyAlignment="1">
      <alignment wrapText="1"/>
    </xf>
    <xf numFmtId="0" fontId="0" fillId="2" borderId="1" xfId="0" applyFill="1" applyBorder="1" applyAlignment="1">
      <alignment horizontal="center" vertical="center" wrapText="1"/>
    </xf>
    <xf numFmtId="0" fontId="9" fillId="2" borderId="1" xfId="0" applyFont="1" applyFill="1" applyBorder="1"/>
    <xf numFmtId="0" fontId="6" fillId="2" borderId="0" xfId="0" applyFont="1" applyFill="1" applyAlignment="1">
      <alignment vertical="center" wrapText="1"/>
    </xf>
    <xf numFmtId="0" fontId="0" fillId="2" borderId="1" xfId="0" applyFont="1" applyFill="1" applyBorder="1" applyAlignment="1">
      <alignment horizontal="center" vertical="center"/>
    </xf>
    <xf numFmtId="2" fontId="9" fillId="2" borderId="1" xfId="0" applyNumberFormat="1" applyFont="1" applyFill="1" applyBorder="1" applyAlignment="1">
      <alignment horizontal="center" vertical="center"/>
    </xf>
    <xf numFmtId="2" fontId="6" fillId="2" borderId="1" xfId="0" applyNumberFormat="1" applyFont="1" applyFill="1" applyBorder="1" applyAlignment="1">
      <alignment horizontal="center" vertical="center"/>
    </xf>
    <xf numFmtId="9" fontId="6" fillId="3" borderId="1" xfId="0" applyNumberFormat="1" applyFont="1" applyFill="1" applyBorder="1" applyAlignment="1">
      <alignment horizontal="center" vertical="center"/>
    </xf>
    <xf numFmtId="9" fontId="6" fillId="3" borderId="3" xfId="0" applyNumberFormat="1" applyFont="1" applyFill="1" applyBorder="1" applyAlignment="1">
      <alignment horizontal="center" vertical="center"/>
    </xf>
    <xf numFmtId="9" fontId="6" fillId="3" borderId="1" xfId="0" applyNumberFormat="1" applyFont="1" applyFill="1" applyBorder="1" applyAlignment="1">
      <alignment horizontal="center" vertical="center" wrapText="1"/>
    </xf>
    <xf numFmtId="9" fontId="7" fillId="3" borderId="1" xfId="0" applyNumberFormat="1" applyFont="1" applyFill="1" applyBorder="1" applyAlignment="1">
      <alignment horizontal="center" vertical="center"/>
    </xf>
    <xf numFmtId="0" fontId="1" fillId="2" borderId="0" xfId="0" applyFont="1" applyFill="1"/>
    <xf numFmtId="0" fontId="9" fillId="0" borderId="0" xfId="0" applyFont="1" applyBorder="1"/>
    <xf numFmtId="0" fontId="6" fillId="2" borderId="0" xfId="0" applyFont="1" applyFill="1" applyBorder="1" applyAlignment="1">
      <alignment horizontal="center" vertical="center"/>
    </xf>
    <xf numFmtId="0" fontId="6" fillId="2" borderId="1" xfId="0" applyFont="1" applyFill="1" applyBorder="1" applyAlignment="1">
      <alignment horizontal="center" vertical="center" wrapText="1"/>
    </xf>
    <xf numFmtId="9" fontId="9" fillId="2" borderId="1" xfId="0" applyNumberFormat="1" applyFont="1" applyFill="1" applyBorder="1" applyAlignment="1">
      <alignment horizontal="center" vertical="center" wrapText="1"/>
    </xf>
    <xf numFmtId="0" fontId="9" fillId="0" borderId="1" xfId="0" applyFont="1" applyBorder="1" applyAlignment="1">
      <alignment horizontal="center" vertical="center" wrapText="1"/>
    </xf>
    <xf numFmtId="0" fontId="6" fillId="0" borderId="0" xfId="0" applyFont="1" applyAlignment="1">
      <alignment horizontal="center" vertical="center"/>
    </xf>
    <xf numFmtId="0" fontId="6" fillId="0" borderId="2" xfId="0" applyFont="1" applyBorder="1" applyAlignment="1">
      <alignment horizontal="center" vertical="center"/>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6"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0" borderId="1" xfId="0" applyFont="1" applyBorder="1" applyAlignment="1">
      <alignment horizontal="center" vertical="center"/>
    </xf>
    <xf numFmtId="0" fontId="6" fillId="0" borderId="6" xfId="0" applyFont="1" applyBorder="1" applyAlignment="1">
      <alignment horizontal="center" vertical="center"/>
    </xf>
    <xf numFmtId="0" fontId="6" fillId="0" borderId="3" xfId="0" applyFont="1" applyBorder="1" applyAlignment="1">
      <alignment horizontal="center" vertical="center"/>
    </xf>
    <xf numFmtId="0" fontId="1" fillId="0" borderId="2" xfId="0" applyFont="1" applyBorder="1" applyAlignment="1">
      <alignment horizontal="center" vertical="center"/>
    </xf>
    <xf numFmtId="0" fontId="6" fillId="2" borderId="1" xfId="0" applyFont="1" applyFill="1" applyBorder="1" applyAlignment="1">
      <alignment horizontal="center"/>
    </xf>
    <xf numFmtId="0" fontId="6" fillId="2" borderId="6" xfId="0" applyFont="1" applyFill="1" applyBorder="1" applyAlignment="1">
      <alignment horizontal="center" vertical="center"/>
    </xf>
    <xf numFmtId="0" fontId="6" fillId="2" borderId="3" xfId="0" applyFont="1" applyFill="1" applyBorder="1" applyAlignment="1">
      <alignment horizontal="center" vertical="center"/>
    </xf>
    <xf numFmtId="164" fontId="6" fillId="2" borderId="1" xfId="0" applyNumberFormat="1" applyFont="1" applyFill="1" applyBorder="1" applyAlignment="1">
      <alignment horizontal="center"/>
    </xf>
    <xf numFmtId="0" fontId="6" fillId="2" borderId="4" xfId="0" applyFont="1" applyFill="1" applyBorder="1" applyAlignment="1">
      <alignment horizontal="center"/>
    </xf>
    <xf numFmtId="0" fontId="6" fillId="2" borderId="5" xfId="0" applyFont="1" applyFill="1" applyBorder="1" applyAlignment="1">
      <alignment horizontal="center"/>
    </xf>
    <xf numFmtId="0" fontId="9" fillId="2" borderId="6"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2" borderId="6" xfId="0" applyFont="1" applyFill="1" applyBorder="1" applyAlignment="1">
      <alignment horizontal="center" vertical="center"/>
    </xf>
    <xf numFmtId="0" fontId="9" fillId="2" borderId="7" xfId="0" applyFont="1" applyFill="1" applyBorder="1" applyAlignment="1">
      <alignment horizontal="center" vertical="center"/>
    </xf>
    <xf numFmtId="0" fontId="9" fillId="2" borderId="3" xfId="0" applyFont="1" applyFill="1" applyBorder="1" applyAlignment="1">
      <alignment horizontal="center" vertical="center"/>
    </xf>
    <xf numFmtId="9" fontId="9" fillId="3" borderId="6" xfId="0" applyNumberFormat="1" applyFont="1" applyFill="1" applyBorder="1" applyAlignment="1">
      <alignment horizontal="center" vertical="center"/>
    </xf>
    <xf numFmtId="9" fontId="9" fillId="3" borderId="7" xfId="0" applyNumberFormat="1" applyFont="1" applyFill="1" applyBorder="1" applyAlignment="1">
      <alignment horizontal="center" vertical="center"/>
    </xf>
    <xf numFmtId="9" fontId="9" fillId="3" borderId="3" xfId="0" applyNumberFormat="1" applyFont="1" applyFill="1" applyBorder="1" applyAlignment="1">
      <alignment horizontal="center" vertical="center"/>
    </xf>
    <xf numFmtId="0" fontId="6" fillId="2" borderId="7" xfId="0" applyFont="1" applyFill="1" applyBorder="1" applyAlignment="1">
      <alignment horizontal="center" vertical="center"/>
    </xf>
    <xf numFmtId="0" fontId="7" fillId="2" borderId="1" xfId="0" applyFont="1" applyFill="1" applyBorder="1" applyAlignment="1">
      <alignment horizontal="center" vertical="center"/>
    </xf>
    <xf numFmtId="2" fontId="7" fillId="2" borderId="1" xfId="0" applyNumberFormat="1" applyFont="1" applyFill="1" applyBorder="1" applyAlignment="1">
      <alignment horizontal="center" vertical="center"/>
    </xf>
    <xf numFmtId="2" fontId="7" fillId="2" borderId="6" xfId="0" applyNumberFormat="1" applyFont="1" applyFill="1" applyBorder="1" applyAlignment="1">
      <alignment horizontal="center" vertical="center"/>
    </xf>
    <xf numFmtId="2" fontId="7" fillId="2" borderId="7" xfId="0" applyNumberFormat="1" applyFont="1" applyFill="1" applyBorder="1" applyAlignment="1">
      <alignment horizontal="center" vertical="center"/>
    </xf>
    <xf numFmtId="2" fontId="7" fillId="2" borderId="3" xfId="0" applyNumberFormat="1" applyFont="1" applyFill="1" applyBorder="1" applyAlignment="1">
      <alignment horizontal="center" vertical="center"/>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8" xfId="0" applyFont="1" applyFill="1" applyBorder="1" applyAlignment="1">
      <alignment horizontal="center" vertical="center"/>
    </xf>
    <xf numFmtId="0" fontId="7" fillId="2" borderId="5" xfId="0" applyFont="1" applyFill="1" applyBorder="1" applyAlignment="1">
      <alignment horizontal="center" vertical="center"/>
    </xf>
    <xf numFmtId="2" fontId="6" fillId="2" borderId="6" xfId="0" applyNumberFormat="1" applyFont="1" applyFill="1" applyBorder="1" applyAlignment="1">
      <alignment horizontal="center" vertical="center"/>
    </xf>
    <xf numFmtId="2" fontId="6" fillId="2" borderId="7" xfId="0" applyNumberFormat="1" applyFont="1" applyFill="1" applyBorder="1" applyAlignment="1">
      <alignment horizontal="center" vertical="center"/>
    </xf>
    <xf numFmtId="2" fontId="6" fillId="2" borderId="3" xfId="0" applyNumberFormat="1" applyFont="1" applyFill="1" applyBorder="1" applyAlignment="1">
      <alignment horizontal="center" vertical="center"/>
    </xf>
    <xf numFmtId="0" fontId="6" fillId="0" borderId="0" xfId="0" applyFont="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ESCUELA%20DE%20GUERRA\XIV%20Maestr&#237;a%20ESGE\2.%20M&#243;dulo%20I\5.%20POT\Proyecto%20PCR\Factores%20de%20capacida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C"/>
    </sheetNames>
    <sheetDataSet>
      <sheetData sheetId="0">
        <row r="4">
          <cell r="B4">
            <v>0.13</v>
          </cell>
        </row>
        <row r="5">
          <cell r="B5"/>
        </row>
        <row r="6">
          <cell r="B6"/>
        </row>
        <row r="7">
          <cell r="B7"/>
        </row>
        <row r="8">
          <cell r="B8">
            <v>0.12</v>
          </cell>
        </row>
        <row r="12">
          <cell r="B12">
            <v>0.18</v>
          </cell>
        </row>
        <row r="16">
          <cell r="B16">
            <v>0.17</v>
          </cell>
        </row>
        <row r="20">
          <cell r="B20">
            <v>0.12</v>
          </cell>
        </row>
        <row r="24">
          <cell r="B24">
            <v>0.18</v>
          </cell>
        </row>
        <row r="28">
          <cell r="B28">
            <v>0.1</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es.wikipedia.org/wiki/Humv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E4C6B-F638-4630-9100-3F22BD0B764C}">
  <dimension ref="A1:I31"/>
  <sheetViews>
    <sheetView tabSelected="1" zoomScaleNormal="100" workbookViewId="0">
      <selection activeCell="F4" sqref="F4:F7"/>
    </sheetView>
  </sheetViews>
  <sheetFormatPr baseColWidth="10" defaultRowHeight="15.75" x14ac:dyDescent="0.3"/>
  <cols>
    <col min="1" max="1" width="12.85546875" style="41" customWidth="1"/>
    <col min="2" max="2" width="8.28515625" style="82" customWidth="1"/>
    <col min="3" max="3" width="17.7109375" style="41" customWidth="1"/>
    <col min="4" max="4" width="42.7109375" style="41" customWidth="1"/>
    <col min="5" max="6" width="12" style="41" customWidth="1"/>
    <col min="7" max="7" width="35.5703125" style="41" customWidth="1"/>
    <col min="8" max="9" width="11.42578125" style="34"/>
    <col min="10" max="16384" width="11.42578125" style="26"/>
  </cols>
  <sheetData>
    <row r="1" spans="1:7" x14ac:dyDescent="0.3">
      <c r="A1" s="138" t="s">
        <v>994</v>
      </c>
      <c r="B1" s="138"/>
      <c r="C1" s="138"/>
      <c r="D1" s="138"/>
      <c r="E1" s="138"/>
      <c r="F1" s="138"/>
      <c r="G1" s="138"/>
    </row>
    <row r="2" spans="1:7" x14ac:dyDescent="0.3">
      <c r="A2" s="139"/>
      <c r="B2" s="139"/>
      <c r="C2" s="139"/>
      <c r="D2" s="139"/>
      <c r="E2" s="139"/>
      <c r="F2" s="139"/>
      <c r="G2" s="139"/>
    </row>
    <row r="3" spans="1:7" ht="25.5" x14ac:dyDescent="0.3">
      <c r="A3" s="51" t="s">
        <v>995</v>
      </c>
      <c r="B3" s="51" t="s">
        <v>996</v>
      </c>
      <c r="C3" s="51" t="s">
        <v>997</v>
      </c>
      <c r="D3" s="51" t="s">
        <v>998</v>
      </c>
      <c r="E3" s="76" t="s">
        <v>796</v>
      </c>
      <c r="F3" s="76" t="s">
        <v>801</v>
      </c>
      <c r="G3" s="51" t="s">
        <v>163</v>
      </c>
    </row>
    <row r="4" spans="1:7" ht="27" x14ac:dyDescent="0.3">
      <c r="A4" s="135" t="s">
        <v>999</v>
      </c>
      <c r="B4" s="136">
        <v>0.13</v>
      </c>
      <c r="C4" s="137" t="s">
        <v>1000</v>
      </c>
      <c r="D4" s="78" t="s">
        <v>1001</v>
      </c>
      <c r="E4" s="140">
        <v>7</v>
      </c>
      <c r="F4" s="140">
        <v>8</v>
      </c>
      <c r="G4" s="137" t="s">
        <v>1081</v>
      </c>
    </row>
    <row r="5" spans="1:7" ht="27" x14ac:dyDescent="0.3">
      <c r="A5" s="135"/>
      <c r="B5" s="136"/>
      <c r="C5" s="137"/>
      <c r="D5" s="78" t="s">
        <v>1002</v>
      </c>
      <c r="E5" s="141"/>
      <c r="F5" s="141"/>
      <c r="G5" s="137"/>
    </row>
    <row r="6" spans="1:7" ht="27" x14ac:dyDescent="0.3">
      <c r="A6" s="135"/>
      <c r="B6" s="136"/>
      <c r="C6" s="137"/>
      <c r="D6" s="78" t="s">
        <v>1003</v>
      </c>
      <c r="E6" s="141"/>
      <c r="F6" s="141"/>
      <c r="G6" s="137"/>
    </row>
    <row r="7" spans="1:7" ht="30" customHeight="1" x14ac:dyDescent="0.3">
      <c r="A7" s="135"/>
      <c r="B7" s="136"/>
      <c r="C7" s="137"/>
      <c r="D7" s="78" t="s">
        <v>1004</v>
      </c>
      <c r="E7" s="142"/>
      <c r="F7" s="142"/>
      <c r="G7" s="137"/>
    </row>
    <row r="8" spans="1:7" ht="27" x14ac:dyDescent="0.3">
      <c r="A8" s="135" t="s">
        <v>1005</v>
      </c>
      <c r="B8" s="136">
        <v>0.12</v>
      </c>
      <c r="C8" s="137" t="s">
        <v>1006</v>
      </c>
      <c r="D8" s="78" t="s">
        <v>1007</v>
      </c>
      <c r="E8" s="140">
        <v>7</v>
      </c>
      <c r="F8" s="140">
        <v>9</v>
      </c>
      <c r="G8" s="137" t="s">
        <v>1082</v>
      </c>
    </row>
    <row r="9" spans="1:7" ht="27" x14ac:dyDescent="0.3">
      <c r="A9" s="135"/>
      <c r="B9" s="136"/>
      <c r="C9" s="137"/>
      <c r="D9" s="78" t="s">
        <v>1008</v>
      </c>
      <c r="E9" s="141"/>
      <c r="F9" s="141"/>
      <c r="G9" s="137"/>
    </row>
    <row r="10" spans="1:7" ht="29.25" customHeight="1" x14ac:dyDescent="0.3">
      <c r="A10" s="135"/>
      <c r="B10" s="136"/>
      <c r="C10" s="137"/>
      <c r="D10" s="78" t="s">
        <v>1009</v>
      </c>
      <c r="E10" s="141"/>
      <c r="F10" s="141"/>
      <c r="G10" s="137"/>
    </row>
    <row r="11" spans="1:7" ht="30.75" customHeight="1" x14ac:dyDescent="0.3">
      <c r="A11" s="135"/>
      <c r="B11" s="136"/>
      <c r="C11" s="137"/>
      <c r="D11" s="78" t="s">
        <v>1010</v>
      </c>
      <c r="E11" s="142"/>
      <c r="F11" s="142"/>
      <c r="G11" s="137"/>
    </row>
    <row r="12" spans="1:7" ht="27" x14ac:dyDescent="0.3">
      <c r="A12" s="135" t="s">
        <v>1011</v>
      </c>
      <c r="B12" s="136">
        <v>0.18</v>
      </c>
      <c r="C12" s="137" t="s">
        <v>1012</v>
      </c>
      <c r="D12" s="78" t="s">
        <v>1013</v>
      </c>
      <c r="E12" s="140">
        <v>7</v>
      </c>
      <c r="F12" s="140">
        <v>9</v>
      </c>
      <c r="G12" s="137" t="s">
        <v>1083</v>
      </c>
    </row>
    <row r="13" spans="1:7" ht="26.25" customHeight="1" x14ac:dyDescent="0.3">
      <c r="A13" s="135"/>
      <c r="B13" s="136"/>
      <c r="C13" s="137"/>
      <c r="D13" s="78" t="s">
        <v>1014</v>
      </c>
      <c r="E13" s="141"/>
      <c r="F13" s="141"/>
      <c r="G13" s="137"/>
    </row>
    <row r="14" spans="1:7" ht="30.75" customHeight="1" x14ac:dyDescent="0.3">
      <c r="A14" s="135"/>
      <c r="B14" s="136"/>
      <c r="C14" s="137"/>
      <c r="D14" s="78" t="s">
        <v>1015</v>
      </c>
      <c r="E14" s="141"/>
      <c r="F14" s="141"/>
      <c r="G14" s="137"/>
    </row>
    <row r="15" spans="1:7" ht="27.75" customHeight="1" x14ac:dyDescent="0.3">
      <c r="A15" s="135"/>
      <c r="B15" s="136"/>
      <c r="C15" s="137"/>
      <c r="D15" s="78" t="s">
        <v>1016</v>
      </c>
      <c r="E15" s="142"/>
      <c r="F15" s="142"/>
      <c r="G15" s="137"/>
    </row>
    <row r="16" spans="1:7" ht="27" x14ac:dyDescent="0.3">
      <c r="A16" s="135" t="s">
        <v>1017</v>
      </c>
      <c r="B16" s="136">
        <v>0.17</v>
      </c>
      <c r="C16" s="137" t="s">
        <v>1018</v>
      </c>
      <c r="D16" s="78" t="s">
        <v>1019</v>
      </c>
      <c r="E16" s="140">
        <v>5</v>
      </c>
      <c r="F16" s="140">
        <v>8</v>
      </c>
      <c r="G16" s="137" t="s">
        <v>1084</v>
      </c>
    </row>
    <row r="17" spans="1:7" ht="27" x14ac:dyDescent="0.3">
      <c r="A17" s="135"/>
      <c r="B17" s="136"/>
      <c r="C17" s="137"/>
      <c r="D17" s="78" t="s">
        <v>1020</v>
      </c>
      <c r="E17" s="141"/>
      <c r="F17" s="141"/>
      <c r="G17" s="137"/>
    </row>
    <row r="18" spans="1:7" ht="27" x14ac:dyDescent="0.3">
      <c r="A18" s="135"/>
      <c r="B18" s="136"/>
      <c r="C18" s="137"/>
      <c r="D18" s="78" t="s">
        <v>1021</v>
      </c>
      <c r="E18" s="141"/>
      <c r="F18" s="141"/>
      <c r="G18" s="137"/>
    </row>
    <row r="19" spans="1:7" ht="26.25" customHeight="1" x14ac:dyDescent="0.3">
      <c r="A19" s="135"/>
      <c r="B19" s="136"/>
      <c r="C19" s="137"/>
      <c r="D19" s="78" t="s">
        <v>1022</v>
      </c>
      <c r="E19" s="142"/>
      <c r="F19" s="142"/>
      <c r="G19" s="137"/>
    </row>
    <row r="20" spans="1:7" ht="27" x14ac:dyDescent="0.3">
      <c r="A20" s="135" t="s">
        <v>1023</v>
      </c>
      <c r="B20" s="136">
        <v>0.12</v>
      </c>
      <c r="C20" s="137" t="s">
        <v>1024</v>
      </c>
      <c r="D20" s="78" t="s">
        <v>1025</v>
      </c>
      <c r="E20" s="140">
        <v>6</v>
      </c>
      <c r="F20" s="140">
        <v>9</v>
      </c>
      <c r="G20" s="137" t="s">
        <v>1085</v>
      </c>
    </row>
    <row r="21" spans="1:7" ht="27" x14ac:dyDescent="0.3">
      <c r="A21" s="135"/>
      <c r="B21" s="136"/>
      <c r="C21" s="137"/>
      <c r="D21" s="78" t="s">
        <v>1026</v>
      </c>
      <c r="E21" s="141"/>
      <c r="F21" s="141"/>
      <c r="G21" s="137"/>
    </row>
    <row r="22" spans="1:7" ht="27" x14ac:dyDescent="0.3">
      <c r="A22" s="135"/>
      <c r="B22" s="136"/>
      <c r="C22" s="137"/>
      <c r="D22" s="78" t="s">
        <v>1027</v>
      </c>
      <c r="E22" s="141"/>
      <c r="F22" s="141"/>
      <c r="G22" s="137"/>
    </row>
    <row r="23" spans="1:7" ht="27" x14ac:dyDescent="0.3">
      <c r="A23" s="135"/>
      <c r="B23" s="136"/>
      <c r="C23" s="137"/>
      <c r="D23" s="78" t="s">
        <v>1028</v>
      </c>
      <c r="E23" s="142"/>
      <c r="F23" s="142"/>
      <c r="G23" s="137"/>
    </row>
    <row r="24" spans="1:7" ht="27" x14ac:dyDescent="0.3">
      <c r="A24" s="135" t="s">
        <v>1029</v>
      </c>
      <c r="B24" s="136">
        <v>0.18</v>
      </c>
      <c r="C24" s="137" t="s">
        <v>1030</v>
      </c>
      <c r="D24" s="78" t="s">
        <v>1031</v>
      </c>
      <c r="E24" s="140">
        <v>8</v>
      </c>
      <c r="F24" s="140">
        <v>9</v>
      </c>
      <c r="G24" s="137" t="s">
        <v>1086</v>
      </c>
    </row>
    <row r="25" spans="1:7" ht="27" x14ac:dyDescent="0.3">
      <c r="A25" s="135"/>
      <c r="B25" s="136"/>
      <c r="C25" s="137"/>
      <c r="D25" s="78" t="s">
        <v>1032</v>
      </c>
      <c r="E25" s="141"/>
      <c r="F25" s="141"/>
      <c r="G25" s="137"/>
    </row>
    <row r="26" spans="1:7" ht="27" x14ac:dyDescent="0.3">
      <c r="A26" s="135"/>
      <c r="B26" s="136"/>
      <c r="C26" s="137"/>
      <c r="D26" s="78" t="s">
        <v>1033</v>
      </c>
      <c r="E26" s="141"/>
      <c r="F26" s="141"/>
      <c r="G26" s="137"/>
    </row>
    <row r="27" spans="1:7" ht="27" x14ac:dyDescent="0.3">
      <c r="A27" s="135"/>
      <c r="B27" s="136"/>
      <c r="C27" s="137"/>
      <c r="D27" s="78" t="s">
        <v>1034</v>
      </c>
      <c r="E27" s="142"/>
      <c r="F27" s="142"/>
      <c r="G27" s="137"/>
    </row>
    <row r="28" spans="1:7" ht="27" x14ac:dyDescent="0.3">
      <c r="A28" s="135" t="s">
        <v>1035</v>
      </c>
      <c r="B28" s="136">
        <v>0.1</v>
      </c>
      <c r="C28" s="137" t="s">
        <v>1036</v>
      </c>
      <c r="D28" s="78" t="s">
        <v>1037</v>
      </c>
      <c r="E28" s="140">
        <v>5</v>
      </c>
      <c r="F28" s="140">
        <v>8</v>
      </c>
      <c r="G28" s="137" t="s">
        <v>1087</v>
      </c>
    </row>
    <row r="29" spans="1:7" ht="27" x14ac:dyDescent="0.3">
      <c r="A29" s="135"/>
      <c r="B29" s="136"/>
      <c r="C29" s="137"/>
      <c r="D29" s="78" t="s">
        <v>1038</v>
      </c>
      <c r="E29" s="141"/>
      <c r="F29" s="141"/>
      <c r="G29" s="137"/>
    </row>
    <row r="30" spans="1:7" ht="27" x14ac:dyDescent="0.3">
      <c r="A30" s="135"/>
      <c r="B30" s="136"/>
      <c r="C30" s="137"/>
      <c r="D30" s="78" t="s">
        <v>1039</v>
      </c>
      <c r="E30" s="141"/>
      <c r="F30" s="141"/>
      <c r="G30" s="137"/>
    </row>
    <row r="31" spans="1:7" ht="28.5" customHeight="1" x14ac:dyDescent="0.3">
      <c r="A31" s="135"/>
      <c r="B31" s="136"/>
      <c r="C31" s="137"/>
      <c r="D31" s="78" t="s">
        <v>1040</v>
      </c>
      <c r="E31" s="142"/>
      <c r="F31" s="142"/>
      <c r="G31" s="137"/>
    </row>
  </sheetData>
  <mergeCells count="43">
    <mergeCell ref="A28:A31"/>
    <mergeCell ref="B28:B31"/>
    <mergeCell ref="C28:C31"/>
    <mergeCell ref="G28:G31"/>
    <mergeCell ref="E4:E7"/>
    <mergeCell ref="F4:F7"/>
    <mergeCell ref="E8:E11"/>
    <mergeCell ref="F8:F11"/>
    <mergeCell ref="E12:E15"/>
    <mergeCell ref="F12:F15"/>
    <mergeCell ref="E24:E27"/>
    <mergeCell ref="F24:F27"/>
    <mergeCell ref="E28:E31"/>
    <mergeCell ref="F28:F31"/>
    <mergeCell ref="A20:A23"/>
    <mergeCell ref="B20:B23"/>
    <mergeCell ref="C20:C23"/>
    <mergeCell ref="G20:G23"/>
    <mergeCell ref="A24:A27"/>
    <mergeCell ref="B24:B27"/>
    <mergeCell ref="C24:C27"/>
    <mergeCell ref="G24:G27"/>
    <mergeCell ref="E20:E23"/>
    <mergeCell ref="F20:F23"/>
    <mergeCell ref="A12:A15"/>
    <mergeCell ref="B12:B15"/>
    <mergeCell ref="C12:C15"/>
    <mergeCell ref="G12:G15"/>
    <mergeCell ref="A16:A19"/>
    <mergeCell ref="B16:B19"/>
    <mergeCell ref="C16:C19"/>
    <mergeCell ref="G16:G19"/>
    <mergeCell ref="E16:E19"/>
    <mergeCell ref="F16:F19"/>
    <mergeCell ref="A8:A11"/>
    <mergeCell ref="B8:B11"/>
    <mergeCell ref="C8:C11"/>
    <mergeCell ref="G8:G11"/>
    <mergeCell ref="A1:G2"/>
    <mergeCell ref="A4:A7"/>
    <mergeCell ref="B4:B7"/>
    <mergeCell ref="C4:C7"/>
    <mergeCell ref="G4:G7"/>
  </mergeCells>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3A414-9A06-45EF-88E5-27F410E4A9BB}">
  <dimension ref="A1:P60"/>
  <sheetViews>
    <sheetView zoomScale="90" zoomScaleNormal="90" workbookViewId="0">
      <selection activeCell="J8" sqref="J8:J18"/>
    </sheetView>
  </sheetViews>
  <sheetFormatPr baseColWidth="10" defaultRowHeight="13.5" x14ac:dyDescent="0.3"/>
  <cols>
    <col min="1" max="1" width="11.42578125" style="34"/>
    <col min="2" max="2" width="16.7109375" style="34" customWidth="1"/>
    <col min="3" max="3" width="11.42578125" style="60"/>
    <col min="4" max="6" width="11.42578125" style="34"/>
    <col min="7" max="7" width="14" style="34" customWidth="1"/>
    <col min="8" max="9" width="11.42578125" style="34"/>
    <col min="10" max="10" width="12.85546875" style="34" customWidth="1"/>
    <col min="11" max="12" width="11.42578125" style="34"/>
    <col min="13" max="13" width="5.7109375" style="34" customWidth="1"/>
    <col min="14" max="15" width="11.42578125" style="34"/>
    <col min="16" max="16" width="146.5703125" style="34" customWidth="1"/>
    <col min="17" max="16384" width="11.42578125" style="34"/>
  </cols>
  <sheetData>
    <row r="1" spans="1:16" x14ac:dyDescent="0.3">
      <c r="A1" s="138" t="s">
        <v>151</v>
      </c>
      <c r="B1" s="138"/>
      <c r="C1" s="138"/>
      <c r="D1" s="138"/>
      <c r="E1" s="138"/>
      <c r="F1" s="138"/>
      <c r="G1" s="138"/>
      <c r="H1" s="138"/>
      <c r="I1" s="138"/>
      <c r="J1" s="138"/>
      <c r="K1" s="138"/>
      <c r="L1" s="138"/>
    </row>
    <row r="2" spans="1:16" x14ac:dyDescent="0.3">
      <c r="A2" s="139"/>
      <c r="B2" s="139"/>
      <c r="C2" s="139"/>
      <c r="D2" s="139"/>
      <c r="E2" s="139"/>
      <c r="F2" s="139"/>
      <c r="G2" s="139"/>
      <c r="H2" s="139"/>
      <c r="I2" s="139"/>
      <c r="J2" s="139"/>
      <c r="K2" s="139"/>
      <c r="L2" s="139"/>
    </row>
    <row r="3" spans="1:16" ht="15.75" customHeight="1" x14ac:dyDescent="0.3">
      <c r="A3" s="145" t="s">
        <v>372</v>
      </c>
      <c r="B3" s="145"/>
      <c r="C3" s="145"/>
      <c r="D3" s="145"/>
      <c r="E3" s="145"/>
      <c r="F3" s="145"/>
      <c r="G3" s="145"/>
      <c r="H3" s="145"/>
      <c r="I3" s="135" t="s">
        <v>357</v>
      </c>
      <c r="J3" s="135" t="s">
        <v>375</v>
      </c>
      <c r="K3" s="135" t="s">
        <v>377</v>
      </c>
      <c r="L3" s="135" t="s">
        <v>356</v>
      </c>
      <c r="M3" s="89"/>
      <c r="N3" s="89"/>
      <c r="O3" s="89"/>
      <c r="P3" s="89"/>
    </row>
    <row r="4" spans="1:16" ht="38.25" customHeight="1" x14ac:dyDescent="0.3">
      <c r="A4" s="108" t="s">
        <v>119</v>
      </c>
      <c r="B4" s="51" t="s">
        <v>350</v>
      </c>
      <c r="C4" s="51" t="s">
        <v>835</v>
      </c>
      <c r="D4" s="51" t="s">
        <v>101</v>
      </c>
      <c r="E4" s="51" t="s">
        <v>836</v>
      </c>
      <c r="F4" s="51" t="s">
        <v>97</v>
      </c>
      <c r="G4" s="51" t="s">
        <v>837</v>
      </c>
      <c r="H4" s="51" t="s">
        <v>1077</v>
      </c>
      <c r="I4" s="135"/>
      <c r="J4" s="135"/>
      <c r="K4" s="135"/>
      <c r="L4" s="135"/>
      <c r="M4" s="89"/>
      <c r="N4" s="52" t="s">
        <v>161</v>
      </c>
      <c r="O4" s="52" t="s">
        <v>156</v>
      </c>
      <c r="P4" s="52" t="s">
        <v>163</v>
      </c>
    </row>
    <row r="5" spans="1:16" ht="27" x14ac:dyDescent="0.3">
      <c r="A5" s="143" t="s">
        <v>156</v>
      </c>
      <c r="B5" s="144"/>
      <c r="C5" s="51">
        <v>0.4</v>
      </c>
      <c r="D5" s="51">
        <v>0.2</v>
      </c>
      <c r="E5" s="51">
        <v>0.2</v>
      </c>
      <c r="F5" s="51">
        <v>0.1</v>
      </c>
      <c r="G5" s="51">
        <v>0.05</v>
      </c>
      <c r="H5" s="51">
        <v>0.05</v>
      </c>
      <c r="I5" s="135"/>
      <c r="J5" s="135"/>
      <c r="K5" s="135"/>
      <c r="L5" s="135"/>
      <c r="M5" s="89"/>
      <c r="N5" s="68" t="s">
        <v>228</v>
      </c>
      <c r="O5" s="73">
        <f>H5</f>
        <v>0.05</v>
      </c>
      <c r="P5" s="109" t="s">
        <v>351</v>
      </c>
    </row>
    <row r="6" spans="1:16" ht="27" x14ac:dyDescent="0.3">
      <c r="A6" s="110" t="s">
        <v>134</v>
      </c>
      <c r="B6" s="51" t="s">
        <v>149</v>
      </c>
      <c r="C6" s="68">
        <v>100</v>
      </c>
      <c r="D6" s="68">
        <v>90</v>
      </c>
      <c r="E6" s="68">
        <v>95</v>
      </c>
      <c r="F6" s="68">
        <v>95</v>
      </c>
      <c r="G6" s="68">
        <v>85</v>
      </c>
      <c r="H6" s="68">
        <v>1</v>
      </c>
      <c r="I6" s="68">
        <f>SUM((C5*C6)+(D5*D6)+(E5*E6)+(F5*F6)+(G5*G6)+(H5*H6))</f>
        <v>90.8</v>
      </c>
      <c r="J6" s="53">
        <v>1</v>
      </c>
      <c r="K6" s="73">
        <f t="shared" ref="K6:K18" si="0">H6*J6</f>
        <v>1</v>
      </c>
      <c r="L6" s="73">
        <f>J6*K6/100</f>
        <v>0.01</v>
      </c>
      <c r="M6" s="89"/>
      <c r="N6" s="68" t="s">
        <v>265</v>
      </c>
      <c r="O6" s="73">
        <f>C5</f>
        <v>0.4</v>
      </c>
      <c r="P6" s="109" t="s">
        <v>352</v>
      </c>
    </row>
    <row r="7" spans="1:16" x14ac:dyDescent="0.3">
      <c r="A7" s="110" t="s">
        <v>130</v>
      </c>
      <c r="B7" s="51" t="s">
        <v>150</v>
      </c>
      <c r="C7" s="68">
        <v>85</v>
      </c>
      <c r="D7" s="68">
        <v>85</v>
      </c>
      <c r="E7" s="68">
        <v>90</v>
      </c>
      <c r="F7" s="68">
        <v>90</v>
      </c>
      <c r="G7" s="68">
        <v>80</v>
      </c>
      <c r="H7" s="68">
        <v>1</v>
      </c>
      <c r="I7" s="68">
        <f>SUM((C5*C7)+(D5*D7)+(E5*E7)+(F5*F7)+(G5*G7)+(H5*H7))</f>
        <v>82.05</v>
      </c>
      <c r="J7" s="53">
        <v>1</v>
      </c>
      <c r="K7" s="73">
        <f t="shared" si="0"/>
        <v>1</v>
      </c>
      <c r="L7" s="73">
        <f>J7*K7/100</f>
        <v>0.01</v>
      </c>
      <c r="M7" s="89"/>
      <c r="N7" s="68" t="s">
        <v>286</v>
      </c>
      <c r="O7" s="73">
        <f>D5</f>
        <v>0.2</v>
      </c>
      <c r="P7" s="109" t="s">
        <v>353</v>
      </c>
    </row>
    <row r="8" spans="1:16" x14ac:dyDescent="0.3">
      <c r="A8" s="143" t="s">
        <v>796</v>
      </c>
      <c r="B8" s="51" t="s">
        <v>88</v>
      </c>
      <c r="C8" s="51">
        <v>90</v>
      </c>
      <c r="D8" s="51">
        <v>80</v>
      </c>
      <c r="E8" s="51">
        <v>85</v>
      </c>
      <c r="F8" s="51">
        <v>85</v>
      </c>
      <c r="G8" s="51">
        <v>75</v>
      </c>
      <c r="H8" s="76">
        <v>23</v>
      </c>
      <c r="I8" s="51">
        <f>SUM((C5*C8)+(D5*D8)+(E5*E8)+(F5*F8)+(G5*G8)+(H5*H8))</f>
        <v>82.4</v>
      </c>
      <c r="J8" s="130">
        <v>0.65</v>
      </c>
      <c r="K8" s="51">
        <f t="shared" si="0"/>
        <v>14.950000000000001</v>
      </c>
      <c r="L8" s="146">
        <f>SUM(K8:K12)/100</f>
        <v>0.27949999999999997</v>
      </c>
      <c r="M8" s="89"/>
      <c r="N8" s="68" t="s">
        <v>231</v>
      </c>
      <c r="O8" s="73">
        <f>E5</f>
        <v>0.2</v>
      </c>
      <c r="P8" s="109" t="s">
        <v>354</v>
      </c>
    </row>
    <row r="9" spans="1:16" x14ac:dyDescent="0.3">
      <c r="A9" s="143"/>
      <c r="B9" s="51" t="s">
        <v>89</v>
      </c>
      <c r="C9" s="51">
        <v>80</v>
      </c>
      <c r="D9" s="51">
        <v>75</v>
      </c>
      <c r="E9" s="51">
        <v>80</v>
      </c>
      <c r="F9" s="51">
        <v>75</v>
      </c>
      <c r="G9" s="51">
        <v>70</v>
      </c>
      <c r="H9" s="76">
        <v>14</v>
      </c>
      <c r="I9" s="51">
        <f>SUM((C5*C9)+(D5*D9)+(E5*E9)+(F5*F9)+(G5*G9)+(H5*H9))</f>
        <v>74.7</v>
      </c>
      <c r="J9" s="130">
        <v>0.65</v>
      </c>
      <c r="K9" s="51">
        <f t="shared" si="0"/>
        <v>9.1</v>
      </c>
      <c r="L9" s="148"/>
      <c r="M9" s="89"/>
      <c r="N9" s="68" t="s">
        <v>235</v>
      </c>
      <c r="O9" s="73">
        <f>F5</f>
        <v>0.1</v>
      </c>
      <c r="P9" s="109" t="s">
        <v>355</v>
      </c>
    </row>
    <row r="10" spans="1:16" ht="27" x14ac:dyDescent="0.3">
      <c r="A10" s="143"/>
      <c r="B10" s="51" t="s">
        <v>90</v>
      </c>
      <c r="C10" s="51">
        <v>75</v>
      </c>
      <c r="D10" s="51">
        <v>70</v>
      </c>
      <c r="E10" s="51">
        <v>75</v>
      </c>
      <c r="F10" s="51">
        <v>70</v>
      </c>
      <c r="G10" s="51">
        <v>65</v>
      </c>
      <c r="H10" s="76">
        <v>3</v>
      </c>
      <c r="I10" s="51">
        <f>SUM((C5*C10)+(D5*D10)+(E5*E10)+(F5*F10)+(G5*G10)+(H5*H10))</f>
        <v>69.400000000000006</v>
      </c>
      <c r="J10" s="130">
        <v>0.65</v>
      </c>
      <c r="K10" s="51">
        <f t="shared" si="0"/>
        <v>1.9500000000000002</v>
      </c>
      <c r="L10" s="148"/>
      <c r="M10" s="89"/>
      <c r="N10" s="68" t="s">
        <v>1075</v>
      </c>
      <c r="O10" s="73">
        <f>G5</f>
        <v>0.05</v>
      </c>
      <c r="P10" s="68" t="s">
        <v>1076</v>
      </c>
    </row>
    <row r="11" spans="1:16" x14ac:dyDescent="0.3">
      <c r="A11" s="143"/>
      <c r="B11" s="51" t="s">
        <v>91</v>
      </c>
      <c r="C11" s="51">
        <v>90</v>
      </c>
      <c r="D11" s="51">
        <v>80</v>
      </c>
      <c r="E11" s="51">
        <v>85</v>
      </c>
      <c r="F11" s="51">
        <v>85</v>
      </c>
      <c r="G11" s="51">
        <v>80</v>
      </c>
      <c r="H11" s="76">
        <v>2</v>
      </c>
      <c r="I11" s="51">
        <f>SUM((C5*C11)+(D5*D11)+(E5*E11)+(F5*F11)+(G5*G11)+(H5*H11))</f>
        <v>81.599999999999994</v>
      </c>
      <c r="J11" s="130">
        <v>0.65</v>
      </c>
      <c r="K11" s="51">
        <f t="shared" si="0"/>
        <v>1.3</v>
      </c>
      <c r="L11" s="148"/>
      <c r="M11" s="89"/>
      <c r="N11" s="89"/>
      <c r="O11" s="89"/>
      <c r="P11" s="89"/>
    </row>
    <row r="12" spans="1:16" x14ac:dyDescent="0.3">
      <c r="A12" s="143"/>
      <c r="B12" s="51" t="s">
        <v>92</v>
      </c>
      <c r="C12" s="51">
        <v>85</v>
      </c>
      <c r="D12" s="51">
        <v>75</v>
      </c>
      <c r="E12" s="51">
        <v>80</v>
      </c>
      <c r="F12" s="51">
        <v>80</v>
      </c>
      <c r="G12" s="51">
        <v>70</v>
      </c>
      <c r="H12" s="76">
        <v>1</v>
      </c>
      <c r="I12" s="51">
        <f>SUM((C5*C12)+(D5*D12)+(E5*E12)+(F5*F12)+(G5*G12)+(H5*H12))</f>
        <v>76.55</v>
      </c>
      <c r="J12" s="130">
        <v>0.65</v>
      </c>
      <c r="K12" s="51">
        <f t="shared" si="0"/>
        <v>0.65</v>
      </c>
      <c r="L12" s="147"/>
      <c r="M12" s="89"/>
      <c r="N12" s="89"/>
      <c r="O12" s="89"/>
      <c r="P12" s="89"/>
    </row>
    <row r="13" spans="1:16" ht="30" x14ac:dyDescent="0.3">
      <c r="A13" s="146" t="s">
        <v>801</v>
      </c>
      <c r="B13" s="111" t="s">
        <v>894</v>
      </c>
      <c r="C13" s="111">
        <v>85</v>
      </c>
      <c r="D13" s="111">
        <v>80</v>
      </c>
      <c r="E13" s="111">
        <v>85</v>
      </c>
      <c r="F13" s="111">
        <v>80</v>
      </c>
      <c r="G13" s="111">
        <v>75</v>
      </c>
      <c r="H13" s="27">
        <v>8</v>
      </c>
      <c r="I13" s="51">
        <f>SUM((C5*C13)+(D5*D13)+(E5*E13)+(F5*F13)+(G5*G13)+(H5*H13))</f>
        <v>79.150000000000006</v>
      </c>
      <c r="J13" s="130">
        <v>0.85</v>
      </c>
      <c r="K13" s="51">
        <f t="shared" si="0"/>
        <v>6.8</v>
      </c>
      <c r="L13" s="146">
        <f>SUM(K13:K18)/100</f>
        <v>1.0029999999999999</v>
      </c>
      <c r="M13" s="89"/>
      <c r="N13" s="89"/>
      <c r="O13" s="89"/>
      <c r="P13" s="89"/>
    </row>
    <row r="14" spans="1:16" ht="30" x14ac:dyDescent="0.3">
      <c r="A14" s="148"/>
      <c r="B14" s="111" t="s">
        <v>895</v>
      </c>
      <c r="C14" s="111">
        <v>90</v>
      </c>
      <c r="D14" s="111">
        <v>85</v>
      </c>
      <c r="E14" s="111">
        <v>90</v>
      </c>
      <c r="F14" s="111">
        <v>85</v>
      </c>
      <c r="G14" s="111">
        <v>80</v>
      </c>
      <c r="H14" s="27">
        <v>18</v>
      </c>
      <c r="I14" s="51">
        <f>SUM((C5*C14)+(D5*D14)+(E5*E14)+(F5*F14)+(G5*G14)+(H5*H14))</f>
        <v>84.4</v>
      </c>
      <c r="J14" s="130">
        <v>0.85</v>
      </c>
      <c r="K14" s="51">
        <f t="shared" si="0"/>
        <v>15.299999999999999</v>
      </c>
      <c r="L14" s="148"/>
      <c r="M14" s="89"/>
      <c r="N14" s="89"/>
      <c r="O14" s="89"/>
      <c r="P14" s="89"/>
    </row>
    <row r="15" spans="1:16" ht="45" x14ac:dyDescent="0.3">
      <c r="A15" s="148"/>
      <c r="B15" s="111" t="s">
        <v>896</v>
      </c>
      <c r="C15" s="111">
        <v>60</v>
      </c>
      <c r="D15" s="111">
        <v>70</v>
      </c>
      <c r="E15" s="111">
        <v>75</v>
      </c>
      <c r="F15" s="111">
        <v>65</v>
      </c>
      <c r="G15" s="111">
        <v>70</v>
      </c>
      <c r="H15" s="27">
        <v>36</v>
      </c>
      <c r="I15" s="51">
        <f>SUM((C5*C15)+(D5*D15)+(E5*E15)+(F5*F15)+(G5*G15)+(H5*H15))</f>
        <v>64.8</v>
      </c>
      <c r="J15" s="130">
        <v>0.85</v>
      </c>
      <c r="K15" s="51">
        <f t="shared" si="0"/>
        <v>30.599999999999998</v>
      </c>
      <c r="L15" s="148"/>
      <c r="M15" s="89"/>
      <c r="N15" s="89"/>
      <c r="O15" s="89"/>
      <c r="P15" s="89"/>
    </row>
    <row r="16" spans="1:16" ht="30" x14ac:dyDescent="0.3">
      <c r="A16" s="148"/>
      <c r="B16" s="111" t="s">
        <v>897</v>
      </c>
      <c r="C16" s="111">
        <v>75</v>
      </c>
      <c r="D16" s="111">
        <v>75</v>
      </c>
      <c r="E16" s="111">
        <v>80</v>
      </c>
      <c r="F16" s="111">
        <v>75</v>
      </c>
      <c r="G16" s="111">
        <v>75</v>
      </c>
      <c r="H16" s="27">
        <v>34</v>
      </c>
      <c r="I16" s="51">
        <f>SUM((C5*C16)+(D5*D16)+(E5*E16)+(F5*F16)+(G5*G16)+(H5*H16))</f>
        <v>73.95</v>
      </c>
      <c r="J16" s="130">
        <v>0.85</v>
      </c>
      <c r="K16" s="51">
        <f t="shared" si="0"/>
        <v>28.9</v>
      </c>
      <c r="L16" s="148"/>
      <c r="M16" s="89"/>
      <c r="N16" s="89"/>
      <c r="O16" s="89"/>
      <c r="P16" s="89"/>
    </row>
    <row r="17" spans="1:16" ht="30" x14ac:dyDescent="0.3">
      <c r="A17" s="148"/>
      <c r="B17" s="111" t="s">
        <v>898</v>
      </c>
      <c r="C17" s="111">
        <v>50</v>
      </c>
      <c r="D17" s="111">
        <v>60</v>
      </c>
      <c r="E17" s="111">
        <v>70</v>
      </c>
      <c r="F17" s="111">
        <v>55</v>
      </c>
      <c r="G17" s="111">
        <v>65</v>
      </c>
      <c r="H17" s="27">
        <v>18</v>
      </c>
      <c r="I17" s="51">
        <f>SUM((C5*C17)+(D5*D17)+(E5*E17)+(F5*F17)+(G5*G17)+(H5*H17))</f>
        <v>55.65</v>
      </c>
      <c r="J17" s="130">
        <v>0.85</v>
      </c>
      <c r="K17" s="51">
        <f t="shared" si="0"/>
        <v>15.299999999999999</v>
      </c>
      <c r="L17" s="148"/>
      <c r="M17" s="89"/>
      <c r="N17" s="89"/>
      <c r="O17" s="89"/>
      <c r="P17" s="89"/>
    </row>
    <row r="18" spans="1:16" ht="30" x14ac:dyDescent="0.3">
      <c r="A18" s="147"/>
      <c r="B18" s="111" t="s">
        <v>899</v>
      </c>
      <c r="C18" s="111">
        <v>90</v>
      </c>
      <c r="D18" s="111">
        <v>85</v>
      </c>
      <c r="E18" s="111">
        <v>90</v>
      </c>
      <c r="F18" s="111">
        <v>90</v>
      </c>
      <c r="G18" s="111">
        <v>85</v>
      </c>
      <c r="H18" s="27">
        <v>4</v>
      </c>
      <c r="I18" s="51">
        <f>SUM((C5*C18)+(D5*D18)+(E5*E18)+(F5*F18)+(G5*G18)+(H5*H18))</f>
        <v>84.45</v>
      </c>
      <c r="J18" s="130">
        <v>0.85</v>
      </c>
      <c r="K18" s="51">
        <f t="shared" si="0"/>
        <v>3.4</v>
      </c>
      <c r="L18" s="147"/>
      <c r="M18" s="89"/>
      <c r="N18" s="89"/>
      <c r="O18" s="89"/>
      <c r="P18" s="89"/>
    </row>
    <row r="20" spans="1:16" x14ac:dyDescent="0.3">
      <c r="A20" s="45" t="s">
        <v>484</v>
      </c>
    </row>
    <row r="21" spans="1:16" x14ac:dyDescent="0.3">
      <c r="A21" s="34" t="s">
        <v>770</v>
      </c>
    </row>
    <row r="22" spans="1:16" x14ac:dyDescent="0.3">
      <c r="A22" s="47" t="s">
        <v>699</v>
      </c>
    </row>
    <row r="23" spans="1:16" x14ac:dyDescent="0.3">
      <c r="A23" s="47" t="s">
        <v>700</v>
      </c>
    </row>
    <row r="24" spans="1:16" x14ac:dyDescent="0.3">
      <c r="A24" s="47" t="s">
        <v>701</v>
      </c>
    </row>
    <row r="25" spans="1:16" x14ac:dyDescent="0.3">
      <c r="A25" s="47" t="s">
        <v>702</v>
      </c>
    </row>
    <row r="27" spans="1:16" x14ac:dyDescent="0.3">
      <c r="A27" s="45" t="s">
        <v>238</v>
      </c>
    </row>
    <row r="28" spans="1:16" x14ac:dyDescent="0.3">
      <c r="A28" s="34" t="s">
        <v>771</v>
      </c>
    </row>
    <row r="29" spans="1:16" x14ac:dyDescent="0.3">
      <c r="A29" s="47" t="s">
        <v>703</v>
      </c>
    </row>
    <row r="30" spans="1:16" x14ac:dyDescent="0.3">
      <c r="A30" s="47" t="s">
        <v>704</v>
      </c>
    </row>
    <row r="31" spans="1:16" x14ac:dyDescent="0.3">
      <c r="A31" s="47" t="s">
        <v>705</v>
      </c>
    </row>
    <row r="32" spans="1:16" x14ac:dyDescent="0.3">
      <c r="A32" s="47" t="s">
        <v>706</v>
      </c>
    </row>
    <row r="34" spans="1:1" x14ac:dyDescent="0.3">
      <c r="A34" s="45" t="s">
        <v>745</v>
      </c>
    </row>
    <row r="35" spans="1:1" x14ac:dyDescent="0.3">
      <c r="A35" s="34" t="s">
        <v>772</v>
      </c>
    </row>
    <row r="36" spans="1:1" x14ac:dyDescent="0.3">
      <c r="A36" s="47" t="s">
        <v>751</v>
      </c>
    </row>
    <row r="37" spans="1:1" x14ac:dyDescent="0.3">
      <c r="A37" s="47" t="s">
        <v>773</v>
      </c>
    </row>
    <row r="38" spans="1:1" x14ac:dyDescent="0.3">
      <c r="A38" s="47" t="s">
        <v>774</v>
      </c>
    </row>
    <row r="39" spans="1:1" x14ac:dyDescent="0.3">
      <c r="A39" s="47" t="s">
        <v>775</v>
      </c>
    </row>
    <row r="41" spans="1:1" x14ac:dyDescent="0.3">
      <c r="A41" s="45" t="s">
        <v>746</v>
      </c>
    </row>
    <row r="42" spans="1:1" x14ac:dyDescent="0.3">
      <c r="A42" s="34" t="s">
        <v>776</v>
      </c>
    </row>
    <row r="43" spans="1:1" x14ac:dyDescent="0.3">
      <c r="A43" s="47" t="s">
        <v>581</v>
      </c>
    </row>
    <row r="44" spans="1:1" x14ac:dyDescent="0.3">
      <c r="A44" s="47" t="s">
        <v>582</v>
      </c>
    </row>
    <row r="45" spans="1:1" x14ac:dyDescent="0.3">
      <c r="A45" s="47" t="s">
        <v>777</v>
      </c>
    </row>
    <row r="46" spans="1:1" x14ac:dyDescent="0.3">
      <c r="A46" s="47" t="s">
        <v>584</v>
      </c>
    </row>
    <row r="48" spans="1:1" x14ac:dyDescent="0.3">
      <c r="A48" s="45" t="s">
        <v>139</v>
      </c>
    </row>
    <row r="49" spans="1:1" x14ac:dyDescent="0.3">
      <c r="A49" s="34" t="s">
        <v>778</v>
      </c>
    </row>
    <row r="50" spans="1:1" x14ac:dyDescent="0.3">
      <c r="A50" s="47" t="s">
        <v>779</v>
      </c>
    </row>
    <row r="51" spans="1:1" x14ac:dyDescent="0.3">
      <c r="A51" s="47" t="s">
        <v>780</v>
      </c>
    </row>
    <row r="52" spans="1:1" x14ac:dyDescent="0.3">
      <c r="A52" s="47" t="s">
        <v>781</v>
      </c>
    </row>
    <row r="53" spans="1:1" x14ac:dyDescent="0.3">
      <c r="A53" s="47" t="s">
        <v>782</v>
      </c>
    </row>
    <row r="55" spans="1:1" x14ac:dyDescent="0.3">
      <c r="A55" s="45" t="s">
        <v>747</v>
      </c>
    </row>
    <row r="56" spans="1:1" x14ac:dyDescent="0.3">
      <c r="A56" s="34" t="s">
        <v>783</v>
      </c>
    </row>
    <row r="57" spans="1:1" x14ac:dyDescent="0.3">
      <c r="A57" s="47" t="s">
        <v>784</v>
      </c>
    </row>
    <row r="58" spans="1:1" x14ac:dyDescent="0.3">
      <c r="A58" s="47" t="s">
        <v>767</v>
      </c>
    </row>
    <row r="59" spans="1:1" x14ac:dyDescent="0.3">
      <c r="A59" s="47" t="s">
        <v>768</v>
      </c>
    </row>
    <row r="60" spans="1:1" x14ac:dyDescent="0.3">
      <c r="A60" s="47" t="s">
        <v>785</v>
      </c>
    </row>
  </sheetData>
  <mergeCells count="11">
    <mergeCell ref="A13:A18"/>
    <mergeCell ref="L13:L18"/>
    <mergeCell ref="A1:L2"/>
    <mergeCell ref="A8:A12"/>
    <mergeCell ref="A5:B5"/>
    <mergeCell ref="L8:L12"/>
    <mergeCell ref="I3:I5"/>
    <mergeCell ref="A3:H3"/>
    <mergeCell ref="J3:J5"/>
    <mergeCell ref="K3:K5"/>
    <mergeCell ref="L3:L5"/>
  </mergeCells>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F0C2-5FEA-45D5-BFE1-9CB16C8695CF}">
  <dimension ref="A1:P69"/>
  <sheetViews>
    <sheetView zoomScale="90" zoomScaleNormal="90" workbookViewId="0">
      <selection activeCell="F8" sqref="F8"/>
    </sheetView>
  </sheetViews>
  <sheetFormatPr baseColWidth="10" defaultRowHeight="13.5" x14ac:dyDescent="0.3"/>
  <cols>
    <col min="1" max="1" width="10" style="41" customWidth="1"/>
    <col min="2" max="2" width="46.7109375" style="34" customWidth="1"/>
    <col min="3" max="8" width="11.42578125" style="34"/>
    <col min="9" max="10" width="11.42578125" style="41" customWidth="1"/>
    <col min="11" max="11" width="11.42578125" style="34" customWidth="1"/>
    <col min="12" max="12" width="15.7109375" style="34" customWidth="1"/>
    <col min="13" max="13" width="4.28515625" style="34" customWidth="1"/>
    <col min="14" max="14" width="21.7109375" style="34" customWidth="1"/>
    <col min="15" max="15" width="12.7109375" style="34" customWidth="1"/>
    <col min="16" max="16" width="107.85546875" style="34" customWidth="1"/>
    <col min="17" max="16384" width="11.42578125" style="34"/>
  </cols>
  <sheetData>
    <row r="1" spans="1:16" x14ac:dyDescent="0.3">
      <c r="A1" s="149" t="s">
        <v>110</v>
      </c>
      <c r="B1" s="149"/>
      <c r="C1" s="149"/>
      <c r="D1" s="149"/>
      <c r="E1" s="149"/>
      <c r="F1" s="149"/>
      <c r="G1" s="149"/>
      <c r="H1" s="149"/>
      <c r="I1" s="149"/>
      <c r="J1" s="149"/>
      <c r="K1" s="149"/>
      <c r="L1" s="149"/>
    </row>
    <row r="2" spans="1:16" x14ac:dyDescent="0.3">
      <c r="A2" s="145" t="s">
        <v>372</v>
      </c>
      <c r="B2" s="145"/>
      <c r="C2" s="145"/>
      <c r="D2" s="145"/>
      <c r="E2" s="145"/>
      <c r="F2" s="145"/>
      <c r="G2" s="145"/>
      <c r="H2" s="145"/>
      <c r="I2" s="135" t="s">
        <v>373</v>
      </c>
      <c r="J2" s="146" t="s">
        <v>375</v>
      </c>
      <c r="K2" s="135" t="s">
        <v>377</v>
      </c>
      <c r="L2" s="135" t="s">
        <v>374</v>
      </c>
    </row>
    <row r="3" spans="1:16" s="49" customFormat="1" ht="60" customHeight="1" x14ac:dyDescent="0.3">
      <c r="A3" s="51" t="s">
        <v>119</v>
      </c>
      <c r="B3" s="51" t="s">
        <v>226</v>
      </c>
      <c r="C3" s="51" t="s">
        <v>814</v>
      </c>
      <c r="D3" s="51" t="s">
        <v>815</v>
      </c>
      <c r="E3" s="51" t="s">
        <v>816</v>
      </c>
      <c r="F3" s="51" t="s">
        <v>817</v>
      </c>
      <c r="G3" s="51" t="s">
        <v>97</v>
      </c>
      <c r="H3" s="51" t="s">
        <v>94</v>
      </c>
      <c r="I3" s="135"/>
      <c r="J3" s="148"/>
      <c r="K3" s="135"/>
      <c r="L3" s="135"/>
      <c r="N3" s="52" t="s">
        <v>161</v>
      </c>
      <c r="O3" s="51" t="s">
        <v>162</v>
      </c>
      <c r="P3" s="52" t="s">
        <v>163</v>
      </c>
    </row>
    <row r="4" spans="1:16" s="49" customFormat="1" x14ac:dyDescent="0.3">
      <c r="A4" s="135" t="s">
        <v>227</v>
      </c>
      <c r="B4" s="135"/>
      <c r="C4" s="51">
        <v>0.3</v>
      </c>
      <c r="D4" s="51">
        <v>0.6</v>
      </c>
      <c r="E4" s="51">
        <v>0.4</v>
      </c>
      <c r="F4" s="51">
        <v>0.1</v>
      </c>
      <c r="G4" s="51">
        <v>0.05</v>
      </c>
      <c r="H4" s="51">
        <v>0.05</v>
      </c>
      <c r="I4" s="135"/>
      <c r="J4" s="147"/>
      <c r="K4" s="135"/>
      <c r="L4" s="135"/>
      <c r="N4" s="37" t="s">
        <v>228</v>
      </c>
      <c r="O4" s="37">
        <f>H4</f>
        <v>0.05</v>
      </c>
      <c r="P4" s="37" t="s">
        <v>164</v>
      </c>
    </row>
    <row r="5" spans="1:16" x14ac:dyDescent="0.3">
      <c r="A5" s="51" t="s">
        <v>134</v>
      </c>
      <c r="B5" s="68" t="s">
        <v>808</v>
      </c>
      <c r="C5" s="68">
        <v>90</v>
      </c>
      <c r="D5" s="68">
        <v>95</v>
      </c>
      <c r="E5" s="68">
        <v>95</v>
      </c>
      <c r="F5" s="68">
        <v>95</v>
      </c>
      <c r="G5" s="68">
        <v>85</v>
      </c>
      <c r="H5" s="68">
        <v>1</v>
      </c>
      <c r="I5" s="73">
        <f>SUM((C5*C4)+(D5*D4)+(E5*E4)+(F5*F4)+(G5*G4)+(H5*H4))</f>
        <v>135.80000000000001</v>
      </c>
      <c r="J5" s="53">
        <v>1</v>
      </c>
      <c r="K5" s="73">
        <f>I5*J5</f>
        <v>135.80000000000001</v>
      </c>
      <c r="L5" s="73">
        <f>I5*J5/100</f>
        <v>1.3580000000000001</v>
      </c>
      <c r="N5" s="37" t="s">
        <v>231</v>
      </c>
      <c r="O5" s="37">
        <f>C4</f>
        <v>0.3</v>
      </c>
      <c r="P5" s="37" t="s">
        <v>229</v>
      </c>
    </row>
    <row r="6" spans="1:16" x14ac:dyDescent="0.3">
      <c r="A6" s="51" t="s">
        <v>121</v>
      </c>
      <c r="B6" s="73" t="s">
        <v>109</v>
      </c>
      <c r="C6" s="73">
        <v>90</v>
      </c>
      <c r="D6" s="73">
        <v>90</v>
      </c>
      <c r="E6" s="73">
        <v>90</v>
      </c>
      <c r="F6" s="73">
        <v>80</v>
      </c>
      <c r="G6" s="73">
        <v>90</v>
      </c>
      <c r="H6" s="68">
        <v>1</v>
      </c>
      <c r="I6" s="73">
        <f>SUM((C6*C4)+(D6*D4)+(E6*E4)+(F6*F4)+(G6*G4)+(H6*H4))</f>
        <v>129.55000000000001</v>
      </c>
      <c r="J6" s="53">
        <v>1</v>
      </c>
      <c r="K6" s="73">
        <f>I6*J6</f>
        <v>129.55000000000001</v>
      </c>
      <c r="L6" s="73">
        <f>I6*J6/100</f>
        <v>1.2955000000000001</v>
      </c>
      <c r="N6" s="37" t="s">
        <v>232</v>
      </c>
      <c r="O6" s="37">
        <f>D4</f>
        <v>0.6</v>
      </c>
      <c r="P6" s="37" t="s">
        <v>167</v>
      </c>
    </row>
    <row r="7" spans="1:16" ht="15.75" x14ac:dyDescent="0.3">
      <c r="A7" s="135" t="s">
        <v>796</v>
      </c>
      <c r="B7" s="112" t="s">
        <v>1137</v>
      </c>
      <c r="C7" s="113">
        <v>40</v>
      </c>
      <c r="D7" s="113">
        <v>60</v>
      </c>
      <c r="E7" s="113">
        <v>50</v>
      </c>
      <c r="F7" s="113">
        <v>40</v>
      </c>
      <c r="G7" s="113">
        <v>40</v>
      </c>
      <c r="H7" s="76">
        <v>70</v>
      </c>
      <c r="I7" s="52">
        <f>SUM((C7*C4)+(D7*D4)+(E7*E4)+(F7*F4)+(G7*G4)+(H7*H4))</f>
        <v>77.5</v>
      </c>
      <c r="J7" s="128">
        <v>0.65</v>
      </c>
      <c r="K7" s="52">
        <f>I7*J7</f>
        <v>50.375</v>
      </c>
      <c r="L7" s="145">
        <f>SUM( K7:K16)/100</f>
        <v>6.1980750000000002</v>
      </c>
      <c r="N7" s="37" t="s">
        <v>233</v>
      </c>
      <c r="O7" s="37">
        <f>E4</f>
        <v>0.4</v>
      </c>
      <c r="P7" s="37" t="s">
        <v>230</v>
      </c>
    </row>
    <row r="8" spans="1:16" ht="15.75" x14ac:dyDescent="0.3">
      <c r="A8" s="135"/>
      <c r="B8" s="112" t="s">
        <v>1133</v>
      </c>
      <c r="C8" s="113">
        <v>70</v>
      </c>
      <c r="D8" s="113">
        <v>70</v>
      </c>
      <c r="E8" s="113">
        <v>70</v>
      </c>
      <c r="F8" s="113">
        <v>70</v>
      </c>
      <c r="G8" s="113">
        <v>70</v>
      </c>
      <c r="H8" s="76">
        <v>12</v>
      </c>
      <c r="I8" s="52">
        <f>SUM((C8*C4)+(D8*D4)+(E8*E4)+(F8*F4)+(G8*G4)+(H8*H4))</f>
        <v>102.1</v>
      </c>
      <c r="J8" s="128">
        <v>0.65</v>
      </c>
      <c r="K8" s="52">
        <f t="shared" ref="K8:K27" si="0">I8*J8</f>
        <v>66.364999999999995</v>
      </c>
      <c r="L8" s="145"/>
      <c r="N8" s="37" t="s">
        <v>234</v>
      </c>
      <c r="O8" s="37">
        <f>F4</f>
        <v>0.1</v>
      </c>
      <c r="P8" s="37" t="s">
        <v>171</v>
      </c>
    </row>
    <row r="9" spans="1:16" ht="15.75" x14ac:dyDescent="0.3">
      <c r="A9" s="135"/>
      <c r="B9" s="112" t="s">
        <v>1132</v>
      </c>
      <c r="C9" s="113">
        <v>50</v>
      </c>
      <c r="D9" s="113">
        <v>70</v>
      </c>
      <c r="E9" s="113">
        <v>65</v>
      </c>
      <c r="F9" s="113">
        <v>60</v>
      </c>
      <c r="G9" s="113">
        <v>60</v>
      </c>
      <c r="H9" s="76">
        <v>72</v>
      </c>
      <c r="I9" s="52">
        <f>SUM((C9*C4)+(D9*D4)+(E9*E4)+(F9*F4)+(G9*G4)+(H9*H4))</f>
        <v>95.6</v>
      </c>
      <c r="J9" s="128">
        <v>0.65</v>
      </c>
      <c r="K9" s="52">
        <f t="shared" si="0"/>
        <v>62.14</v>
      </c>
      <c r="L9" s="145"/>
      <c r="N9" s="37" t="s">
        <v>235</v>
      </c>
      <c r="O9" s="37">
        <f>G4</f>
        <v>0.05</v>
      </c>
      <c r="P9" s="37" t="s">
        <v>170</v>
      </c>
    </row>
    <row r="10" spans="1:16" ht="15.75" x14ac:dyDescent="0.3">
      <c r="A10" s="135"/>
      <c r="B10" s="112" t="s">
        <v>1135</v>
      </c>
      <c r="C10" s="113">
        <v>60</v>
      </c>
      <c r="D10" s="113">
        <v>60</v>
      </c>
      <c r="E10" s="113">
        <v>60</v>
      </c>
      <c r="F10" s="113">
        <v>50</v>
      </c>
      <c r="G10" s="113">
        <v>50</v>
      </c>
      <c r="H10" s="76">
        <v>36</v>
      </c>
      <c r="I10" s="52">
        <f>SUM((C10*C4)+(D10*D4)+(E10*E4)+(F10*F4)+(G10*G4)+(H10*H4))</f>
        <v>87.3</v>
      </c>
      <c r="J10" s="128">
        <v>0.65</v>
      </c>
      <c r="K10" s="52">
        <f t="shared" si="0"/>
        <v>56.744999999999997</v>
      </c>
      <c r="L10" s="145"/>
    </row>
    <row r="11" spans="1:16" ht="15.75" x14ac:dyDescent="0.3">
      <c r="A11" s="135"/>
      <c r="B11" s="112" t="s">
        <v>1134</v>
      </c>
      <c r="C11" s="113">
        <v>30</v>
      </c>
      <c r="D11" s="113">
        <v>60</v>
      </c>
      <c r="E11" s="113">
        <v>55</v>
      </c>
      <c r="F11" s="113">
        <v>30</v>
      </c>
      <c r="G11" s="113">
        <v>40</v>
      </c>
      <c r="H11" s="76">
        <v>36</v>
      </c>
      <c r="I11" s="52">
        <f>SUM((C11*C4)+(D11*D4)+(E11*E4)+(F11*F4)+(G11*G4)+(H11*H4))</f>
        <v>73.8</v>
      </c>
      <c r="J11" s="128">
        <v>0.65</v>
      </c>
      <c r="K11" s="52">
        <f t="shared" si="0"/>
        <v>47.97</v>
      </c>
      <c r="L11" s="145"/>
    </row>
    <row r="12" spans="1:16" ht="15.75" x14ac:dyDescent="0.3">
      <c r="A12" s="135"/>
      <c r="B12" s="112" t="s">
        <v>1131</v>
      </c>
      <c r="C12" s="113">
        <v>70</v>
      </c>
      <c r="D12" s="113">
        <v>70</v>
      </c>
      <c r="E12" s="113">
        <v>70</v>
      </c>
      <c r="F12" s="113">
        <v>60</v>
      </c>
      <c r="G12" s="113">
        <v>60</v>
      </c>
      <c r="H12" s="76">
        <v>24</v>
      </c>
      <c r="I12" s="52">
        <f>SUM((C12*C4)+(D12*D4)+(E12*E4)+(F12*F4)+(G12*G4)+(H12*H4))</f>
        <v>101.2</v>
      </c>
      <c r="J12" s="128">
        <v>0.65</v>
      </c>
      <c r="K12" s="52">
        <f t="shared" si="0"/>
        <v>65.78</v>
      </c>
      <c r="L12" s="145"/>
    </row>
    <row r="13" spans="1:16" ht="15.75" x14ac:dyDescent="0.3">
      <c r="A13" s="135"/>
      <c r="B13" s="112" t="s">
        <v>1138</v>
      </c>
      <c r="C13" s="113">
        <v>50</v>
      </c>
      <c r="D13" s="113">
        <v>75</v>
      </c>
      <c r="E13" s="113">
        <v>60</v>
      </c>
      <c r="F13" s="113">
        <v>50</v>
      </c>
      <c r="G13" s="113">
        <v>65</v>
      </c>
      <c r="H13" s="76">
        <v>12</v>
      </c>
      <c r="I13" s="52">
        <f>SUM((C13*C4)+(D13*D4)+(E13*E4)+(F13*F4)+(G13*G4)+(H13*H4))</f>
        <v>92.85</v>
      </c>
      <c r="J13" s="128">
        <v>0.65</v>
      </c>
      <c r="K13" s="52">
        <f t="shared" si="0"/>
        <v>60.352499999999999</v>
      </c>
      <c r="L13" s="145"/>
    </row>
    <row r="14" spans="1:16" ht="15.75" x14ac:dyDescent="0.3">
      <c r="A14" s="135"/>
      <c r="B14" s="112" t="s">
        <v>1139</v>
      </c>
      <c r="C14" s="113">
        <v>70</v>
      </c>
      <c r="D14" s="113">
        <v>80</v>
      </c>
      <c r="E14" s="113">
        <v>75</v>
      </c>
      <c r="F14" s="113">
        <v>80</v>
      </c>
      <c r="G14" s="113">
        <v>80</v>
      </c>
      <c r="H14" s="76">
        <v>27</v>
      </c>
      <c r="I14" s="52">
        <f>SUM((C14*C4)+(D14*D4)+(E14*E4)+(F14*F4)+(G14*G4)+(H14*H4))</f>
        <v>112.35</v>
      </c>
      <c r="J14" s="128">
        <v>0.65</v>
      </c>
      <c r="K14" s="52">
        <f t="shared" si="0"/>
        <v>73.027500000000003</v>
      </c>
      <c r="L14" s="145"/>
    </row>
    <row r="15" spans="1:16" ht="15.75" x14ac:dyDescent="0.3">
      <c r="A15" s="135"/>
      <c r="B15" s="112" t="s">
        <v>1136</v>
      </c>
      <c r="C15" s="113">
        <v>40</v>
      </c>
      <c r="D15" s="113">
        <v>70</v>
      </c>
      <c r="E15" s="113">
        <v>70</v>
      </c>
      <c r="F15" s="113">
        <v>40</v>
      </c>
      <c r="G15" s="113">
        <v>70</v>
      </c>
      <c r="H15" s="76">
        <v>14</v>
      </c>
      <c r="I15" s="52">
        <f>SUM((C15*C4)+(D15*D4)+(E15*E4)+(F15*F4)+(G15*G4)+(H15*H4))</f>
        <v>90.2</v>
      </c>
      <c r="J15" s="128">
        <v>0.65</v>
      </c>
      <c r="K15" s="52">
        <f t="shared" si="0"/>
        <v>58.63</v>
      </c>
      <c r="L15" s="145"/>
    </row>
    <row r="16" spans="1:16" ht="15.75" x14ac:dyDescent="0.3">
      <c r="A16" s="135"/>
      <c r="B16" s="112" t="s">
        <v>66</v>
      </c>
      <c r="C16" s="113">
        <v>80</v>
      </c>
      <c r="D16" s="113">
        <v>85</v>
      </c>
      <c r="E16" s="113">
        <v>85</v>
      </c>
      <c r="F16" s="113">
        <v>70</v>
      </c>
      <c r="G16" s="113">
        <v>85</v>
      </c>
      <c r="H16" s="76">
        <v>8</v>
      </c>
      <c r="I16" s="52">
        <f>SUM((C16*C4)+(D16*D4)+(E16*E4)+(F16*F4)+(G16*G4)+(H16*H4))</f>
        <v>120.65</v>
      </c>
      <c r="J16" s="128">
        <v>0.65</v>
      </c>
      <c r="K16" s="52">
        <f t="shared" si="0"/>
        <v>78.422499999999999</v>
      </c>
      <c r="L16" s="145"/>
    </row>
    <row r="17" spans="1:12" ht="15" x14ac:dyDescent="0.3">
      <c r="A17" s="148" t="s">
        <v>801</v>
      </c>
      <c r="B17" s="114" t="s">
        <v>1140</v>
      </c>
      <c r="C17" s="113">
        <v>70</v>
      </c>
      <c r="D17" s="113">
        <v>70</v>
      </c>
      <c r="E17" s="113">
        <v>70</v>
      </c>
      <c r="F17" s="113">
        <v>70</v>
      </c>
      <c r="G17" s="113">
        <v>70</v>
      </c>
      <c r="H17" s="74">
        <v>42</v>
      </c>
      <c r="I17" s="101">
        <f>SUM((C17*C4)+(D17*D4)+(E17*E4)+(F17*F4)+(G17*G4)+(H17*H4))</f>
        <v>103.6</v>
      </c>
      <c r="J17" s="129">
        <v>0.85</v>
      </c>
      <c r="K17" s="101">
        <f t="shared" si="0"/>
        <v>88.059999999999988</v>
      </c>
      <c r="L17" s="171">
        <f>SUM( K17:K27)/100</f>
        <v>9.621575</v>
      </c>
    </row>
    <row r="18" spans="1:12" ht="15" x14ac:dyDescent="0.3">
      <c r="A18" s="148"/>
      <c r="B18" s="114" t="s">
        <v>1141</v>
      </c>
      <c r="C18" s="113">
        <v>70</v>
      </c>
      <c r="D18" s="113">
        <v>75</v>
      </c>
      <c r="E18" s="113">
        <v>75</v>
      </c>
      <c r="F18" s="113">
        <v>70</v>
      </c>
      <c r="G18" s="113">
        <v>75</v>
      </c>
      <c r="H18" s="76">
        <v>114</v>
      </c>
      <c r="I18" s="52">
        <f>SUM((C18*C4)+(D18*D4)+(E18*E4)+(F18*F4)+(G18*G4)+(H18*H4))</f>
        <v>112.45</v>
      </c>
      <c r="J18" s="129">
        <v>0.85</v>
      </c>
      <c r="K18" s="52">
        <f t="shared" si="0"/>
        <v>95.582499999999996</v>
      </c>
      <c r="L18" s="171"/>
    </row>
    <row r="19" spans="1:12" ht="15" x14ac:dyDescent="0.3">
      <c r="A19" s="148"/>
      <c r="B19" s="114" t="s">
        <v>1142</v>
      </c>
      <c r="C19" s="113">
        <v>70</v>
      </c>
      <c r="D19" s="113">
        <v>75</v>
      </c>
      <c r="E19" s="113">
        <v>75</v>
      </c>
      <c r="F19" s="113">
        <v>70</v>
      </c>
      <c r="G19" s="113">
        <v>75</v>
      </c>
      <c r="H19" s="76">
        <v>40</v>
      </c>
      <c r="I19" s="52">
        <f>SUM((C19*C4)+(D19*D4)+(E19*E4)+(F19*F4)+(G19*G4)+(H19*H4))</f>
        <v>108.75</v>
      </c>
      <c r="J19" s="129">
        <v>0.85</v>
      </c>
      <c r="K19" s="52">
        <f t="shared" si="0"/>
        <v>92.4375</v>
      </c>
      <c r="L19" s="171"/>
    </row>
    <row r="20" spans="1:12" ht="15" x14ac:dyDescent="0.3">
      <c r="A20" s="148"/>
      <c r="B20" s="114" t="s">
        <v>1143</v>
      </c>
      <c r="C20" s="113">
        <v>60</v>
      </c>
      <c r="D20" s="113">
        <v>85</v>
      </c>
      <c r="E20" s="113">
        <v>80</v>
      </c>
      <c r="F20" s="113">
        <v>60</v>
      </c>
      <c r="G20" s="113">
        <v>80</v>
      </c>
      <c r="H20" s="76">
        <v>38</v>
      </c>
      <c r="I20" s="52">
        <f>SUM((C20*C4)+(D20*D4)+(E20*E4)+(F20*F4)+(G20*G4)+(H20*H4))</f>
        <v>112.9</v>
      </c>
      <c r="J20" s="129">
        <v>0.85</v>
      </c>
      <c r="K20" s="52">
        <f t="shared" si="0"/>
        <v>95.965000000000003</v>
      </c>
      <c r="L20" s="171"/>
    </row>
    <row r="21" spans="1:12" ht="15" x14ac:dyDescent="0.3">
      <c r="A21" s="148"/>
      <c r="B21" s="114" t="s">
        <v>862</v>
      </c>
      <c r="C21" s="113">
        <v>60</v>
      </c>
      <c r="D21" s="113">
        <v>90</v>
      </c>
      <c r="E21" s="113">
        <v>85</v>
      </c>
      <c r="F21" s="113">
        <v>60</v>
      </c>
      <c r="G21" s="113">
        <v>85</v>
      </c>
      <c r="H21" s="76">
        <v>54</v>
      </c>
      <c r="I21" s="52">
        <f>SUM((C21*C4)+(D21*D4)+(E21*E4)+(F21*F4)+(G21*G4)+(H21*H4))</f>
        <v>118.95</v>
      </c>
      <c r="J21" s="129">
        <v>0.85</v>
      </c>
      <c r="K21" s="52">
        <f t="shared" si="0"/>
        <v>101.1075</v>
      </c>
      <c r="L21" s="171"/>
    </row>
    <row r="22" spans="1:12" ht="15" x14ac:dyDescent="0.3">
      <c r="A22" s="148"/>
      <c r="B22" s="114" t="s">
        <v>867</v>
      </c>
      <c r="C22" s="113">
        <v>40</v>
      </c>
      <c r="D22" s="113">
        <v>60</v>
      </c>
      <c r="E22" s="113">
        <v>55</v>
      </c>
      <c r="F22" s="113">
        <v>50</v>
      </c>
      <c r="G22" s="113">
        <v>40</v>
      </c>
      <c r="H22" s="76">
        <v>320</v>
      </c>
      <c r="I22" s="52">
        <f>SUM((C22*C4)+(D22*D4)+(E22*E4)+(F22*F4)+(G22*G4)+(H22*H4))</f>
        <v>93</v>
      </c>
      <c r="J22" s="129">
        <v>0.85</v>
      </c>
      <c r="K22" s="52">
        <f t="shared" si="0"/>
        <v>79.05</v>
      </c>
      <c r="L22" s="171"/>
    </row>
    <row r="23" spans="1:12" ht="15" x14ac:dyDescent="0.3">
      <c r="A23" s="148"/>
      <c r="B23" s="114" t="s">
        <v>868</v>
      </c>
      <c r="C23" s="113">
        <v>70</v>
      </c>
      <c r="D23" s="113">
        <v>70</v>
      </c>
      <c r="E23" s="113">
        <v>70</v>
      </c>
      <c r="F23" s="113">
        <v>60</v>
      </c>
      <c r="G23" s="113">
        <v>60</v>
      </c>
      <c r="H23" s="76">
        <v>72</v>
      </c>
      <c r="I23" s="52">
        <f>SUM((C23*C4)+(D23*D4)+(E23*E4)+(F23*F4)+(G23*G4)+(H23*H4))</f>
        <v>103.6</v>
      </c>
      <c r="J23" s="129">
        <v>0.85</v>
      </c>
      <c r="K23" s="52">
        <f t="shared" si="0"/>
        <v>88.059999999999988</v>
      </c>
      <c r="L23" s="171"/>
    </row>
    <row r="24" spans="1:12" ht="15" x14ac:dyDescent="0.3">
      <c r="A24" s="148"/>
      <c r="B24" s="114" t="s">
        <v>869</v>
      </c>
      <c r="C24" s="113">
        <v>60</v>
      </c>
      <c r="D24" s="113">
        <v>65</v>
      </c>
      <c r="E24" s="113">
        <v>60</v>
      </c>
      <c r="F24" s="113">
        <v>50</v>
      </c>
      <c r="G24" s="113">
        <v>50</v>
      </c>
      <c r="H24" s="76">
        <v>36</v>
      </c>
      <c r="I24" s="52">
        <f>SUM((C24*C4)+(D24*D4)+(E24*E4)+(F24*F4)+(G24*G4)+(H24*H4))</f>
        <v>90.3</v>
      </c>
      <c r="J24" s="129">
        <v>0.85</v>
      </c>
      <c r="K24" s="52">
        <f t="shared" si="0"/>
        <v>76.754999999999995</v>
      </c>
      <c r="L24" s="171"/>
    </row>
    <row r="25" spans="1:12" ht="15" x14ac:dyDescent="0.3">
      <c r="A25" s="148"/>
      <c r="B25" s="114" t="s">
        <v>863</v>
      </c>
      <c r="C25" s="113">
        <v>50</v>
      </c>
      <c r="D25" s="113">
        <v>60</v>
      </c>
      <c r="E25" s="113">
        <v>55</v>
      </c>
      <c r="F25" s="113">
        <v>40</v>
      </c>
      <c r="G25" s="113">
        <v>45</v>
      </c>
      <c r="H25" s="76">
        <v>19</v>
      </c>
      <c r="I25" s="52">
        <f>SUM((C25*C4)+(D25*D4)+(E25*E4)+(F25*F4)+(G25*G4)+(H25*H4))</f>
        <v>80.2</v>
      </c>
      <c r="J25" s="129">
        <v>0.85</v>
      </c>
      <c r="K25" s="52">
        <f t="shared" si="0"/>
        <v>68.17</v>
      </c>
      <c r="L25" s="171"/>
    </row>
    <row r="26" spans="1:12" ht="15" x14ac:dyDescent="0.3">
      <c r="A26" s="148"/>
      <c r="B26" s="114" t="s">
        <v>864</v>
      </c>
      <c r="C26" s="113">
        <v>40</v>
      </c>
      <c r="D26" s="113">
        <v>80</v>
      </c>
      <c r="E26" s="113">
        <v>75</v>
      </c>
      <c r="F26" s="113">
        <v>60</v>
      </c>
      <c r="G26" s="113">
        <v>70</v>
      </c>
      <c r="H26" s="76">
        <v>92</v>
      </c>
      <c r="I26" s="52">
        <f>SUM((C26*C4)+(D26*D4)+(E26*E4)+(F26*F4)+(G26*G4)+(H26*H4))</f>
        <v>104.1</v>
      </c>
      <c r="J26" s="129">
        <v>0.85</v>
      </c>
      <c r="K26" s="52">
        <f t="shared" si="0"/>
        <v>88.484999999999999</v>
      </c>
      <c r="L26" s="171"/>
    </row>
    <row r="27" spans="1:12" ht="15" x14ac:dyDescent="0.3">
      <c r="A27" s="147"/>
      <c r="B27" s="114" t="s">
        <v>864</v>
      </c>
      <c r="C27" s="113">
        <v>40</v>
      </c>
      <c r="D27" s="113">
        <v>80</v>
      </c>
      <c r="E27" s="113">
        <v>75</v>
      </c>
      <c r="F27" s="113">
        <v>60</v>
      </c>
      <c r="G27" s="113">
        <v>70</v>
      </c>
      <c r="H27" s="76">
        <v>92</v>
      </c>
      <c r="I27" s="52">
        <f>SUM((C27*C4)+(D27*D4)+(E27*E4)+(F27*F4)+(G27*G4)+(H27*H4))</f>
        <v>104.1</v>
      </c>
      <c r="J27" s="129">
        <v>0.85</v>
      </c>
      <c r="K27" s="52">
        <f t="shared" si="0"/>
        <v>88.484999999999999</v>
      </c>
      <c r="L27" s="155"/>
    </row>
    <row r="29" spans="1:12" x14ac:dyDescent="0.3">
      <c r="A29" s="33" t="s">
        <v>236</v>
      </c>
      <c r="B29" s="54"/>
      <c r="C29" s="54"/>
    </row>
    <row r="30" spans="1:12" x14ac:dyDescent="0.3">
      <c r="A30" s="34" t="s">
        <v>214</v>
      </c>
      <c r="B30" s="54"/>
      <c r="C30" s="54"/>
    </row>
    <row r="31" spans="1:12" x14ac:dyDescent="0.3">
      <c r="A31" s="47" t="s">
        <v>577</v>
      </c>
    </row>
    <row r="32" spans="1:12" x14ac:dyDescent="0.3">
      <c r="A32" s="47" t="s">
        <v>578</v>
      </c>
    </row>
    <row r="33" spans="1:1" x14ac:dyDescent="0.3">
      <c r="A33" s="47" t="s">
        <v>579</v>
      </c>
    </row>
    <row r="34" spans="1:1" x14ac:dyDescent="0.3">
      <c r="A34" s="47" t="s">
        <v>580</v>
      </c>
    </row>
    <row r="35" spans="1:1" x14ac:dyDescent="0.3">
      <c r="A35" s="34"/>
    </row>
    <row r="36" spans="1:1" x14ac:dyDescent="0.3">
      <c r="A36" s="33" t="s">
        <v>215</v>
      </c>
    </row>
    <row r="37" spans="1:1" x14ac:dyDescent="0.3">
      <c r="A37" s="34" t="s">
        <v>216</v>
      </c>
    </row>
    <row r="38" spans="1:1" x14ac:dyDescent="0.3">
      <c r="A38" s="47" t="s">
        <v>581</v>
      </c>
    </row>
    <row r="39" spans="1:1" x14ac:dyDescent="0.3">
      <c r="A39" s="47" t="s">
        <v>582</v>
      </c>
    </row>
    <row r="40" spans="1:1" x14ac:dyDescent="0.3">
      <c r="A40" s="47" t="s">
        <v>583</v>
      </c>
    </row>
    <row r="41" spans="1:1" x14ac:dyDescent="0.3">
      <c r="A41" s="47" t="s">
        <v>584</v>
      </c>
    </row>
    <row r="42" spans="1:1" x14ac:dyDescent="0.3">
      <c r="A42" s="34"/>
    </row>
    <row r="43" spans="1:1" x14ac:dyDescent="0.3">
      <c r="A43" s="33" t="s">
        <v>218</v>
      </c>
    </row>
    <row r="44" spans="1:1" x14ac:dyDescent="0.3">
      <c r="A44" s="34" t="s">
        <v>219</v>
      </c>
    </row>
    <row r="45" spans="1:1" x14ac:dyDescent="0.3">
      <c r="A45" s="47" t="s">
        <v>585</v>
      </c>
    </row>
    <row r="46" spans="1:1" x14ac:dyDescent="0.3">
      <c r="A46" s="47" t="s">
        <v>586</v>
      </c>
    </row>
    <row r="47" spans="1:1" x14ac:dyDescent="0.3">
      <c r="A47" s="47" t="s">
        <v>587</v>
      </c>
    </row>
    <row r="48" spans="1:1" x14ac:dyDescent="0.3">
      <c r="A48" s="47" t="s">
        <v>588</v>
      </c>
    </row>
    <row r="49" spans="1:1" x14ac:dyDescent="0.3">
      <c r="A49" s="34"/>
    </row>
    <row r="50" spans="1:1" x14ac:dyDescent="0.3">
      <c r="A50" s="33" t="s">
        <v>220</v>
      </c>
    </row>
    <row r="51" spans="1:1" x14ac:dyDescent="0.3">
      <c r="A51" s="34" t="s">
        <v>221</v>
      </c>
    </row>
    <row r="52" spans="1:1" x14ac:dyDescent="0.3">
      <c r="A52" s="47" t="s">
        <v>589</v>
      </c>
    </row>
    <row r="53" spans="1:1" x14ac:dyDescent="0.3">
      <c r="A53" s="47" t="s">
        <v>590</v>
      </c>
    </row>
    <row r="54" spans="1:1" x14ac:dyDescent="0.3">
      <c r="A54" s="47" t="s">
        <v>591</v>
      </c>
    </row>
    <row r="55" spans="1:1" x14ac:dyDescent="0.3">
      <c r="A55" s="47" t="s">
        <v>592</v>
      </c>
    </row>
    <row r="56" spans="1:1" x14ac:dyDescent="0.3">
      <c r="A56" s="34"/>
    </row>
    <row r="57" spans="1:1" x14ac:dyDescent="0.3">
      <c r="A57" s="33" t="s">
        <v>222</v>
      </c>
    </row>
    <row r="58" spans="1:1" x14ac:dyDescent="0.3">
      <c r="A58" s="34" t="s">
        <v>223</v>
      </c>
    </row>
    <row r="59" spans="1:1" x14ac:dyDescent="0.3">
      <c r="A59" s="47" t="s">
        <v>593</v>
      </c>
    </row>
    <row r="60" spans="1:1" x14ac:dyDescent="0.3">
      <c r="A60" s="47" t="s">
        <v>594</v>
      </c>
    </row>
    <row r="61" spans="1:1" x14ac:dyDescent="0.3">
      <c r="A61" s="47" t="s">
        <v>595</v>
      </c>
    </row>
    <row r="62" spans="1:1" x14ac:dyDescent="0.3">
      <c r="A62" s="47" t="s">
        <v>596</v>
      </c>
    </row>
    <row r="63" spans="1:1" x14ac:dyDescent="0.3">
      <c r="A63" s="34"/>
    </row>
    <row r="64" spans="1:1" x14ac:dyDescent="0.3">
      <c r="A64" s="33" t="s">
        <v>224</v>
      </c>
    </row>
    <row r="65" spans="1:1" x14ac:dyDescent="0.3">
      <c r="A65" s="34" t="s">
        <v>225</v>
      </c>
    </row>
    <row r="66" spans="1:1" x14ac:dyDescent="0.3">
      <c r="A66" s="47" t="s">
        <v>597</v>
      </c>
    </row>
    <row r="67" spans="1:1" x14ac:dyDescent="0.3">
      <c r="A67" s="47" t="s">
        <v>598</v>
      </c>
    </row>
    <row r="68" spans="1:1" x14ac:dyDescent="0.3">
      <c r="A68" s="47" t="s">
        <v>599</v>
      </c>
    </row>
    <row r="69" spans="1:1" x14ac:dyDescent="0.3">
      <c r="A69" s="47" t="s">
        <v>600</v>
      </c>
    </row>
  </sheetData>
  <mergeCells count="11">
    <mergeCell ref="A2:H2"/>
    <mergeCell ref="A1:L1"/>
    <mergeCell ref="I2:I4"/>
    <mergeCell ref="L2:L4"/>
    <mergeCell ref="J2:J4"/>
    <mergeCell ref="K2:K4"/>
    <mergeCell ref="A17:A27"/>
    <mergeCell ref="L17:L27"/>
    <mergeCell ref="A7:A16"/>
    <mergeCell ref="A4:B4"/>
    <mergeCell ref="L7:L1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71AF0-9A0F-4773-8E9C-E26A2C0AAB64}">
  <dimension ref="A1:P68"/>
  <sheetViews>
    <sheetView topLeftCell="A4" zoomScale="80" zoomScaleNormal="80" workbookViewId="0">
      <selection activeCell="J12" sqref="J12"/>
    </sheetView>
  </sheetViews>
  <sheetFormatPr baseColWidth="10" defaultRowHeight="13.5" x14ac:dyDescent="0.3"/>
  <cols>
    <col min="1" max="1" width="11.42578125" style="41"/>
    <col min="2" max="2" width="29.85546875" style="34" customWidth="1"/>
    <col min="3" max="8" width="11.5703125" style="34" customWidth="1"/>
    <col min="9" max="9" width="11.7109375" style="41" customWidth="1"/>
    <col min="10" max="10" width="11" style="41" customWidth="1"/>
    <col min="11" max="11" width="10.140625" style="34" customWidth="1"/>
    <col min="12" max="12" width="11.5703125" style="34" customWidth="1"/>
    <col min="13" max="13" width="4.7109375" style="34" customWidth="1"/>
    <col min="14" max="14" width="19.85546875" style="34" customWidth="1"/>
    <col min="15" max="15" width="11.85546875" style="34" customWidth="1"/>
    <col min="16" max="16" width="111" style="34" customWidth="1"/>
    <col min="17" max="16384" width="11.42578125" style="34"/>
  </cols>
  <sheetData>
    <row r="1" spans="1:16" x14ac:dyDescent="0.3">
      <c r="A1" s="149" t="s">
        <v>458</v>
      </c>
      <c r="B1" s="149"/>
      <c r="C1" s="149"/>
      <c r="D1" s="149"/>
      <c r="E1" s="149"/>
      <c r="F1" s="149"/>
      <c r="G1" s="149"/>
      <c r="H1" s="149"/>
      <c r="I1" s="149"/>
      <c r="J1" s="149"/>
      <c r="K1" s="149"/>
      <c r="L1" s="149"/>
    </row>
    <row r="2" spans="1:16" x14ac:dyDescent="0.3">
      <c r="A2" s="145" t="s">
        <v>372</v>
      </c>
      <c r="B2" s="145"/>
      <c r="C2" s="145"/>
      <c r="D2" s="145"/>
      <c r="E2" s="145"/>
      <c r="F2" s="145"/>
      <c r="G2" s="145"/>
      <c r="H2" s="145"/>
      <c r="I2" s="135" t="s">
        <v>373</v>
      </c>
      <c r="J2" s="146" t="s">
        <v>375</v>
      </c>
      <c r="K2" s="135" t="s">
        <v>377</v>
      </c>
      <c r="L2" s="135" t="s">
        <v>374</v>
      </c>
      <c r="M2" s="89"/>
      <c r="N2" s="89"/>
      <c r="O2" s="89"/>
      <c r="P2" s="89"/>
    </row>
    <row r="3" spans="1:16" s="49" customFormat="1" ht="60" customHeight="1" x14ac:dyDescent="0.3">
      <c r="A3" s="51" t="s">
        <v>119</v>
      </c>
      <c r="B3" s="51" t="s">
        <v>226</v>
      </c>
      <c r="C3" s="51" t="s">
        <v>838</v>
      </c>
      <c r="D3" s="51" t="s">
        <v>839</v>
      </c>
      <c r="E3" s="51" t="s">
        <v>840</v>
      </c>
      <c r="F3" s="51" t="s">
        <v>841</v>
      </c>
      <c r="G3" s="51" t="s">
        <v>842</v>
      </c>
      <c r="H3" s="51" t="s">
        <v>94</v>
      </c>
      <c r="I3" s="135"/>
      <c r="J3" s="148"/>
      <c r="K3" s="135"/>
      <c r="L3" s="135"/>
      <c r="M3" s="115"/>
      <c r="N3" s="52" t="s">
        <v>161</v>
      </c>
      <c r="O3" s="51" t="s">
        <v>162</v>
      </c>
      <c r="P3" s="52" t="s">
        <v>163</v>
      </c>
    </row>
    <row r="4" spans="1:16" s="49" customFormat="1" ht="27" x14ac:dyDescent="0.3">
      <c r="A4" s="135" t="s">
        <v>227</v>
      </c>
      <c r="B4" s="135"/>
      <c r="C4" s="51">
        <v>0.4</v>
      </c>
      <c r="D4" s="51">
        <v>0.3</v>
      </c>
      <c r="E4" s="51">
        <v>0.3</v>
      </c>
      <c r="F4" s="51">
        <v>0.2</v>
      </c>
      <c r="G4" s="51">
        <v>0.1</v>
      </c>
      <c r="H4" s="51">
        <v>0.1</v>
      </c>
      <c r="I4" s="135"/>
      <c r="J4" s="147"/>
      <c r="K4" s="135"/>
      <c r="L4" s="135"/>
      <c r="M4" s="115"/>
      <c r="N4" s="51" t="s">
        <v>228</v>
      </c>
      <c r="O4" s="68">
        <f>H4</f>
        <v>0.1</v>
      </c>
      <c r="P4" s="90" t="s">
        <v>512</v>
      </c>
    </row>
    <row r="5" spans="1:16" s="49" customFormat="1" x14ac:dyDescent="0.3">
      <c r="A5" s="51" t="s">
        <v>134</v>
      </c>
      <c r="B5" s="83" t="s">
        <v>475</v>
      </c>
      <c r="C5" s="68">
        <v>100</v>
      </c>
      <c r="D5" s="68">
        <v>100</v>
      </c>
      <c r="E5" s="68">
        <v>100</v>
      </c>
      <c r="F5" s="68">
        <v>80</v>
      </c>
      <c r="G5" s="68">
        <v>80</v>
      </c>
      <c r="H5" s="68">
        <v>1</v>
      </c>
      <c r="I5" s="52">
        <f>SUM((C5*C4)+(D5*D4)+(E5*E4)+(F5*F4)+(G5*G4)+(H5*H4))</f>
        <v>124.1</v>
      </c>
      <c r="J5" s="53">
        <v>1</v>
      </c>
      <c r="K5" s="52">
        <f>I5*J5</f>
        <v>124.1</v>
      </c>
      <c r="L5" s="51">
        <f>K5/100</f>
        <v>1.2409999999999999</v>
      </c>
      <c r="M5" s="115"/>
      <c r="N5" s="51" t="s">
        <v>471</v>
      </c>
      <c r="O5" s="68">
        <f>C4</f>
        <v>0.4</v>
      </c>
      <c r="P5" s="90" t="s">
        <v>513</v>
      </c>
    </row>
    <row r="6" spans="1:16" s="49" customFormat="1" ht="27" x14ac:dyDescent="0.3">
      <c r="A6" s="51" t="s">
        <v>134</v>
      </c>
      <c r="B6" s="83" t="s">
        <v>476</v>
      </c>
      <c r="C6" s="68">
        <v>90</v>
      </c>
      <c r="D6" s="68">
        <v>90</v>
      </c>
      <c r="E6" s="68">
        <v>90</v>
      </c>
      <c r="F6" s="68">
        <v>80</v>
      </c>
      <c r="G6" s="68">
        <v>80</v>
      </c>
      <c r="H6" s="68">
        <v>1</v>
      </c>
      <c r="I6" s="52">
        <f>SUM((C6*C4)+(D6*D4)+(E6*E4)+(F6*F4)+(G6*G4)+(H6*H4))</f>
        <v>114.1</v>
      </c>
      <c r="J6" s="53">
        <v>1</v>
      </c>
      <c r="K6" s="52">
        <f>I6*J6</f>
        <v>114.1</v>
      </c>
      <c r="L6" s="51">
        <f>K6/100</f>
        <v>1.141</v>
      </c>
      <c r="M6" s="115"/>
      <c r="N6" s="51" t="s">
        <v>472</v>
      </c>
      <c r="O6" s="68">
        <f>D4</f>
        <v>0.3</v>
      </c>
      <c r="P6" s="90" t="s">
        <v>514</v>
      </c>
    </row>
    <row r="7" spans="1:16" ht="27" x14ac:dyDescent="0.3">
      <c r="A7" s="146" t="s">
        <v>796</v>
      </c>
      <c r="B7" s="104" t="s">
        <v>468</v>
      </c>
      <c r="C7" s="106">
        <v>70</v>
      </c>
      <c r="D7" s="106">
        <v>70</v>
      </c>
      <c r="E7" s="106">
        <v>75</v>
      </c>
      <c r="F7" s="106">
        <v>50</v>
      </c>
      <c r="G7" s="106">
        <v>50</v>
      </c>
      <c r="H7" s="96">
        <v>500</v>
      </c>
      <c r="I7" s="52">
        <f>SUM((C7*C4)+(D7*D4)+(E7*E4)+(F7*F4)+(G7*G4)+(H7*H4))</f>
        <v>136.5</v>
      </c>
      <c r="J7" s="128">
        <v>0.65</v>
      </c>
      <c r="K7" s="52">
        <f>I7*J7</f>
        <v>88.725000000000009</v>
      </c>
      <c r="L7" s="154">
        <f>SUM( K7:K15)/100</f>
        <v>7.1662499999999998</v>
      </c>
      <c r="M7" s="89"/>
      <c r="N7" s="51" t="s">
        <v>473</v>
      </c>
      <c r="O7" s="68">
        <f>E4</f>
        <v>0.3</v>
      </c>
      <c r="P7" s="90" t="s">
        <v>515</v>
      </c>
    </row>
    <row r="8" spans="1:16" ht="27" x14ac:dyDescent="0.3">
      <c r="A8" s="148"/>
      <c r="B8" s="104" t="s">
        <v>469</v>
      </c>
      <c r="C8" s="106">
        <v>65</v>
      </c>
      <c r="D8" s="106">
        <v>60</v>
      </c>
      <c r="E8" s="106">
        <v>65</v>
      </c>
      <c r="F8" s="106">
        <v>60</v>
      </c>
      <c r="G8" s="106">
        <v>60</v>
      </c>
      <c r="H8" s="96">
        <v>300</v>
      </c>
      <c r="I8" s="52">
        <f>SUM((C8*C4)+(D8*D4)+(E8*E4)+(F8*F4)+(G8*G4)+(H8*H4))</f>
        <v>111.5</v>
      </c>
      <c r="J8" s="128">
        <v>0.65</v>
      </c>
      <c r="K8" s="52">
        <f>I8*J8</f>
        <v>72.475000000000009</v>
      </c>
      <c r="L8" s="171"/>
      <c r="M8" s="89"/>
      <c r="N8" s="51" t="s">
        <v>231</v>
      </c>
      <c r="O8" s="68">
        <f>F4</f>
        <v>0.2</v>
      </c>
      <c r="P8" s="90" t="s">
        <v>516</v>
      </c>
    </row>
    <row r="9" spans="1:16" ht="39.75" customHeight="1" x14ac:dyDescent="0.3">
      <c r="A9" s="148"/>
      <c r="B9" s="104" t="s">
        <v>470</v>
      </c>
      <c r="C9" s="106">
        <v>60</v>
      </c>
      <c r="D9" s="106">
        <v>55</v>
      </c>
      <c r="E9" s="106">
        <v>60</v>
      </c>
      <c r="F9" s="106">
        <v>70</v>
      </c>
      <c r="G9" s="106">
        <v>70</v>
      </c>
      <c r="H9" s="96">
        <v>400</v>
      </c>
      <c r="I9" s="52">
        <f>SUM((C9*C4)+(D9*D4)+(E9*E4)+(F9*F4)+(G9*G4)+(H9*H4))</f>
        <v>119.5</v>
      </c>
      <c r="J9" s="128">
        <v>0.65</v>
      </c>
      <c r="K9" s="52">
        <f>I9*J9</f>
        <v>77.674999999999997</v>
      </c>
      <c r="L9" s="171"/>
      <c r="M9" s="89"/>
      <c r="N9" s="51" t="s">
        <v>474</v>
      </c>
      <c r="O9" s="68">
        <f>G4</f>
        <v>0.1</v>
      </c>
      <c r="P9" s="90" t="s">
        <v>517</v>
      </c>
    </row>
    <row r="10" spans="1:16" x14ac:dyDescent="0.3">
      <c r="A10" s="148"/>
      <c r="B10" s="104" t="s">
        <v>464</v>
      </c>
      <c r="C10" s="106">
        <v>70</v>
      </c>
      <c r="D10" s="106">
        <v>70</v>
      </c>
      <c r="E10" s="106">
        <v>75</v>
      </c>
      <c r="F10" s="106">
        <v>50</v>
      </c>
      <c r="G10" s="106">
        <v>50</v>
      </c>
      <c r="H10" s="96">
        <v>250</v>
      </c>
      <c r="I10" s="52">
        <f>SUM((C10*C4)+(D10*D4)+(E10*E4)+(F10*F4)+(G10*G4)+(H10*H4))</f>
        <v>111.5</v>
      </c>
      <c r="J10" s="128">
        <v>0.65</v>
      </c>
      <c r="K10" s="52">
        <f t="shared" ref="K10:K19" si="0">I10*J10</f>
        <v>72.475000000000009</v>
      </c>
      <c r="L10" s="171"/>
      <c r="M10" s="89"/>
      <c r="N10" s="116"/>
      <c r="O10" s="43"/>
      <c r="P10" s="117"/>
    </row>
    <row r="11" spans="1:16" x14ac:dyDescent="0.3">
      <c r="A11" s="148"/>
      <c r="B11" s="104" t="s">
        <v>465</v>
      </c>
      <c r="C11" s="106">
        <v>65</v>
      </c>
      <c r="D11" s="106">
        <v>60</v>
      </c>
      <c r="E11" s="106">
        <v>65</v>
      </c>
      <c r="F11" s="106">
        <v>60</v>
      </c>
      <c r="G11" s="106">
        <v>60</v>
      </c>
      <c r="H11" s="96">
        <v>200</v>
      </c>
      <c r="I11" s="52">
        <f>SUM((C11*C4)+(D11*D4)+(E11*E4)+(F11*F4)+(G11*G4)+(H11*H4))</f>
        <v>101.5</v>
      </c>
      <c r="J11" s="128">
        <v>0.65</v>
      </c>
      <c r="K11" s="52">
        <f t="shared" ref="K11" si="1">I11*J11</f>
        <v>65.975000000000009</v>
      </c>
      <c r="L11" s="171"/>
      <c r="M11" s="89"/>
      <c r="N11" s="89"/>
      <c r="O11" s="89"/>
      <c r="P11" s="89"/>
    </row>
    <row r="12" spans="1:16" x14ac:dyDescent="0.3">
      <c r="A12" s="148"/>
      <c r="B12" s="104" t="s">
        <v>1069</v>
      </c>
      <c r="C12" s="106">
        <v>60</v>
      </c>
      <c r="D12" s="106">
        <v>55</v>
      </c>
      <c r="E12" s="106">
        <v>60</v>
      </c>
      <c r="F12" s="106">
        <v>70</v>
      </c>
      <c r="G12" s="106">
        <v>70</v>
      </c>
      <c r="H12" s="96">
        <v>350</v>
      </c>
      <c r="I12" s="52">
        <f>SUM((C12*C4)+(D12*D4)+(E12*E4)+(F12*F4)+(G12*G4)+(H12*H4))</f>
        <v>114.5</v>
      </c>
      <c r="J12" s="128">
        <v>0.65</v>
      </c>
      <c r="K12" s="52">
        <f t="shared" si="0"/>
        <v>74.424999999999997</v>
      </c>
      <c r="L12" s="171"/>
      <c r="M12" s="89"/>
      <c r="N12" s="89"/>
      <c r="O12" s="89"/>
      <c r="P12" s="89"/>
    </row>
    <row r="13" spans="1:16" x14ac:dyDescent="0.3">
      <c r="A13" s="148"/>
      <c r="B13" s="104" t="s">
        <v>466</v>
      </c>
      <c r="C13" s="106">
        <v>70</v>
      </c>
      <c r="D13" s="106">
        <v>70</v>
      </c>
      <c r="E13" s="106">
        <v>75</v>
      </c>
      <c r="F13" s="106">
        <v>50</v>
      </c>
      <c r="G13" s="106">
        <v>50</v>
      </c>
      <c r="H13" s="96">
        <v>600</v>
      </c>
      <c r="I13" s="52">
        <f>SUM((C13*C4)+(D13*D4)+(E13*E4)+(F13*F4)+(G13*G4)+(H13*H4))</f>
        <v>146.5</v>
      </c>
      <c r="J13" s="128">
        <v>0.65</v>
      </c>
      <c r="K13" s="52">
        <f t="shared" si="0"/>
        <v>95.225000000000009</v>
      </c>
      <c r="L13" s="171"/>
      <c r="M13" s="89"/>
      <c r="N13" s="89"/>
      <c r="O13" s="89"/>
      <c r="P13" s="89"/>
    </row>
    <row r="14" spans="1:16" x14ac:dyDescent="0.3">
      <c r="A14" s="148"/>
      <c r="B14" s="104" t="s">
        <v>467</v>
      </c>
      <c r="C14" s="106">
        <v>65</v>
      </c>
      <c r="D14" s="106">
        <v>60</v>
      </c>
      <c r="E14" s="106">
        <v>65</v>
      </c>
      <c r="F14" s="106">
        <v>60</v>
      </c>
      <c r="G14" s="106">
        <v>60</v>
      </c>
      <c r="H14" s="96">
        <v>450</v>
      </c>
      <c r="I14" s="52">
        <f>SUM((C14*C4)+(D14*D4)+(E14*E4)+(F14*F4)+(G14*G4)+(H14*H4))</f>
        <v>126.5</v>
      </c>
      <c r="J14" s="128">
        <v>0.65</v>
      </c>
      <c r="K14" s="52">
        <f t="shared" si="0"/>
        <v>82.225000000000009</v>
      </c>
      <c r="L14" s="171"/>
      <c r="M14" s="89"/>
      <c r="N14" s="89"/>
      <c r="O14" s="89"/>
      <c r="P14" s="89"/>
    </row>
    <row r="15" spans="1:16" x14ac:dyDescent="0.3">
      <c r="A15" s="147"/>
      <c r="B15" s="104" t="s">
        <v>1070</v>
      </c>
      <c r="C15" s="106">
        <v>60</v>
      </c>
      <c r="D15" s="106">
        <v>55</v>
      </c>
      <c r="E15" s="106">
        <v>60</v>
      </c>
      <c r="F15" s="106">
        <v>70</v>
      </c>
      <c r="G15" s="106">
        <v>70</v>
      </c>
      <c r="H15" s="96">
        <v>550</v>
      </c>
      <c r="I15" s="52">
        <f>SUM((C15*C4)+(D15*D4)+(E15*E4)+(F15*F4)+(G15*G4)+(H15*H4))</f>
        <v>134.5</v>
      </c>
      <c r="J15" s="128">
        <v>0.65</v>
      </c>
      <c r="K15" s="52">
        <f t="shared" si="0"/>
        <v>87.424999999999997</v>
      </c>
      <c r="L15" s="155"/>
      <c r="M15" s="89"/>
      <c r="N15" s="89"/>
      <c r="O15" s="89"/>
      <c r="P15" s="89"/>
    </row>
    <row r="16" spans="1:16" x14ac:dyDescent="0.3">
      <c r="A16" s="146" t="s">
        <v>801</v>
      </c>
      <c r="B16" s="104" t="s">
        <v>865</v>
      </c>
      <c r="C16" s="106">
        <v>70</v>
      </c>
      <c r="D16" s="106">
        <v>70</v>
      </c>
      <c r="E16" s="106">
        <v>75</v>
      </c>
      <c r="F16" s="106">
        <v>50</v>
      </c>
      <c r="G16" s="106">
        <v>50</v>
      </c>
      <c r="H16" s="96">
        <v>500</v>
      </c>
      <c r="I16" s="52">
        <f>SUM((C16*C4)+(D16*D4)+(E16*E4)+(F16*F4)+(G16*G4)+(H16*H4))</f>
        <v>136.5</v>
      </c>
      <c r="J16" s="128">
        <v>0.85</v>
      </c>
      <c r="K16" s="52">
        <f t="shared" si="0"/>
        <v>116.02499999999999</v>
      </c>
      <c r="L16" s="154">
        <f>SUM( K16:K19)/100</f>
        <v>5.1765000000000008</v>
      </c>
      <c r="M16" s="89"/>
      <c r="N16" s="89"/>
      <c r="O16" s="89"/>
      <c r="P16" s="89"/>
    </row>
    <row r="17" spans="1:16" x14ac:dyDescent="0.3">
      <c r="A17" s="148"/>
      <c r="B17" s="104" t="s">
        <v>866</v>
      </c>
      <c r="C17" s="106">
        <v>70</v>
      </c>
      <c r="D17" s="106">
        <v>70</v>
      </c>
      <c r="E17" s="106">
        <v>75</v>
      </c>
      <c r="F17" s="106">
        <v>50</v>
      </c>
      <c r="G17" s="106">
        <v>50</v>
      </c>
      <c r="H17" s="96">
        <v>1000</v>
      </c>
      <c r="I17" s="52">
        <f>SUM((C17*C4)+(D17*D4)+(E17*E4)+(F17*F4)+(G17*G4)+(H17*H4))</f>
        <v>186.5</v>
      </c>
      <c r="J17" s="128">
        <v>0.85</v>
      </c>
      <c r="K17" s="52">
        <f t="shared" si="0"/>
        <v>158.52500000000001</v>
      </c>
      <c r="L17" s="171"/>
      <c r="M17" s="89"/>
      <c r="N17" s="89"/>
      <c r="O17" s="89"/>
      <c r="P17" s="89"/>
    </row>
    <row r="18" spans="1:16" x14ac:dyDescent="0.3">
      <c r="A18" s="148"/>
      <c r="B18" s="104" t="s">
        <v>988</v>
      </c>
      <c r="C18" s="106">
        <v>70</v>
      </c>
      <c r="D18" s="106">
        <v>70</v>
      </c>
      <c r="E18" s="106">
        <v>75</v>
      </c>
      <c r="F18" s="106">
        <v>50</v>
      </c>
      <c r="G18" s="106">
        <v>50</v>
      </c>
      <c r="H18" s="96">
        <v>1000</v>
      </c>
      <c r="I18" s="52">
        <f>SUM((C18*C4)+(D18*D4)+(E18*E4)+(F18*F4)+(G18*G4)+(H18*H4))</f>
        <v>186.5</v>
      </c>
      <c r="J18" s="128">
        <v>0.85</v>
      </c>
      <c r="K18" s="52">
        <f t="shared" si="0"/>
        <v>158.52500000000001</v>
      </c>
      <c r="L18" s="171"/>
      <c r="M18" s="89"/>
      <c r="N18" s="89"/>
      <c r="O18" s="89"/>
      <c r="P18" s="89"/>
    </row>
    <row r="19" spans="1:16" x14ac:dyDescent="0.3">
      <c r="A19" s="147"/>
      <c r="B19" s="104" t="s">
        <v>989</v>
      </c>
      <c r="C19" s="106">
        <v>60</v>
      </c>
      <c r="D19" s="106">
        <v>60</v>
      </c>
      <c r="E19" s="106">
        <v>65</v>
      </c>
      <c r="F19" s="106">
        <v>60</v>
      </c>
      <c r="G19" s="106">
        <v>60</v>
      </c>
      <c r="H19" s="96">
        <v>200</v>
      </c>
      <c r="I19" s="52">
        <f>SUM((C19*C4)+(D19*D4)+(E19*E4)+(F19*F4)+(G19*G4)+(H19*H4))</f>
        <v>99.5</v>
      </c>
      <c r="J19" s="128">
        <v>0.85</v>
      </c>
      <c r="K19" s="52">
        <f t="shared" si="0"/>
        <v>84.575000000000003</v>
      </c>
      <c r="L19" s="155"/>
      <c r="M19" s="89"/>
      <c r="N19" s="89"/>
      <c r="O19" s="89"/>
      <c r="P19" s="89"/>
    </row>
    <row r="21" spans="1:16" x14ac:dyDescent="0.3">
      <c r="A21" s="45" t="s">
        <v>480</v>
      </c>
    </row>
    <row r="22" spans="1:16" x14ac:dyDescent="0.3">
      <c r="A22" s="34" t="s">
        <v>518</v>
      </c>
    </row>
    <row r="23" spans="1:16" x14ac:dyDescent="0.3">
      <c r="A23" s="47" t="s">
        <v>519</v>
      </c>
    </row>
    <row r="24" spans="1:16" x14ac:dyDescent="0.3">
      <c r="A24" s="47" t="s">
        <v>520</v>
      </c>
    </row>
    <row r="25" spans="1:16" x14ac:dyDescent="0.3">
      <c r="A25" s="47" t="s">
        <v>521</v>
      </c>
    </row>
    <row r="26" spans="1:16" x14ac:dyDescent="0.3">
      <c r="A26" s="47" t="s">
        <v>522</v>
      </c>
    </row>
    <row r="28" spans="1:16" x14ac:dyDescent="0.3">
      <c r="A28" s="45" t="s">
        <v>477</v>
      </c>
      <c r="B28" s="54"/>
      <c r="C28" s="54"/>
      <c r="D28" s="41"/>
    </row>
    <row r="29" spans="1:16" x14ac:dyDescent="0.3">
      <c r="A29" s="34" t="s">
        <v>523</v>
      </c>
    </row>
    <row r="30" spans="1:16" x14ac:dyDescent="0.3">
      <c r="A30" s="47" t="s">
        <v>524</v>
      </c>
    </row>
    <row r="31" spans="1:16" x14ac:dyDescent="0.3">
      <c r="A31" s="47" t="s">
        <v>525</v>
      </c>
    </row>
    <row r="32" spans="1:16" x14ac:dyDescent="0.3">
      <c r="A32" s="47" t="s">
        <v>526</v>
      </c>
    </row>
    <row r="33" spans="1:1" x14ac:dyDescent="0.3">
      <c r="A33" s="47" t="s">
        <v>527</v>
      </c>
    </row>
    <row r="34" spans="1:1" x14ac:dyDescent="0.3">
      <c r="A34" s="34"/>
    </row>
    <row r="35" spans="1:1" x14ac:dyDescent="0.3">
      <c r="A35" s="45" t="s">
        <v>478</v>
      </c>
    </row>
    <row r="36" spans="1:1" x14ac:dyDescent="0.3">
      <c r="A36" s="34" t="s">
        <v>528</v>
      </c>
    </row>
    <row r="37" spans="1:1" x14ac:dyDescent="0.3">
      <c r="A37" s="47" t="s">
        <v>529</v>
      </c>
    </row>
    <row r="38" spans="1:1" x14ac:dyDescent="0.3">
      <c r="A38" s="47" t="s">
        <v>530</v>
      </c>
    </row>
    <row r="39" spans="1:1" x14ac:dyDescent="0.3">
      <c r="A39" s="47" t="s">
        <v>531</v>
      </c>
    </row>
    <row r="40" spans="1:1" x14ac:dyDescent="0.3">
      <c r="A40" s="47" t="s">
        <v>532</v>
      </c>
    </row>
    <row r="41" spans="1:1" x14ac:dyDescent="0.3">
      <c r="A41" s="34"/>
    </row>
    <row r="42" spans="1:1" x14ac:dyDescent="0.3">
      <c r="A42" s="45" t="s">
        <v>218</v>
      </c>
    </row>
    <row r="43" spans="1:1" x14ac:dyDescent="0.3">
      <c r="A43" s="34" t="s">
        <v>533</v>
      </c>
    </row>
    <row r="44" spans="1:1" x14ac:dyDescent="0.3">
      <c r="A44" s="47" t="s">
        <v>534</v>
      </c>
    </row>
    <row r="45" spans="1:1" x14ac:dyDescent="0.3">
      <c r="A45" s="47" t="s">
        <v>535</v>
      </c>
    </row>
    <row r="46" spans="1:1" x14ac:dyDescent="0.3">
      <c r="A46" s="47" t="s">
        <v>536</v>
      </c>
    </row>
    <row r="47" spans="1:1" x14ac:dyDescent="0.3">
      <c r="A47" s="47" t="s">
        <v>537</v>
      </c>
    </row>
    <row r="48" spans="1:1" x14ac:dyDescent="0.3">
      <c r="A48" s="34"/>
    </row>
    <row r="49" spans="1:1" x14ac:dyDescent="0.3">
      <c r="A49" s="45" t="s">
        <v>215</v>
      </c>
    </row>
    <row r="50" spans="1:1" x14ac:dyDescent="0.3">
      <c r="A50" s="34" t="s">
        <v>538</v>
      </c>
    </row>
    <row r="51" spans="1:1" x14ac:dyDescent="0.3">
      <c r="A51" s="47" t="s">
        <v>539</v>
      </c>
    </row>
    <row r="52" spans="1:1" x14ac:dyDescent="0.3">
      <c r="A52" s="47" t="s">
        <v>540</v>
      </c>
    </row>
    <row r="53" spans="1:1" x14ac:dyDescent="0.3">
      <c r="A53" s="47" t="s">
        <v>541</v>
      </c>
    </row>
    <row r="54" spans="1:1" x14ac:dyDescent="0.3">
      <c r="A54" s="47" t="s">
        <v>542</v>
      </c>
    </row>
    <row r="55" spans="1:1" x14ac:dyDescent="0.3">
      <c r="A55" s="34"/>
    </row>
    <row r="56" spans="1:1" x14ac:dyDescent="0.3">
      <c r="A56" s="45" t="s">
        <v>479</v>
      </c>
    </row>
    <row r="57" spans="1:1" x14ac:dyDescent="0.3">
      <c r="A57" s="34" t="s">
        <v>543</v>
      </c>
    </row>
    <row r="58" spans="1:1" x14ac:dyDescent="0.3">
      <c r="A58" s="47" t="s">
        <v>544</v>
      </c>
    </row>
    <row r="59" spans="1:1" x14ac:dyDescent="0.3">
      <c r="A59" s="47" t="s">
        <v>545</v>
      </c>
    </row>
    <row r="60" spans="1:1" x14ac:dyDescent="0.3">
      <c r="A60" s="47" t="s">
        <v>546</v>
      </c>
    </row>
    <row r="61" spans="1:1" x14ac:dyDescent="0.3">
      <c r="A61" s="47" t="s">
        <v>547</v>
      </c>
    </row>
    <row r="62" spans="1:1" x14ac:dyDescent="0.3">
      <c r="A62" s="34"/>
    </row>
    <row r="63" spans="1:1" x14ac:dyDescent="0.3">
      <c r="A63" s="45" t="s">
        <v>220</v>
      </c>
    </row>
    <row r="64" spans="1:1" x14ac:dyDescent="0.3">
      <c r="A64" s="34" t="s">
        <v>548</v>
      </c>
    </row>
    <row r="65" spans="1:1" x14ac:dyDescent="0.3">
      <c r="A65" s="47" t="s">
        <v>549</v>
      </c>
    </row>
    <row r="66" spans="1:1" x14ac:dyDescent="0.3">
      <c r="A66" s="47" t="s">
        <v>550</v>
      </c>
    </row>
    <row r="67" spans="1:1" x14ac:dyDescent="0.3">
      <c r="A67" s="47" t="s">
        <v>551</v>
      </c>
    </row>
    <row r="68" spans="1:1" x14ac:dyDescent="0.3">
      <c r="A68" s="47" t="s">
        <v>552</v>
      </c>
    </row>
  </sheetData>
  <mergeCells count="11">
    <mergeCell ref="A16:A19"/>
    <mergeCell ref="L16:L19"/>
    <mergeCell ref="A7:A15"/>
    <mergeCell ref="L7:L15"/>
    <mergeCell ref="A1:L1"/>
    <mergeCell ref="A2:H2"/>
    <mergeCell ref="I2:I4"/>
    <mergeCell ref="J2:J4"/>
    <mergeCell ref="K2:K4"/>
    <mergeCell ref="L2:L4"/>
    <mergeCell ref="A4:B4"/>
  </mergeCells>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6C00E-A45A-4767-BAAE-AEE42B445281}">
  <dimension ref="A1:P63"/>
  <sheetViews>
    <sheetView topLeftCell="A7" zoomScale="90" zoomScaleNormal="90" workbookViewId="0">
      <selection activeCell="J14" sqref="J14"/>
    </sheetView>
  </sheetViews>
  <sheetFormatPr baseColWidth="10" defaultRowHeight="13.5" x14ac:dyDescent="0.3"/>
  <cols>
    <col min="1" max="1" width="11.42578125" style="34"/>
    <col min="2" max="2" width="24.140625" style="55" customWidth="1"/>
    <col min="3" max="8" width="11.42578125" style="41"/>
    <col min="9" max="9" width="11" style="41" customWidth="1"/>
    <col min="10" max="12" width="13.85546875" style="41" customWidth="1"/>
    <col min="13" max="13" width="4.7109375" style="34" customWidth="1"/>
    <col min="14" max="14" width="13.140625" style="34" customWidth="1"/>
    <col min="15" max="15" width="11.42578125" style="34"/>
    <col min="16" max="16" width="106.28515625" style="34" customWidth="1"/>
    <col min="17" max="16384" width="11.42578125" style="34"/>
  </cols>
  <sheetData>
    <row r="1" spans="1:16" x14ac:dyDescent="0.3">
      <c r="A1" s="186" t="s">
        <v>379</v>
      </c>
      <c r="B1" s="186"/>
      <c r="C1" s="186"/>
      <c r="D1" s="186"/>
      <c r="E1" s="186"/>
      <c r="F1" s="186"/>
      <c r="G1" s="186"/>
      <c r="H1" s="186"/>
      <c r="I1" s="186"/>
      <c r="J1" s="186"/>
      <c r="K1" s="186"/>
      <c r="L1" s="186"/>
    </row>
    <row r="2" spans="1:16" x14ac:dyDescent="0.3">
      <c r="A2" s="186"/>
      <c r="B2" s="186"/>
      <c r="C2" s="186"/>
      <c r="D2" s="186"/>
      <c r="E2" s="186"/>
      <c r="F2" s="186"/>
      <c r="G2" s="186"/>
      <c r="H2" s="186"/>
      <c r="I2" s="186"/>
      <c r="J2" s="186"/>
      <c r="K2" s="186"/>
      <c r="L2" s="186"/>
      <c r="N2" s="52" t="s">
        <v>161</v>
      </c>
      <c r="O2" s="52" t="s">
        <v>156</v>
      </c>
      <c r="P2" s="52" t="s">
        <v>163</v>
      </c>
    </row>
    <row r="3" spans="1:16" ht="27" x14ac:dyDescent="0.3">
      <c r="A3" s="145" t="s">
        <v>372</v>
      </c>
      <c r="B3" s="145"/>
      <c r="C3" s="145"/>
      <c r="D3" s="145"/>
      <c r="E3" s="145"/>
      <c r="F3" s="145"/>
      <c r="G3" s="145"/>
      <c r="H3" s="145"/>
      <c r="I3" s="135" t="s">
        <v>992</v>
      </c>
      <c r="J3" s="135" t="s">
        <v>376</v>
      </c>
      <c r="K3" s="135" t="s">
        <v>377</v>
      </c>
      <c r="L3" s="135" t="s">
        <v>990</v>
      </c>
      <c r="M3" s="89"/>
      <c r="N3" s="51" t="s">
        <v>94</v>
      </c>
      <c r="O3" s="68">
        <f>H5</f>
        <v>0.05</v>
      </c>
      <c r="P3" s="115" t="s">
        <v>1078</v>
      </c>
    </row>
    <row r="4" spans="1:16" s="55" customFormat="1" ht="60" customHeight="1" x14ac:dyDescent="0.25">
      <c r="A4" s="51" t="s">
        <v>119</v>
      </c>
      <c r="B4" s="51" t="s">
        <v>379</v>
      </c>
      <c r="C4" s="51" t="s">
        <v>843</v>
      </c>
      <c r="D4" s="51" t="s">
        <v>844</v>
      </c>
      <c r="E4" s="51" t="s">
        <v>845</v>
      </c>
      <c r="F4" s="51" t="s">
        <v>846</v>
      </c>
      <c r="G4" s="51" t="s">
        <v>991</v>
      </c>
      <c r="H4" s="51" t="s">
        <v>380</v>
      </c>
      <c r="I4" s="135"/>
      <c r="J4" s="135"/>
      <c r="K4" s="135"/>
      <c r="L4" s="135"/>
      <c r="M4" s="118"/>
      <c r="N4" s="51" t="s">
        <v>381</v>
      </c>
      <c r="O4" s="68">
        <f>C5</f>
        <v>0.5</v>
      </c>
      <c r="P4" s="90" t="s">
        <v>388</v>
      </c>
    </row>
    <row r="5" spans="1:16" s="55" customFormat="1" ht="49.5" customHeight="1" x14ac:dyDescent="0.25">
      <c r="A5" s="135" t="s">
        <v>156</v>
      </c>
      <c r="B5" s="135"/>
      <c r="C5" s="51">
        <v>0.5</v>
      </c>
      <c r="D5" s="51">
        <v>0.4</v>
      </c>
      <c r="E5" s="51">
        <v>0.2</v>
      </c>
      <c r="F5" s="51">
        <v>0.1</v>
      </c>
      <c r="G5" s="51">
        <v>0.05</v>
      </c>
      <c r="H5" s="51">
        <v>0.05</v>
      </c>
      <c r="I5" s="135"/>
      <c r="J5" s="135"/>
      <c r="K5" s="135"/>
      <c r="L5" s="135"/>
      <c r="M5" s="118"/>
      <c r="N5" s="51" t="s">
        <v>382</v>
      </c>
      <c r="O5" s="68">
        <f>D5</f>
        <v>0.4</v>
      </c>
      <c r="P5" s="90" t="s">
        <v>389</v>
      </c>
    </row>
    <row r="6" spans="1:16" ht="38.25" x14ac:dyDescent="0.3">
      <c r="A6" s="73" t="s">
        <v>134</v>
      </c>
      <c r="B6" s="119" t="s">
        <v>386</v>
      </c>
      <c r="C6" s="64">
        <v>100</v>
      </c>
      <c r="D6" s="64">
        <v>100</v>
      </c>
      <c r="E6" s="64">
        <v>100</v>
      </c>
      <c r="F6" s="64">
        <v>100</v>
      </c>
      <c r="G6" s="64">
        <v>100</v>
      </c>
      <c r="H6" s="64">
        <v>1</v>
      </c>
      <c r="I6" s="73">
        <f>SUM((C5*C6)+(D5*D6)+(E5*E6)+(F5*F6)+(G5*G6)+(H5*H6))</f>
        <v>125.05</v>
      </c>
      <c r="J6" s="53">
        <v>1</v>
      </c>
      <c r="K6" s="73">
        <f>I6*J6</f>
        <v>125.05</v>
      </c>
      <c r="L6" s="73">
        <f>J6*K6/100</f>
        <v>1.2504999999999999</v>
      </c>
      <c r="M6" s="89"/>
      <c r="N6" s="51" t="s">
        <v>383</v>
      </c>
      <c r="O6" s="68">
        <f>E5</f>
        <v>0.2</v>
      </c>
      <c r="P6" s="90" t="s">
        <v>390</v>
      </c>
    </row>
    <row r="7" spans="1:16" x14ac:dyDescent="0.3">
      <c r="A7" s="73" t="s">
        <v>131</v>
      </c>
      <c r="B7" s="119" t="s">
        <v>387</v>
      </c>
      <c r="C7" s="64">
        <v>80</v>
      </c>
      <c r="D7" s="64">
        <v>85</v>
      </c>
      <c r="E7" s="64">
        <v>90</v>
      </c>
      <c r="F7" s="64">
        <v>90</v>
      </c>
      <c r="G7" s="64">
        <v>85</v>
      </c>
      <c r="H7" s="64">
        <v>1</v>
      </c>
      <c r="I7" s="73">
        <f>SUM((C5*C7)+(D5*D7)+(E5*E7)+(F5*F7)+(G5*G7)+(H5*H7))</f>
        <v>105.3</v>
      </c>
      <c r="J7" s="53">
        <v>1</v>
      </c>
      <c r="K7" s="73">
        <f t="shared" ref="K7:K21" si="0">I7*J7</f>
        <v>105.3</v>
      </c>
      <c r="L7" s="73">
        <f>J7*K7/100</f>
        <v>1.0529999999999999</v>
      </c>
      <c r="M7" s="89"/>
      <c r="N7" s="51" t="s">
        <v>384</v>
      </c>
      <c r="O7" s="68">
        <f>F5</f>
        <v>0.1</v>
      </c>
      <c r="P7" s="90" t="s">
        <v>391</v>
      </c>
    </row>
    <row r="8" spans="1:16" x14ac:dyDescent="0.3">
      <c r="A8" s="145" t="s">
        <v>796</v>
      </c>
      <c r="B8" s="105" t="s">
        <v>38</v>
      </c>
      <c r="C8" s="106">
        <v>70</v>
      </c>
      <c r="D8" s="106">
        <v>60</v>
      </c>
      <c r="E8" s="106">
        <v>70</v>
      </c>
      <c r="F8" s="106">
        <v>75</v>
      </c>
      <c r="G8" s="106">
        <v>50</v>
      </c>
      <c r="H8" s="96">
        <v>2000</v>
      </c>
      <c r="I8" s="52">
        <f>SUM((C5*C8)+(D5*D8)+(E5*E8)+(F5*F8)+(G5*G8)+(H5*H8))</f>
        <v>183</v>
      </c>
      <c r="J8" s="128">
        <v>0.65</v>
      </c>
      <c r="K8" s="52">
        <f t="shared" si="0"/>
        <v>118.95</v>
      </c>
      <c r="L8" s="145">
        <f>SUM(K8:K13)/100</f>
        <v>15.342924999999997</v>
      </c>
      <c r="M8" s="89"/>
      <c r="N8" s="51" t="s">
        <v>385</v>
      </c>
      <c r="O8" s="68">
        <f>G5</f>
        <v>0.05</v>
      </c>
      <c r="P8" s="90" t="s">
        <v>392</v>
      </c>
    </row>
    <row r="9" spans="1:16" x14ac:dyDescent="0.3">
      <c r="A9" s="145"/>
      <c r="B9" s="105" t="s">
        <v>39</v>
      </c>
      <c r="C9" s="106">
        <v>60</v>
      </c>
      <c r="D9" s="106">
        <v>50</v>
      </c>
      <c r="E9" s="106">
        <v>80</v>
      </c>
      <c r="F9" s="106">
        <v>60</v>
      </c>
      <c r="G9" s="106">
        <v>40</v>
      </c>
      <c r="H9" s="96">
        <v>30000</v>
      </c>
      <c r="I9" s="52">
        <f>SUM((C5*C9)+(D5*D9)+(E5*E9)+(F5*F9)+(G5*G9)+(H5*H9))</f>
        <v>1574</v>
      </c>
      <c r="J9" s="128">
        <v>0.65</v>
      </c>
      <c r="K9" s="52">
        <f t="shared" si="0"/>
        <v>1023.1</v>
      </c>
      <c r="L9" s="145"/>
      <c r="M9" s="89"/>
      <c r="N9" s="89"/>
      <c r="O9" s="89"/>
      <c r="P9" s="89"/>
    </row>
    <row r="10" spans="1:16" x14ac:dyDescent="0.3">
      <c r="A10" s="145"/>
      <c r="B10" s="105" t="s">
        <v>40</v>
      </c>
      <c r="C10" s="106">
        <v>75</v>
      </c>
      <c r="D10" s="106">
        <v>80</v>
      </c>
      <c r="E10" s="106">
        <v>70</v>
      </c>
      <c r="F10" s="106">
        <v>85</v>
      </c>
      <c r="G10" s="106">
        <v>90</v>
      </c>
      <c r="H10" s="96">
        <v>1660</v>
      </c>
      <c r="I10" s="52">
        <f>SUM((C5*C10)+(D5*D10)+(E5*E10)+(F5*F10)+(G5*G10)+(H5*H10))</f>
        <v>179.5</v>
      </c>
      <c r="J10" s="128">
        <v>0.65</v>
      </c>
      <c r="K10" s="52">
        <f t="shared" si="0"/>
        <v>116.675</v>
      </c>
      <c r="L10" s="145"/>
      <c r="M10" s="89"/>
      <c r="N10" s="89"/>
      <c r="O10" s="89"/>
      <c r="P10" s="89"/>
    </row>
    <row r="11" spans="1:16" x14ac:dyDescent="0.3">
      <c r="A11" s="145"/>
      <c r="B11" s="105" t="s">
        <v>41</v>
      </c>
      <c r="C11" s="106">
        <v>85</v>
      </c>
      <c r="D11" s="106">
        <v>90</v>
      </c>
      <c r="E11" s="106">
        <v>85</v>
      </c>
      <c r="F11" s="106">
        <v>90</v>
      </c>
      <c r="G11" s="106">
        <v>95</v>
      </c>
      <c r="H11" s="96">
        <v>1296</v>
      </c>
      <c r="I11" s="52">
        <f>SUM((C5*C11)+(D5*D11)+(E5*E11)+(F5*F11)+(G5*G11)+(H5*H11))</f>
        <v>174.05</v>
      </c>
      <c r="J11" s="128">
        <v>0.65</v>
      </c>
      <c r="K11" s="52">
        <f t="shared" si="0"/>
        <v>113.13250000000001</v>
      </c>
      <c r="L11" s="145"/>
      <c r="M11" s="89"/>
      <c r="N11" s="89"/>
      <c r="O11" s="89"/>
      <c r="P11" s="89"/>
    </row>
    <row r="12" spans="1:16" x14ac:dyDescent="0.3">
      <c r="A12" s="145"/>
      <c r="B12" s="105" t="s">
        <v>42</v>
      </c>
      <c r="C12" s="106">
        <v>60</v>
      </c>
      <c r="D12" s="106">
        <v>70</v>
      </c>
      <c r="E12" s="106">
        <v>80</v>
      </c>
      <c r="F12" s="106">
        <v>85</v>
      </c>
      <c r="G12" s="106">
        <v>80</v>
      </c>
      <c r="H12" s="96">
        <v>660</v>
      </c>
      <c r="I12" s="52">
        <f>SUM((C5*C12)+(D5*D12)+(E5*E12)+(F5*F12)+(G5*G12)+(H5*H12))</f>
        <v>119.5</v>
      </c>
      <c r="J12" s="128">
        <v>0.65</v>
      </c>
      <c r="K12" s="52">
        <f t="shared" si="0"/>
        <v>77.674999999999997</v>
      </c>
      <c r="L12" s="145"/>
      <c r="M12" s="89"/>
      <c r="N12" s="89"/>
      <c r="O12" s="89"/>
      <c r="P12" s="89"/>
    </row>
    <row r="13" spans="1:16" x14ac:dyDescent="0.3">
      <c r="A13" s="145"/>
      <c r="B13" s="105" t="s">
        <v>43</v>
      </c>
      <c r="C13" s="106">
        <v>95</v>
      </c>
      <c r="D13" s="106">
        <v>95</v>
      </c>
      <c r="E13" s="106">
        <v>85</v>
      </c>
      <c r="F13" s="106">
        <v>90</v>
      </c>
      <c r="G13" s="106">
        <v>90</v>
      </c>
      <c r="H13" s="96">
        <v>288</v>
      </c>
      <c r="I13" s="52">
        <f>SUM((C5*C13)+(D5*D13)+(E5*E13)+(F5*F13)+(G5*G13)+(H5*H13))</f>
        <v>130.4</v>
      </c>
      <c r="J13" s="128">
        <v>0.65</v>
      </c>
      <c r="K13" s="52">
        <f t="shared" si="0"/>
        <v>84.76</v>
      </c>
      <c r="L13" s="145"/>
      <c r="M13" s="89"/>
      <c r="N13" s="89"/>
      <c r="O13" s="89"/>
      <c r="P13" s="89"/>
    </row>
    <row r="14" spans="1:16" x14ac:dyDescent="0.3">
      <c r="A14" s="145" t="s">
        <v>801</v>
      </c>
      <c r="B14" s="105" t="s">
        <v>901</v>
      </c>
      <c r="C14" s="106">
        <v>85</v>
      </c>
      <c r="D14" s="106">
        <v>85</v>
      </c>
      <c r="E14" s="106">
        <v>80</v>
      </c>
      <c r="F14" s="106">
        <v>85</v>
      </c>
      <c r="G14" s="106">
        <v>85</v>
      </c>
      <c r="H14" s="96">
        <v>2500</v>
      </c>
      <c r="I14" s="52">
        <f>SUM((C5*C14)+(D5*D14)+(E5*E14)+(F5*F14)+(G5*G14)+(H5*H14))</f>
        <v>230.25</v>
      </c>
      <c r="J14" s="128">
        <v>0.85</v>
      </c>
      <c r="K14" s="52">
        <f t="shared" si="0"/>
        <v>195.71250000000001</v>
      </c>
      <c r="L14" s="154">
        <f>SUM(K14:K21)/100</f>
        <v>11.757624999999997</v>
      </c>
      <c r="M14" s="89"/>
      <c r="N14" s="89"/>
      <c r="O14" s="89"/>
      <c r="P14" s="89"/>
    </row>
    <row r="15" spans="1:16" x14ac:dyDescent="0.3">
      <c r="A15" s="145"/>
      <c r="B15" s="105" t="s">
        <v>902</v>
      </c>
      <c r="C15" s="106">
        <v>100</v>
      </c>
      <c r="D15" s="106">
        <v>100</v>
      </c>
      <c r="E15" s="106">
        <v>100</v>
      </c>
      <c r="F15" s="106">
        <v>100</v>
      </c>
      <c r="G15" s="106">
        <v>100</v>
      </c>
      <c r="H15" s="96">
        <v>500</v>
      </c>
      <c r="I15" s="52">
        <f>SUM((C5*C15)+(D5*D15)+(E5*E15)+(F5*F15)+(G5*G15)+(H5*H15))</f>
        <v>150</v>
      </c>
      <c r="J15" s="128">
        <v>0.85</v>
      </c>
      <c r="K15" s="52">
        <f t="shared" si="0"/>
        <v>127.5</v>
      </c>
      <c r="L15" s="171"/>
      <c r="M15" s="89"/>
      <c r="N15" s="89"/>
      <c r="O15" s="89"/>
      <c r="P15" s="89"/>
    </row>
    <row r="16" spans="1:16" x14ac:dyDescent="0.3">
      <c r="A16" s="145"/>
      <c r="B16" s="105" t="s">
        <v>903</v>
      </c>
      <c r="C16" s="106">
        <v>70</v>
      </c>
      <c r="D16" s="106">
        <v>75</v>
      </c>
      <c r="E16" s="106">
        <v>75</v>
      </c>
      <c r="F16" s="106">
        <v>80</v>
      </c>
      <c r="G16" s="106">
        <v>75</v>
      </c>
      <c r="H16" s="96">
        <v>800</v>
      </c>
      <c r="I16" s="52">
        <f>SUM((C5*C16)+(D5*D16)+(E5*E16)+(F5*F16)+(G5*G16)+(H5*H16))</f>
        <v>131.75</v>
      </c>
      <c r="J16" s="128">
        <v>0.85</v>
      </c>
      <c r="K16" s="52">
        <f t="shared" si="0"/>
        <v>111.9875</v>
      </c>
      <c r="L16" s="171"/>
      <c r="M16" s="89"/>
      <c r="N16" s="89"/>
      <c r="O16" s="89"/>
      <c r="P16" s="89"/>
    </row>
    <row r="17" spans="1:16" x14ac:dyDescent="0.3">
      <c r="A17" s="145"/>
      <c r="B17" s="105" t="s">
        <v>904</v>
      </c>
      <c r="C17" s="106">
        <v>75</v>
      </c>
      <c r="D17" s="106">
        <v>80</v>
      </c>
      <c r="E17" s="106">
        <v>85</v>
      </c>
      <c r="F17" s="106">
        <v>85</v>
      </c>
      <c r="G17" s="106">
        <v>85</v>
      </c>
      <c r="H17" s="96">
        <v>1500</v>
      </c>
      <c r="I17" s="52">
        <f>SUM((C5*C17)+(D5*D17)+(E5*E17)+(F5*F17)+(G5*G17)+(H5*H17))</f>
        <v>174.25</v>
      </c>
      <c r="J17" s="128">
        <v>0.85</v>
      </c>
      <c r="K17" s="52">
        <f t="shared" si="0"/>
        <v>148.11249999999998</v>
      </c>
      <c r="L17" s="171"/>
      <c r="M17" s="89"/>
      <c r="N17" s="89"/>
      <c r="O17" s="89"/>
      <c r="P17" s="89"/>
    </row>
    <row r="18" spans="1:16" x14ac:dyDescent="0.3">
      <c r="A18" s="145"/>
      <c r="B18" s="105" t="s">
        <v>905</v>
      </c>
      <c r="C18" s="106">
        <v>80</v>
      </c>
      <c r="D18" s="106">
        <v>85</v>
      </c>
      <c r="E18" s="106">
        <v>90</v>
      </c>
      <c r="F18" s="106">
        <v>90</v>
      </c>
      <c r="G18" s="106">
        <v>90</v>
      </c>
      <c r="H18" s="96">
        <v>2000</v>
      </c>
      <c r="I18" s="52">
        <f>SUM((C5*C18)+(D5*D18)+(E5*E18)+(F5*F18)+(G5*G18)+(H5*H18))</f>
        <v>205.5</v>
      </c>
      <c r="J18" s="128">
        <v>0.85</v>
      </c>
      <c r="K18" s="52">
        <f t="shared" si="0"/>
        <v>174.67499999999998</v>
      </c>
      <c r="L18" s="171"/>
      <c r="M18" s="89"/>
      <c r="N18" s="89"/>
      <c r="O18" s="89"/>
      <c r="P18" s="89"/>
    </row>
    <row r="19" spans="1:16" x14ac:dyDescent="0.3">
      <c r="A19" s="145"/>
      <c r="B19" s="105" t="s">
        <v>906</v>
      </c>
      <c r="C19" s="106">
        <v>70</v>
      </c>
      <c r="D19" s="106">
        <v>75</v>
      </c>
      <c r="E19" s="106">
        <v>75</v>
      </c>
      <c r="F19" s="106">
        <v>80</v>
      </c>
      <c r="G19" s="106">
        <v>75</v>
      </c>
      <c r="H19" s="96">
        <v>1800</v>
      </c>
      <c r="I19" s="52">
        <f>SUM((C5*C19)+(D5*D19)+(E5*E19)+(F5*F19)+(G5*G19)+(H5*H19))</f>
        <v>181.75</v>
      </c>
      <c r="J19" s="128">
        <v>0.85</v>
      </c>
      <c r="K19" s="52">
        <f t="shared" si="0"/>
        <v>154.48749999999998</v>
      </c>
      <c r="L19" s="171"/>
      <c r="M19" s="89"/>
      <c r="N19" s="89"/>
      <c r="O19" s="89"/>
      <c r="P19" s="89"/>
    </row>
    <row r="20" spans="1:16" x14ac:dyDescent="0.3">
      <c r="A20" s="145"/>
      <c r="B20" s="105" t="s">
        <v>907</v>
      </c>
      <c r="C20" s="106">
        <v>75</v>
      </c>
      <c r="D20" s="106">
        <v>80</v>
      </c>
      <c r="E20" s="106">
        <v>85</v>
      </c>
      <c r="F20" s="106">
        <v>85</v>
      </c>
      <c r="G20" s="106">
        <v>85</v>
      </c>
      <c r="H20" s="96">
        <v>900</v>
      </c>
      <c r="I20" s="52">
        <f>SUM((C5*C20)+(D5*D20)+(E5*E20)+(F5*F20)+(G5*G20)+(H5*H20))</f>
        <v>144.25</v>
      </c>
      <c r="J20" s="128">
        <v>0.85</v>
      </c>
      <c r="K20" s="52">
        <f t="shared" si="0"/>
        <v>122.6125</v>
      </c>
      <c r="L20" s="171"/>
      <c r="M20" s="89"/>
      <c r="N20" s="89"/>
      <c r="O20" s="89"/>
      <c r="P20" s="89"/>
    </row>
    <row r="21" spans="1:16" x14ac:dyDescent="0.3">
      <c r="A21" s="145"/>
      <c r="B21" s="105" t="s">
        <v>908</v>
      </c>
      <c r="C21" s="106">
        <v>80</v>
      </c>
      <c r="D21" s="106">
        <v>85</v>
      </c>
      <c r="E21" s="106">
        <v>90</v>
      </c>
      <c r="F21" s="106">
        <v>90</v>
      </c>
      <c r="G21" s="106">
        <v>90</v>
      </c>
      <c r="H21" s="96">
        <v>1200</v>
      </c>
      <c r="I21" s="52">
        <f>SUM((C5*C21)+(D5*D21)+(E5*E21)+(F5*F21)+(G5*G21)+(H5*H21))</f>
        <v>165.5</v>
      </c>
      <c r="J21" s="128">
        <v>0.85</v>
      </c>
      <c r="K21" s="52">
        <f t="shared" si="0"/>
        <v>140.67499999999998</v>
      </c>
      <c r="L21" s="155"/>
      <c r="M21" s="89"/>
      <c r="N21" s="89"/>
      <c r="O21" s="89"/>
      <c r="P21" s="89"/>
    </row>
    <row r="23" spans="1:16" x14ac:dyDescent="0.3">
      <c r="A23" s="33" t="s">
        <v>403</v>
      </c>
      <c r="B23" s="56"/>
      <c r="H23" s="34"/>
      <c r="I23" s="34"/>
      <c r="J23" s="34"/>
      <c r="K23" s="34"/>
      <c r="L23" s="34"/>
    </row>
    <row r="24" spans="1:16" x14ac:dyDescent="0.3">
      <c r="A24" s="34" t="s">
        <v>404</v>
      </c>
      <c r="B24" s="57"/>
      <c r="H24" s="34"/>
      <c r="I24" s="34"/>
      <c r="J24" s="34"/>
      <c r="K24" s="34"/>
      <c r="L24" s="34"/>
    </row>
    <row r="25" spans="1:16" x14ac:dyDescent="0.3">
      <c r="A25" s="47" t="s">
        <v>553</v>
      </c>
      <c r="B25" s="49"/>
      <c r="H25" s="34"/>
      <c r="I25" s="34"/>
      <c r="J25" s="34"/>
      <c r="K25" s="34"/>
      <c r="L25" s="34"/>
    </row>
    <row r="26" spans="1:16" x14ac:dyDescent="0.3">
      <c r="A26" s="47" t="s">
        <v>554</v>
      </c>
      <c r="B26" s="56"/>
      <c r="H26" s="34"/>
      <c r="I26" s="34"/>
      <c r="J26" s="34"/>
      <c r="K26" s="34"/>
      <c r="L26" s="34"/>
    </row>
    <row r="27" spans="1:16" x14ac:dyDescent="0.3">
      <c r="A27" s="47" t="s">
        <v>555</v>
      </c>
      <c r="B27" s="57"/>
      <c r="H27" s="34"/>
      <c r="I27" s="34"/>
      <c r="J27" s="34"/>
      <c r="K27" s="34"/>
      <c r="L27" s="34"/>
    </row>
    <row r="28" spans="1:16" x14ac:dyDescent="0.3">
      <c r="A28" s="47" t="s">
        <v>556</v>
      </c>
      <c r="B28" s="57"/>
      <c r="H28" s="34"/>
      <c r="I28" s="34"/>
      <c r="J28" s="34"/>
      <c r="K28" s="34"/>
      <c r="L28" s="34"/>
    </row>
    <row r="29" spans="1:16" x14ac:dyDescent="0.3">
      <c r="B29" s="49"/>
      <c r="H29" s="34"/>
      <c r="I29" s="34"/>
      <c r="J29" s="34"/>
      <c r="K29" s="34"/>
      <c r="L29" s="34"/>
    </row>
    <row r="30" spans="1:16" x14ac:dyDescent="0.3">
      <c r="A30" s="33" t="s">
        <v>393</v>
      </c>
      <c r="B30" s="56"/>
      <c r="H30" s="34"/>
      <c r="I30" s="34"/>
      <c r="J30" s="34"/>
      <c r="K30" s="34"/>
      <c r="L30" s="34"/>
    </row>
    <row r="31" spans="1:16" x14ac:dyDescent="0.3">
      <c r="A31" s="34" t="s">
        <v>394</v>
      </c>
      <c r="B31" s="57"/>
      <c r="H31" s="34"/>
      <c r="I31" s="34"/>
      <c r="J31" s="34"/>
      <c r="K31" s="34"/>
      <c r="L31" s="34"/>
    </row>
    <row r="32" spans="1:16" x14ac:dyDescent="0.3">
      <c r="A32" s="47" t="s">
        <v>557</v>
      </c>
      <c r="B32" s="57"/>
      <c r="H32" s="34"/>
      <c r="I32" s="34"/>
      <c r="J32" s="34"/>
      <c r="K32" s="34"/>
      <c r="L32" s="34"/>
    </row>
    <row r="33" spans="1:16" x14ac:dyDescent="0.3">
      <c r="A33" s="47" t="s">
        <v>558</v>
      </c>
      <c r="B33" s="49"/>
      <c r="H33" s="34"/>
      <c r="I33" s="34"/>
      <c r="J33" s="34"/>
      <c r="K33" s="34"/>
      <c r="L33" s="34"/>
    </row>
    <row r="34" spans="1:16" x14ac:dyDescent="0.3">
      <c r="A34" s="47" t="s">
        <v>559</v>
      </c>
      <c r="B34" s="57"/>
      <c r="H34" s="34"/>
      <c r="I34" s="34"/>
      <c r="J34" s="34"/>
      <c r="K34" s="34"/>
      <c r="L34" s="34"/>
    </row>
    <row r="35" spans="1:16" x14ac:dyDescent="0.3">
      <c r="A35" s="47" t="s">
        <v>560</v>
      </c>
      <c r="B35" s="57"/>
      <c r="H35" s="34"/>
      <c r="I35" s="34"/>
      <c r="J35" s="34"/>
      <c r="K35" s="34"/>
      <c r="L35" s="34"/>
    </row>
    <row r="36" spans="1:16" x14ac:dyDescent="0.3">
      <c r="B36" s="57"/>
      <c r="H36" s="34"/>
      <c r="I36" s="34"/>
      <c r="J36" s="34"/>
      <c r="K36" s="34"/>
      <c r="L36" s="34"/>
    </row>
    <row r="37" spans="1:16" x14ac:dyDescent="0.3">
      <c r="A37" s="33" t="s">
        <v>395</v>
      </c>
      <c r="B37" s="49"/>
      <c r="H37" s="34"/>
      <c r="I37" s="34"/>
      <c r="J37" s="34"/>
      <c r="K37" s="34"/>
      <c r="L37" s="34"/>
    </row>
    <row r="38" spans="1:16" x14ac:dyDescent="0.3">
      <c r="A38" s="34" t="s">
        <v>396</v>
      </c>
      <c r="B38" s="57"/>
      <c r="H38" s="34"/>
      <c r="I38" s="34"/>
      <c r="J38" s="34"/>
      <c r="K38" s="34"/>
      <c r="L38" s="34"/>
    </row>
    <row r="39" spans="1:16" x14ac:dyDescent="0.3">
      <c r="A39" s="47" t="s">
        <v>561</v>
      </c>
      <c r="B39" s="57"/>
      <c r="H39" s="34"/>
      <c r="I39" s="34"/>
      <c r="J39" s="34"/>
      <c r="K39" s="34"/>
      <c r="L39" s="34"/>
    </row>
    <row r="40" spans="1:16" x14ac:dyDescent="0.3">
      <c r="A40" s="47" t="s">
        <v>562</v>
      </c>
      <c r="H40" s="34"/>
      <c r="I40" s="34"/>
      <c r="J40" s="34"/>
      <c r="K40" s="34"/>
      <c r="L40" s="34"/>
    </row>
    <row r="41" spans="1:16" x14ac:dyDescent="0.3">
      <c r="A41" s="47" t="s">
        <v>563</v>
      </c>
    </row>
    <row r="42" spans="1:16" x14ac:dyDescent="0.3">
      <c r="A42" s="47" t="s">
        <v>564</v>
      </c>
    </row>
    <row r="43" spans="1:16" s="41" customFormat="1" x14ac:dyDescent="0.3">
      <c r="A43" s="34"/>
      <c r="B43" s="55"/>
      <c r="M43" s="34"/>
      <c r="N43" s="34"/>
      <c r="O43" s="34"/>
      <c r="P43" s="34"/>
    </row>
    <row r="44" spans="1:16" s="41" customFormat="1" x14ac:dyDescent="0.3">
      <c r="A44" s="33" t="s">
        <v>397</v>
      </c>
      <c r="B44" s="55"/>
      <c r="M44" s="34"/>
      <c r="N44" s="34"/>
      <c r="O44" s="34"/>
      <c r="P44" s="34"/>
    </row>
    <row r="45" spans="1:16" x14ac:dyDescent="0.3">
      <c r="A45" s="34" t="s">
        <v>398</v>
      </c>
    </row>
    <row r="46" spans="1:16" s="41" customFormat="1" x14ac:dyDescent="0.3">
      <c r="A46" s="47" t="s">
        <v>565</v>
      </c>
      <c r="B46" s="55"/>
      <c r="M46" s="34"/>
      <c r="N46" s="34"/>
      <c r="O46" s="34"/>
      <c r="P46" s="34"/>
    </row>
    <row r="47" spans="1:16" s="41" customFormat="1" x14ac:dyDescent="0.3">
      <c r="A47" s="47" t="s">
        <v>566</v>
      </c>
      <c r="B47" s="55"/>
      <c r="M47" s="34"/>
      <c r="N47" s="34"/>
      <c r="O47" s="34"/>
      <c r="P47" s="34"/>
    </row>
    <row r="48" spans="1:16" s="41" customFormat="1" x14ac:dyDescent="0.3">
      <c r="A48" s="47" t="s">
        <v>567</v>
      </c>
      <c r="B48" s="55"/>
      <c r="M48" s="34"/>
      <c r="N48" s="34"/>
      <c r="O48" s="34"/>
      <c r="P48" s="34"/>
    </row>
    <row r="49" spans="1:16" s="41" customFormat="1" x14ac:dyDescent="0.3">
      <c r="A49" s="47" t="s">
        <v>568</v>
      </c>
      <c r="B49" s="55"/>
      <c r="M49" s="34"/>
      <c r="N49" s="34"/>
      <c r="O49" s="34"/>
      <c r="P49" s="34"/>
    </row>
    <row r="51" spans="1:16" x14ac:dyDescent="0.3">
      <c r="A51" s="33" t="s">
        <v>399</v>
      </c>
    </row>
    <row r="52" spans="1:16" x14ac:dyDescent="0.3">
      <c r="A52" s="34" t="s">
        <v>400</v>
      </c>
    </row>
    <row r="53" spans="1:16" x14ac:dyDescent="0.3">
      <c r="A53" s="47" t="s">
        <v>569</v>
      </c>
    </row>
    <row r="54" spans="1:16" x14ac:dyDescent="0.3">
      <c r="A54" s="47" t="s">
        <v>570</v>
      </c>
    </row>
    <row r="55" spans="1:16" x14ac:dyDescent="0.3">
      <c r="A55" s="47" t="s">
        <v>571</v>
      </c>
    </row>
    <row r="56" spans="1:16" x14ac:dyDescent="0.3">
      <c r="A56" s="47" t="s">
        <v>572</v>
      </c>
    </row>
    <row r="58" spans="1:16" x14ac:dyDescent="0.3">
      <c r="A58" s="33" t="s">
        <v>401</v>
      </c>
    </row>
    <row r="59" spans="1:16" x14ac:dyDescent="0.3">
      <c r="A59" s="34" t="s">
        <v>402</v>
      </c>
    </row>
    <row r="60" spans="1:16" x14ac:dyDescent="0.3">
      <c r="A60" s="47" t="s">
        <v>573</v>
      </c>
    </row>
    <row r="61" spans="1:16" x14ac:dyDescent="0.3">
      <c r="A61" s="47" t="s">
        <v>574</v>
      </c>
    </row>
    <row r="62" spans="1:16" x14ac:dyDescent="0.3">
      <c r="A62" s="47" t="s">
        <v>575</v>
      </c>
    </row>
    <row r="63" spans="1:16" x14ac:dyDescent="0.3">
      <c r="A63" s="47" t="s">
        <v>576</v>
      </c>
    </row>
  </sheetData>
  <mergeCells count="11">
    <mergeCell ref="A14:A21"/>
    <mergeCell ref="L14:L21"/>
    <mergeCell ref="A8:A13"/>
    <mergeCell ref="L8:L13"/>
    <mergeCell ref="A1:L2"/>
    <mergeCell ref="A3:H3"/>
    <mergeCell ref="I3:I5"/>
    <mergeCell ref="J3:J5"/>
    <mergeCell ref="K3:K5"/>
    <mergeCell ref="L3:L5"/>
    <mergeCell ref="A5:B5"/>
  </mergeCells>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8D9E8-6ABB-49CC-A185-FD2B443D588B}">
  <dimension ref="A1:P61"/>
  <sheetViews>
    <sheetView topLeftCell="A8" zoomScale="90" zoomScaleNormal="90" workbookViewId="0">
      <selection activeCell="L24" sqref="L24"/>
    </sheetView>
  </sheetViews>
  <sheetFormatPr baseColWidth="10" defaultRowHeight="13.5" x14ac:dyDescent="0.3"/>
  <cols>
    <col min="1" max="1" width="11.42578125" style="34"/>
    <col min="2" max="2" width="19.85546875" style="41" customWidth="1"/>
    <col min="3" max="3" width="12.85546875" style="41" customWidth="1"/>
    <col min="4" max="8" width="11.42578125" style="41"/>
    <col min="9" max="12" width="13.85546875" style="41" customWidth="1"/>
    <col min="13" max="13" width="6.7109375" style="34" customWidth="1"/>
    <col min="14" max="14" width="13.140625" style="34" customWidth="1"/>
    <col min="15" max="15" width="11.42578125" style="34"/>
    <col min="16" max="16" width="136.5703125" style="34" customWidth="1"/>
    <col min="17" max="16384" width="11.42578125" style="34"/>
  </cols>
  <sheetData>
    <row r="1" spans="1:16" x14ac:dyDescent="0.3">
      <c r="A1" s="186" t="s">
        <v>111</v>
      </c>
      <c r="B1" s="186"/>
      <c r="C1" s="186"/>
      <c r="D1" s="186"/>
      <c r="E1" s="186"/>
      <c r="F1" s="186"/>
      <c r="G1" s="186"/>
      <c r="H1" s="186"/>
      <c r="I1" s="186"/>
      <c r="J1" s="186"/>
      <c r="K1" s="186"/>
      <c r="L1" s="186"/>
    </row>
    <row r="2" spans="1:16" x14ac:dyDescent="0.3">
      <c r="A2" s="186"/>
      <c r="B2" s="186"/>
      <c r="C2" s="186"/>
      <c r="D2" s="186"/>
      <c r="E2" s="186"/>
      <c r="F2" s="186"/>
      <c r="G2" s="186"/>
      <c r="H2" s="186"/>
      <c r="I2" s="186"/>
      <c r="J2" s="186"/>
      <c r="K2" s="186"/>
      <c r="L2" s="186"/>
      <c r="N2" s="52" t="s">
        <v>161</v>
      </c>
      <c r="O2" s="52" t="s">
        <v>156</v>
      </c>
      <c r="P2" s="52" t="s">
        <v>163</v>
      </c>
    </row>
    <row r="3" spans="1:16" x14ac:dyDescent="0.3">
      <c r="A3" s="145" t="s">
        <v>372</v>
      </c>
      <c r="B3" s="145"/>
      <c r="C3" s="145"/>
      <c r="D3" s="145"/>
      <c r="E3" s="145"/>
      <c r="F3" s="145"/>
      <c r="G3" s="145"/>
      <c r="H3" s="145"/>
      <c r="I3" s="135" t="s">
        <v>367</v>
      </c>
      <c r="J3" s="135" t="s">
        <v>376</v>
      </c>
      <c r="K3" s="135" t="s">
        <v>377</v>
      </c>
      <c r="L3" s="135" t="s">
        <v>368</v>
      </c>
      <c r="M3" s="89"/>
      <c r="N3" s="52"/>
      <c r="O3" s="52"/>
      <c r="P3" s="52"/>
    </row>
    <row r="4" spans="1:16" s="55" customFormat="1" ht="60" customHeight="1" x14ac:dyDescent="0.25">
      <c r="A4" s="51" t="s">
        <v>119</v>
      </c>
      <c r="B4" s="51" t="s">
        <v>334</v>
      </c>
      <c r="C4" s="51" t="s">
        <v>335</v>
      </c>
      <c r="D4" s="51" t="s">
        <v>814</v>
      </c>
      <c r="E4" s="51" t="s">
        <v>847</v>
      </c>
      <c r="F4" s="51" t="s">
        <v>97</v>
      </c>
      <c r="G4" s="51" t="s">
        <v>101</v>
      </c>
      <c r="H4" s="51" t="s">
        <v>94</v>
      </c>
      <c r="I4" s="135"/>
      <c r="J4" s="135"/>
      <c r="K4" s="135"/>
      <c r="L4" s="135"/>
      <c r="M4" s="118"/>
      <c r="N4" s="68" t="s">
        <v>228</v>
      </c>
      <c r="O4" s="73">
        <f>H5</f>
        <v>0.05</v>
      </c>
      <c r="P4" s="109" t="s">
        <v>336</v>
      </c>
    </row>
    <row r="5" spans="1:16" s="55" customFormat="1" ht="39" customHeight="1" x14ac:dyDescent="0.25">
      <c r="A5" s="135" t="s">
        <v>156</v>
      </c>
      <c r="B5" s="135"/>
      <c r="C5" s="51">
        <v>0.4</v>
      </c>
      <c r="D5" s="51">
        <v>0.2</v>
      </c>
      <c r="E5" s="51">
        <v>0.3</v>
      </c>
      <c r="F5" s="51">
        <v>0.1</v>
      </c>
      <c r="G5" s="51">
        <v>0.05</v>
      </c>
      <c r="H5" s="51">
        <v>0.05</v>
      </c>
      <c r="I5" s="135"/>
      <c r="J5" s="135"/>
      <c r="K5" s="135"/>
      <c r="L5" s="135"/>
      <c r="M5" s="118"/>
      <c r="N5" s="68" t="s">
        <v>337</v>
      </c>
      <c r="O5" s="73">
        <f>C5</f>
        <v>0.4</v>
      </c>
      <c r="P5" s="109" t="s">
        <v>338</v>
      </c>
    </row>
    <row r="6" spans="1:16" x14ac:dyDescent="0.3">
      <c r="A6" s="73" t="s">
        <v>134</v>
      </c>
      <c r="B6" s="68" t="s">
        <v>112</v>
      </c>
      <c r="C6" s="73">
        <v>100</v>
      </c>
      <c r="D6" s="73">
        <v>90</v>
      </c>
      <c r="E6" s="73">
        <v>90</v>
      </c>
      <c r="F6" s="73">
        <v>100</v>
      </c>
      <c r="G6" s="73">
        <v>90</v>
      </c>
      <c r="H6" s="73">
        <v>1</v>
      </c>
      <c r="I6" s="73">
        <f>SUM((C5*C6)+(D5*D6)+(E5*E6)+(F5*F6)+(G5*G6)+(H5*H6))</f>
        <v>99.55</v>
      </c>
      <c r="J6" s="53">
        <v>1</v>
      </c>
      <c r="K6" s="73">
        <f>I6*J6</f>
        <v>99.55</v>
      </c>
      <c r="L6" s="73">
        <f>J6*K6/100</f>
        <v>0.99549999999999994</v>
      </c>
      <c r="M6" s="89"/>
      <c r="N6" s="68" t="s">
        <v>231</v>
      </c>
      <c r="O6" s="73">
        <f>D5</f>
        <v>0.2</v>
      </c>
      <c r="P6" s="109" t="s">
        <v>339</v>
      </c>
    </row>
    <row r="7" spans="1:16" x14ac:dyDescent="0.3">
      <c r="A7" s="73" t="s">
        <v>124</v>
      </c>
      <c r="B7" s="120" t="s">
        <v>113</v>
      </c>
      <c r="C7" s="73">
        <v>70</v>
      </c>
      <c r="D7" s="73">
        <v>80</v>
      </c>
      <c r="E7" s="73">
        <v>60</v>
      </c>
      <c r="F7" s="73">
        <v>70</v>
      </c>
      <c r="G7" s="73">
        <v>60</v>
      </c>
      <c r="H7" s="73">
        <v>1</v>
      </c>
      <c r="I7" s="73">
        <f>SUM((C5*C7)+(D5*D7)+(E5*E7)+(F5*F7)+(G5*G7)+(H5*H7))</f>
        <v>72.05</v>
      </c>
      <c r="J7" s="53">
        <v>1</v>
      </c>
      <c r="K7" s="73">
        <f t="shared" ref="K7:K19" si="0">I7*J7</f>
        <v>72.05</v>
      </c>
      <c r="L7" s="73">
        <f>J7*K7/100</f>
        <v>0.72049999999999992</v>
      </c>
      <c r="M7" s="89"/>
      <c r="N7" s="68" t="s">
        <v>157</v>
      </c>
      <c r="O7" s="73">
        <f>E5</f>
        <v>0.3</v>
      </c>
      <c r="P7" s="109" t="s">
        <v>340</v>
      </c>
    </row>
    <row r="8" spans="1:16" x14ac:dyDescent="0.3">
      <c r="A8" s="145" t="s">
        <v>796</v>
      </c>
      <c r="B8" s="121" t="s">
        <v>67</v>
      </c>
      <c r="C8" s="52">
        <v>75</v>
      </c>
      <c r="D8" s="52">
        <v>75</v>
      </c>
      <c r="E8" s="52">
        <v>75</v>
      </c>
      <c r="F8" s="52">
        <v>85</v>
      </c>
      <c r="G8" s="52">
        <v>75</v>
      </c>
      <c r="H8" s="75">
        <v>4</v>
      </c>
      <c r="I8" s="52">
        <f>SUM((C5*C8)+(D5*D8)+(E5*E8)+(F5*F8)+(G5*G8)+(H5*H8))</f>
        <v>79.95</v>
      </c>
      <c r="J8" s="128">
        <v>0.65</v>
      </c>
      <c r="K8" s="52">
        <f t="shared" si="0"/>
        <v>51.967500000000001</v>
      </c>
      <c r="L8" s="154">
        <f>SUM(K8:K13)/100</f>
        <v>3.273075</v>
      </c>
      <c r="M8" s="89"/>
      <c r="N8" s="68" t="s">
        <v>235</v>
      </c>
      <c r="O8" s="73">
        <f>F5</f>
        <v>0.1</v>
      </c>
      <c r="P8" s="109" t="s">
        <v>341</v>
      </c>
    </row>
    <row r="9" spans="1:16" x14ac:dyDescent="0.3">
      <c r="A9" s="145"/>
      <c r="B9" s="121" t="s">
        <v>68</v>
      </c>
      <c r="C9" s="52">
        <v>85</v>
      </c>
      <c r="D9" s="52">
        <v>90</v>
      </c>
      <c r="E9" s="52">
        <v>100</v>
      </c>
      <c r="F9" s="52">
        <v>90</v>
      </c>
      <c r="G9" s="52">
        <v>85</v>
      </c>
      <c r="H9" s="75">
        <v>36</v>
      </c>
      <c r="I9" s="52">
        <f>SUM((C5*C9)+(D5*D9)+(E5*E9)+(F5*F9)+(G5*G9)+(H5*H9))</f>
        <v>97.05</v>
      </c>
      <c r="J9" s="128">
        <v>0.65</v>
      </c>
      <c r="K9" s="52">
        <f t="shared" si="0"/>
        <v>63.082500000000003</v>
      </c>
      <c r="L9" s="171"/>
      <c r="M9" s="89"/>
      <c r="N9" s="68" t="s">
        <v>286</v>
      </c>
      <c r="O9" s="73">
        <f>G5</f>
        <v>0.05</v>
      </c>
      <c r="P9" s="109" t="s">
        <v>342</v>
      </c>
    </row>
    <row r="10" spans="1:16" x14ac:dyDescent="0.3">
      <c r="A10" s="145"/>
      <c r="B10" s="121" t="s">
        <v>69</v>
      </c>
      <c r="C10" s="52">
        <v>80</v>
      </c>
      <c r="D10" s="52">
        <v>60</v>
      </c>
      <c r="E10" s="52">
        <v>50</v>
      </c>
      <c r="F10" s="52">
        <v>75</v>
      </c>
      <c r="G10" s="52">
        <v>70</v>
      </c>
      <c r="H10" s="75">
        <v>80</v>
      </c>
      <c r="I10" s="52">
        <f>SUM((C5*C10)+(D5*D10)+(E5*E10)+(F5*F10)+(G5*G10)+(H5*H10))</f>
        <v>74</v>
      </c>
      <c r="J10" s="128">
        <v>0.65</v>
      </c>
      <c r="K10" s="52">
        <f t="shared" si="0"/>
        <v>48.1</v>
      </c>
      <c r="L10" s="171"/>
      <c r="M10" s="89"/>
      <c r="N10" s="89"/>
      <c r="O10" s="89"/>
      <c r="P10" s="89"/>
    </row>
    <row r="11" spans="1:16" x14ac:dyDescent="0.3">
      <c r="A11" s="145"/>
      <c r="B11" s="121" t="s">
        <v>70</v>
      </c>
      <c r="C11" s="52">
        <v>70</v>
      </c>
      <c r="D11" s="52">
        <v>70</v>
      </c>
      <c r="E11" s="52">
        <v>60</v>
      </c>
      <c r="F11" s="52">
        <v>80</v>
      </c>
      <c r="G11" s="52">
        <v>75</v>
      </c>
      <c r="H11" s="75">
        <v>28</v>
      </c>
      <c r="I11" s="52">
        <f>SUM((C5*C11)+(D5*D11)+(E5*E11)+(F5*F11)+(G5*G11)+(H5*H11))</f>
        <v>73.150000000000006</v>
      </c>
      <c r="J11" s="128">
        <v>0.65</v>
      </c>
      <c r="K11" s="52">
        <f t="shared" si="0"/>
        <v>47.547500000000007</v>
      </c>
      <c r="L11" s="171"/>
      <c r="M11" s="89"/>
      <c r="N11" s="89"/>
      <c r="O11" s="89"/>
      <c r="P11" s="89"/>
    </row>
    <row r="12" spans="1:16" ht="39" x14ac:dyDescent="0.3">
      <c r="A12" s="145"/>
      <c r="B12" s="121" t="s">
        <v>71</v>
      </c>
      <c r="C12" s="52">
        <v>80</v>
      </c>
      <c r="D12" s="52">
        <v>75</v>
      </c>
      <c r="E12" s="52">
        <v>65</v>
      </c>
      <c r="F12" s="52">
        <v>80</v>
      </c>
      <c r="G12" s="52">
        <v>75</v>
      </c>
      <c r="H12" s="75">
        <v>200</v>
      </c>
      <c r="I12" s="52">
        <f>SUM((C5*C12)+(D5*D12)+(E5*E12)+(F5*F12)+(G5*G12)+(H5*H12))</f>
        <v>88.25</v>
      </c>
      <c r="J12" s="128">
        <v>0.65</v>
      </c>
      <c r="K12" s="52">
        <f t="shared" si="0"/>
        <v>57.362500000000004</v>
      </c>
      <c r="L12" s="171"/>
      <c r="M12" s="89"/>
      <c r="N12" s="89"/>
      <c r="O12" s="89"/>
      <c r="P12" s="89"/>
    </row>
    <row r="13" spans="1:16" x14ac:dyDescent="0.3">
      <c r="A13" s="145"/>
      <c r="B13" s="121" t="s">
        <v>72</v>
      </c>
      <c r="C13" s="52">
        <v>90</v>
      </c>
      <c r="D13" s="52">
        <v>85</v>
      </c>
      <c r="E13" s="52">
        <v>80</v>
      </c>
      <c r="F13" s="52">
        <v>90</v>
      </c>
      <c r="G13" s="52">
        <v>85</v>
      </c>
      <c r="H13" s="75">
        <v>18</v>
      </c>
      <c r="I13" s="52">
        <f>SUM((C5*C13)+(D5*D13)+(E5*E13)+(F5*F13)+(G5*G13)+(H5*H13))</f>
        <v>91.15</v>
      </c>
      <c r="J13" s="128">
        <v>0.65</v>
      </c>
      <c r="K13" s="52">
        <f t="shared" si="0"/>
        <v>59.247500000000002</v>
      </c>
      <c r="L13" s="155"/>
      <c r="M13" s="89"/>
      <c r="N13" s="89"/>
      <c r="O13" s="89"/>
      <c r="P13" s="89"/>
    </row>
    <row r="14" spans="1:16" ht="25.5" x14ac:dyDescent="0.3">
      <c r="A14" s="145" t="s">
        <v>801</v>
      </c>
      <c r="B14" s="51" t="s">
        <v>870</v>
      </c>
      <c r="C14" s="52">
        <v>88</v>
      </c>
      <c r="D14" s="52">
        <v>75</v>
      </c>
      <c r="E14" s="52">
        <v>65</v>
      </c>
      <c r="F14" s="52">
        <v>85</v>
      </c>
      <c r="G14" s="52">
        <v>78</v>
      </c>
      <c r="H14" s="75">
        <v>36</v>
      </c>
      <c r="I14" s="52">
        <f>SUM((C5*C14)+(D5*D14)+(E5*E14)+(F5*F14)+(G5*G14)+(H5*H14))</f>
        <v>83.9</v>
      </c>
      <c r="J14" s="128">
        <v>0.85</v>
      </c>
      <c r="K14" s="52">
        <f t="shared" si="0"/>
        <v>71.314999999999998</v>
      </c>
      <c r="L14" s="154">
        <f>SUM(K14:K19)/100</f>
        <v>4.1573500000000001</v>
      </c>
      <c r="M14" s="89"/>
      <c r="N14" s="89"/>
      <c r="O14" s="89"/>
      <c r="P14" s="89"/>
    </row>
    <row r="15" spans="1:16" x14ac:dyDescent="0.3">
      <c r="A15" s="145"/>
      <c r="B15" s="52" t="s">
        <v>871</v>
      </c>
      <c r="C15" s="52">
        <v>75</v>
      </c>
      <c r="D15" s="52">
        <v>55</v>
      </c>
      <c r="E15" s="52">
        <v>45</v>
      </c>
      <c r="F15" s="52">
        <v>65</v>
      </c>
      <c r="G15" s="52">
        <v>55</v>
      </c>
      <c r="H15" s="75">
        <v>100</v>
      </c>
      <c r="I15" s="52">
        <f>SUM((C5*C15)+(D5*D15)+(E5*E15)+(F5*F15)+(G5*G15)+(H5*H15))</f>
        <v>68.75</v>
      </c>
      <c r="J15" s="128">
        <v>0.85</v>
      </c>
      <c r="K15" s="52">
        <f t="shared" si="0"/>
        <v>58.4375</v>
      </c>
      <c r="L15" s="171"/>
      <c r="M15" s="89"/>
      <c r="N15" s="89"/>
      <c r="O15" s="89"/>
      <c r="P15" s="89"/>
    </row>
    <row r="16" spans="1:16" x14ac:dyDescent="0.3">
      <c r="A16" s="145"/>
      <c r="B16" s="52" t="s">
        <v>872</v>
      </c>
      <c r="C16" s="52">
        <v>78</v>
      </c>
      <c r="D16" s="52">
        <v>65</v>
      </c>
      <c r="E16" s="52">
        <v>55</v>
      </c>
      <c r="F16" s="52">
        <v>75</v>
      </c>
      <c r="G16" s="52">
        <v>65</v>
      </c>
      <c r="H16" s="75">
        <v>40</v>
      </c>
      <c r="I16" s="52">
        <f>SUM((C5*C16)+(D5*D16)+(E5*E16)+(F5*F16)+(G5*G16)+(H5*H16))</f>
        <v>73.45</v>
      </c>
      <c r="J16" s="128">
        <v>0.85</v>
      </c>
      <c r="K16" s="52">
        <f t="shared" si="0"/>
        <v>62.432499999999997</v>
      </c>
      <c r="L16" s="171"/>
      <c r="M16" s="89"/>
      <c r="N16" s="89"/>
      <c r="O16" s="89"/>
      <c r="P16" s="89"/>
    </row>
    <row r="17" spans="1:16" x14ac:dyDescent="0.3">
      <c r="A17" s="145"/>
      <c r="B17" s="52" t="s">
        <v>873</v>
      </c>
      <c r="C17" s="52">
        <v>83</v>
      </c>
      <c r="D17" s="52">
        <v>70</v>
      </c>
      <c r="E17" s="52">
        <v>60</v>
      </c>
      <c r="F17" s="52">
        <v>80</v>
      </c>
      <c r="G17" s="52">
        <v>70</v>
      </c>
      <c r="H17" s="75">
        <v>38</v>
      </c>
      <c r="I17" s="52">
        <f>SUM((C5*C17)+(D5*D17)+(E5*E17)+(F5*F17)+(G5*G17)+(H5*H17))</f>
        <v>78.600000000000009</v>
      </c>
      <c r="J17" s="128">
        <v>0.85</v>
      </c>
      <c r="K17" s="52">
        <f t="shared" si="0"/>
        <v>66.81</v>
      </c>
      <c r="L17" s="171"/>
      <c r="M17" s="89"/>
      <c r="N17" s="89"/>
      <c r="O17" s="89"/>
      <c r="P17" s="89"/>
    </row>
    <row r="18" spans="1:16" x14ac:dyDescent="0.3">
      <c r="A18" s="145"/>
      <c r="B18" s="52" t="s">
        <v>874</v>
      </c>
      <c r="C18" s="52">
        <v>87</v>
      </c>
      <c r="D18" s="52">
        <v>85</v>
      </c>
      <c r="E18" s="52">
        <v>65</v>
      </c>
      <c r="F18" s="52">
        <v>85</v>
      </c>
      <c r="G18" s="52">
        <v>78</v>
      </c>
      <c r="H18" s="75">
        <v>180</v>
      </c>
      <c r="I18" s="52">
        <f>SUM((C5*C18)+(D5*D18)+(E5*E18)+(F5*F18)+(G5*G18)+(H5*H18))</f>
        <v>92.700000000000017</v>
      </c>
      <c r="J18" s="128">
        <v>0.85</v>
      </c>
      <c r="K18" s="52">
        <f t="shared" si="0"/>
        <v>78.795000000000016</v>
      </c>
      <c r="L18" s="171"/>
      <c r="M18" s="89"/>
      <c r="N18" s="89"/>
      <c r="O18" s="89"/>
      <c r="P18" s="89"/>
    </row>
    <row r="19" spans="1:16" x14ac:dyDescent="0.3">
      <c r="A19" s="145"/>
      <c r="B19" s="52" t="s">
        <v>875</v>
      </c>
      <c r="C19" s="52">
        <v>92</v>
      </c>
      <c r="D19" s="52">
        <v>90</v>
      </c>
      <c r="E19" s="52">
        <v>70</v>
      </c>
      <c r="F19" s="52">
        <v>90</v>
      </c>
      <c r="G19" s="52">
        <v>83</v>
      </c>
      <c r="H19" s="75">
        <v>55</v>
      </c>
      <c r="I19" s="52">
        <f>SUM((C5*C19)+(D5*D19)+(E5*E19)+(F5*F19)+(G5*G19)+(H5*H19))</f>
        <v>91.700000000000017</v>
      </c>
      <c r="J19" s="128">
        <v>0.85</v>
      </c>
      <c r="K19" s="52">
        <f t="shared" si="0"/>
        <v>77.945000000000007</v>
      </c>
      <c r="L19" s="155"/>
      <c r="M19" s="89"/>
      <c r="N19" s="89"/>
      <c r="O19" s="89"/>
      <c r="P19" s="89"/>
    </row>
    <row r="21" spans="1:16" x14ac:dyDescent="0.3">
      <c r="A21" s="33" t="s">
        <v>236</v>
      </c>
      <c r="B21" s="45"/>
      <c r="H21" s="34"/>
      <c r="I21" s="34"/>
      <c r="J21" s="34"/>
      <c r="K21" s="34"/>
      <c r="L21" s="34"/>
    </row>
    <row r="22" spans="1:16" x14ac:dyDescent="0.3">
      <c r="A22" s="34" t="s">
        <v>601</v>
      </c>
      <c r="B22" s="47"/>
      <c r="H22" s="34"/>
      <c r="I22" s="34"/>
      <c r="J22" s="34"/>
      <c r="K22" s="34"/>
      <c r="L22" s="34"/>
    </row>
    <row r="23" spans="1:16" x14ac:dyDescent="0.3">
      <c r="A23" s="47" t="s">
        <v>602</v>
      </c>
      <c r="B23" s="47"/>
      <c r="H23" s="34"/>
      <c r="I23" s="34"/>
      <c r="J23" s="34"/>
      <c r="K23" s="34"/>
      <c r="L23" s="34"/>
    </row>
    <row r="24" spans="1:16" x14ac:dyDescent="0.3">
      <c r="A24" s="47" t="s">
        <v>603</v>
      </c>
      <c r="B24" s="47"/>
      <c r="H24" s="34"/>
      <c r="I24" s="34"/>
      <c r="J24" s="34"/>
      <c r="K24" s="34"/>
      <c r="L24" s="34"/>
    </row>
    <row r="25" spans="1:16" x14ac:dyDescent="0.3">
      <c r="A25" s="47" t="s">
        <v>604</v>
      </c>
      <c r="B25" s="34"/>
      <c r="H25" s="34"/>
      <c r="I25" s="34"/>
      <c r="J25" s="34"/>
      <c r="K25" s="34"/>
      <c r="L25" s="34"/>
    </row>
    <row r="26" spans="1:16" x14ac:dyDescent="0.3">
      <c r="A26" s="47" t="s">
        <v>605</v>
      </c>
      <c r="B26" s="45"/>
      <c r="H26" s="34"/>
      <c r="I26" s="34"/>
      <c r="J26" s="34"/>
      <c r="K26" s="34"/>
      <c r="L26" s="34"/>
    </row>
    <row r="27" spans="1:16" x14ac:dyDescent="0.3">
      <c r="B27" s="47"/>
      <c r="H27" s="34"/>
      <c r="I27" s="34"/>
      <c r="J27" s="34"/>
      <c r="K27" s="34"/>
      <c r="L27" s="34"/>
    </row>
    <row r="28" spans="1:16" x14ac:dyDescent="0.3">
      <c r="A28" s="33" t="s">
        <v>333</v>
      </c>
      <c r="B28" s="47"/>
      <c r="H28" s="34"/>
      <c r="I28" s="34"/>
      <c r="J28" s="34"/>
      <c r="K28" s="34"/>
      <c r="L28" s="34"/>
    </row>
    <row r="29" spans="1:16" x14ac:dyDescent="0.3">
      <c r="A29" s="34" t="s">
        <v>606</v>
      </c>
      <c r="B29" s="47"/>
      <c r="H29" s="34"/>
      <c r="I29" s="34"/>
      <c r="J29" s="34"/>
      <c r="K29" s="34"/>
      <c r="L29" s="34"/>
    </row>
    <row r="30" spans="1:16" x14ac:dyDescent="0.3">
      <c r="A30" s="47" t="s">
        <v>607</v>
      </c>
      <c r="B30" s="34"/>
      <c r="H30" s="34"/>
      <c r="I30" s="34"/>
      <c r="J30" s="34"/>
      <c r="K30" s="34"/>
      <c r="L30" s="34"/>
    </row>
    <row r="31" spans="1:16" x14ac:dyDescent="0.3">
      <c r="A31" s="47" t="s">
        <v>608</v>
      </c>
      <c r="B31" s="45"/>
      <c r="H31" s="34"/>
      <c r="I31" s="34"/>
      <c r="J31" s="34"/>
      <c r="K31" s="34"/>
      <c r="L31" s="34"/>
    </row>
    <row r="32" spans="1:16" x14ac:dyDescent="0.3">
      <c r="A32" s="47" t="s">
        <v>609</v>
      </c>
      <c r="B32" s="47"/>
      <c r="H32" s="34"/>
      <c r="I32" s="34"/>
      <c r="J32" s="34"/>
      <c r="K32" s="34"/>
      <c r="L32" s="34"/>
    </row>
    <row r="33" spans="1:12" x14ac:dyDescent="0.3">
      <c r="A33" s="47" t="s">
        <v>610</v>
      </c>
      <c r="B33" s="47"/>
      <c r="H33" s="34"/>
      <c r="I33" s="34"/>
      <c r="J33" s="34"/>
      <c r="K33" s="34"/>
      <c r="L33" s="34"/>
    </row>
    <row r="34" spans="1:12" x14ac:dyDescent="0.3">
      <c r="B34" s="47"/>
      <c r="H34" s="34"/>
      <c r="I34" s="34"/>
      <c r="J34" s="34"/>
      <c r="K34" s="34"/>
      <c r="L34" s="34"/>
    </row>
    <row r="35" spans="1:12" x14ac:dyDescent="0.3">
      <c r="A35" s="33" t="s">
        <v>215</v>
      </c>
      <c r="B35" s="47"/>
      <c r="H35" s="34"/>
      <c r="I35" s="34"/>
      <c r="J35" s="34"/>
      <c r="K35" s="34"/>
      <c r="L35" s="34"/>
    </row>
    <row r="36" spans="1:12" x14ac:dyDescent="0.3">
      <c r="A36" s="34" t="s">
        <v>611</v>
      </c>
      <c r="B36" s="34"/>
      <c r="H36" s="34"/>
      <c r="I36" s="34"/>
      <c r="J36" s="34"/>
      <c r="K36" s="34"/>
      <c r="L36" s="34"/>
    </row>
    <row r="37" spans="1:12" x14ac:dyDescent="0.3">
      <c r="A37" s="47" t="s">
        <v>612</v>
      </c>
      <c r="B37" s="47"/>
      <c r="H37" s="34"/>
      <c r="I37" s="34"/>
      <c r="J37" s="34"/>
      <c r="K37" s="34"/>
      <c r="L37" s="34"/>
    </row>
    <row r="38" spans="1:12" x14ac:dyDescent="0.3">
      <c r="A38" s="47" t="s">
        <v>613</v>
      </c>
      <c r="B38" s="47"/>
      <c r="H38" s="34"/>
      <c r="I38" s="34"/>
      <c r="J38" s="34"/>
      <c r="K38" s="34"/>
      <c r="L38" s="34"/>
    </row>
    <row r="39" spans="1:12" x14ac:dyDescent="0.3">
      <c r="A39" s="47" t="s">
        <v>614</v>
      </c>
      <c r="B39" s="47"/>
      <c r="H39" s="34"/>
      <c r="I39" s="34"/>
      <c r="J39" s="34"/>
      <c r="K39" s="34"/>
      <c r="L39" s="34"/>
    </row>
    <row r="40" spans="1:12" x14ac:dyDescent="0.3">
      <c r="A40" s="47" t="s">
        <v>615</v>
      </c>
      <c r="B40" s="47"/>
      <c r="H40" s="34"/>
      <c r="I40" s="34"/>
      <c r="J40" s="34"/>
      <c r="K40" s="34"/>
      <c r="L40" s="34"/>
    </row>
    <row r="41" spans="1:12" x14ac:dyDescent="0.3">
      <c r="B41" s="47"/>
      <c r="H41" s="34"/>
      <c r="I41" s="34"/>
      <c r="J41" s="34"/>
      <c r="K41" s="34"/>
      <c r="L41" s="34"/>
    </row>
    <row r="42" spans="1:12" x14ac:dyDescent="0.3">
      <c r="A42" s="33" t="s">
        <v>217</v>
      </c>
      <c r="B42" s="34"/>
      <c r="H42" s="34"/>
      <c r="I42" s="34"/>
      <c r="J42" s="34"/>
      <c r="K42" s="34"/>
      <c r="L42" s="34"/>
    </row>
    <row r="43" spans="1:12" x14ac:dyDescent="0.3">
      <c r="A43" s="34" t="s">
        <v>616</v>
      </c>
      <c r="B43" s="47"/>
      <c r="H43" s="34"/>
      <c r="I43" s="34"/>
      <c r="J43" s="34"/>
      <c r="K43" s="34"/>
      <c r="L43" s="34"/>
    </row>
    <row r="44" spans="1:12" x14ac:dyDescent="0.3">
      <c r="A44" s="47" t="s">
        <v>617</v>
      </c>
      <c r="B44" s="47"/>
      <c r="H44" s="34"/>
      <c r="I44" s="34"/>
      <c r="J44" s="34"/>
      <c r="K44" s="34"/>
      <c r="L44" s="34"/>
    </row>
    <row r="45" spans="1:12" x14ac:dyDescent="0.3">
      <c r="A45" s="47" t="s">
        <v>618</v>
      </c>
      <c r="B45" s="47"/>
      <c r="H45" s="34"/>
      <c r="I45" s="34"/>
      <c r="J45" s="34"/>
      <c r="K45" s="34"/>
      <c r="L45" s="34"/>
    </row>
    <row r="46" spans="1:12" x14ac:dyDescent="0.3">
      <c r="A46" s="47" t="s">
        <v>619</v>
      </c>
      <c r="B46" s="47"/>
      <c r="H46" s="34"/>
      <c r="I46" s="34"/>
      <c r="J46" s="34"/>
      <c r="K46" s="34"/>
      <c r="L46" s="34"/>
    </row>
    <row r="47" spans="1:12" x14ac:dyDescent="0.3">
      <c r="A47" s="47" t="s">
        <v>620</v>
      </c>
      <c r="H47" s="34"/>
      <c r="I47" s="34"/>
      <c r="J47" s="34"/>
      <c r="K47" s="34"/>
      <c r="L47" s="34"/>
    </row>
    <row r="49" spans="1:1" x14ac:dyDescent="0.3">
      <c r="A49" s="33" t="s">
        <v>224</v>
      </c>
    </row>
    <row r="50" spans="1:1" x14ac:dyDescent="0.3">
      <c r="A50" s="34" t="s">
        <v>621</v>
      </c>
    </row>
    <row r="51" spans="1:1" x14ac:dyDescent="0.3">
      <c r="A51" s="47" t="s">
        <v>622</v>
      </c>
    </row>
    <row r="52" spans="1:1" x14ac:dyDescent="0.3">
      <c r="A52" s="47" t="s">
        <v>623</v>
      </c>
    </row>
    <row r="53" spans="1:1" x14ac:dyDescent="0.3">
      <c r="A53" s="47" t="s">
        <v>624</v>
      </c>
    </row>
    <row r="54" spans="1:1" x14ac:dyDescent="0.3">
      <c r="A54" s="47" t="s">
        <v>625</v>
      </c>
    </row>
    <row r="56" spans="1:1" x14ac:dyDescent="0.3">
      <c r="A56" s="33" t="s">
        <v>278</v>
      </c>
    </row>
    <row r="57" spans="1:1" x14ac:dyDescent="0.3">
      <c r="A57" s="34" t="s">
        <v>626</v>
      </c>
    </row>
    <row r="58" spans="1:1" x14ac:dyDescent="0.3">
      <c r="A58" s="47" t="s">
        <v>627</v>
      </c>
    </row>
    <row r="59" spans="1:1" x14ac:dyDescent="0.3">
      <c r="A59" s="47" t="s">
        <v>628</v>
      </c>
    </row>
    <row r="60" spans="1:1" x14ac:dyDescent="0.3">
      <c r="A60" s="47" t="s">
        <v>629</v>
      </c>
    </row>
    <row r="61" spans="1:1" x14ac:dyDescent="0.3">
      <c r="A61" s="47" t="s">
        <v>630</v>
      </c>
    </row>
  </sheetData>
  <mergeCells count="11">
    <mergeCell ref="A3:H3"/>
    <mergeCell ref="A1:L2"/>
    <mergeCell ref="I3:I5"/>
    <mergeCell ref="L3:L5"/>
    <mergeCell ref="J3:J5"/>
    <mergeCell ref="K3:K5"/>
    <mergeCell ref="A14:A19"/>
    <mergeCell ref="L14:L19"/>
    <mergeCell ref="A8:A13"/>
    <mergeCell ref="A5:B5"/>
    <mergeCell ref="L8:L13"/>
  </mergeCells>
  <pageMargins left="0.7" right="0.7" top="0.75" bottom="0.75" header="0.3" footer="0.3"/>
  <pageSetup paperSize="9"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6149-852E-4AAF-AEC3-07978D37A370}">
  <dimension ref="A1:P60"/>
  <sheetViews>
    <sheetView topLeftCell="A4" zoomScale="90" zoomScaleNormal="90" workbookViewId="0">
      <selection activeCell="E9" sqref="E9"/>
    </sheetView>
  </sheetViews>
  <sheetFormatPr baseColWidth="10" defaultRowHeight="15" x14ac:dyDescent="0.25"/>
  <cols>
    <col min="2" max="2" width="30.140625" style="12" customWidth="1"/>
    <col min="3" max="3" width="13" style="12" customWidth="1"/>
    <col min="4" max="8" width="11.42578125" style="12"/>
    <col min="9" max="12" width="13.140625" style="12" customWidth="1"/>
    <col min="13" max="13" width="5.140625" style="12" customWidth="1"/>
    <col min="14" max="14" width="13.140625" style="12" customWidth="1"/>
    <col min="16" max="16" width="133.42578125" customWidth="1"/>
  </cols>
  <sheetData>
    <row r="1" spans="1:16" x14ac:dyDescent="0.25">
      <c r="A1" s="186" t="s">
        <v>105</v>
      </c>
      <c r="B1" s="186"/>
      <c r="C1" s="186"/>
      <c r="D1" s="186"/>
      <c r="E1" s="186"/>
      <c r="F1" s="186"/>
      <c r="G1" s="186"/>
      <c r="H1" s="186"/>
      <c r="I1" s="186"/>
      <c r="J1" s="186"/>
      <c r="K1" s="186"/>
      <c r="L1" s="186"/>
      <c r="N1" s="113" t="s">
        <v>161</v>
      </c>
      <c r="O1" s="113" t="s">
        <v>156</v>
      </c>
      <c r="P1" s="113" t="s">
        <v>163</v>
      </c>
    </row>
    <row r="2" spans="1:16" s="26" customFormat="1" ht="30" x14ac:dyDescent="0.25">
      <c r="A2" s="145" t="s">
        <v>372</v>
      </c>
      <c r="B2" s="145"/>
      <c r="C2" s="145"/>
      <c r="D2" s="145"/>
      <c r="E2" s="145"/>
      <c r="F2" s="145"/>
      <c r="G2" s="145"/>
      <c r="H2" s="145"/>
      <c r="I2" s="135" t="s">
        <v>359</v>
      </c>
      <c r="J2" s="146" t="s">
        <v>375</v>
      </c>
      <c r="K2" s="146" t="s">
        <v>377</v>
      </c>
      <c r="L2" s="135" t="s">
        <v>360</v>
      </c>
      <c r="M2" s="12"/>
      <c r="N2" s="122" t="s">
        <v>263</v>
      </c>
      <c r="O2" s="72">
        <f>H4</f>
        <v>0.05</v>
      </c>
      <c r="P2" s="72" t="s">
        <v>298</v>
      </c>
    </row>
    <row r="3" spans="1:16" ht="60" customHeight="1" x14ac:dyDescent="0.25">
      <c r="A3" s="52" t="s">
        <v>119</v>
      </c>
      <c r="B3" s="51" t="s">
        <v>332</v>
      </c>
      <c r="C3" s="51" t="s">
        <v>848</v>
      </c>
      <c r="D3" s="51" t="s">
        <v>849</v>
      </c>
      <c r="E3" s="51" t="s">
        <v>850</v>
      </c>
      <c r="F3" s="51" t="s">
        <v>841</v>
      </c>
      <c r="G3" s="51" t="s">
        <v>851</v>
      </c>
      <c r="H3" s="51" t="s">
        <v>94</v>
      </c>
      <c r="I3" s="135"/>
      <c r="J3" s="148"/>
      <c r="K3" s="148"/>
      <c r="L3" s="135"/>
      <c r="N3" s="18" t="s">
        <v>289</v>
      </c>
      <c r="O3" s="4">
        <f>C4</f>
        <v>0.2</v>
      </c>
      <c r="P3" s="23" t="s">
        <v>290</v>
      </c>
    </row>
    <row r="4" spans="1:16" s="25" customFormat="1" ht="30" x14ac:dyDescent="0.25">
      <c r="A4" s="145" t="s">
        <v>156</v>
      </c>
      <c r="B4" s="145"/>
      <c r="C4" s="51">
        <v>0.2</v>
      </c>
      <c r="D4" s="51">
        <v>0.2</v>
      </c>
      <c r="E4" s="51">
        <v>0.2</v>
      </c>
      <c r="F4" s="51">
        <v>0.1</v>
      </c>
      <c r="G4" s="51">
        <v>0.05</v>
      </c>
      <c r="H4" s="51">
        <v>0.05</v>
      </c>
      <c r="I4" s="135"/>
      <c r="J4" s="147"/>
      <c r="K4" s="147"/>
      <c r="L4" s="135"/>
      <c r="M4" s="12"/>
      <c r="N4" s="18" t="s">
        <v>291</v>
      </c>
      <c r="O4" s="4">
        <f>D4</f>
        <v>0.2</v>
      </c>
      <c r="P4" s="23" t="s">
        <v>292</v>
      </c>
    </row>
    <row r="5" spans="1:16" ht="30" x14ac:dyDescent="0.25">
      <c r="A5" s="73" t="s">
        <v>134</v>
      </c>
      <c r="B5" s="68" t="s">
        <v>98</v>
      </c>
      <c r="C5" s="73">
        <v>85</v>
      </c>
      <c r="D5" s="73">
        <v>70</v>
      </c>
      <c r="E5" s="73">
        <v>90</v>
      </c>
      <c r="F5" s="73">
        <v>85</v>
      </c>
      <c r="G5" s="73">
        <v>0</v>
      </c>
      <c r="H5" s="73">
        <v>1</v>
      </c>
      <c r="I5" s="73">
        <f>SUM((C5*C4)+(D5*D4)+(E5*E4)+(F5*F4)+(G5*G4)+(H5+H4))</f>
        <v>58.55</v>
      </c>
      <c r="J5" s="53">
        <v>1</v>
      </c>
      <c r="K5" s="73">
        <f>I5*J5/100</f>
        <v>0.58550000000000002</v>
      </c>
      <c r="L5" s="73">
        <f>J5*K5</f>
        <v>0.58550000000000002</v>
      </c>
      <c r="N5" s="18" t="s">
        <v>293</v>
      </c>
      <c r="O5" s="4">
        <f>E4</f>
        <v>0.2</v>
      </c>
      <c r="P5" s="23" t="s">
        <v>294</v>
      </c>
    </row>
    <row r="6" spans="1:16" x14ac:dyDescent="0.25">
      <c r="A6" s="154" t="s">
        <v>796</v>
      </c>
      <c r="B6" s="51" t="s">
        <v>59</v>
      </c>
      <c r="C6" s="52">
        <v>80</v>
      </c>
      <c r="D6" s="52">
        <v>65</v>
      </c>
      <c r="E6" s="52">
        <v>80</v>
      </c>
      <c r="F6" s="52">
        <v>90</v>
      </c>
      <c r="G6" s="52">
        <v>0</v>
      </c>
      <c r="H6" s="75">
        <v>4</v>
      </c>
      <c r="I6" s="52">
        <f>SUM((C6*C4)+(D6*D4)+(E6*E4)+(F6*F4)+(G6*G4)+(H6+H4))</f>
        <v>58.05</v>
      </c>
      <c r="J6" s="128">
        <v>0.65</v>
      </c>
      <c r="K6" s="52">
        <f>I6*J6</f>
        <v>37.732500000000002</v>
      </c>
      <c r="L6" s="154">
        <f>SUM(K6:K10)/100</f>
        <v>1.938625</v>
      </c>
      <c r="N6" s="18" t="s">
        <v>231</v>
      </c>
      <c r="O6" s="4">
        <f>F4</f>
        <v>0.1</v>
      </c>
      <c r="P6" s="23" t="s">
        <v>295</v>
      </c>
    </row>
    <row r="7" spans="1:16" x14ac:dyDescent="0.25">
      <c r="A7" s="171"/>
      <c r="B7" s="51" t="s">
        <v>60</v>
      </c>
      <c r="C7" s="52">
        <v>90</v>
      </c>
      <c r="D7" s="52">
        <v>80</v>
      </c>
      <c r="E7" s="52">
        <v>85</v>
      </c>
      <c r="F7" s="52">
        <v>75</v>
      </c>
      <c r="G7" s="52">
        <v>0</v>
      </c>
      <c r="H7" s="75">
        <v>2</v>
      </c>
      <c r="I7" s="52">
        <f>SUM((C7*C4)+(D7*D4)+(E7*E4)+(F7*F4)++(G7*G4)+(H7+H4))</f>
        <v>60.55</v>
      </c>
      <c r="J7" s="128">
        <v>0.65</v>
      </c>
      <c r="K7" s="52">
        <f>I7*J7</f>
        <v>39.357500000000002</v>
      </c>
      <c r="L7" s="171"/>
      <c r="N7" s="18" t="s">
        <v>296</v>
      </c>
      <c r="O7" s="4">
        <f>G4</f>
        <v>0.05</v>
      </c>
      <c r="P7" s="23" t="s">
        <v>297</v>
      </c>
    </row>
    <row r="8" spans="1:16" x14ac:dyDescent="0.25">
      <c r="A8" s="171"/>
      <c r="B8" s="51" t="s">
        <v>56</v>
      </c>
      <c r="C8" s="52">
        <v>75</v>
      </c>
      <c r="D8" s="52">
        <v>75</v>
      </c>
      <c r="E8" s="52">
        <v>70</v>
      </c>
      <c r="F8" s="52">
        <v>80</v>
      </c>
      <c r="G8" s="52">
        <v>100</v>
      </c>
      <c r="H8" s="75">
        <v>5</v>
      </c>
      <c r="I8" s="52">
        <f>SUM((C8*C4)+(D8*D4)+(E8*E4)+(F8*F4)+(G8*G4)+(H8+H4))</f>
        <v>62.05</v>
      </c>
      <c r="J8" s="128">
        <v>0.65</v>
      </c>
      <c r="K8" s="52">
        <f>I8*J8</f>
        <v>40.332499999999996</v>
      </c>
      <c r="L8" s="171"/>
      <c r="N8" s="70"/>
      <c r="O8" s="7"/>
      <c r="P8" s="71"/>
    </row>
    <row r="9" spans="1:16" x14ac:dyDescent="0.25">
      <c r="A9" s="171"/>
      <c r="B9" s="51" t="s">
        <v>57</v>
      </c>
      <c r="C9" s="52">
        <v>70</v>
      </c>
      <c r="D9" s="52">
        <v>70</v>
      </c>
      <c r="E9" s="52">
        <v>75</v>
      </c>
      <c r="F9" s="52">
        <v>80</v>
      </c>
      <c r="G9" s="52">
        <v>0</v>
      </c>
      <c r="H9" s="75">
        <v>1</v>
      </c>
      <c r="I9" s="52">
        <f>SUM((C9*C4)+(D9*D4)+(E9*E4)+(F9*F4)+(G9*G4)+(H9+H4))</f>
        <v>52.05</v>
      </c>
      <c r="J9" s="128">
        <v>0.65</v>
      </c>
      <c r="K9" s="52">
        <f>I9*J9</f>
        <v>33.832499999999996</v>
      </c>
      <c r="L9" s="171"/>
      <c r="N9" s="70"/>
      <c r="O9" s="7"/>
      <c r="P9" s="71"/>
    </row>
    <row r="10" spans="1:16" x14ac:dyDescent="0.25">
      <c r="A10" s="155"/>
      <c r="B10" s="51" t="s">
        <v>58</v>
      </c>
      <c r="C10" s="52">
        <v>80</v>
      </c>
      <c r="D10" s="52">
        <v>85</v>
      </c>
      <c r="E10" s="52">
        <v>80</v>
      </c>
      <c r="F10" s="52">
        <v>85</v>
      </c>
      <c r="G10" s="52">
        <v>100</v>
      </c>
      <c r="H10" s="75">
        <v>3</v>
      </c>
      <c r="I10" s="52">
        <f>SUM((C10*C4)+(D10*D4)+(E10*E4)+(F10*F4)+(G10*G4)+(H10+H4))</f>
        <v>65.55</v>
      </c>
      <c r="J10" s="128">
        <v>0.65</v>
      </c>
      <c r="K10" s="52">
        <f>I10*J10</f>
        <v>42.607500000000002</v>
      </c>
      <c r="L10" s="155"/>
      <c r="N10" s="70"/>
      <c r="O10" s="7"/>
      <c r="P10" s="71"/>
    </row>
    <row r="11" spans="1:16" s="26" customFormat="1" x14ac:dyDescent="0.25">
      <c r="A11" s="154" t="s">
        <v>801</v>
      </c>
      <c r="B11" s="52" t="s">
        <v>909</v>
      </c>
      <c r="C11" s="52">
        <v>80</v>
      </c>
      <c r="D11" s="52">
        <v>70</v>
      </c>
      <c r="E11" s="52">
        <v>75</v>
      </c>
      <c r="F11" s="52">
        <v>70</v>
      </c>
      <c r="G11" s="52">
        <v>0</v>
      </c>
      <c r="H11" s="75">
        <v>14</v>
      </c>
      <c r="I11" s="52">
        <f>SUM((C11*C4)+(D11*D4)+(E11*E4)+(F11*F4)+(G11*G4)+(H11+H4))</f>
        <v>66.05</v>
      </c>
      <c r="J11" s="128">
        <v>0.85</v>
      </c>
      <c r="K11" s="52">
        <f t="shared" ref="K11:K17" si="0">I11*J11</f>
        <v>56.142499999999998</v>
      </c>
      <c r="L11" s="154">
        <f>SUM(K11:K17)/100</f>
        <v>4.3592249999999995</v>
      </c>
      <c r="M11" s="12"/>
      <c r="N11" s="70"/>
      <c r="O11" s="7"/>
      <c r="P11" s="71"/>
    </row>
    <row r="12" spans="1:16" s="26" customFormat="1" x14ac:dyDescent="0.25">
      <c r="A12" s="171"/>
      <c r="B12" s="52" t="s">
        <v>910</v>
      </c>
      <c r="C12" s="52">
        <v>85</v>
      </c>
      <c r="D12" s="52">
        <v>75</v>
      </c>
      <c r="E12" s="52">
        <v>80</v>
      </c>
      <c r="F12" s="52">
        <v>75</v>
      </c>
      <c r="G12" s="52">
        <v>100</v>
      </c>
      <c r="H12" s="75">
        <v>3</v>
      </c>
      <c r="I12" s="52">
        <f>SUM((C12*C4)+(D12*D4)+(E12*E4)+(F12*F4)+(G12*G4)+(H12+H4))</f>
        <v>63.55</v>
      </c>
      <c r="J12" s="128">
        <v>0.85</v>
      </c>
      <c r="K12" s="52">
        <f t="shared" si="0"/>
        <v>54.017499999999998</v>
      </c>
      <c r="L12" s="171"/>
      <c r="M12" s="12"/>
      <c r="N12" s="70"/>
      <c r="O12" s="7"/>
      <c r="P12" s="71"/>
    </row>
    <row r="13" spans="1:16" s="26" customFormat="1" x14ac:dyDescent="0.25">
      <c r="A13" s="171"/>
      <c r="B13" s="52" t="s">
        <v>911</v>
      </c>
      <c r="C13" s="52">
        <v>90</v>
      </c>
      <c r="D13" s="52">
        <v>80</v>
      </c>
      <c r="E13" s="52">
        <v>85</v>
      </c>
      <c r="F13" s="52">
        <v>80</v>
      </c>
      <c r="G13" s="52">
        <v>100</v>
      </c>
      <c r="H13" s="75">
        <v>16</v>
      </c>
      <c r="I13" s="52">
        <f>SUM((C13*C4)+(D13*D4)+(E13*E4)+(F13*F4)+(G13*G4)+(H13+H4))</f>
        <v>80.05</v>
      </c>
      <c r="J13" s="128">
        <v>0.85</v>
      </c>
      <c r="K13" s="52">
        <f t="shared" si="0"/>
        <v>68.04249999999999</v>
      </c>
      <c r="L13" s="171"/>
      <c r="M13" s="12"/>
      <c r="N13" s="70"/>
      <c r="O13" s="7"/>
      <c r="P13" s="71"/>
    </row>
    <row r="14" spans="1:16" s="26" customFormat="1" x14ac:dyDescent="0.25">
      <c r="A14" s="171"/>
      <c r="B14" s="52" t="s">
        <v>912</v>
      </c>
      <c r="C14" s="52">
        <v>85</v>
      </c>
      <c r="D14" s="52">
        <v>75</v>
      </c>
      <c r="E14" s="52">
        <v>80</v>
      </c>
      <c r="F14" s="52">
        <v>75</v>
      </c>
      <c r="G14" s="52">
        <v>100</v>
      </c>
      <c r="H14" s="75">
        <v>12</v>
      </c>
      <c r="I14" s="52">
        <f>SUM((C14*C4)+(D14*D4)+(E14*E4)+(F14*F4)+(G14*G4)+(H14+H4))</f>
        <v>72.55</v>
      </c>
      <c r="J14" s="128">
        <v>0.85</v>
      </c>
      <c r="K14" s="52">
        <f t="shared" si="0"/>
        <v>61.667499999999997</v>
      </c>
      <c r="L14" s="171"/>
      <c r="M14" s="12"/>
      <c r="N14" s="70"/>
      <c r="O14" s="7"/>
      <c r="P14" s="71"/>
    </row>
    <row r="15" spans="1:16" s="26" customFormat="1" x14ac:dyDescent="0.25">
      <c r="A15" s="171"/>
      <c r="B15" s="52" t="s">
        <v>913</v>
      </c>
      <c r="C15" s="52">
        <v>85</v>
      </c>
      <c r="D15" s="52">
        <v>75</v>
      </c>
      <c r="E15" s="52">
        <v>80</v>
      </c>
      <c r="F15" s="52">
        <v>80</v>
      </c>
      <c r="G15" s="52">
        <v>100</v>
      </c>
      <c r="H15" s="75">
        <v>10</v>
      </c>
      <c r="I15" s="52">
        <f>SUM((C15*C4)+(D15*D4)+(E15*E4)+(F15*F4)+(G15*G4)+(H15+H4))</f>
        <v>71.05</v>
      </c>
      <c r="J15" s="128">
        <v>0.85</v>
      </c>
      <c r="K15" s="52">
        <f t="shared" si="0"/>
        <v>60.392499999999998</v>
      </c>
      <c r="L15" s="171"/>
      <c r="M15" s="12"/>
      <c r="N15" s="12"/>
      <c r="O15"/>
      <c r="P15"/>
    </row>
    <row r="16" spans="1:16" s="26" customFormat="1" x14ac:dyDescent="0.25">
      <c r="A16" s="171"/>
      <c r="B16" s="52" t="s">
        <v>914</v>
      </c>
      <c r="C16" s="52">
        <v>75</v>
      </c>
      <c r="D16" s="52">
        <v>70</v>
      </c>
      <c r="E16" s="52">
        <v>75</v>
      </c>
      <c r="F16" s="52">
        <v>70</v>
      </c>
      <c r="G16" s="52">
        <v>0</v>
      </c>
      <c r="H16" s="75">
        <v>30</v>
      </c>
      <c r="I16" s="52">
        <f>SUM((C16*C4)+(D16*D4)+(E16*E4)+(F16*F4)+(G16*G4)+(H16+H4))</f>
        <v>81.05</v>
      </c>
      <c r="J16" s="128">
        <v>0.85</v>
      </c>
      <c r="K16" s="52">
        <f t="shared" si="0"/>
        <v>68.892499999999998</v>
      </c>
      <c r="L16" s="171"/>
      <c r="M16" s="12"/>
      <c r="N16" s="12"/>
      <c r="O16"/>
      <c r="P16"/>
    </row>
    <row r="17" spans="1:16" s="26" customFormat="1" x14ac:dyDescent="0.25">
      <c r="A17" s="155"/>
      <c r="B17" s="52" t="s">
        <v>915</v>
      </c>
      <c r="C17" s="52">
        <v>90</v>
      </c>
      <c r="D17" s="52">
        <v>85</v>
      </c>
      <c r="E17" s="52">
        <v>90</v>
      </c>
      <c r="F17" s="52">
        <v>85</v>
      </c>
      <c r="G17" s="52">
        <v>0</v>
      </c>
      <c r="H17" s="75">
        <v>17</v>
      </c>
      <c r="I17" s="52">
        <f>SUM((C17*C4)+(D17*D4)+(E17*E4)+(F17*F4)+(G17*G4)+(H17+H4))</f>
        <v>78.55</v>
      </c>
      <c r="J17" s="128">
        <v>0.85</v>
      </c>
      <c r="K17" s="52">
        <f t="shared" si="0"/>
        <v>66.767499999999998</v>
      </c>
      <c r="L17" s="155"/>
      <c r="M17" s="12"/>
      <c r="N17" s="12"/>
      <c r="O17"/>
      <c r="P17"/>
    </row>
    <row r="18" spans="1:16" x14ac:dyDescent="0.25">
      <c r="B18" s="13"/>
      <c r="C18" s="13"/>
      <c r="D18" s="13"/>
      <c r="E18" s="13"/>
      <c r="F18" s="13"/>
      <c r="G18" s="13"/>
      <c r="H18" s="16"/>
    </row>
    <row r="19" spans="1:16" ht="18" x14ac:dyDescent="0.25">
      <c r="A19" s="8"/>
    </row>
    <row r="20" spans="1:16" ht="15.75" x14ac:dyDescent="0.25">
      <c r="A20" s="24" t="s">
        <v>331</v>
      </c>
    </row>
    <row r="21" spans="1:16" x14ac:dyDescent="0.25">
      <c r="A21" t="s">
        <v>299</v>
      </c>
    </row>
    <row r="22" spans="1:16" x14ac:dyDescent="0.25">
      <c r="A22" s="10" t="s">
        <v>300</v>
      </c>
    </row>
    <row r="23" spans="1:16" x14ac:dyDescent="0.25">
      <c r="A23" s="10" t="s">
        <v>301</v>
      </c>
    </row>
    <row r="24" spans="1:16" x14ac:dyDescent="0.25">
      <c r="A24" s="10" t="s">
        <v>302</v>
      </c>
    </row>
    <row r="26" spans="1:16" ht="15.75" x14ac:dyDescent="0.25">
      <c r="A26" s="24" t="s">
        <v>303</v>
      </c>
    </row>
    <row r="27" spans="1:16" x14ac:dyDescent="0.25">
      <c r="A27" t="s">
        <v>304</v>
      </c>
    </row>
    <row r="28" spans="1:16" x14ac:dyDescent="0.25">
      <c r="A28" s="10" t="s">
        <v>305</v>
      </c>
    </row>
    <row r="29" spans="1:16" x14ac:dyDescent="0.25">
      <c r="A29" s="10" t="s">
        <v>306</v>
      </c>
    </row>
    <row r="30" spans="1:16" x14ac:dyDescent="0.25">
      <c r="A30" s="10" t="s">
        <v>307</v>
      </c>
    </row>
    <row r="31" spans="1:16" x14ac:dyDescent="0.25">
      <c r="A31" s="10" t="s">
        <v>308</v>
      </c>
    </row>
    <row r="33" spans="1:1" ht="15.75" x14ac:dyDescent="0.25">
      <c r="A33" s="24" t="s">
        <v>309</v>
      </c>
    </row>
    <row r="34" spans="1:1" x14ac:dyDescent="0.25">
      <c r="A34" t="s">
        <v>310</v>
      </c>
    </row>
    <row r="35" spans="1:1" x14ac:dyDescent="0.25">
      <c r="A35" s="10" t="s">
        <v>311</v>
      </c>
    </row>
    <row r="36" spans="1:1" x14ac:dyDescent="0.25">
      <c r="A36" s="10" t="s">
        <v>312</v>
      </c>
    </row>
    <row r="37" spans="1:1" x14ac:dyDescent="0.25">
      <c r="A37" s="10" t="s">
        <v>313</v>
      </c>
    </row>
    <row r="38" spans="1:1" x14ac:dyDescent="0.25">
      <c r="A38" s="10" t="s">
        <v>314</v>
      </c>
    </row>
    <row r="40" spans="1:1" ht="15.75" x14ac:dyDescent="0.25">
      <c r="A40" s="24" t="s">
        <v>315</v>
      </c>
    </row>
    <row r="41" spans="1:1" x14ac:dyDescent="0.25">
      <c r="A41" t="s">
        <v>316</v>
      </c>
    </row>
    <row r="42" spans="1:1" x14ac:dyDescent="0.25">
      <c r="A42" s="10" t="s">
        <v>317</v>
      </c>
    </row>
    <row r="43" spans="1:1" x14ac:dyDescent="0.25">
      <c r="A43" s="10" t="s">
        <v>318</v>
      </c>
    </row>
    <row r="44" spans="1:1" x14ac:dyDescent="0.25">
      <c r="A44" s="10" t="s">
        <v>319</v>
      </c>
    </row>
    <row r="45" spans="1:1" x14ac:dyDescent="0.25">
      <c r="A45" s="10" t="s">
        <v>320</v>
      </c>
    </row>
    <row r="47" spans="1:1" ht="15.75" x14ac:dyDescent="0.25">
      <c r="A47" s="24" t="s">
        <v>187</v>
      </c>
    </row>
    <row r="48" spans="1:1" x14ac:dyDescent="0.25">
      <c r="A48" t="s">
        <v>321</v>
      </c>
    </row>
    <row r="49" spans="1:1" x14ac:dyDescent="0.25">
      <c r="A49" s="10" t="s">
        <v>322</v>
      </c>
    </row>
    <row r="50" spans="1:1" x14ac:dyDescent="0.25">
      <c r="A50" s="10" t="s">
        <v>323</v>
      </c>
    </row>
    <row r="51" spans="1:1" x14ac:dyDescent="0.25">
      <c r="A51" s="10" t="s">
        <v>324</v>
      </c>
    </row>
    <row r="52" spans="1:1" x14ac:dyDescent="0.25">
      <c r="A52" s="10" t="s">
        <v>325</v>
      </c>
    </row>
    <row r="55" spans="1:1" ht="15.75" x14ac:dyDescent="0.25">
      <c r="A55" s="24" t="s">
        <v>1079</v>
      </c>
    </row>
    <row r="56" spans="1:1" x14ac:dyDescent="0.25">
      <c r="A56" t="s">
        <v>326</v>
      </c>
    </row>
    <row r="57" spans="1:1" x14ac:dyDescent="0.25">
      <c r="A57" s="10" t="s">
        <v>327</v>
      </c>
    </row>
    <row r="58" spans="1:1" x14ac:dyDescent="0.25">
      <c r="A58" s="10" t="s">
        <v>328</v>
      </c>
    </row>
    <row r="59" spans="1:1" x14ac:dyDescent="0.25">
      <c r="A59" s="10" t="s">
        <v>329</v>
      </c>
    </row>
    <row r="60" spans="1:1" x14ac:dyDescent="0.25">
      <c r="A60" s="10" t="s">
        <v>330</v>
      </c>
    </row>
  </sheetData>
  <mergeCells count="11">
    <mergeCell ref="A1:L1"/>
    <mergeCell ref="A2:H2"/>
    <mergeCell ref="I2:I4"/>
    <mergeCell ref="L2:L4"/>
    <mergeCell ref="J2:J4"/>
    <mergeCell ref="K2:K4"/>
    <mergeCell ref="A11:A17"/>
    <mergeCell ref="L11:L17"/>
    <mergeCell ref="A6:A10"/>
    <mergeCell ref="A4:B4"/>
    <mergeCell ref="L6:L1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82B86-5108-4C23-9193-3BFD79849E88}">
  <dimension ref="A1:P62"/>
  <sheetViews>
    <sheetView zoomScale="90" zoomScaleNormal="90" workbookViewId="0">
      <selection activeCell="J7" sqref="J7:J17"/>
    </sheetView>
  </sheetViews>
  <sheetFormatPr baseColWidth="10" defaultRowHeight="13.5" x14ac:dyDescent="0.3"/>
  <cols>
    <col min="1" max="1" width="11.42578125" style="34"/>
    <col min="2" max="2" width="35.5703125" style="60" customWidth="1"/>
    <col min="3" max="3" width="11.42578125" style="60"/>
    <col min="4" max="4" width="11.42578125" style="34"/>
    <col min="5" max="5" width="13.7109375" style="34" customWidth="1"/>
    <col min="6" max="6" width="12.5703125" style="34" customWidth="1"/>
    <col min="7" max="7" width="14" style="34" customWidth="1"/>
    <col min="8" max="12" width="11.42578125" style="34"/>
    <col min="13" max="13" width="5.7109375" style="34" customWidth="1"/>
    <col min="14" max="14" width="23.5703125" style="34" customWidth="1"/>
    <col min="15" max="15" width="11.42578125" style="34"/>
    <col min="16" max="16" width="146.5703125" style="34" customWidth="1"/>
    <col min="17" max="16384" width="11.42578125" style="34"/>
  </cols>
  <sheetData>
    <row r="1" spans="1:16" x14ac:dyDescent="0.3">
      <c r="A1" s="138" t="s">
        <v>987</v>
      </c>
      <c r="B1" s="138"/>
      <c r="C1" s="138"/>
      <c r="D1" s="138"/>
      <c r="E1" s="138"/>
      <c r="F1" s="138"/>
      <c r="G1" s="138"/>
      <c r="H1" s="138"/>
      <c r="I1" s="138"/>
      <c r="J1" s="138"/>
      <c r="K1" s="138"/>
      <c r="L1" s="138"/>
    </row>
    <row r="2" spans="1:16" x14ac:dyDescent="0.3">
      <c r="A2" s="139"/>
      <c r="B2" s="139"/>
      <c r="C2" s="139"/>
      <c r="D2" s="139"/>
      <c r="E2" s="139"/>
      <c r="F2" s="139"/>
      <c r="G2" s="139"/>
      <c r="H2" s="139"/>
      <c r="I2" s="139"/>
      <c r="J2" s="139"/>
      <c r="K2" s="139"/>
      <c r="L2" s="139"/>
    </row>
    <row r="3" spans="1:16" ht="63.75" x14ac:dyDescent="0.3">
      <c r="A3" s="51" t="s">
        <v>119</v>
      </c>
      <c r="B3" s="51" t="s">
        <v>405</v>
      </c>
      <c r="C3" s="51" t="s">
        <v>938</v>
      </c>
      <c r="D3" s="51" t="s">
        <v>940</v>
      </c>
      <c r="E3" s="51" t="s">
        <v>937</v>
      </c>
      <c r="F3" s="51" t="s">
        <v>936</v>
      </c>
      <c r="G3" s="51" t="s">
        <v>939</v>
      </c>
      <c r="H3" s="51" t="s">
        <v>94</v>
      </c>
      <c r="I3" s="135" t="s">
        <v>372</v>
      </c>
      <c r="J3" s="146" t="s">
        <v>375</v>
      </c>
      <c r="K3" s="146" t="s">
        <v>377</v>
      </c>
      <c r="L3" s="135" t="s">
        <v>356</v>
      </c>
      <c r="M3" s="89"/>
      <c r="N3" s="52" t="s">
        <v>161</v>
      </c>
      <c r="O3" s="52" t="s">
        <v>156</v>
      </c>
      <c r="P3" s="52" t="s">
        <v>163</v>
      </c>
    </row>
    <row r="4" spans="1:16" x14ac:dyDescent="0.3">
      <c r="A4" s="143" t="s">
        <v>156</v>
      </c>
      <c r="B4" s="144"/>
      <c r="C4" s="51">
        <v>0.4</v>
      </c>
      <c r="D4" s="51">
        <v>0.3</v>
      </c>
      <c r="E4" s="51">
        <v>0.2</v>
      </c>
      <c r="F4" s="51">
        <v>0.2</v>
      </c>
      <c r="G4" s="51">
        <v>0.05</v>
      </c>
      <c r="H4" s="51">
        <v>0.05</v>
      </c>
      <c r="I4" s="135"/>
      <c r="J4" s="147"/>
      <c r="K4" s="147"/>
      <c r="L4" s="135"/>
      <c r="M4" s="89"/>
      <c r="N4" s="51" t="s">
        <v>94</v>
      </c>
      <c r="O4" s="68">
        <f>H4</f>
        <v>0.05</v>
      </c>
      <c r="P4" s="123" t="s">
        <v>946</v>
      </c>
    </row>
    <row r="5" spans="1:16" x14ac:dyDescent="0.3">
      <c r="A5" s="68" t="s">
        <v>134</v>
      </c>
      <c r="B5" s="73" t="s">
        <v>921</v>
      </c>
      <c r="C5" s="73">
        <v>100</v>
      </c>
      <c r="D5" s="73">
        <v>95</v>
      </c>
      <c r="E5" s="73">
        <v>100</v>
      </c>
      <c r="F5" s="73">
        <v>90</v>
      </c>
      <c r="G5" s="73">
        <v>100</v>
      </c>
      <c r="H5" s="73">
        <v>10</v>
      </c>
      <c r="I5" s="73">
        <f>SUM((C5*C4)+(D5*D4)+(E5*E4)+(F5*F4)+(G5*G4)+(H5*H4))</f>
        <v>112</v>
      </c>
      <c r="J5" s="53">
        <v>1</v>
      </c>
      <c r="K5" s="73">
        <f t="shared" ref="K5:K12" si="0">I5*J5</f>
        <v>112</v>
      </c>
      <c r="L5" s="73">
        <f>J5*K5/100</f>
        <v>1.1200000000000001</v>
      </c>
      <c r="M5" s="89"/>
      <c r="N5" s="51" t="s">
        <v>941</v>
      </c>
      <c r="O5" s="68">
        <f>C4</f>
        <v>0.4</v>
      </c>
      <c r="P5" s="123" t="s">
        <v>947</v>
      </c>
    </row>
    <row r="6" spans="1:16" ht="25.5" x14ac:dyDescent="0.3">
      <c r="A6" s="68" t="s">
        <v>1072</v>
      </c>
      <c r="B6" s="73" t="s">
        <v>922</v>
      </c>
      <c r="C6" s="73">
        <v>90</v>
      </c>
      <c r="D6" s="73">
        <v>85</v>
      </c>
      <c r="E6" s="73">
        <v>85</v>
      </c>
      <c r="F6" s="73">
        <v>80</v>
      </c>
      <c r="G6" s="73">
        <v>90</v>
      </c>
      <c r="H6" s="73">
        <v>15</v>
      </c>
      <c r="I6" s="73">
        <f>SUM((C6*C4)+(D6*D4)+(E6*E4)+(F6*F4)+(G6*G4)+(H6*H4))</f>
        <v>99.75</v>
      </c>
      <c r="J6" s="53">
        <v>1</v>
      </c>
      <c r="K6" s="73">
        <f t="shared" si="0"/>
        <v>99.75</v>
      </c>
      <c r="L6" s="73">
        <f>J6*K6/100</f>
        <v>0.99750000000000005</v>
      </c>
      <c r="M6" s="89"/>
      <c r="N6" s="51" t="s">
        <v>942</v>
      </c>
      <c r="O6" s="68">
        <f>D4</f>
        <v>0.3</v>
      </c>
      <c r="P6" s="123" t="s">
        <v>948</v>
      </c>
    </row>
    <row r="7" spans="1:16" x14ac:dyDescent="0.3">
      <c r="A7" s="135" t="s">
        <v>796</v>
      </c>
      <c r="B7" s="52" t="s">
        <v>923</v>
      </c>
      <c r="C7" s="52">
        <v>80</v>
      </c>
      <c r="D7" s="52">
        <v>80</v>
      </c>
      <c r="E7" s="52">
        <v>80</v>
      </c>
      <c r="F7" s="52">
        <v>75</v>
      </c>
      <c r="G7" s="52">
        <v>85</v>
      </c>
      <c r="H7" s="75">
        <v>3</v>
      </c>
      <c r="I7" s="52">
        <f>SUM((C7*C4)+(D7*D4)+(E7*E4)+(F7*F4)+(G7*G4)+(H7*H4))</f>
        <v>91.4</v>
      </c>
      <c r="J7" s="128">
        <v>0.65</v>
      </c>
      <c r="K7" s="52">
        <f t="shared" si="0"/>
        <v>59.410000000000004</v>
      </c>
      <c r="L7" s="154">
        <f>SUM(K7:K12)/100</f>
        <v>3.4511750000000001</v>
      </c>
      <c r="M7" s="89"/>
      <c r="N7" s="51" t="s">
        <v>943</v>
      </c>
      <c r="O7" s="68">
        <f>E4</f>
        <v>0.2</v>
      </c>
      <c r="P7" s="123" t="s">
        <v>949</v>
      </c>
    </row>
    <row r="8" spans="1:16" ht="27.75" customHeight="1" x14ac:dyDescent="0.3">
      <c r="A8" s="135"/>
      <c r="B8" s="52" t="s">
        <v>924</v>
      </c>
      <c r="C8" s="52">
        <v>75</v>
      </c>
      <c r="D8" s="52">
        <v>75</v>
      </c>
      <c r="E8" s="52">
        <v>75</v>
      </c>
      <c r="F8" s="52">
        <v>70</v>
      </c>
      <c r="G8" s="52">
        <v>80</v>
      </c>
      <c r="H8" s="75">
        <v>2</v>
      </c>
      <c r="I8" s="52">
        <f>SUM((C8*C4)+(D8*D4)+(E8*E4)+(F8*F4)+(G8*G4)+(H8*H4))</f>
        <v>85.6</v>
      </c>
      <c r="J8" s="128">
        <v>0.65</v>
      </c>
      <c r="K8" s="52">
        <f t="shared" si="0"/>
        <v>55.64</v>
      </c>
      <c r="L8" s="171"/>
      <c r="M8" s="89"/>
      <c r="N8" s="51" t="s">
        <v>944</v>
      </c>
      <c r="O8" s="68">
        <f>F4</f>
        <v>0.2</v>
      </c>
      <c r="P8" s="123" t="s">
        <v>950</v>
      </c>
    </row>
    <row r="9" spans="1:16" ht="26.25" customHeight="1" x14ac:dyDescent="0.3">
      <c r="A9" s="135"/>
      <c r="B9" s="52" t="s">
        <v>1071</v>
      </c>
      <c r="C9" s="52">
        <v>70</v>
      </c>
      <c r="D9" s="52">
        <v>70</v>
      </c>
      <c r="E9" s="52">
        <v>70</v>
      </c>
      <c r="F9" s="52">
        <v>65</v>
      </c>
      <c r="G9" s="52">
        <v>75</v>
      </c>
      <c r="H9" s="75">
        <v>1</v>
      </c>
      <c r="I9" s="52">
        <f>SUM((C9*C4)+(D9*D4)+(E9*E4)+(F9*F4)+(G9*G4)+(H9*H4))</f>
        <v>79.8</v>
      </c>
      <c r="J9" s="128">
        <v>0.65</v>
      </c>
      <c r="K9" s="52">
        <f t="shared" si="0"/>
        <v>51.87</v>
      </c>
      <c r="L9" s="171"/>
      <c r="M9" s="89"/>
      <c r="N9" s="51" t="s">
        <v>945</v>
      </c>
      <c r="O9" s="68">
        <f>G4</f>
        <v>0.05</v>
      </c>
      <c r="P9" s="123" t="s">
        <v>951</v>
      </c>
    </row>
    <row r="10" spans="1:16" ht="24" customHeight="1" x14ac:dyDescent="0.3">
      <c r="A10" s="135"/>
      <c r="B10" s="52" t="s">
        <v>925</v>
      </c>
      <c r="C10" s="52">
        <v>85</v>
      </c>
      <c r="D10" s="52">
        <v>85</v>
      </c>
      <c r="E10" s="52">
        <v>85</v>
      </c>
      <c r="F10" s="52">
        <v>80</v>
      </c>
      <c r="G10" s="52">
        <v>90</v>
      </c>
      <c r="H10" s="75">
        <v>2</v>
      </c>
      <c r="I10" s="52">
        <f>SUM((C10*C4)+(D10*D4)+(E10*E4)+(F10*F4)+(G10*G4)+(H10*H4))</f>
        <v>97.1</v>
      </c>
      <c r="J10" s="128">
        <v>0.65</v>
      </c>
      <c r="K10" s="52">
        <f t="shared" si="0"/>
        <v>63.115000000000002</v>
      </c>
      <c r="L10" s="171"/>
      <c r="M10" s="89"/>
      <c r="N10" s="116"/>
      <c r="O10" s="43"/>
      <c r="P10" s="117"/>
    </row>
    <row r="11" spans="1:16" ht="24" customHeight="1" x14ac:dyDescent="0.3">
      <c r="A11" s="135"/>
      <c r="B11" s="52" t="s">
        <v>926</v>
      </c>
      <c r="C11" s="52">
        <v>80</v>
      </c>
      <c r="D11" s="52">
        <v>80</v>
      </c>
      <c r="E11" s="52">
        <v>80</v>
      </c>
      <c r="F11" s="52">
        <v>75</v>
      </c>
      <c r="G11" s="52">
        <v>85</v>
      </c>
      <c r="H11" s="75">
        <v>2</v>
      </c>
      <c r="I11" s="52">
        <f>SUM((C11*C4)+(D11*D4)+(E11*E4)+(F11*F4)+(G11*G4)+(H11*H4))</f>
        <v>91.35</v>
      </c>
      <c r="J11" s="128">
        <v>0.65</v>
      </c>
      <c r="K11" s="52">
        <f t="shared" si="0"/>
        <v>59.377499999999998</v>
      </c>
      <c r="L11" s="171"/>
      <c r="M11" s="89"/>
      <c r="N11" s="116"/>
      <c r="O11" s="43"/>
      <c r="P11" s="117"/>
    </row>
    <row r="12" spans="1:16" ht="20.25" customHeight="1" x14ac:dyDescent="0.3">
      <c r="A12" s="135"/>
      <c r="B12" s="52" t="s">
        <v>927</v>
      </c>
      <c r="C12" s="52">
        <v>75</v>
      </c>
      <c r="D12" s="52">
        <v>75</v>
      </c>
      <c r="E12" s="52">
        <v>75</v>
      </c>
      <c r="F12" s="52">
        <v>70</v>
      </c>
      <c r="G12" s="52">
        <v>80</v>
      </c>
      <c r="H12" s="75">
        <v>4</v>
      </c>
      <c r="I12" s="52">
        <f>SUM((C12*C4)+(D12*D4)+(E12*E4)+(F12*F4)+(G12*G4)+(H12*H4))</f>
        <v>85.7</v>
      </c>
      <c r="J12" s="128">
        <v>0.65</v>
      </c>
      <c r="K12" s="52">
        <f t="shared" si="0"/>
        <v>55.705000000000005</v>
      </c>
      <c r="L12" s="155"/>
      <c r="M12" s="89"/>
      <c r="N12" s="116"/>
      <c r="O12" s="43"/>
      <c r="P12" s="117"/>
    </row>
    <row r="13" spans="1:16" x14ac:dyDescent="0.3">
      <c r="A13" s="135" t="s">
        <v>801</v>
      </c>
      <c r="B13" s="52" t="s">
        <v>916</v>
      </c>
      <c r="C13" s="52">
        <v>70</v>
      </c>
      <c r="D13" s="52">
        <v>70</v>
      </c>
      <c r="E13" s="52">
        <v>70</v>
      </c>
      <c r="F13" s="52">
        <v>65</v>
      </c>
      <c r="G13" s="52">
        <v>75</v>
      </c>
      <c r="H13" s="75">
        <v>3</v>
      </c>
      <c r="I13" s="52">
        <f>SUM((C13*C4)+(D13*D4)+(E13*E4)+(F13*F4)+(G13*G4)+(H13*H4))</f>
        <v>79.900000000000006</v>
      </c>
      <c r="J13" s="128">
        <v>0.85</v>
      </c>
      <c r="K13" s="52">
        <f t="shared" ref="K13:K17" si="1">I13*J13</f>
        <v>67.915000000000006</v>
      </c>
      <c r="L13" s="145">
        <f>SUM(K13:K17)/100</f>
        <v>3.2997000000000001</v>
      </c>
      <c r="M13" s="89"/>
      <c r="N13" s="116"/>
      <c r="O13" s="43"/>
      <c r="P13" s="117"/>
    </row>
    <row r="14" spans="1:16" x14ac:dyDescent="0.3">
      <c r="A14" s="135"/>
      <c r="B14" s="52" t="s">
        <v>917</v>
      </c>
      <c r="C14" s="52">
        <v>75</v>
      </c>
      <c r="D14" s="52">
        <v>75</v>
      </c>
      <c r="E14" s="52">
        <v>75</v>
      </c>
      <c r="F14" s="52">
        <v>70</v>
      </c>
      <c r="G14" s="52">
        <v>80</v>
      </c>
      <c r="H14" s="75">
        <v>3</v>
      </c>
      <c r="I14" s="52">
        <f>SUM((C14*C4)+(D14*D4)+(E14*E4)+(F14*F4)+(G14*G4)+(H14*H4))</f>
        <v>85.65</v>
      </c>
      <c r="J14" s="128">
        <v>0.85</v>
      </c>
      <c r="K14" s="52">
        <f t="shared" si="1"/>
        <v>72.802500000000009</v>
      </c>
      <c r="L14" s="145"/>
      <c r="M14" s="89"/>
      <c r="N14" s="116"/>
      <c r="O14" s="43"/>
      <c r="P14" s="117"/>
    </row>
    <row r="15" spans="1:16" x14ac:dyDescent="0.3">
      <c r="A15" s="135"/>
      <c r="B15" s="52" t="s">
        <v>918</v>
      </c>
      <c r="C15" s="52">
        <v>80</v>
      </c>
      <c r="D15" s="52">
        <v>80</v>
      </c>
      <c r="E15" s="52">
        <v>80</v>
      </c>
      <c r="F15" s="52">
        <v>75</v>
      </c>
      <c r="G15" s="52">
        <v>85</v>
      </c>
      <c r="H15" s="75">
        <v>5</v>
      </c>
      <c r="I15" s="52">
        <f>SUM((C15*C4)+(D15*D4)+(E15*E4)+(F15*F4)+(G15*G4)+(H15*H4))</f>
        <v>91.5</v>
      </c>
      <c r="J15" s="128">
        <v>0.85</v>
      </c>
      <c r="K15" s="52">
        <f t="shared" si="1"/>
        <v>77.774999999999991</v>
      </c>
      <c r="L15" s="145"/>
      <c r="M15" s="89"/>
      <c r="N15" s="116"/>
      <c r="O15" s="43"/>
      <c r="P15" s="117"/>
    </row>
    <row r="16" spans="1:16" x14ac:dyDescent="0.3">
      <c r="A16" s="135"/>
      <c r="B16" s="52" t="s">
        <v>919</v>
      </c>
      <c r="C16" s="52">
        <v>65</v>
      </c>
      <c r="D16" s="52">
        <v>65</v>
      </c>
      <c r="E16" s="52">
        <v>65</v>
      </c>
      <c r="F16" s="52">
        <v>60</v>
      </c>
      <c r="G16" s="52">
        <v>70</v>
      </c>
      <c r="H16" s="75">
        <v>1</v>
      </c>
      <c r="I16" s="52">
        <f>SUM((C16*C4)+(D16*D4)+(E16*E4)+(F16*F4)+(G16*G4)+(H16*H4))</f>
        <v>74.05</v>
      </c>
      <c r="J16" s="128">
        <v>0.85</v>
      </c>
      <c r="K16" s="52">
        <f t="shared" si="1"/>
        <v>62.942499999999995</v>
      </c>
      <c r="L16" s="145"/>
      <c r="M16" s="89"/>
      <c r="N16" s="116"/>
      <c r="O16" s="43"/>
      <c r="P16" s="117"/>
    </row>
    <row r="17" spans="1:16" x14ac:dyDescent="0.3">
      <c r="A17" s="135"/>
      <c r="B17" s="52" t="s">
        <v>920</v>
      </c>
      <c r="C17" s="52">
        <v>50</v>
      </c>
      <c r="D17" s="52">
        <v>50</v>
      </c>
      <c r="E17" s="52">
        <v>50</v>
      </c>
      <c r="F17" s="52">
        <v>45</v>
      </c>
      <c r="G17" s="52">
        <v>60</v>
      </c>
      <c r="H17" s="75">
        <v>2</v>
      </c>
      <c r="I17" s="52">
        <f>SUM((C17*C4)+(D17*D4)+(E17*E4)+(F17*F4)+(G17*G4)+(H17*H4))</f>
        <v>57.1</v>
      </c>
      <c r="J17" s="128">
        <v>0.85</v>
      </c>
      <c r="K17" s="52">
        <f t="shared" si="1"/>
        <v>48.534999999999997</v>
      </c>
      <c r="L17" s="145"/>
      <c r="M17" s="89"/>
      <c r="N17" s="89"/>
      <c r="O17" s="89"/>
      <c r="P17" s="89"/>
    </row>
    <row r="19" spans="1:16" x14ac:dyDescent="0.3">
      <c r="A19" s="45" t="s">
        <v>246</v>
      </c>
    </row>
    <row r="20" spans="1:16" x14ac:dyDescent="0.3">
      <c r="A20" s="34" t="s">
        <v>952</v>
      </c>
    </row>
    <row r="21" spans="1:16" s="60" customFormat="1" x14ac:dyDescent="0.3">
      <c r="A21" s="47" t="s">
        <v>963</v>
      </c>
      <c r="D21" s="34"/>
      <c r="E21" s="34"/>
      <c r="F21" s="34"/>
      <c r="G21" s="34"/>
      <c r="H21" s="34"/>
      <c r="I21" s="34"/>
      <c r="J21" s="34"/>
      <c r="K21" s="34"/>
      <c r="L21" s="34"/>
      <c r="M21" s="34"/>
      <c r="N21" s="34"/>
      <c r="O21" s="34"/>
      <c r="P21" s="34"/>
    </row>
    <row r="22" spans="1:16" s="60" customFormat="1" x14ac:dyDescent="0.3">
      <c r="A22" s="47" t="s">
        <v>964</v>
      </c>
      <c r="D22" s="34"/>
      <c r="E22" s="34"/>
      <c r="F22" s="34"/>
      <c r="G22" s="34"/>
      <c r="H22" s="34"/>
      <c r="I22" s="34"/>
      <c r="J22" s="34"/>
      <c r="K22" s="34"/>
      <c r="L22" s="34"/>
      <c r="M22" s="34"/>
      <c r="N22" s="34"/>
      <c r="O22" s="34"/>
      <c r="P22" s="34"/>
    </row>
    <row r="23" spans="1:16" s="60" customFormat="1" x14ac:dyDescent="0.3">
      <c r="A23" s="47" t="s">
        <v>965</v>
      </c>
      <c r="D23" s="34"/>
      <c r="E23" s="34"/>
      <c r="F23" s="34"/>
      <c r="G23" s="34"/>
      <c r="H23" s="34"/>
      <c r="I23" s="34"/>
      <c r="J23" s="34"/>
      <c r="K23" s="34"/>
      <c r="L23" s="34"/>
      <c r="M23" s="34"/>
      <c r="N23" s="34"/>
      <c r="O23" s="34"/>
      <c r="P23" s="34"/>
    </row>
    <row r="24" spans="1:16" x14ac:dyDescent="0.3">
      <c r="A24" s="47" t="s">
        <v>966</v>
      </c>
    </row>
    <row r="25" spans="1:16" s="60" customFormat="1" x14ac:dyDescent="0.3">
      <c r="A25" s="34"/>
      <c r="D25" s="34"/>
      <c r="E25" s="34"/>
      <c r="F25" s="34"/>
      <c r="G25" s="34"/>
      <c r="H25" s="34"/>
      <c r="I25" s="34"/>
      <c r="J25" s="34"/>
      <c r="K25" s="34"/>
      <c r="L25" s="34"/>
      <c r="M25" s="34"/>
      <c r="N25" s="34"/>
      <c r="O25" s="34"/>
      <c r="P25" s="34"/>
    </row>
    <row r="26" spans="1:16" s="60" customFormat="1" x14ac:dyDescent="0.3">
      <c r="A26" s="45" t="s">
        <v>953</v>
      </c>
      <c r="D26" s="34"/>
      <c r="E26" s="34"/>
      <c r="F26" s="34"/>
      <c r="G26" s="34"/>
      <c r="H26" s="34"/>
      <c r="I26" s="34"/>
      <c r="J26" s="34"/>
      <c r="K26" s="34"/>
      <c r="L26" s="34"/>
      <c r="M26" s="34"/>
      <c r="N26" s="34"/>
      <c r="O26" s="34"/>
      <c r="P26" s="34"/>
    </row>
    <row r="27" spans="1:16" s="60" customFormat="1" x14ac:dyDescent="0.3">
      <c r="A27" s="34" t="s">
        <v>954</v>
      </c>
      <c r="D27" s="34"/>
      <c r="E27" s="34"/>
      <c r="F27" s="34"/>
      <c r="G27" s="34"/>
      <c r="H27" s="34"/>
      <c r="I27" s="34"/>
      <c r="J27" s="34"/>
      <c r="K27" s="34"/>
      <c r="L27" s="34"/>
      <c r="M27" s="34"/>
      <c r="N27" s="34"/>
      <c r="O27" s="34"/>
      <c r="P27" s="34"/>
    </row>
    <row r="28" spans="1:16" s="60" customFormat="1" x14ac:dyDescent="0.3">
      <c r="A28" s="47" t="s">
        <v>967</v>
      </c>
      <c r="D28" s="34"/>
      <c r="E28" s="34"/>
      <c r="F28" s="34"/>
      <c r="G28" s="34"/>
      <c r="H28" s="34"/>
      <c r="I28" s="34"/>
      <c r="J28" s="34"/>
      <c r="K28" s="34"/>
      <c r="L28" s="34"/>
      <c r="M28" s="34"/>
      <c r="N28" s="34"/>
      <c r="O28" s="34"/>
      <c r="P28" s="34"/>
    </row>
    <row r="29" spans="1:16" x14ac:dyDescent="0.3">
      <c r="A29" s="47" t="s">
        <v>968</v>
      </c>
    </row>
    <row r="30" spans="1:16" s="60" customFormat="1" x14ac:dyDescent="0.3">
      <c r="A30" s="47" t="s">
        <v>969</v>
      </c>
      <c r="D30" s="34"/>
      <c r="E30" s="34"/>
      <c r="F30" s="34"/>
      <c r="G30" s="34"/>
      <c r="H30" s="34"/>
      <c r="I30" s="34"/>
      <c r="J30" s="34"/>
      <c r="K30" s="34"/>
      <c r="L30" s="34"/>
      <c r="M30" s="34"/>
      <c r="N30" s="34"/>
      <c r="O30" s="34"/>
      <c r="P30" s="34"/>
    </row>
    <row r="31" spans="1:16" s="60" customFormat="1" x14ac:dyDescent="0.3">
      <c r="A31" s="47" t="s">
        <v>970</v>
      </c>
      <c r="D31" s="34"/>
      <c r="E31" s="34"/>
      <c r="F31" s="34"/>
      <c r="G31" s="34"/>
      <c r="H31" s="34"/>
      <c r="I31" s="34"/>
      <c r="J31" s="34"/>
      <c r="K31" s="34"/>
      <c r="L31" s="34"/>
      <c r="M31" s="34"/>
      <c r="N31" s="34"/>
      <c r="O31" s="34"/>
      <c r="P31" s="34"/>
    </row>
    <row r="32" spans="1:16" s="60" customFormat="1" x14ac:dyDescent="0.3">
      <c r="A32" s="34"/>
      <c r="D32" s="34"/>
      <c r="E32" s="34"/>
      <c r="F32" s="34"/>
      <c r="G32" s="34"/>
      <c r="H32" s="34"/>
      <c r="I32" s="34"/>
      <c r="J32" s="34"/>
      <c r="K32" s="34"/>
      <c r="L32" s="34"/>
      <c r="M32" s="34"/>
      <c r="N32" s="34"/>
      <c r="O32" s="34"/>
      <c r="P32" s="34"/>
    </row>
    <row r="33" spans="1:16" s="60" customFormat="1" x14ac:dyDescent="0.3">
      <c r="A33" s="45" t="s">
        <v>955</v>
      </c>
      <c r="D33" s="34"/>
      <c r="E33" s="34"/>
      <c r="F33" s="34"/>
      <c r="G33" s="34"/>
      <c r="H33" s="34"/>
      <c r="I33" s="34"/>
      <c r="J33" s="34"/>
      <c r="K33" s="34"/>
      <c r="L33" s="34"/>
      <c r="M33" s="34"/>
      <c r="N33" s="34"/>
      <c r="O33" s="34"/>
      <c r="P33" s="34"/>
    </row>
    <row r="34" spans="1:16" s="60" customFormat="1" x14ac:dyDescent="0.3">
      <c r="A34" s="34" t="s">
        <v>956</v>
      </c>
      <c r="D34" s="34"/>
      <c r="E34" s="34"/>
      <c r="F34" s="34"/>
      <c r="G34" s="34"/>
      <c r="H34" s="34"/>
      <c r="I34" s="34"/>
      <c r="J34" s="34"/>
      <c r="K34" s="34"/>
      <c r="L34" s="34"/>
      <c r="M34" s="34"/>
      <c r="N34" s="34"/>
      <c r="O34" s="34"/>
      <c r="P34" s="34"/>
    </row>
    <row r="35" spans="1:16" s="60" customFormat="1" x14ac:dyDescent="0.3">
      <c r="A35" s="47" t="s">
        <v>971</v>
      </c>
      <c r="D35" s="34"/>
      <c r="E35" s="34"/>
      <c r="F35" s="34"/>
      <c r="G35" s="34"/>
      <c r="H35" s="34"/>
      <c r="I35" s="34"/>
      <c r="J35" s="34"/>
      <c r="K35" s="34"/>
      <c r="L35" s="34"/>
      <c r="M35" s="34"/>
      <c r="N35" s="34"/>
      <c r="O35" s="34"/>
      <c r="P35" s="34"/>
    </row>
    <row r="36" spans="1:16" s="60" customFormat="1" x14ac:dyDescent="0.3">
      <c r="A36" s="47" t="s">
        <v>972</v>
      </c>
      <c r="D36" s="34"/>
      <c r="E36" s="34"/>
      <c r="F36" s="34"/>
      <c r="G36" s="34"/>
      <c r="H36" s="34"/>
      <c r="I36" s="34"/>
      <c r="J36" s="34"/>
      <c r="K36" s="34"/>
      <c r="L36" s="34"/>
      <c r="M36" s="34"/>
      <c r="N36" s="34"/>
      <c r="O36" s="34"/>
      <c r="P36" s="34"/>
    </row>
    <row r="37" spans="1:16" s="60" customFormat="1" x14ac:dyDescent="0.3">
      <c r="A37" s="47" t="s">
        <v>973</v>
      </c>
      <c r="D37" s="34"/>
      <c r="E37" s="34"/>
      <c r="F37" s="34"/>
      <c r="G37" s="34"/>
      <c r="H37" s="34"/>
      <c r="I37" s="34"/>
      <c r="J37" s="34"/>
      <c r="K37" s="34"/>
      <c r="L37" s="34"/>
      <c r="M37" s="34"/>
      <c r="N37" s="34"/>
      <c r="O37" s="34"/>
      <c r="P37" s="34"/>
    </row>
    <row r="38" spans="1:16" s="60" customFormat="1" x14ac:dyDescent="0.3">
      <c r="A38" s="47" t="s">
        <v>974</v>
      </c>
      <c r="D38" s="34"/>
      <c r="E38" s="34"/>
      <c r="F38" s="34"/>
      <c r="G38" s="34"/>
      <c r="H38" s="34"/>
      <c r="I38" s="34"/>
      <c r="J38" s="34"/>
      <c r="K38" s="34"/>
      <c r="L38" s="34"/>
      <c r="M38" s="34"/>
      <c r="N38" s="34"/>
      <c r="O38" s="34"/>
      <c r="P38" s="34"/>
    </row>
    <row r="39" spans="1:16" s="60" customFormat="1" x14ac:dyDescent="0.3">
      <c r="A39" s="34"/>
      <c r="D39" s="34"/>
      <c r="E39" s="34"/>
      <c r="F39" s="34"/>
      <c r="G39" s="34"/>
      <c r="H39" s="34"/>
      <c r="I39" s="34"/>
      <c r="J39" s="34"/>
      <c r="K39" s="34"/>
      <c r="L39" s="34"/>
      <c r="M39" s="34"/>
      <c r="N39" s="34"/>
      <c r="O39" s="34"/>
      <c r="P39" s="34"/>
    </row>
    <row r="40" spans="1:16" s="60" customFormat="1" x14ac:dyDescent="0.3">
      <c r="A40" s="45" t="s">
        <v>957</v>
      </c>
      <c r="D40" s="34"/>
      <c r="E40" s="34"/>
      <c r="F40" s="34"/>
      <c r="G40" s="34"/>
      <c r="H40" s="34"/>
      <c r="I40" s="34"/>
      <c r="J40" s="34"/>
      <c r="K40" s="34"/>
      <c r="L40" s="34"/>
      <c r="M40" s="34"/>
      <c r="N40" s="34"/>
      <c r="O40" s="34"/>
      <c r="P40" s="34"/>
    </row>
    <row r="41" spans="1:16" s="60" customFormat="1" x14ac:dyDescent="0.3">
      <c r="A41" s="34" t="s">
        <v>958</v>
      </c>
      <c r="D41" s="34"/>
      <c r="E41" s="34"/>
      <c r="F41" s="34"/>
      <c r="G41" s="34"/>
      <c r="H41" s="34"/>
      <c r="I41" s="34"/>
      <c r="J41" s="34"/>
      <c r="K41" s="34"/>
      <c r="L41" s="34"/>
      <c r="M41" s="34"/>
      <c r="N41" s="34"/>
      <c r="O41" s="34"/>
      <c r="P41" s="34"/>
    </row>
    <row r="42" spans="1:16" s="60" customFormat="1" x14ac:dyDescent="0.3">
      <c r="A42" s="47" t="s">
        <v>975</v>
      </c>
      <c r="D42" s="34"/>
      <c r="E42" s="34"/>
      <c r="F42" s="34"/>
      <c r="G42" s="34"/>
      <c r="H42" s="34"/>
      <c r="I42" s="34"/>
      <c r="J42" s="34"/>
      <c r="K42" s="34"/>
      <c r="L42" s="34"/>
      <c r="M42" s="34"/>
      <c r="N42" s="34"/>
      <c r="O42" s="34"/>
      <c r="P42" s="34"/>
    </row>
    <row r="43" spans="1:16" s="60" customFormat="1" x14ac:dyDescent="0.3">
      <c r="A43" s="47" t="s">
        <v>976</v>
      </c>
      <c r="D43" s="34"/>
      <c r="E43" s="34"/>
      <c r="F43" s="34"/>
      <c r="G43" s="34"/>
      <c r="H43" s="34"/>
      <c r="I43" s="34"/>
      <c r="J43" s="34"/>
      <c r="K43" s="34"/>
      <c r="L43" s="34"/>
      <c r="M43" s="34"/>
      <c r="N43" s="34"/>
      <c r="O43" s="34"/>
      <c r="P43" s="34"/>
    </row>
    <row r="44" spans="1:16" s="60" customFormat="1" x14ac:dyDescent="0.3">
      <c r="A44" s="47" t="s">
        <v>977</v>
      </c>
      <c r="D44" s="34"/>
      <c r="E44" s="34"/>
      <c r="F44" s="34"/>
      <c r="G44" s="34"/>
      <c r="H44" s="34"/>
      <c r="I44" s="34"/>
      <c r="J44" s="34"/>
      <c r="K44" s="34"/>
      <c r="L44" s="34"/>
      <c r="M44" s="34"/>
      <c r="N44" s="34"/>
      <c r="O44" s="34"/>
      <c r="P44" s="34"/>
    </row>
    <row r="45" spans="1:16" s="60" customFormat="1" x14ac:dyDescent="0.3">
      <c r="A45" s="47" t="s">
        <v>978</v>
      </c>
      <c r="D45" s="34"/>
      <c r="E45" s="34"/>
      <c r="F45" s="34"/>
      <c r="G45" s="34"/>
      <c r="H45" s="34"/>
      <c r="I45" s="34"/>
      <c r="J45" s="34"/>
      <c r="K45" s="34"/>
      <c r="L45" s="34"/>
      <c r="M45" s="34"/>
      <c r="N45" s="34"/>
      <c r="O45" s="34"/>
      <c r="P45" s="34"/>
    </row>
    <row r="47" spans="1:16" s="60" customFormat="1" x14ac:dyDescent="0.3">
      <c r="A47" s="45" t="s">
        <v>959</v>
      </c>
      <c r="D47" s="34"/>
      <c r="E47" s="34"/>
      <c r="F47" s="34"/>
      <c r="G47" s="34"/>
      <c r="H47" s="34"/>
      <c r="I47" s="34"/>
      <c r="J47" s="34"/>
      <c r="K47" s="34"/>
      <c r="L47" s="34"/>
      <c r="M47" s="34"/>
      <c r="N47" s="34"/>
      <c r="O47" s="34"/>
      <c r="P47" s="34"/>
    </row>
    <row r="48" spans="1:16" s="60" customFormat="1" x14ac:dyDescent="0.3">
      <c r="A48" s="34" t="s">
        <v>960</v>
      </c>
      <c r="D48" s="34"/>
      <c r="E48" s="34"/>
      <c r="F48" s="34"/>
      <c r="G48" s="34"/>
      <c r="H48" s="34"/>
      <c r="I48" s="34"/>
      <c r="J48" s="34"/>
      <c r="K48" s="34"/>
      <c r="L48" s="34"/>
      <c r="M48" s="34"/>
      <c r="N48" s="34"/>
      <c r="O48" s="34"/>
      <c r="P48" s="34"/>
    </row>
    <row r="49" spans="1:16" s="60" customFormat="1" x14ac:dyDescent="0.3">
      <c r="A49" s="47" t="s">
        <v>979</v>
      </c>
      <c r="D49" s="34"/>
      <c r="E49" s="34"/>
      <c r="F49" s="34"/>
      <c r="G49" s="34"/>
      <c r="H49" s="34"/>
      <c r="I49" s="34"/>
      <c r="J49" s="34"/>
      <c r="K49" s="34"/>
      <c r="L49" s="34"/>
      <c r="M49" s="34"/>
      <c r="N49" s="34"/>
      <c r="O49" s="34"/>
      <c r="P49" s="34"/>
    </row>
    <row r="50" spans="1:16" s="60" customFormat="1" x14ac:dyDescent="0.3">
      <c r="A50" s="47" t="s">
        <v>980</v>
      </c>
      <c r="D50" s="34"/>
      <c r="E50" s="34"/>
      <c r="F50" s="34"/>
      <c r="G50" s="34"/>
      <c r="H50" s="34"/>
      <c r="I50" s="34"/>
      <c r="J50" s="34"/>
      <c r="K50" s="34"/>
      <c r="L50" s="34"/>
      <c r="M50" s="34"/>
      <c r="N50" s="34"/>
      <c r="O50" s="34"/>
      <c r="P50" s="34"/>
    </row>
    <row r="51" spans="1:16" x14ac:dyDescent="0.3">
      <c r="A51" s="47" t="s">
        <v>981</v>
      </c>
    </row>
    <row r="52" spans="1:16" s="60" customFormat="1" x14ac:dyDescent="0.3">
      <c r="A52" s="47" t="s">
        <v>982</v>
      </c>
      <c r="D52" s="34"/>
      <c r="E52" s="34"/>
      <c r="F52" s="34"/>
      <c r="G52" s="34"/>
      <c r="H52" s="34"/>
      <c r="I52" s="34"/>
      <c r="J52" s="34"/>
      <c r="K52" s="34"/>
      <c r="L52" s="34"/>
      <c r="M52" s="34"/>
      <c r="N52" s="34"/>
      <c r="O52" s="34"/>
      <c r="P52" s="34"/>
    </row>
    <row r="53" spans="1:16" s="60" customFormat="1" x14ac:dyDescent="0.3">
      <c r="A53" s="34"/>
      <c r="D53" s="34"/>
      <c r="E53" s="34"/>
      <c r="F53" s="34"/>
      <c r="G53" s="34"/>
      <c r="H53" s="34"/>
      <c r="I53" s="34"/>
      <c r="J53" s="34"/>
      <c r="K53" s="34"/>
      <c r="L53" s="34"/>
      <c r="M53" s="34"/>
      <c r="N53" s="34"/>
      <c r="O53" s="34"/>
      <c r="P53" s="34"/>
    </row>
    <row r="54" spans="1:16" s="60" customFormat="1" x14ac:dyDescent="0.3">
      <c r="A54" s="45" t="s">
        <v>961</v>
      </c>
      <c r="D54" s="34"/>
      <c r="E54" s="34"/>
      <c r="F54" s="34"/>
      <c r="G54" s="34"/>
      <c r="H54" s="34"/>
      <c r="I54" s="34"/>
      <c r="J54" s="34"/>
      <c r="K54" s="34"/>
      <c r="L54" s="34"/>
      <c r="M54" s="34"/>
      <c r="N54" s="34"/>
      <c r="O54" s="34"/>
      <c r="P54" s="34"/>
    </row>
    <row r="55" spans="1:16" s="60" customFormat="1" x14ac:dyDescent="0.3">
      <c r="A55" s="34" t="s">
        <v>962</v>
      </c>
      <c r="D55" s="34"/>
      <c r="E55" s="34"/>
      <c r="F55" s="34"/>
      <c r="G55" s="34"/>
      <c r="H55" s="34"/>
      <c r="I55" s="34"/>
      <c r="J55" s="34"/>
      <c r="K55" s="34"/>
      <c r="L55" s="34"/>
      <c r="M55" s="34"/>
      <c r="N55" s="34"/>
      <c r="O55" s="34"/>
      <c r="P55" s="34"/>
    </row>
    <row r="56" spans="1:16" x14ac:dyDescent="0.3">
      <c r="A56" s="47" t="s">
        <v>983</v>
      </c>
    </row>
    <row r="57" spans="1:16" s="60" customFormat="1" x14ac:dyDescent="0.3">
      <c r="A57" s="47" t="s">
        <v>984</v>
      </c>
      <c r="D57" s="34"/>
      <c r="E57" s="34"/>
      <c r="F57" s="34"/>
      <c r="G57" s="34"/>
      <c r="H57" s="34"/>
      <c r="I57" s="34"/>
      <c r="J57" s="34"/>
      <c r="K57" s="34"/>
      <c r="L57" s="34"/>
      <c r="M57" s="34"/>
      <c r="N57" s="34"/>
      <c r="O57" s="34"/>
      <c r="P57" s="34"/>
    </row>
    <row r="58" spans="1:16" s="60" customFormat="1" x14ac:dyDescent="0.3">
      <c r="A58" s="47" t="s">
        <v>985</v>
      </c>
      <c r="D58" s="34"/>
      <c r="E58" s="34"/>
      <c r="F58" s="34"/>
      <c r="G58" s="34"/>
      <c r="H58" s="34"/>
      <c r="I58" s="34"/>
      <c r="J58" s="34"/>
      <c r="K58" s="34"/>
      <c r="L58" s="34"/>
      <c r="M58" s="34"/>
      <c r="N58" s="34"/>
      <c r="O58" s="34"/>
      <c r="P58" s="34"/>
    </row>
    <row r="59" spans="1:16" s="60" customFormat="1" x14ac:dyDescent="0.3">
      <c r="A59" s="47" t="s">
        <v>986</v>
      </c>
      <c r="D59" s="34"/>
      <c r="E59" s="34"/>
      <c r="F59" s="34"/>
      <c r="G59" s="34"/>
      <c r="H59" s="34"/>
      <c r="I59" s="34"/>
      <c r="J59" s="34"/>
      <c r="K59" s="34"/>
      <c r="L59" s="34"/>
      <c r="M59" s="34"/>
      <c r="N59" s="34"/>
      <c r="O59" s="34"/>
      <c r="P59" s="34"/>
    </row>
    <row r="60" spans="1:16" s="60" customFormat="1" x14ac:dyDescent="0.3">
      <c r="A60" s="47"/>
      <c r="D60" s="34"/>
      <c r="E60" s="34"/>
      <c r="F60" s="34"/>
      <c r="G60" s="34"/>
      <c r="H60" s="34"/>
      <c r="I60" s="34"/>
      <c r="J60" s="34"/>
      <c r="K60" s="34"/>
      <c r="L60" s="34"/>
      <c r="M60" s="34"/>
      <c r="N60" s="34"/>
      <c r="O60" s="34"/>
      <c r="P60" s="34"/>
    </row>
    <row r="61" spans="1:16" s="60" customFormat="1" x14ac:dyDescent="0.3">
      <c r="A61" s="47"/>
      <c r="D61" s="34"/>
      <c r="E61" s="34"/>
      <c r="F61" s="34"/>
      <c r="G61" s="34"/>
      <c r="H61" s="34"/>
      <c r="I61" s="34"/>
      <c r="J61" s="34"/>
      <c r="K61" s="34"/>
      <c r="L61" s="34"/>
      <c r="M61" s="34"/>
      <c r="N61" s="34"/>
      <c r="O61" s="34"/>
      <c r="P61" s="34"/>
    </row>
    <row r="62" spans="1:16" s="60" customFormat="1" x14ac:dyDescent="0.3">
      <c r="A62" s="34"/>
      <c r="D62" s="34"/>
      <c r="E62" s="34"/>
      <c r="F62" s="34"/>
      <c r="G62" s="34"/>
      <c r="H62" s="34"/>
      <c r="I62" s="34"/>
      <c r="J62" s="34"/>
      <c r="K62" s="34"/>
      <c r="L62" s="34"/>
      <c r="M62" s="34"/>
      <c r="N62" s="34"/>
      <c r="O62" s="34"/>
      <c r="P62" s="34"/>
    </row>
  </sheetData>
  <mergeCells count="10">
    <mergeCell ref="A7:A12"/>
    <mergeCell ref="L7:L12"/>
    <mergeCell ref="A13:A17"/>
    <mergeCell ref="L13:L17"/>
    <mergeCell ref="A1:L2"/>
    <mergeCell ref="I3:I4"/>
    <mergeCell ref="J3:J4"/>
    <mergeCell ref="K3:K4"/>
    <mergeCell ref="L3:L4"/>
    <mergeCell ref="A4:B4"/>
  </mergeCell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F7754-91B8-4F46-AEF7-CA2D76343AEF}">
  <dimension ref="A1:P76"/>
  <sheetViews>
    <sheetView zoomScale="90" zoomScaleNormal="90" workbookViewId="0">
      <selection activeCell="E9" sqref="E9"/>
    </sheetView>
  </sheetViews>
  <sheetFormatPr baseColWidth="10" defaultRowHeight="13.5" x14ac:dyDescent="0.3"/>
  <cols>
    <col min="1" max="1" width="11.42578125" style="34"/>
    <col min="2" max="2" width="24.28515625" style="60" customWidth="1"/>
    <col min="3" max="3" width="11.42578125" style="60"/>
    <col min="4" max="4" width="11.42578125" style="34"/>
    <col min="5" max="5" width="13.7109375" style="34" customWidth="1"/>
    <col min="6" max="6" width="12.5703125" style="34" customWidth="1"/>
    <col min="7" max="7" width="14" style="34" customWidth="1"/>
    <col min="8" max="12" width="11.42578125" style="34"/>
    <col min="13" max="13" width="4.28515625" style="34" customWidth="1"/>
    <col min="14" max="14" width="14.5703125" style="34" customWidth="1"/>
    <col min="15" max="15" width="11.42578125" style="34"/>
    <col min="16" max="16" width="146.5703125" style="34" customWidth="1"/>
    <col min="17" max="16384" width="11.42578125" style="34"/>
  </cols>
  <sheetData>
    <row r="1" spans="1:16" x14ac:dyDescent="0.3">
      <c r="A1" s="138" t="s">
        <v>405</v>
      </c>
      <c r="B1" s="138"/>
      <c r="C1" s="138"/>
      <c r="D1" s="138"/>
      <c r="E1" s="138"/>
      <c r="F1" s="138"/>
      <c r="G1" s="138"/>
      <c r="H1" s="138"/>
      <c r="I1" s="138"/>
      <c r="J1" s="138"/>
      <c r="K1" s="138"/>
      <c r="L1" s="138"/>
    </row>
    <row r="2" spans="1:16" x14ac:dyDescent="0.3">
      <c r="A2" s="139"/>
      <c r="B2" s="139"/>
      <c r="C2" s="139"/>
      <c r="D2" s="139"/>
      <c r="E2" s="139"/>
      <c r="F2" s="139"/>
      <c r="G2" s="139"/>
      <c r="H2" s="139"/>
      <c r="I2" s="139"/>
      <c r="J2" s="139"/>
      <c r="K2" s="139"/>
      <c r="L2" s="139"/>
    </row>
    <row r="3" spans="1:16" ht="38.25" x14ac:dyDescent="0.3">
      <c r="A3" s="51" t="s">
        <v>119</v>
      </c>
      <c r="B3" s="51" t="s">
        <v>405</v>
      </c>
      <c r="C3" s="51" t="s">
        <v>852</v>
      </c>
      <c r="D3" s="51" t="s">
        <v>853</v>
      </c>
      <c r="E3" s="51" t="s">
        <v>854</v>
      </c>
      <c r="F3" s="51" t="s">
        <v>855</v>
      </c>
      <c r="G3" s="51" t="s">
        <v>856</v>
      </c>
      <c r="H3" s="51" t="s">
        <v>94</v>
      </c>
      <c r="I3" s="135" t="s">
        <v>372</v>
      </c>
      <c r="J3" s="146" t="s">
        <v>375</v>
      </c>
      <c r="K3" s="146" t="s">
        <v>377</v>
      </c>
      <c r="L3" s="135" t="s">
        <v>356</v>
      </c>
      <c r="M3" s="89"/>
      <c r="N3" s="52" t="s">
        <v>161</v>
      </c>
      <c r="O3" s="52" t="s">
        <v>156</v>
      </c>
      <c r="P3" s="52" t="s">
        <v>163</v>
      </c>
    </row>
    <row r="4" spans="1:16" x14ac:dyDescent="0.3">
      <c r="A4" s="143" t="s">
        <v>156</v>
      </c>
      <c r="B4" s="144"/>
      <c r="C4" s="51">
        <v>0.5</v>
      </c>
      <c r="D4" s="51">
        <v>0.4</v>
      </c>
      <c r="E4" s="51">
        <v>0.3</v>
      </c>
      <c r="F4" s="51">
        <v>0.2</v>
      </c>
      <c r="G4" s="51">
        <v>0.05</v>
      </c>
      <c r="H4" s="51">
        <v>0.05</v>
      </c>
      <c r="I4" s="135"/>
      <c r="J4" s="147"/>
      <c r="K4" s="147"/>
      <c r="L4" s="135"/>
      <c r="M4" s="89"/>
      <c r="N4" s="51" t="s">
        <v>94</v>
      </c>
      <c r="O4" s="68">
        <f>H4</f>
        <v>0.05</v>
      </c>
      <c r="P4" s="90" t="s">
        <v>425</v>
      </c>
    </row>
    <row r="5" spans="1:16" ht="15" x14ac:dyDescent="0.3">
      <c r="A5" s="68" t="s">
        <v>134</v>
      </c>
      <c r="B5" s="125" t="s">
        <v>418</v>
      </c>
      <c r="C5" s="125">
        <v>90</v>
      </c>
      <c r="D5" s="125">
        <v>95</v>
      </c>
      <c r="E5" s="125">
        <v>90</v>
      </c>
      <c r="F5" s="125">
        <v>90</v>
      </c>
      <c r="G5" s="125">
        <v>90</v>
      </c>
      <c r="H5" s="72">
        <v>1</v>
      </c>
      <c r="I5" s="73">
        <f>SUM((C5*C4)+(D5*D4)+(E5*E4)+(F5*F4)+(G5*G4)+(H5*H4))</f>
        <v>132.55000000000001</v>
      </c>
      <c r="J5" s="53">
        <v>1</v>
      </c>
      <c r="K5" s="73">
        <f t="shared" ref="K5:K20" si="0">I5*J5</f>
        <v>132.55000000000001</v>
      </c>
      <c r="L5" s="73">
        <f>J5*K5/100</f>
        <v>1.3255000000000001</v>
      </c>
      <c r="M5" s="89"/>
      <c r="N5" s="51" t="s">
        <v>381</v>
      </c>
      <c r="O5" s="68">
        <f>C4</f>
        <v>0.5</v>
      </c>
      <c r="P5" s="90" t="s">
        <v>420</v>
      </c>
    </row>
    <row r="6" spans="1:16" ht="15" x14ac:dyDescent="0.3">
      <c r="A6" s="68" t="s">
        <v>124</v>
      </c>
      <c r="B6" s="125" t="s">
        <v>419</v>
      </c>
      <c r="C6" s="125">
        <v>95</v>
      </c>
      <c r="D6" s="125">
        <v>95</v>
      </c>
      <c r="E6" s="125">
        <v>95</v>
      </c>
      <c r="F6" s="125">
        <v>90</v>
      </c>
      <c r="G6" s="125">
        <v>95</v>
      </c>
      <c r="H6" s="72">
        <v>1</v>
      </c>
      <c r="I6" s="73">
        <f>SUM((C6*C4)+(D6*D4)+(E6*E4)+(F6*F4)+(G6*G4)+(H6*H4))</f>
        <v>136.80000000000001</v>
      </c>
      <c r="J6" s="53">
        <v>1</v>
      </c>
      <c r="K6" s="73">
        <f t="shared" si="0"/>
        <v>136.80000000000001</v>
      </c>
      <c r="L6" s="73">
        <f>J6*K6/100</f>
        <v>1.3680000000000001</v>
      </c>
      <c r="M6" s="89"/>
      <c r="N6" s="51" t="s">
        <v>268</v>
      </c>
      <c r="O6" s="68">
        <f>D4</f>
        <v>0.4</v>
      </c>
      <c r="P6" s="90" t="s">
        <v>421</v>
      </c>
    </row>
    <row r="7" spans="1:16" ht="25.5" x14ac:dyDescent="0.3">
      <c r="A7" s="135" t="s">
        <v>120</v>
      </c>
      <c r="B7" s="113" t="s">
        <v>33</v>
      </c>
      <c r="C7" s="52">
        <v>85</v>
      </c>
      <c r="D7" s="52">
        <v>80</v>
      </c>
      <c r="E7" s="52">
        <v>80</v>
      </c>
      <c r="F7" s="52">
        <v>80</v>
      </c>
      <c r="G7" s="52">
        <v>80</v>
      </c>
      <c r="H7" s="75">
        <v>50</v>
      </c>
      <c r="I7" s="52">
        <f>SUM((C7*C4)+(D7*D4)+(E7*E4)+(F7*F4)+(G7*G4)+(H7*H4))</f>
        <v>121</v>
      </c>
      <c r="J7" s="128">
        <v>0.65</v>
      </c>
      <c r="K7" s="52">
        <f t="shared" si="0"/>
        <v>78.650000000000006</v>
      </c>
      <c r="L7" s="154">
        <f>SUM(K7:K12)/100</f>
        <v>4.8490000000000002</v>
      </c>
      <c r="M7" s="89"/>
      <c r="N7" s="51" t="s">
        <v>414</v>
      </c>
      <c r="O7" s="68">
        <f>E4</f>
        <v>0.3</v>
      </c>
      <c r="P7" s="90" t="s">
        <v>422</v>
      </c>
    </row>
    <row r="8" spans="1:16" ht="25.5" x14ac:dyDescent="0.3">
      <c r="A8" s="135"/>
      <c r="B8" s="113" t="s">
        <v>34</v>
      </c>
      <c r="C8" s="52">
        <v>85</v>
      </c>
      <c r="D8" s="52">
        <v>85</v>
      </c>
      <c r="E8" s="52">
        <v>85</v>
      </c>
      <c r="F8" s="52">
        <v>85</v>
      </c>
      <c r="G8" s="52">
        <v>85</v>
      </c>
      <c r="H8" s="75">
        <v>40</v>
      </c>
      <c r="I8" s="52">
        <f>SUM((C8*C4)+(D8*D4)+(E8*E4)+(F8*F4)+(G8*G4)+(H8*H4))</f>
        <v>125.25</v>
      </c>
      <c r="J8" s="128">
        <v>0.65</v>
      </c>
      <c r="K8" s="52">
        <f t="shared" si="0"/>
        <v>81.412500000000009</v>
      </c>
      <c r="L8" s="171"/>
      <c r="M8" s="89"/>
      <c r="N8" s="51" t="s">
        <v>415</v>
      </c>
      <c r="O8" s="68">
        <f>F4</f>
        <v>0.2</v>
      </c>
      <c r="P8" s="90" t="s">
        <v>423</v>
      </c>
    </row>
    <row r="9" spans="1:16" ht="25.5" x14ac:dyDescent="0.3">
      <c r="A9" s="135"/>
      <c r="B9" s="113" t="s">
        <v>417</v>
      </c>
      <c r="C9" s="52">
        <v>80</v>
      </c>
      <c r="D9" s="52">
        <v>80</v>
      </c>
      <c r="E9" s="52">
        <v>85</v>
      </c>
      <c r="F9" s="52">
        <v>80</v>
      </c>
      <c r="G9" s="52">
        <v>80</v>
      </c>
      <c r="H9" s="75">
        <v>30</v>
      </c>
      <c r="I9" s="52">
        <f>SUM((C9*C4)+(D9*D4)+(E9*E4)+(F9*F4)+(G9*G4)+(H9*H4))</f>
        <v>119</v>
      </c>
      <c r="J9" s="128">
        <v>0.65</v>
      </c>
      <c r="K9" s="52">
        <f t="shared" si="0"/>
        <v>77.350000000000009</v>
      </c>
      <c r="L9" s="171"/>
      <c r="M9" s="89"/>
      <c r="N9" s="51" t="s">
        <v>416</v>
      </c>
      <c r="O9" s="68">
        <f>G4</f>
        <v>0.05</v>
      </c>
      <c r="P9" s="90" t="s">
        <v>424</v>
      </c>
    </row>
    <row r="10" spans="1:16" ht="15" x14ac:dyDescent="0.3">
      <c r="A10" s="135"/>
      <c r="B10" s="113" t="s">
        <v>35</v>
      </c>
      <c r="C10" s="52">
        <v>85</v>
      </c>
      <c r="D10" s="52">
        <v>85</v>
      </c>
      <c r="E10" s="52">
        <v>80</v>
      </c>
      <c r="F10" s="52">
        <v>80</v>
      </c>
      <c r="G10" s="52">
        <v>80</v>
      </c>
      <c r="H10" s="75">
        <v>25</v>
      </c>
      <c r="I10" s="52">
        <f>SUM((C10*C4)+(D10*D4)+(E10*E4)+(F10*F4)+(G10*G4)+(H10*H4))</f>
        <v>121.75</v>
      </c>
      <c r="J10" s="128">
        <v>0.65</v>
      </c>
      <c r="K10" s="52">
        <f t="shared" si="0"/>
        <v>79.137500000000003</v>
      </c>
      <c r="L10" s="171"/>
      <c r="M10" s="89"/>
      <c r="N10" s="124"/>
      <c r="O10" s="107"/>
      <c r="P10" s="107"/>
    </row>
    <row r="11" spans="1:16" ht="15" x14ac:dyDescent="0.3">
      <c r="A11" s="135"/>
      <c r="B11" s="113" t="s">
        <v>36</v>
      </c>
      <c r="C11" s="52">
        <v>90</v>
      </c>
      <c r="D11" s="52">
        <v>85</v>
      </c>
      <c r="E11" s="52">
        <v>85</v>
      </c>
      <c r="F11" s="52">
        <v>90</v>
      </c>
      <c r="G11" s="52">
        <v>85</v>
      </c>
      <c r="H11" s="75">
        <v>60</v>
      </c>
      <c r="I11" s="52">
        <f>SUM((C11*C4)+(D11*D4)+(E11*E4)+(F11*F4)+(G11*G4)+(H11*H4))</f>
        <v>129.75</v>
      </c>
      <c r="J11" s="128">
        <v>0.65</v>
      </c>
      <c r="K11" s="52">
        <f t="shared" si="0"/>
        <v>84.337500000000006</v>
      </c>
      <c r="L11" s="171"/>
      <c r="M11" s="89"/>
      <c r="N11" s="124"/>
      <c r="O11" s="107"/>
      <c r="P11" s="107"/>
    </row>
    <row r="12" spans="1:16" ht="15" x14ac:dyDescent="0.3">
      <c r="A12" s="135"/>
      <c r="B12" s="113" t="s">
        <v>37</v>
      </c>
      <c r="C12" s="52">
        <v>90</v>
      </c>
      <c r="D12" s="52">
        <v>85</v>
      </c>
      <c r="E12" s="52">
        <v>90</v>
      </c>
      <c r="F12" s="52">
        <v>85</v>
      </c>
      <c r="G12" s="52">
        <v>90</v>
      </c>
      <c r="H12" s="75">
        <v>35</v>
      </c>
      <c r="I12" s="52">
        <f>SUM((C12*C4)+(D12*D4)+(E12*E4)+(F12*F4)+(G12*G4)+(H12*H4))</f>
        <v>129.25</v>
      </c>
      <c r="J12" s="128">
        <v>0.65</v>
      </c>
      <c r="K12" s="52">
        <f t="shared" si="0"/>
        <v>84.012500000000003</v>
      </c>
      <c r="L12" s="155"/>
      <c r="M12" s="89"/>
      <c r="N12" s="124"/>
      <c r="O12" s="107"/>
      <c r="P12" s="107"/>
    </row>
    <row r="13" spans="1:16" ht="15" x14ac:dyDescent="0.3">
      <c r="A13" s="135" t="s">
        <v>459</v>
      </c>
      <c r="B13" s="113" t="s">
        <v>928</v>
      </c>
      <c r="C13" s="52">
        <v>95</v>
      </c>
      <c r="D13" s="52">
        <v>95</v>
      </c>
      <c r="E13" s="52">
        <v>95</v>
      </c>
      <c r="F13" s="52">
        <v>95</v>
      </c>
      <c r="G13" s="52">
        <v>95</v>
      </c>
      <c r="H13" s="75">
        <v>150</v>
      </c>
      <c r="I13" s="52">
        <f>SUM((C13*C4)+(D13*D4)+(E13*E4)+(F13*F4)+(G13*G4)+(H13*H4))</f>
        <v>145.25</v>
      </c>
      <c r="J13" s="128">
        <v>0.85</v>
      </c>
      <c r="K13" s="52">
        <f t="shared" si="0"/>
        <v>123.46249999999999</v>
      </c>
      <c r="L13" s="154">
        <f>SUM(K13:K20)/100</f>
        <v>8.8060000000000009</v>
      </c>
      <c r="M13" s="89"/>
      <c r="N13" s="124"/>
      <c r="O13" s="107"/>
      <c r="P13" s="107"/>
    </row>
    <row r="14" spans="1:16" ht="15" x14ac:dyDescent="0.3">
      <c r="A14" s="135"/>
      <c r="B14" s="113" t="s">
        <v>929</v>
      </c>
      <c r="C14" s="52">
        <v>90</v>
      </c>
      <c r="D14" s="52">
        <v>90</v>
      </c>
      <c r="E14" s="52">
        <v>90</v>
      </c>
      <c r="F14" s="52">
        <v>85</v>
      </c>
      <c r="G14" s="52">
        <v>90</v>
      </c>
      <c r="H14" s="75">
        <v>120</v>
      </c>
      <c r="I14" s="52">
        <f>SUM((C14*C4)+(D14*D4)+(E14*E4)+(F14*F4)+(G14*G4)+(H14*H4))</f>
        <v>135.5</v>
      </c>
      <c r="J14" s="128">
        <v>0.85</v>
      </c>
      <c r="K14" s="52">
        <f t="shared" si="0"/>
        <v>115.175</v>
      </c>
      <c r="L14" s="171"/>
      <c r="M14" s="89"/>
      <c r="N14" s="124"/>
      <c r="O14" s="107"/>
      <c r="P14" s="107"/>
    </row>
    <row r="15" spans="1:16" ht="15" x14ac:dyDescent="0.3">
      <c r="A15" s="135"/>
      <c r="B15" s="113" t="s">
        <v>930</v>
      </c>
      <c r="C15" s="52">
        <v>85</v>
      </c>
      <c r="D15" s="52">
        <v>85</v>
      </c>
      <c r="E15" s="52">
        <v>85</v>
      </c>
      <c r="F15" s="52">
        <v>80</v>
      </c>
      <c r="G15" s="52">
        <v>85</v>
      </c>
      <c r="H15" s="75">
        <v>100</v>
      </c>
      <c r="I15" s="52">
        <f>SUM((C15*C4)+(D15*D4)+(E15*E4)+(F15*F4)+(G15*G4)+(H15*H4))</f>
        <v>127.25</v>
      </c>
      <c r="J15" s="128">
        <v>0.85</v>
      </c>
      <c r="K15" s="52">
        <f t="shared" si="0"/>
        <v>108.16249999999999</v>
      </c>
      <c r="L15" s="171"/>
      <c r="M15" s="89"/>
      <c r="N15" s="124"/>
      <c r="O15" s="107"/>
      <c r="P15" s="107"/>
    </row>
    <row r="16" spans="1:16" ht="15" x14ac:dyDescent="0.3">
      <c r="A16" s="135"/>
      <c r="B16" s="113" t="s">
        <v>931</v>
      </c>
      <c r="C16" s="52">
        <v>80</v>
      </c>
      <c r="D16" s="52">
        <v>80</v>
      </c>
      <c r="E16" s="52">
        <v>80</v>
      </c>
      <c r="F16" s="52">
        <v>75</v>
      </c>
      <c r="G16" s="52">
        <v>80</v>
      </c>
      <c r="H16" s="75">
        <v>90</v>
      </c>
      <c r="I16" s="52">
        <f>SUM((C16*C4)+(D16*D4)+(E16*E4)+(F16*F4)+(G16*G4)+(H16*H4))</f>
        <v>119.5</v>
      </c>
      <c r="J16" s="128">
        <v>0.85</v>
      </c>
      <c r="K16" s="52">
        <f t="shared" si="0"/>
        <v>101.575</v>
      </c>
      <c r="L16" s="171"/>
      <c r="M16" s="89"/>
      <c r="N16" s="124"/>
      <c r="O16" s="107"/>
      <c r="P16" s="107"/>
    </row>
    <row r="17" spans="1:16" ht="15" x14ac:dyDescent="0.3">
      <c r="A17" s="135"/>
      <c r="B17" s="113" t="s">
        <v>932</v>
      </c>
      <c r="C17" s="52">
        <v>90</v>
      </c>
      <c r="D17" s="52">
        <v>90</v>
      </c>
      <c r="E17" s="52">
        <v>90</v>
      </c>
      <c r="F17" s="52">
        <v>85</v>
      </c>
      <c r="G17" s="52">
        <v>90</v>
      </c>
      <c r="H17" s="75">
        <v>110</v>
      </c>
      <c r="I17" s="52">
        <f>SUM((C17*C4)+(D17*D4)+(E17*E4)+(F17*F4)+(G17*G4)+(H17*H4))</f>
        <v>135</v>
      </c>
      <c r="J17" s="128">
        <v>0.85</v>
      </c>
      <c r="K17" s="52">
        <f t="shared" si="0"/>
        <v>114.75</v>
      </c>
      <c r="L17" s="171"/>
      <c r="M17" s="89"/>
      <c r="N17" s="124"/>
      <c r="O17" s="107"/>
      <c r="P17" s="107"/>
    </row>
    <row r="18" spans="1:16" ht="15" x14ac:dyDescent="0.3">
      <c r="A18" s="135"/>
      <c r="B18" s="113" t="s">
        <v>933</v>
      </c>
      <c r="C18" s="52">
        <v>85</v>
      </c>
      <c r="D18" s="52">
        <v>85</v>
      </c>
      <c r="E18" s="52">
        <v>85</v>
      </c>
      <c r="F18" s="52">
        <v>80</v>
      </c>
      <c r="G18" s="52">
        <v>85</v>
      </c>
      <c r="H18" s="75">
        <v>85</v>
      </c>
      <c r="I18" s="52">
        <f>SUM((C18*C4)+(D18*D4)+(E18*E4)+(F18*F4)+(G18*G4)+(H18*H4))</f>
        <v>126.5</v>
      </c>
      <c r="J18" s="128">
        <v>0.85</v>
      </c>
      <c r="K18" s="52">
        <f t="shared" si="0"/>
        <v>107.52499999999999</v>
      </c>
      <c r="L18" s="171"/>
      <c r="M18" s="89"/>
      <c r="N18" s="124"/>
      <c r="O18" s="107"/>
      <c r="P18" s="107"/>
    </row>
    <row r="19" spans="1:16" ht="15" x14ac:dyDescent="0.3">
      <c r="A19" s="135"/>
      <c r="B19" s="113" t="s">
        <v>934</v>
      </c>
      <c r="C19" s="52">
        <v>85</v>
      </c>
      <c r="D19" s="52">
        <v>85</v>
      </c>
      <c r="E19" s="52">
        <v>85</v>
      </c>
      <c r="F19" s="52">
        <v>80</v>
      </c>
      <c r="G19" s="52">
        <v>85</v>
      </c>
      <c r="H19" s="75">
        <v>100</v>
      </c>
      <c r="I19" s="52">
        <f>SUM((C19*C4)+(D19*D4)+(E19*E4)+(F19*F4)+(G19*G4)+(H19*H4))</f>
        <v>127.25</v>
      </c>
      <c r="J19" s="128">
        <v>0.85</v>
      </c>
      <c r="K19" s="52">
        <f t="shared" si="0"/>
        <v>108.16249999999999</v>
      </c>
      <c r="L19" s="171"/>
      <c r="M19" s="89"/>
      <c r="N19" s="89"/>
      <c r="O19" s="89"/>
      <c r="P19" s="89"/>
    </row>
    <row r="20" spans="1:16" ht="15" x14ac:dyDescent="0.3">
      <c r="A20" s="135"/>
      <c r="B20" s="113" t="s">
        <v>935</v>
      </c>
      <c r="C20" s="52">
        <v>80</v>
      </c>
      <c r="D20" s="52">
        <v>80</v>
      </c>
      <c r="E20" s="52">
        <v>80</v>
      </c>
      <c r="F20" s="52">
        <v>75</v>
      </c>
      <c r="G20" s="52">
        <v>80</v>
      </c>
      <c r="H20" s="75">
        <v>95</v>
      </c>
      <c r="I20" s="52">
        <f>SUM((C20*C4)+(D20*D4)+(E20*E4)+(F20*F4)+(G20*G4)+(H20*H4))</f>
        <v>119.75</v>
      </c>
      <c r="J20" s="128">
        <v>0.85</v>
      </c>
      <c r="K20" s="52">
        <f t="shared" si="0"/>
        <v>101.78749999999999</v>
      </c>
      <c r="L20" s="155"/>
      <c r="M20" s="89"/>
      <c r="N20" s="89"/>
      <c r="O20" s="89"/>
      <c r="P20" s="89"/>
    </row>
    <row r="22" spans="1:16" x14ac:dyDescent="0.3">
      <c r="A22" s="33" t="s">
        <v>484</v>
      </c>
    </row>
    <row r="23" spans="1:16" x14ac:dyDescent="0.3">
      <c r="A23" s="34" t="s">
        <v>406</v>
      </c>
    </row>
    <row r="24" spans="1:16" x14ac:dyDescent="0.3">
      <c r="A24" s="47" t="s">
        <v>707</v>
      </c>
    </row>
    <row r="25" spans="1:16" x14ac:dyDescent="0.3">
      <c r="A25" s="47" t="s">
        <v>708</v>
      </c>
    </row>
    <row r="26" spans="1:16" x14ac:dyDescent="0.3">
      <c r="A26" s="47" t="s">
        <v>709</v>
      </c>
    </row>
    <row r="27" spans="1:16" x14ac:dyDescent="0.3">
      <c r="A27" s="47" t="s">
        <v>710</v>
      </c>
    </row>
    <row r="29" spans="1:16" x14ac:dyDescent="0.3">
      <c r="A29" s="33" t="s">
        <v>485</v>
      </c>
    </row>
    <row r="30" spans="1:16" x14ac:dyDescent="0.3">
      <c r="A30" s="34" t="s">
        <v>407</v>
      </c>
    </row>
    <row r="31" spans="1:16" x14ac:dyDescent="0.3">
      <c r="A31" s="47" t="s">
        <v>711</v>
      </c>
    </row>
    <row r="32" spans="1:16" x14ac:dyDescent="0.3">
      <c r="A32" s="47" t="s">
        <v>712</v>
      </c>
    </row>
    <row r="33" spans="1:1" x14ac:dyDescent="0.3">
      <c r="A33" s="47" t="s">
        <v>713</v>
      </c>
    </row>
    <row r="34" spans="1:1" x14ac:dyDescent="0.3">
      <c r="A34" s="47" t="s">
        <v>714</v>
      </c>
    </row>
    <row r="36" spans="1:1" x14ac:dyDescent="0.3">
      <c r="A36" s="33" t="s">
        <v>486</v>
      </c>
    </row>
    <row r="37" spans="1:1" x14ac:dyDescent="0.3">
      <c r="A37" s="34" t="s">
        <v>408</v>
      </c>
    </row>
    <row r="38" spans="1:1" x14ac:dyDescent="0.3">
      <c r="A38" s="47" t="s">
        <v>715</v>
      </c>
    </row>
    <row r="39" spans="1:1" x14ac:dyDescent="0.3">
      <c r="A39" s="47" t="s">
        <v>716</v>
      </c>
    </row>
    <row r="40" spans="1:1" x14ac:dyDescent="0.3">
      <c r="A40" s="47" t="s">
        <v>717</v>
      </c>
    </row>
    <row r="41" spans="1:1" x14ac:dyDescent="0.3">
      <c r="A41" s="47" t="s">
        <v>718</v>
      </c>
    </row>
    <row r="43" spans="1:1" x14ac:dyDescent="0.3">
      <c r="A43" s="33" t="s">
        <v>487</v>
      </c>
    </row>
    <row r="44" spans="1:1" x14ac:dyDescent="0.3">
      <c r="A44" s="34" t="s">
        <v>409</v>
      </c>
    </row>
    <row r="45" spans="1:1" x14ac:dyDescent="0.3">
      <c r="A45" s="47" t="s">
        <v>719</v>
      </c>
    </row>
    <row r="46" spans="1:1" x14ac:dyDescent="0.3">
      <c r="A46" s="47" t="s">
        <v>720</v>
      </c>
    </row>
    <row r="47" spans="1:1" x14ac:dyDescent="0.3">
      <c r="A47" s="47" t="s">
        <v>721</v>
      </c>
    </row>
    <row r="48" spans="1:1" x14ac:dyDescent="0.3">
      <c r="A48" s="47" t="s">
        <v>722</v>
      </c>
    </row>
    <row r="50" spans="1:1" x14ac:dyDescent="0.3">
      <c r="A50" s="33" t="s">
        <v>488</v>
      </c>
    </row>
    <row r="51" spans="1:1" x14ac:dyDescent="0.3">
      <c r="A51" s="34" t="s">
        <v>410</v>
      </c>
    </row>
    <row r="52" spans="1:1" x14ac:dyDescent="0.3">
      <c r="A52" s="47" t="s">
        <v>723</v>
      </c>
    </row>
    <row r="53" spans="1:1" x14ac:dyDescent="0.3">
      <c r="A53" s="47" t="s">
        <v>724</v>
      </c>
    </row>
    <row r="54" spans="1:1" x14ac:dyDescent="0.3">
      <c r="A54" s="47" t="s">
        <v>725</v>
      </c>
    </row>
    <row r="55" spans="1:1" x14ac:dyDescent="0.3">
      <c r="A55" s="47" t="s">
        <v>726</v>
      </c>
    </row>
    <row r="57" spans="1:1" x14ac:dyDescent="0.3">
      <c r="A57" s="33" t="s">
        <v>489</v>
      </c>
    </row>
    <row r="58" spans="1:1" x14ac:dyDescent="0.3">
      <c r="A58" s="34" t="s">
        <v>411</v>
      </c>
    </row>
    <row r="59" spans="1:1" x14ac:dyDescent="0.3">
      <c r="A59" s="47" t="s">
        <v>727</v>
      </c>
    </row>
    <row r="60" spans="1:1" x14ac:dyDescent="0.3">
      <c r="A60" s="47" t="s">
        <v>728</v>
      </c>
    </row>
    <row r="61" spans="1:1" x14ac:dyDescent="0.3">
      <c r="A61" s="47" t="s">
        <v>729</v>
      </c>
    </row>
    <row r="62" spans="1:1" x14ac:dyDescent="0.3">
      <c r="A62" s="47" t="s">
        <v>730</v>
      </c>
    </row>
    <row r="64" spans="1:1" x14ac:dyDescent="0.3">
      <c r="A64" s="33" t="s">
        <v>490</v>
      </c>
    </row>
    <row r="65" spans="1:1" x14ac:dyDescent="0.3">
      <c r="A65" s="34" t="s">
        <v>412</v>
      </c>
    </row>
    <row r="66" spans="1:1" x14ac:dyDescent="0.3">
      <c r="A66" s="47" t="s">
        <v>731</v>
      </c>
    </row>
    <row r="67" spans="1:1" x14ac:dyDescent="0.3">
      <c r="A67" s="47" t="s">
        <v>732</v>
      </c>
    </row>
    <row r="68" spans="1:1" x14ac:dyDescent="0.3">
      <c r="A68" s="47" t="s">
        <v>733</v>
      </c>
    </row>
    <row r="69" spans="1:1" x14ac:dyDescent="0.3">
      <c r="A69" s="47" t="s">
        <v>734</v>
      </c>
    </row>
    <row r="71" spans="1:1" x14ac:dyDescent="0.3">
      <c r="A71" s="33" t="s">
        <v>491</v>
      </c>
    </row>
    <row r="72" spans="1:1" x14ac:dyDescent="0.3">
      <c r="A72" s="34" t="s">
        <v>413</v>
      </c>
    </row>
    <row r="73" spans="1:1" x14ac:dyDescent="0.3">
      <c r="A73" s="47" t="s">
        <v>735</v>
      </c>
    </row>
    <row r="74" spans="1:1" x14ac:dyDescent="0.3">
      <c r="A74" s="47" t="s">
        <v>736</v>
      </c>
    </row>
    <row r="75" spans="1:1" x14ac:dyDescent="0.3">
      <c r="A75" s="47" t="s">
        <v>737</v>
      </c>
    </row>
    <row r="76" spans="1:1" x14ac:dyDescent="0.3">
      <c r="A76" s="47" t="s">
        <v>738</v>
      </c>
    </row>
  </sheetData>
  <mergeCells count="10">
    <mergeCell ref="A13:A20"/>
    <mergeCell ref="L13:L20"/>
    <mergeCell ref="A7:A12"/>
    <mergeCell ref="L7:L12"/>
    <mergeCell ref="A1:L2"/>
    <mergeCell ref="I3:I4"/>
    <mergeCell ref="J3:J4"/>
    <mergeCell ref="K3:K4"/>
    <mergeCell ref="L3:L4"/>
    <mergeCell ref="A4:B4"/>
  </mergeCells>
  <pageMargins left="0.7" right="0.7" top="0.75" bottom="0.75" header="0.3" footer="0.3"/>
  <pageSetup paperSize="9"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3F18E-AD0D-44B9-A344-B551C3EE6029}">
  <dimension ref="A1:P62"/>
  <sheetViews>
    <sheetView zoomScale="90" zoomScaleNormal="90" workbookViewId="0">
      <selection activeCell="J7" sqref="J7:J20"/>
    </sheetView>
  </sheetViews>
  <sheetFormatPr baseColWidth="10" defaultRowHeight="13.5" x14ac:dyDescent="0.3"/>
  <cols>
    <col min="1" max="1" width="11.42578125" style="41"/>
    <col min="2" max="2" width="13.7109375" style="34" customWidth="1"/>
    <col min="3" max="3" width="11.42578125" style="60"/>
    <col min="4" max="8" width="11.42578125" style="34"/>
    <col min="9" max="11" width="14.5703125" style="41" customWidth="1"/>
    <col min="12" max="12" width="14.5703125" style="34" customWidth="1"/>
    <col min="13" max="13" width="5.28515625" style="34" customWidth="1"/>
    <col min="14" max="15" width="11.42578125" style="34"/>
    <col min="16" max="16" width="113.7109375" style="34" customWidth="1"/>
    <col min="17" max="16384" width="11.42578125" style="34"/>
  </cols>
  <sheetData>
    <row r="1" spans="1:16" ht="15" customHeight="1" x14ac:dyDescent="0.3">
      <c r="A1" s="139" t="s">
        <v>133</v>
      </c>
      <c r="B1" s="139"/>
      <c r="C1" s="139"/>
      <c r="D1" s="139"/>
      <c r="E1" s="139"/>
      <c r="F1" s="139"/>
      <c r="G1" s="139"/>
      <c r="H1" s="139"/>
      <c r="I1" s="139"/>
      <c r="J1" s="139"/>
      <c r="K1" s="139"/>
      <c r="L1" s="139"/>
    </row>
    <row r="2" spans="1:16" ht="15" customHeight="1" x14ac:dyDescent="0.3">
      <c r="A2" s="145" t="s">
        <v>372</v>
      </c>
      <c r="B2" s="145"/>
      <c r="C2" s="145"/>
      <c r="D2" s="145"/>
      <c r="E2" s="145"/>
      <c r="F2" s="145"/>
      <c r="G2" s="145"/>
      <c r="H2" s="145"/>
      <c r="I2" s="135" t="s">
        <v>363</v>
      </c>
      <c r="J2" s="135" t="s">
        <v>375</v>
      </c>
      <c r="K2" s="135" t="s">
        <v>377</v>
      </c>
      <c r="L2" s="135" t="s">
        <v>364</v>
      </c>
      <c r="M2" s="89"/>
      <c r="N2" s="89"/>
      <c r="O2" s="89"/>
      <c r="P2" s="89"/>
    </row>
    <row r="3" spans="1:16" s="49" customFormat="1" ht="60" customHeight="1" x14ac:dyDescent="0.3">
      <c r="A3" s="51" t="s">
        <v>119</v>
      </c>
      <c r="B3" s="51" t="s">
        <v>259</v>
      </c>
      <c r="C3" s="51" t="s">
        <v>857</v>
      </c>
      <c r="D3" s="51" t="s">
        <v>858</v>
      </c>
      <c r="E3" s="51" t="s">
        <v>859</v>
      </c>
      <c r="F3" s="51" t="s">
        <v>260</v>
      </c>
      <c r="G3" s="51" t="s">
        <v>97</v>
      </c>
      <c r="H3" s="51" t="s">
        <v>94</v>
      </c>
      <c r="I3" s="135"/>
      <c r="J3" s="135"/>
      <c r="K3" s="135"/>
      <c r="L3" s="135"/>
      <c r="M3" s="115"/>
      <c r="N3" s="52" t="s">
        <v>161</v>
      </c>
      <c r="O3" s="52" t="s">
        <v>156</v>
      </c>
      <c r="P3" s="52" t="s">
        <v>262</v>
      </c>
    </row>
    <row r="4" spans="1:16" s="49" customFormat="1" ht="27" x14ac:dyDescent="0.3">
      <c r="A4" s="135" t="s">
        <v>227</v>
      </c>
      <c r="B4" s="135"/>
      <c r="C4" s="51">
        <v>0.3</v>
      </c>
      <c r="D4" s="51">
        <v>0.2</v>
      </c>
      <c r="E4" s="51">
        <v>0.1</v>
      </c>
      <c r="F4" s="51">
        <v>0.1</v>
      </c>
      <c r="G4" s="51">
        <v>0.1</v>
      </c>
      <c r="H4" s="51">
        <v>0.2</v>
      </c>
      <c r="I4" s="135"/>
      <c r="J4" s="135"/>
      <c r="K4" s="135"/>
      <c r="L4" s="135"/>
      <c r="M4" s="115"/>
      <c r="N4" s="68" t="s">
        <v>263</v>
      </c>
      <c r="O4" s="73">
        <f>H4</f>
        <v>0.2</v>
      </c>
      <c r="P4" s="109" t="s">
        <v>264</v>
      </c>
    </row>
    <row r="5" spans="1:16" ht="27" x14ac:dyDescent="0.3">
      <c r="A5" s="73" t="s">
        <v>134</v>
      </c>
      <c r="B5" s="68" t="s">
        <v>98</v>
      </c>
      <c r="C5" s="73">
        <v>85</v>
      </c>
      <c r="D5" s="73">
        <v>90</v>
      </c>
      <c r="E5" s="73">
        <v>90</v>
      </c>
      <c r="F5" s="73">
        <v>90</v>
      </c>
      <c r="G5" s="73">
        <v>85</v>
      </c>
      <c r="H5" s="68">
        <v>1</v>
      </c>
      <c r="I5" s="126">
        <f>SUM((C5*C4)+(D5*D4)+(E5*E4)+(F5*F4)+(G5*G4)+(H5*H4))</f>
        <v>70.2</v>
      </c>
      <c r="J5" s="53">
        <v>1</v>
      </c>
      <c r="K5" s="73">
        <f>I5*J5</f>
        <v>70.2</v>
      </c>
      <c r="L5" s="73">
        <f>J5*K5/100</f>
        <v>0.70200000000000007</v>
      </c>
      <c r="M5" s="89"/>
      <c r="N5" s="68" t="s">
        <v>265</v>
      </c>
      <c r="O5" s="73">
        <f>C4</f>
        <v>0.3</v>
      </c>
      <c r="P5" s="109" t="s">
        <v>266</v>
      </c>
    </row>
    <row r="6" spans="1:16" ht="27" x14ac:dyDescent="0.3">
      <c r="A6" s="73" t="s">
        <v>134</v>
      </c>
      <c r="B6" s="68" t="s">
        <v>135</v>
      </c>
      <c r="C6" s="73">
        <v>80</v>
      </c>
      <c r="D6" s="73">
        <v>85</v>
      </c>
      <c r="E6" s="73">
        <v>80</v>
      </c>
      <c r="F6" s="73">
        <v>85</v>
      </c>
      <c r="G6" s="73">
        <v>90</v>
      </c>
      <c r="H6" s="68">
        <v>1</v>
      </c>
      <c r="I6" s="126">
        <f>SUM((C6*C4)+(D6*D4)+(E6*E4)+(F6*F4)+(G6*G4)+(H6*H4))</f>
        <v>66.7</v>
      </c>
      <c r="J6" s="53">
        <v>1</v>
      </c>
      <c r="K6" s="73">
        <f t="shared" ref="K6:K20" si="0">I6*J6</f>
        <v>66.7</v>
      </c>
      <c r="L6" s="73">
        <f>J6*K6/100</f>
        <v>0.66700000000000004</v>
      </c>
      <c r="M6" s="89"/>
      <c r="N6" s="68" t="s">
        <v>231</v>
      </c>
      <c r="O6" s="73">
        <f>D4</f>
        <v>0.2</v>
      </c>
      <c r="P6" s="109" t="s">
        <v>267</v>
      </c>
    </row>
    <row r="7" spans="1:16" ht="42" customHeight="1" x14ac:dyDescent="0.3">
      <c r="A7" s="145" t="s">
        <v>796</v>
      </c>
      <c r="B7" s="51" t="s">
        <v>99</v>
      </c>
      <c r="C7" s="52">
        <v>90</v>
      </c>
      <c r="D7" s="52">
        <v>80</v>
      </c>
      <c r="E7" s="52">
        <v>90</v>
      </c>
      <c r="F7" s="52">
        <v>80</v>
      </c>
      <c r="G7" s="52">
        <v>80</v>
      </c>
      <c r="H7" s="75">
        <v>20</v>
      </c>
      <c r="I7" s="127">
        <f>SUM((C7*C4)+(D7*D4)+(E7*E4)+(F7*F4)+(G7*G4)+(H7*H4))</f>
        <v>72</v>
      </c>
      <c r="J7" s="128">
        <v>0.65</v>
      </c>
      <c r="K7" s="52">
        <f t="shared" si="0"/>
        <v>46.800000000000004</v>
      </c>
      <c r="L7" s="165">
        <f>SUM(K7:K12)/100</f>
        <v>4.55</v>
      </c>
      <c r="M7" s="89"/>
      <c r="N7" s="68" t="s">
        <v>268</v>
      </c>
      <c r="O7" s="73">
        <f>E4</f>
        <v>0.1</v>
      </c>
      <c r="P7" s="109" t="s">
        <v>269</v>
      </c>
    </row>
    <row r="8" spans="1:16" x14ac:dyDescent="0.3">
      <c r="A8" s="145"/>
      <c r="B8" s="51" t="s">
        <v>51</v>
      </c>
      <c r="C8" s="52">
        <v>75</v>
      </c>
      <c r="D8" s="52">
        <v>75</v>
      </c>
      <c r="E8" s="52">
        <v>85</v>
      </c>
      <c r="F8" s="52">
        <v>75</v>
      </c>
      <c r="G8" s="52">
        <v>75</v>
      </c>
      <c r="H8" s="75">
        <v>1000</v>
      </c>
      <c r="I8" s="127">
        <f>SUM((C8*C4)+(D8*D4)+(E8*E4)+(F8*F4)+(G8*G4)+(H8*H4))</f>
        <v>261</v>
      </c>
      <c r="J8" s="128">
        <v>0.65</v>
      </c>
      <c r="K8" s="52">
        <f t="shared" si="0"/>
        <v>169.65</v>
      </c>
      <c r="L8" s="166"/>
      <c r="M8" s="89"/>
      <c r="N8" s="68" t="s">
        <v>270</v>
      </c>
      <c r="O8" s="73">
        <f>F4</f>
        <v>0.1</v>
      </c>
      <c r="P8" s="109" t="s">
        <v>271</v>
      </c>
    </row>
    <row r="9" spans="1:16" ht="25.5" x14ac:dyDescent="0.3">
      <c r="A9" s="145"/>
      <c r="B9" s="51" t="s">
        <v>53</v>
      </c>
      <c r="C9" s="52">
        <v>60</v>
      </c>
      <c r="D9" s="52">
        <v>80</v>
      </c>
      <c r="E9" s="52">
        <v>75</v>
      </c>
      <c r="F9" s="52">
        <v>70</v>
      </c>
      <c r="G9" s="52">
        <v>60</v>
      </c>
      <c r="H9" s="75">
        <v>200</v>
      </c>
      <c r="I9" s="127">
        <f>SUM((C9*C4)+(D9*D4)+(E9*E4)+(F9*F4)+(G9*G4)+(H9*H4))</f>
        <v>94.5</v>
      </c>
      <c r="J9" s="128">
        <v>0.65</v>
      </c>
      <c r="K9" s="52">
        <f t="shared" si="0"/>
        <v>61.425000000000004</v>
      </c>
      <c r="L9" s="166"/>
      <c r="M9" s="89"/>
      <c r="N9" s="68" t="s">
        <v>235</v>
      </c>
      <c r="O9" s="73">
        <f>G4</f>
        <v>0.1</v>
      </c>
      <c r="P9" s="109" t="s">
        <v>272</v>
      </c>
    </row>
    <row r="10" spans="1:16" x14ac:dyDescent="0.3">
      <c r="A10" s="145"/>
      <c r="B10" s="51" t="s">
        <v>54</v>
      </c>
      <c r="C10" s="52">
        <v>70</v>
      </c>
      <c r="D10" s="52">
        <v>75</v>
      </c>
      <c r="E10" s="52">
        <v>70</v>
      </c>
      <c r="F10" s="52">
        <v>80</v>
      </c>
      <c r="G10" s="52">
        <v>65</v>
      </c>
      <c r="H10" s="75">
        <v>200</v>
      </c>
      <c r="I10" s="127">
        <f>SUM((C10*C4)+(D10*D4)+(E10*E4)+(F10*F4)+(G10*G4)+(H10*H4))</f>
        <v>97.5</v>
      </c>
      <c r="J10" s="128">
        <v>0.65</v>
      </c>
      <c r="K10" s="52">
        <f t="shared" si="0"/>
        <v>63.375</v>
      </c>
      <c r="L10" s="166"/>
      <c r="M10" s="89"/>
      <c r="N10" s="89"/>
      <c r="O10" s="89"/>
      <c r="P10" s="89"/>
    </row>
    <row r="11" spans="1:16" x14ac:dyDescent="0.3">
      <c r="A11" s="145"/>
      <c r="B11" s="51" t="s">
        <v>55</v>
      </c>
      <c r="C11" s="52">
        <v>80</v>
      </c>
      <c r="D11" s="52">
        <v>85</v>
      </c>
      <c r="E11" s="52">
        <v>85</v>
      </c>
      <c r="F11" s="52">
        <v>75</v>
      </c>
      <c r="G11" s="52">
        <v>70</v>
      </c>
      <c r="H11" s="75">
        <v>80</v>
      </c>
      <c r="I11" s="127">
        <f>SUM((C11*C4)+(D11*D4)+(E11*E4)+(F11*F4)+(G11*G4)+(H11*H4))</f>
        <v>80</v>
      </c>
      <c r="J11" s="128">
        <v>0.65</v>
      </c>
      <c r="K11" s="52">
        <f t="shared" si="0"/>
        <v>52</v>
      </c>
      <c r="L11" s="166"/>
      <c r="M11" s="89"/>
      <c r="N11" s="89"/>
      <c r="O11" s="89"/>
      <c r="P11" s="89"/>
    </row>
    <row r="12" spans="1:16" x14ac:dyDescent="0.3">
      <c r="A12" s="145"/>
      <c r="B12" s="51" t="s">
        <v>52</v>
      </c>
      <c r="C12" s="52">
        <v>60</v>
      </c>
      <c r="D12" s="52">
        <v>80</v>
      </c>
      <c r="E12" s="52">
        <v>80</v>
      </c>
      <c r="F12" s="52">
        <v>70</v>
      </c>
      <c r="G12" s="52">
        <v>60</v>
      </c>
      <c r="H12" s="75">
        <v>200</v>
      </c>
      <c r="I12" s="127">
        <f>SUM((C12*C4)+(D12*D4)+(E12*E4)+(F12*F4)+(G12*G4)+(H12*H4))</f>
        <v>95</v>
      </c>
      <c r="J12" s="128">
        <v>0.65</v>
      </c>
      <c r="K12" s="52">
        <f t="shared" si="0"/>
        <v>61.75</v>
      </c>
      <c r="L12" s="167"/>
      <c r="M12" s="89"/>
      <c r="N12" s="89"/>
      <c r="O12" s="89"/>
      <c r="P12" s="89"/>
    </row>
    <row r="13" spans="1:16" x14ac:dyDescent="0.3">
      <c r="A13" s="154" t="s">
        <v>801</v>
      </c>
      <c r="B13" s="104" t="s">
        <v>885</v>
      </c>
      <c r="C13" s="52">
        <v>70</v>
      </c>
      <c r="D13" s="52">
        <v>85</v>
      </c>
      <c r="E13" s="52">
        <v>80</v>
      </c>
      <c r="F13" s="52">
        <v>75</v>
      </c>
      <c r="G13" s="52">
        <v>70</v>
      </c>
      <c r="H13" s="75">
        <v>2000</v>
      </c>
      <c r="I13" s="127">
        <f>SUM((C13*C4)+(D13*D4)+(E13*E4)+(F13*F4)+(G13*G4)+(H13*H4))</f>
        <v>460.5</v>
      </c>
      <c r="J13" s="128">
        <v>0.85</v>
      </c>
      <c r="K13" s="52">
        <f t="shared" si="0"/>
        <v>391.42500000000001</v>
      </c>
      <c r="L13" s="154">
        <f>SUM(K13:K20)/100</f>
        <v>10.9956</v>
      </c>
      <c r="M13" s="89"/>
      <c r="N13" s="89"/>
      <c r="O13" s="89"/>
      <c r="P13" s="89"/>
    </row>
    <row r="14" spans="1:16" x14ac:dyDescent="0.3">
      <c r="A14" s="171"/>
      <c r="B14" s="104" t="s">
        <v>886</v>
      </c>
      <c r="C14" s="52">
        <v>75</v>
      </c>
      <c r="D14" s="52">
        <v>80</v>
      </c>
      <c r="E14" s="52">
        <v>85</v>
      </c>
      <c r="F14" s="52">
        <v>80</v>
      </c>
      <c r="G14" s="52">
        <v>65</v>
      </c>
      <c r="H14" s="75">
        <v>926</v>
      </c>
      <c r="I14" s="127">
        <f>SUM((C14*C4)+(D14*D4)+(E14*E4)+(F14*F4)+(G14*G4)+(H14*H4))</f>
        <v>246.70000000000002</v>
      </c>
      <c r="J14" s="128">
        <v>0.85</v>
      </c>
      <c r="K14" s="52">
        <f t="shared" si="0"/>
        <v>209.69500000000002</v>
      </c>
      <c r="L14" s="171"/>
      <c r="M14" s="89"/>
      <c r="N14" s="89"/>
      <c r="O14" s="89"/>
      <c r="P14" s="89"/>
    </row>
    <row r="15" spans="1:16" x14ac:dyDescent="0.3">
      <c r="A15" s="171"/>
      <c r="B15" s="104" t="s">
        <v>887</v>
      </c>
      <c r="C15" s="52">
        <v>80</v>
      </c>
      <c r="D15" s="52">
        <v>75</v>
      </c>
      <c r="E15" s="52">
        <v>80</v>
      </c>
      <c r="F15" s="52">
        <v>85</v>
      </c>
      <c r="G15" s="52">
        <v>60</v>
      </c>
      <c r="H15" s="75">
        <v>400</v>
      </c>
      <c r="I15" s="127">
        <f>SUM((C15*C4)+(D15*D4)+(E15*E4)+(F15*F4)+(G15*G4)+(H15*H4))</f>
        <v>141.5</v>
      </c>
      <c r="J15" s="128">
        <v>0.85</v>
      </c>
      <c r="K15" s="52">
        <f t="shared" si="0"/>
        <v>120.27499999999999</v>
      </c>
      <c r="L15" s="171"/>
      <c r="M15" s="89"/>
      <c r="N15" s="89"/>
      <c r="O15" s="89"/>
      <c r="P15" s="89"/>
    </row>
    <row r="16" spans="1:16" x14ac:dyDescent="0.3">
      <c r="A16" s="171"/>
      <c r="B16" s="104" t="s">
        <v>888</v>
      </c>
      <c r="C16" s="52">
        <v>85</v>
      </c>
      <c r="D16" s="52">
        <v>80</v>
      </c>
      <c r="E16" s="52">
        <v>85</v>
      </c>
      <c r="F16" s="52">
        <v>80</v>
      </c>
      <c r="G16" s="52">
        <v>65</v>
      </c>
      <c r="H16" s="75">
        <v>60</v>
      </c>
      <c r="I16" s="127">
        <f>SUM((C16*C4)+(D16*D4)+(E16*E4)+(F16*F4)+(G16*G4)+(H16*H4))</f>
        <v>76.5</v>
      </c>
      <c r="J16" s="128">
        <v>0.85</v>
      </c>
      <c r="K16" s="52">
        <f t="shared" si="0"/>
        <v>65.024999999999991</v>
      </c>
      <c r="L16" s="171"/>
      <c r="M16" s="89"/>
      <c r="N16" s="89"/>
      <c r="O16" s="89"/>
      <c r="P16" s="89"/>
    </row>
    <row r="17" spans="1:16" x14ac:dyDescent="0.3">
      <c r="A17" s="171"/>
      <c r="B17" s="104" t="s">
        <v>889</v>
      </c>
      <c r="C17" s="52">
        <v>90</v>
      </c>
      <c r="D17" s="52">
        <v>75</v>
      </c>
      <c r="E17" s="52">
        <v>90</v>
      </c>
      <c r="F17" s="52">
        <v>85</v>
      </c>
      <c r="G17" s="52">
        <v>75</v>
      </c>
      <c r="H17" s="75">
        <v>200</v>
      </c>
      <c r="I17" s="127">
        <f>SUM((C17*C4)+(D17*D4)+(E17*E4)+(F17*F4)+(G17*G4)+(H17*H4))</f>
        <v>107</v>
      </c>
      <c r="J17" s="128">
        <v>0.85</v>
      </c>
      <c r="K17" s="52">
        <f t="shared" si="0"/>
        <v>90.95</v>
      </c>
      <c r="L17" s="171"/>
      <c r="M17" s="89"/>
      <c r="N17" s="89"/>
      <c r="O17" s="89"/>
      <c r="P17" s="89"/>
    </row>
    <row r="18" spans="1:16" x14ac:dyDescent="0.3">
      <c r="A18" s="171"/>
      <c r="B18" s="104" t="s">
        <v>890</v>
      </c>
      <c r="C18" s="52">
        <v>85</v>
      </c>
      <c r="D18" s="52">
        <v>70</v>
      </c>
      <c r="E18" s="52">
        <v>85</v>
      </c>
      <c r="F18" s="52">
        <v>80</v>
      </c>
      <c r="G18" s="52">
        <v>70</v>
      </c>
      <c r="H18" s="75">
        <v>154</v>
      </c>
      <c r="I18" s="127">
        <f>SUM((C18*C4)+(D18*D4)+(E18*E4)+(F18*F4)+(G18*G4)+(H18*H4))</f>
        <v>93.8</v>
      </c>
      <c r="J18" s="128">
        <v>0.85</v>
      </c>
      <c r="K18" s="52">
        <f t="shared" si="0"/>
        <v>79.72999999999999</v>
      </c>
      <c r="L18" s="171"/>
      <c r="M18" s="89"/>
      <c r="N18" s="89"/>
      <c r="O18" s="89"/>
      <c r="P18" s="89"/>
    </row>
    <row r="19" spans="1:16" x14ac:dyDescent="0.3">
      <c r="A19" s="171"/>
      <c r="B19" s="104" t="s">
        <v>891</v>
      </c>
      <c r="C19" s="52">
        <v>80</v>
      </c>
      <c r="D19" s="52">
        <v>65</v>
      </c>
      <c r="E19" s="52">
        <v>80</v>
      </c>
      <c r="F19" s="52">
        <v>75</v>
      </c>
      <c r="G19" s="52">
        <v>65</v>
      </c>
      <c r="H19" s="75">
        <v>36</v>
      </c>
      <c r="I19" s="127">
        <f>SUM((C19*C4)+(D19*D4)+(E19*E4)+(F19*F4)+(G19*G4)+(H19*H4))</f>
        <v>66.2</v>
      </c>
      <c r="J19" s="128">
        <v>0.85</v>
      </c>
      <c r="K19" s="52">
        <f t="shared" si="0"/>
        <v>56.27</v>
      </c>
      <c r="L19" s="171"/>
      <c r="M19" s="89"/>
      <c r="N19" s="89"/>
      <c r="O19" s="89"/>
      <c r="P19" s="89"/>
    </row>
    <row r="20" spans="1:16" x14ac:dyDescent="0.3">
      <c r="A20" s="155"/>
      <c r="B20" s="104" t="s">
        <v>892</v>
      </c>
      <c r="C20" s="52">
        <v>75</v>
      </c>
      <c r="D20" s="52">
        <v>60</v>
      </c>
      <c r="E20" s="52">
        <v>75</v>
      </c>
      <c r="F20" s="52">
        <v>70</v>
      </c>
      <c r="G20" s="52">
        <v>60</v>
      </c>
      <c r="H20" s="75">
        <v>232</v>
      </c>
      <c r="I20" s="127">
        <f>SUM((C20*C4)+(D20*D4)+(E20*E4)+(F20*F4)+(G20*G4)+(H20*H4))</f>
        <v>101.4</v>
      </c>
      <c r="J20" s="128">
        <v>0.85</v>
      </c>
      <c r="K20" s="52">
        <f t="shared" si="0"/>
        <v>86.19</v>
      </c>
      <c r="L20" s="155"/>
      <c r="M20" s="89"/>
      <c r="N20" s="89"/>
      <c r="O20" s="89"/>
      <c r="P20" s="89"/>
    </row>
    <row r="22" spans="1:16" x14ac:dyDescent="0.3">
      <c r="A22" s="45" t="s">
        <v>213</v>
      </c>
    </row>
    <row r="23" spans="1:16" x14ac:dyDescent="0.3">
      <c r="A23" s="34" t="s">
        <v>261</v>
      </c>
    </row>
    <row r="24" spans="1:16" x14ac:dyDescent="0.3">
      <c r="A24" s="47" t="s">
        <v>653</v>
      </c>
    </row>
    <row r="25" spans="1:16" x14ac:dyDescent="0.3">
      <c r="A25" s="47" t="s">
        <v>654</v>
      </c>
    </row>
    <row r="26" spans="1:16" x14ac:dyDescent="0.3">
      <c r="A26" s="47" t="s">
        <v>655</v>
      </c>
    </row>
    <row r="27" spans="1:16" x14ac:dyDescent="0.3">
      <c r="A27" s="47" t="s">
        <v>656</v>
      </c>
    </row>
    <row r="29" spans="1:16" x14ac:dyDescent="0.3">
      <c r="A29" s="33" t="s">
        <v>238</v>
      </c>
      <c r="B29" s="61"/>
      <c r="C29" s="62"/>
      <c r="D29" s="62"/>
      <c r="E29" s="62"/>
      <c r="F29" s="62"/>
      <c r="G29" s="62"/>
    </row>
    <row r="30" spans="1:16" x14ac:dyDescent="0.3">
      <c r="A30" s="34" t="s">
        <v>254</v>
      </c>
      <c r="B30" s="60"/>
      <c r="C30" s="34"/>
    </row>
    <row r="31" spans="1:16" x14ac:dyDescent="0.3">
      <c r="A31" s="47" t="s">
        <v>657</v>
      </c>
      <c r="B31" s="60"/>
      <c r="C31" s="34"/>
    </row>
    <row r="32" spans="1:16" x14ac:dyDescent="0.3">
      <c r="A32" s="47" t="s">
        <v>658</v>
      </c>
      <c r="B32" s="60"/>
      <c r="C32" s="34"/>
    </row>
    <row r="33" spans="1:3" x14ac:dyDescent="0.3">
      <c r="A33" s="47" t="s">
        <v>659</v>
      </c>
      <c r="B33" s="60"/>
      <c r="C33" s="34"/>
    </row>
    <row r="34" spans="1:3" x14ac:dyDescent="0.3">
      <c r="A34" s="47" t="s">
        <v>660</v>
      </c>
      <c r="B34" s="60"/>
      <c r="C34" s="34"/>
    </row>
    <row r="35" spans="1:3" x14ac:dyDescent="0.3">
      <c r="A35" s="34"/>
      <c r="B35" s="60"/>
      <c r="C35" s="34"/>
    </row>
    <row r="36" spans="1:3" x14ac:dyDescent="0.3">
      <c r="A36" s="33" t="s">
        <v>240</v>
      </c>
      <c r="B36" s="60"/>
      <c r="C36" s="34"/>
    </row>
    <row r="37" spans="1:3" x14ac:dyDescent="0.3">
      <c r="A37" s="34" t="s">
        <v>255</v>
      </c>
      <c r="B37" s="60"/>
      <c r="C37" s="34"/>
    </row>
    <row r="38" spans="1:3" x14ac:dyDescent="0.3">
      <c r="A38" s="47" t="s">
        <v>661</v>
      </c>
      <c r="B38" s="60"/>
      <c r="C38" s="34"/>
    </row>
    <row r="39" spans="1:3" x14ac:dyDescent="0.3">
      <c r="A39" s="47" t="s">
        <v>662</v>
      </c>
      <c r="B39" s="60"/>
      <c r="C39" s="34"/>
    </row>
    <row r="40" spans="1:3" x14ac:dyDescent="0.3">
      <c r="A40" s="47" t="s">
        <v>663</v>
      </c>
      <c r="B40" s="60"/>
      <c r="C40" s="34"/>
    </row>
    <row r="41" spans="1:3" x14ac:dyDescent="0.3">
      <c r="A41" s="47" t="s">
        <v>664</v>
      </c>
      <c r="B41" s="60"/>
      <c r="C41" s="34"/>
    </row>
    <row r="42" spans="1:3" x14ac:dyDescent="0.3">
      <c r="A42" s="34"/>
      <c r="B42" s="60"/>
      <c r="C42" s="34"/>
    </row>
    <row r="43" spans="1:3" x14ac:dyDescent="0.3">
      <c r="A43" s="33" t="s">
        <v>481</v>
      </c>
      <c r="B43" s="60"/>
      <c r="C43" s="34"/>
    </row>
    <row r="44" spans="1:3" x14ac:dyDescent="0.3">
      <c r="A44" s="34" t="s">
        <v>256</v>
      </c>
      <c r="B44" s="60"/>
      <c r="C44" s="34"/>
    </row>
    <row r="45" spans="1:3" x14ac:dyDescent="0.3">
      <c r="A45" s="47" t="s">
        <v>665</v>
      </c>
      <c r="B45" s="60"/>
      <c r="C45" s="34"/>
    </row>
    <row r="46" spans="1:3" x14ac:dyDescent="0.3">
      <c r="A46" s="47" t="s">
        <v>666</v>
      </c>
      <c r="B46" s="60"/>
      <c r="C46" s="34"/>
    </row>
    <row r="47" spans="1:3" x14ac:dyDescent="0.3">
      <c r="A47" s="47" t="s">
        <v>667</v>
      </c>
      <c r="B47" s="60"/>
      <c r="C47" s="34"/>
    </row>
    <row r="48" spans="1:3" x14ac:dyDescent="0.3">
      <c r="A48" s="47" t="s">
        <v>668</v>
      </c>
      <c r="B48" s="60"/>
      <c r="C48" s="34"/>
    </row>
    <row r="49" spans="1:3" x14ac:dyDescent="0.3">
      <c r="A49" s="34"/>
      <c r="B49" s="60"/>
      <c r="C49" s="34"/>
    </row>
    <row r="50" spans="1:3" x14ac:dyDescent="0.3">
      <c r="A50" s="33" t="s">
        <v>482</v>
      </c>
      <c r="B50" s="60"/>
      <c r="C50" s="34"/>
    </row>
    <row r="51" spans="1:3" x14ac:dyDescent="0.3">
      <c r="A51" s="34" t="s">
        <v>257</v>
      </c>
      <c r="B51" s="60"/>
      <c r="C51" s="34"/>
    </row>
    <row r="52" spans="1:3" x14ac:dyDescent="0.3">
      <c r="A52" s="47" t="s">
        <v>669</v>
      </c>
    </row>
    <row r="53" spans="1:3" x14ac:dyDescent="0.3">
      <c r="A53" s="47" t="s">
        <v>670</v>
      </c>
    </row>
    <row r="54" spans="1:3" x14ac:dyDescent="0.3">
      <c r="A54" s="47" t="s">
        <v>671</v>
      </c>
    </row>
    <row r="55" spans="1:3" x14ac:dyDescent="0.3">
      <c r="A55" s="47" t="s">
        <v>672</v>
      </c>
    </row>
    <row r="56" spans="1:3" x14ac:dyDescent="0.3">
      <c r="A56" s="34"/>
    </row>
    <row r="57" spans="1:3" x14ac:dyDescent="0.3">
      <c r="A57" s="33" t="s">
        <v>1080</v>
      </c>
    </row>
    <row r="58" spans="1:3" x14ac:dyDescent="0.3">
      <c r="A58" s="34" t="s">
        <v>258</v>
      </c>
    </row>
    <row r="59" spans="1:3" x14ac:dyDescent="0.3">
      <c r="A59" s="47" t="s">
        <v>673</v>
      </c>
    </row>
    <row r="60" spans="1:3" x14ac:dyDescent="0.3">
      <c r="A60" s="47" t="s">
        <v>674</v>
      </c>
    </row>
    <row r="61" spans="1:3" x14ac:dyDescent="0.3">
      <c r="A61" s="47" t="s">
        <v>675</v>
      </c>
    </row>
    <row r="62" spans="1:3" x14ac:dyDescent="0.3">
      <c r="A62" s="47" t="s">
        <v>676</v>
      </c>
    </row>
  </sheetData>
  <mergeCells count="11">
    <mergeCell ref="A1:L1"/>
    <mergeCell ref="A2:H2"/>
    <mergeCell ref="I2:I4"/>
    <mergeCell ref="L2:L4"/>
    <mergeCell ref="K2:K4"/>
    <mergeCell ref="J2:J4"/>
    <mergeCell ref="A13:A20"/>
    <mergeCell ref="L13:L20"/>
    <mergeCell ref="A7:A12"/>
    <mergeCell ref="A4:B4"/>
    <mergeCell ref="L7:L12"/>
  </mergeCells>
  <pageMargins left="0.7" right="0.7" top="0.75" bottom="0.75"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8D33D-D0A8-4359-AF08-CB356098B638}">
  <dimension ref="A1:P57"/>
  <sheetViews>
    <sheetView zoomScale="90" zoomScaleNormal="90" workbookViewId="0">
      <selection activeCell="O13" sqref="O13"/>
    </sheetView>
  </sheetViews>
  <sheetFormatPr baseColWidth="10" defaultRowHeight="13.5" x14ac:dyDescent="0.3"/>
  <cols>
    <col min="1" max="1" width="11.42578125" style="41"/>
    <col min="2" max="2" width="15.85546875" style="34" customWidth="1"/>
    <col min="3" max="9" width="11.42578125" style="34"/>
    <col min="10" max="10" width="12.42578125" style="34" customWidth="1"/>
    <col min="11" max="14" width="11.42578125" style="34"/>
    <col min="15" max="15" width="13.140625" style="34" customWidth="1"/>
    <col min="16" max="16" width="126.7109375" style="34" customWidth="1"/>
    <col min="17" max="16384" width="11.42578125" style="34"/>
  </cols>
  <sheetData>
    <row r="1" spans="1:16" x14ac:dyDescent="0.3">
      <c r="A1" s="186" t="s">
        <v>140</v>
      </c>
      <c r="B1" s="186"/>
      <c r="C1" s="186"/>
      <c r="D1" s="186"/>
      <c r="E1" s="186"/>
      <c r="F1" s="186"/>
      <c r="G1" s="186"/>
      <c r="H1" s="186"/>
      <c r="I1" s="186"/>
      <c r="J1" s="186"/>
      <c r="K1" s="186"/>
      <c r="L1" s="186"/>
    </row>
    <row r="2" spans="1:16" ht="15" customHeight="1" x14ac:dyDescent="0.3">
      <c r="A2" s="139"/>
      <c r="B2" s="139"/>
      <c r="C2" s="139"/>
      <c r="D2" s="139"/>
      <c r="E2" s="139"/>
      <c r="F2" s="139"/>
      <c r="G2" s="139"/>
      <c r="H2" s="139"/>
      <c r="I2" s="139"/>
      <c r="J2" s="139"/>
      <c r="K2" s="139"/>
      <c r="L2" s="139"/>
    </row>
    <row r="3" spans="1:16" ht="15" customHeight="1" x14ac:dyDescent="0.3">
      <c r="A3" s="145" t="s">
        <v>372</v>
      </c>
      <c r="B3" s="145"/>
      <c r="C3" s="145"/>
      <c r="D3" s="145"/>
      <c r="E3" s="145"/>
      <c r="F3" s="145"/>
      <c r="G3" s="145"/>
      <c r="H3" s="145"/>
      <c r="I3" s="135" t="s">
        <v>361</v>
      </c>
      <c r="J3" s="135" t="s">
        <v>375</v>
      </c>
      <c r="K3" s="135" t="s">
        <v>377</v>
      </c>
      <c r="L3" s="135" t="s">
        <v>362</v>
      </c>
      <c r="M3" s="89"/>
      <c r="N3" s="89"/>
      <c r="O3" s="89"/>
      <c r="P3" s="89"/>
    </row>
    <row r="4" spans="1:16" s="49" customFormat="1" ht="45" customHeight="1" x14ac:dyDescent="0.3">
      <c r="A4" s="51" t="s">
        <v>119</v>
      </c>
      <c r="B4" s="51" t="s">
        <v>288</v>
      </c>
      <c r="C4" s="51" t="s">
        <v>860</v>
      </c>
      <c r="D4" s="51" t="s">
        <v>861</v>
      </c>
      <c r="E4" s="51" t="s">
        <v>96</v>
      </c>
      <c r="F4" s="51" t="s">
        <v>97</v>
      </c>
      <c r="G4" s="51" t="s">
        <v>101</v>
      </c>
      <c r="H4" s="51" t="s">
        <v>94</v>
      </c>
      <c r="I4" s="135"/>
      <c r="J4" s="135"/>
      <c r="K4" s="135"/>
      <c r="L4" s="135"/>
      <c r="M4" s="115"/>
      <c r="N4" s="51" t="s">
        <v>161</v>
      </c>
      <c r="O4" s="51" t="s">
        <v>156</v>
      </c>
      <c r="P4" s="51" t="s">
        <v>163</v>
      </c>
    </row>
    <row r="5" spans="1:16" s="49" customFormat="1" ht="27" x14ac:dyDescent="0.3">
      <c r="A5" s="135" t="s">
        <v>156</v>
      </c>
      <c r="B5" s="135"/>
      <c r="C5" s="51">
        <v>0.1</v>
      </c>
      <c r="D5" s="51">
        <v>0.1</v>
      </c>
      <c r="E5" s="51">
        <v>0.1</v>
      </c>
      <c r="F5" s="51">
        <v>0.05</v>
      </c>
      <c r="G5" s="51">
        <v>0.05</v>
      </c>
      <c r="H5" s="51">
        <v>0.1</v>
      </c>
      <c r="I5" s="135"/>
      <c r="J5" s="135"/>
      <c r="K5" s="135"/>
      <c r="L5" s="135"/>
      <c r="M5" s="115"/>
      <c r="N5" s="68" t="s">
        <v>263</v>
      </c>
      <c r="O5" s="73">
        <f>H5</f>
        <v>0.1</v>
      </c>
      <c r="P5" s="73" t="s">
        <v>280</v>
      </c>
    </row>
    <row r="6" spans="1:16" ht="40.5" x14ac:dyDescent="0.3">
      <c r="A6" s="73" t="s">
        <v>141</v>
      </c>
      <c r="B6" s="68" t="s">
        <v>102</v>
      </c>
      <c r="C6" s="68">
        <v>90</v>
      </c>
      <c r="D6" s="68">
        <v>80</v>
      </c>
      <c r="E6" s="68">
        <v>90</v>
      </c>
      <c r="F6" s="68">
        <v>85</v>
      </c>
      <c r="G6" s="68">
        <v>85</v>
      </c>
      <c r="H6" s="73">
        <v>1</v>
      </c>
      <c r="I6" s="73">
        <f>SUM((C5*C6)+(D5*D6)+(E5*E6)+(F5*F6)+(G5*G6)+(H5*H6))</f>
        <v>34.6</v>
      </c>
      <c r="J6" s="53">
        <v>1</v>
      </c>
      <c r="K6" s="73">
        <f>I6*J6</f>
        <v>34.6</v>
      </c>
      <c r="L6" s="73">
        <f>J6*K6/100</f>
        <v>0.34600000000000003</v>
      </c>
      <c r="M6" s="89"/>
      <c r="N6" s="68" t="s">
        <v>265</v>
      </c>
      <c r="O6" s="73">
        <f>C5</f>
        <v>0.1</v>
      </c>
      <c r="P6" s="73" t="s">
        <v>281</v>
      </c>
    </row>
    <row r="7" spans="1:16" ht="40.5" x14ac:dyDescent="0.3">
      <c r="A7" s="73" t="s">
        <v>137</v>
      </c>
      <c r="B7" s="68" t="s">
        <v>103</v>
      </c>
      <c r="C7" s="68">
        <v>85</v>
      </c>
      <c r="D7" s="68">
        <v>85</v>
      </c>
      <c r="E7" s="68">
        <v>85</v>
      </c>
      <c r="F7" s="68">
        <v>90</v>
      </c>
      <c r="G7" s="68">
        <v>80</v>
      </c>
      <c r="H7" s="73">
        <v>1</v>
      </c>
      <c r="I7" s="73">
        <f>SUM((C5*C7)+(D5*D7)+(E5*E7)+(F5*F7)+(G5*G7)+(H5*H7))</f>
        <v>34.1</v>
      </c>
      <c r="J7" s="53">
        <v>1</v>
      </c>
      <c r="K7" s="73">
        <f t="shared" ref="K7:K15" si="0">I7*J7</f>
        <v>34.1</v>
      </c>
      <c r="L7" s="73">
        <f>J7*K7/100</f>
        <v>0.34100000000000003</v>
      </c>
      <c r="M7" s="89"/>
      <c r="N7" s="73" t="s">
        <v>231</v>
      </c>
      <c r="O7" s="73">
        <f>D5</f>
        <v>0.1</v>
      </c>
      <c r="P7" s="73" t="s">
        <v>282</v>
      </c>
    </row>
    <row r="8" spans="1:16" x14ac:dyDescent="0.3">
      <c r="A8" s="154" t="s">
        <v>796</v>
      </c>
      <c r="B8" s="51" t="s">
        <v>104</v>
      </c>
      <c r="C8" s="51">
        <v>80</v>
      </c>
      <c r="D8" s="51">
        <v>75</v>
      </c>
      <c r="E8" s="51">
        <v>80</v>
      </c>
      <c r="F8" s="51">
        <v>80</v>
      </c>
      <c r="G8" s="51">
        <v>75</v>
      </c>
      <c r="H8" s="76">
        <v>200</v>
      </c>
      <c r="I8" s="52">
        <f>SUM((C5*C8)+(D5*D8)+(E5*E8)+(F5*F8)+(G5*G8)+(H5*H8))</f>
        <v>51.25</v>
      </c>
      <c r="J8" s="128">
        <v>0.65</v>
      </c>
      <c r="K8" s="52">
        <f t="shared" si="0"/>
        <v>33.3125</v>
      </c>
      <c r="L8" s="154">
        <f>SUM(K8:K14)/100</f>
        <v>1.5001999999999998</v>
      </c>
      <c r="M8" s="89"/>
      <c r="N8" s="73" t="s">
        <v>283</v>
      </c>
      <c r="O8" s="73">
        <f>E5</f>
        <v>0.1</v>
      </c>
      <c r="P8" s="73" t="s">
        <v>284</v>
      </c>
    </row>
    <row r="9" spans="1:16" x14ac:dyDescent="0.3">
      <c r="A9" s="171"/>
      <c r="B9" s="51" t="s">
        <v>61</v>
      </c>
      <c r="C9" s="51">
        <v>75</v>
      </c>
      <c r="D9" s="51">
        <v>70</v>
      </c>
      <c r="E9" s="51">
        <v>75</v>
      </c>
      <c r="F9" s="51">
        <v>75</v>
      </c>
      <c r="G9" s="51">
        <v>70</v>
      </c>
      <c r="H9" s="76">
        <v>10</v>
      </c>
      <c r="I9" s="52">
        <f>SUM((C5*C9)+(D5*D9)+(E5*E9)+(F5*F9)+(G5*G9)+(H5*H9))</f>
        <v>30.25</v>
      </c>
      <c r="J9" s="128">
        <v>0.65</v>
      </c>
      <c r="K9" s="52">
        <f t="shared" si="0"/>
        <v>19.662500000000001</v>
      </c>
      <c r="L9" s="171"/>
      <c r="M9" s="89"/>
      <c r="N9" s="73" t="s">
        <v>235</v>
      </c>
      <c r="O9" s="73">
        <f>F5</f>
        <v>0.05</v>
      </c>
      <c r="P9" s="73" t="s">
        <v>285</v>
      </c>
    </row>
    <row r="10" spans="1:16" x14ac:dyDescent="0.3">
      <c r="A10" s="171"/>
      <c r="B10" s="51" t="s">
        <v>62</v>
      </c>
      <c r="C10" s="51">
        <v>70</v>
      </c>
      <c r="D10" s="51">
        <v>80</v>
      </c>
      <c r="E10" s="51">
        <v>70</v>
      </c>
      <c r="F10" s="51">
        <v>70</v>
      </c>
      <c r="G10" s="51">
        <v>80</v>
      </c>
      <c r="H10" s="76">
        <v>5</v>
      </c>
      <c r="I10" s="52">
        <f>SUM((C5*C10)+(D5*D10)+(E5*E10)+(F5*F10)+(G5*G10)+(H5*H10))</f>
        <v>30</v>
      </c>
      <c r="J10" s="128">
        <v>0.65</v>
      </c>
      <c r="K10" s="52">
        <f t="shared" si="0"/>
        <v>19.5</v>
      </c>
      <c r="L10" s="171"/>
      <c r="M10" s="89"/>
      <c r="N10" s="73" t="s">
        <v>286</v>
      </c>
      <c r="O10" s="73">
        <f>G5</f>
        <v>0.05</v>
      </c>
      <c r="P10" s="73" t="s">
        <v>287</v>
      </c>
    </row>
    <row r="11" spans="1:16" x14ac:dyDescent="0.3">
      <c r="A11" s="171"/>
      <c r="B11" s="51" t="s">
        <v>63</v>
      </c>
      <c r="C11" s="51">
        <v>80</v>
      </c>
      <c r="D11" s="51">
        <v>75</v>
      </c>
      <c r="E11" s="51">
        <v>80</v>
      </c>
      <c r="F11" s="51">
        <v>80</v>
      </c>
      <c r="G11" s="51">
        <v>70</v>
      </c>
      <c r="H11" s="76">
        <v>5</v>
      </c>
      <c r="I11" s="52">
        <f>SUM((C5*C11)+(D5*D11)+(E5*E11)+(F5*F11)+(G5*G11)+(H5*H11))</f>
        <v>31.5</v>
      </c>
      <c r="J11" s="128">
        <v>0.65</v>
      </c>
      <c r="K11" s="52">
        <f t="shared" si="0"/>
        <v>20.475000000000001</v>
      </c>
      <c r="L11" s="171"/>
      <c r="M11" s="89"/>
      <c r="N11" s="89"/>
      <c r="O11" s="89"/>
      <c r="P11" s="89"/>
    </row>
    <row r="12" spans="1:16" x14ac:dyDescent="0.3">
      <c r="A12" s="171"/>
      <c r="B12" s="51" t="s">
        <v>45</v>
      </c>
      <c r="C12" s="51">
        <v>90</v>
      </c>
      <c r="D12" s="51">
        <v>85</v>
      </c>
      <c r="E12" s="51">
        <v>90</v>
      </c>
      <c r="F12" s="51">
        <v>85</v>
      </c>
      <c r="G12" s="51">
        <v>85</v>
      </c>
      <c r="H12" s="76">
        <v>1</v>
      </c>
      <c r="I12" s="52">
        <f>SUM((C5*C12)+(D5*D12)+(E5*E12)+(F5*F12)+(G5*G12)+(H5*H12))</f>
        <v>35.1</v>
      </c>
      <c r="J12" s="128">
        <v>0.65</v>
      </c>
      <c r="K12" s="52">
        <f t="shared" si="0"/>
        <v>22.815000000000001</v>
      </c>
      <c r="L12" s="171"/>
      <c r="M12" s="89"/>
      <c r="N12" s="89"/>
      <c r="O12" s="89"/>
      <c r="P12" s="89"/>
    </row>
    <row r="13" spans="1:16" x14ac:dyDescent="0.3">
      <c r="A13" s="171"/>
      <c r="B13" s="51" t="s">
        <v>64</v>
      </c>
      <c r="C13" s="51">
        <v>60</v>
      </c>
      <c r="D13" s="51">
        <v>60</v>
      </c>
      <c r="E13" s="51">
        <v>60</v>
      </c>
      <c r="F13" s="51">
        <v>60</v>
      </c>
      <c r="G13" s="51">
        <v>60</v>
      </c>
      <c r="H13" s="76">
        <v>1</v>
      </c>
      <c r="I13" s="52">
        <f>SUM((C5*C13)+(D5*D13)+(E5*E13)+(F5*F13)+(G5*G13)+(H5*H13))</f>
        <v>24.1</v>
      </c>
      <c r="J13" s="128">
        <v>0.65</v>
      </c>
      <c r="K13" s="52">
        <f t="shared" si="0"/>
        <v>15.665000000000001</v>
      </c>
      <c r="L13" s="171"/>
      <c r="M13" s="89"/>
      <c r="N13" s="89"/>
      <c r="O13" s="89"/>
      <c r="P13" s="89"/>
    </row>
    <row r="14" spans="1:16" x14ac:dyDescent="0.3">
      <c r="A14" s="155"/>
      <c r="B14" s="51" t="s">
        <v>65</v>
      </c>
      <c r="C14" s="51">
        <v>70</v>
      </c>
      <c r="D14" s="51">
        <v>70</v>
      </c>
      <c r="E14" s="51">
        <v>75</v>
      </c>
      <c r="F14" s="51">
        <v>70</v>
      </c>
      <c r="G14" s="51">
        <v>70</v>
      </c>
      <c r="H14" s="76">
        <v>1</v>
      </c>
      <c r="I14" s="52">
        <f>SUM((C5*C14)+(D5*D14)+(E5*E14)+(F5*F14)+(G5*G14)+(H5*H14))</f>
        <v>28.6</v>
      </c>
      <c r="J14" s="128">
        <v>0.65</v>
      </c>
      <c r="K14" s="52">
        <f t="shared" si="0"/>
        <v>18.59</v>
      </c>
      <c r="L14" s="155"/>
      <c r="M14" s="89"/>
      <c r="N14" s="89"/>
      <c r="O14" s="89"/>
      <c r="P14" s="89"/>
    </row>
    <row r="15" spans="1:16" x14ac:dyDescent="0.3">
      <c r="A15" s="52" t="s">
        <v>801</v>
      </c>
      <c r="B15" s="51" t="s">
        <v>893</v>
      </c>
      <c r="C15" s="51">
        <v>80</v>
      </c>
      <c r="D15" s="51">
        <v>75</v>
      </c>
      <c r="E15" s="51">
        <v>80</v>
      </c>
      <c r="F15" s="51">
        <v>75</v>
      </c>
      <c r="G15" s="51">
        <v>80</v>
      </c>
      <c r="H15" s="76">
        <v>340</v>
      </c>
      <c r="I15" s="52">
        <f>SUM((C5*C15)+(D5*D15)+(E5*E15)+(F5*F15)+(G5*G15)+(H5*H15))</f>
        <v>65.25</v>
      </c>
      <c r="J15" s="128">
        <v>0.85</v>
      </c>
      <c r="K15" s="52">
        <f t="shared" si="0"/>
        <v>55.462499999999999</v>
      </c>
      <c r="L15" s="52">
        <f>SUM(K15)/100</f>
        <v>0.55462500000000003</v>
      </c>
      <c r="M15" s="89"/>
      <c r="N15" s="89"/>
      <c r="O15" s="89"/>
      <c r="P15" s="89"/>
    </row>
    <row r="16" spans="1:16" x14ac:dyDescent="0.3">
      <c r="A16" s="82"/>
      <c r="B16" s="89"/>
      <c r="C16" s="89"/>
      <c r="D16" s="89"/>
      <c r="E16" s="89"/>
      <c r="F16" s="89"/>
      <c r="G16" s="89"/>
      <c r="H16" s="89"/>
      <c r="I16" s="89"/>
      <c r="J16" s="89"/>
      <c r="K16" s="89"/>
      <c r="L16" s="89"/>
      <c r="M16" s="89"/>
      <c r="N16" s="89"/>
      <c r="O16" s="89"/>
      <c r="P16" s="89"/>
    </row>
    <row r="17" spans="1:1" x14ac:dyDescent="0.3">
      <c r="A17" s="33" t="s">
        <v>483</v>
      </c>
    </row>
    <row r="18" spans="1:1" x14ac:dyDescent="0.3">
      <c r="A18" s="34" t="s">
        <v>273</v>
      </c>
    </row>
    <row r="19" spans="1:1" x14ac:dyDescent="0.3">
      <c r="A19" s="47" t="s">
        <v>677</v>
      </c>
    </row>
    <row r="20" spans="1:1" x14ac:dyDescent="0.3">
      <c r="A20" s="47" t="s">
        <v>678</v>
      </c>
    </row>
    <row r="21" spans="1:1" x14ac:dyDescent="0.3">
      <c r="A21" s="47" t="s">
        <v>679</v>
      </c>
    </row>
    <row r="22" spans="1:1" x14ac:dyDescent="0.3">
      <c r="A22" s="47" t="s">
        <v>680</v>
      </c>
    </row>
    <row r="23" spans="1:1" x14ac:dyDescent="0.3">
      <c r="A23" s="34"/>
    </row>
    <row r="24" spans="1:1" x14ac:dyDescent="0.3">
      <c r="A24" s="33" t="s">
        <v>238</v>
      </c>
    </row>
    <row r="25" spans="1:1" x14ac:dyDescent="0.3">
      <c r="A25" s="34" t="s">
        <v>274</v>
      </c>
    </row>
    <row r="26" spans="1:1" x14ac:dyDescent="0.3">
      <c r="A26" s="47" t="s">
        <v>681</v>
      </c>
    </row>
    <row r="27" spans="1:1" x14ac:dyDescent="0.3">
      <c r="A27" s="47" t="s">
        <v>682</v>
      </c>
    </row>
    <row r="28" spans="1:1" x14ac:dyDescent="0.3">
      <c r="A28" s="47" t="s">
        <v>683</v>
      </c>
    </row>
    <row r="29" spans="1:1" x14ac:dyDescent="0.3">
      <c r="A29" s="47" t="s">
        <v>684</v>
      </c>
    </row>
    <row r="30" spans="1:1" x14ac:dyDescent="0.3">
      <c r="A30" s="34"/>
    </row>
    <row r="31" spans="1:1" x14ac:dyDescent="0.3">
      <c r="A31" s="33" t="s">
        <v>240</v>
      </c>
    </row>
    <row r="32" spans="1:1" x14ac:dyDescent="0.3">
      <c r="A32" s="34" t="s">
        <v>275</v>
      </c>
    </row>
    <row r="33" spans="1:1" x14ac:dyDescent="0.3">
      <c r="A33" s="47" t="s">
        <v>685</v>
      </c>
    </row>
    <row r="34" spans="1:1" x14ac:dyDescent="0.3">
      <c r="A34" s="47" t="s">
        <v>686</v>
      </c>
    </row>
    <row r="35" spans="1:1" x14ac:dyDescent="0.3">
      <c r="A35" s="47" t="s">
        <v>687</v>
      </c>
    </row>
    <row r="36" spans="1:1" x14ac:dyDescent="0.3">
      <c r="A36" s="47" t="s">
        <v>688</v>
      </c>
    </row>
    <row r="37" spans="1:1" x14ac:dyDescent="0.3">
      <c r="A37" s="34"/>
    </row>
    <row r="38" spans="1:1" x14ac:dyDescent="0.3">
      <c r="A38" s="33" t="s">
        <v>138</v>
      </c>
    </row>
    <row r="39" spans="1:1" x14ac:dyDescent="0.3">
      <c r="A39" s="34" t="s">
        <v>276</v>
      </c>
    </row>
    <row r="40" spans="1:1" x14ac:dyDescent="0.3">
      <c r="A40" s="47" t="s">
        <v>689</v>
      </c>
    </row>
    <row r="41" spans="1:1" x14ac:dyDescent="0.3">
      <c r="A41" s="47" t="s">
        <v>690</v>
      </c>
    </row>
    <row r="42" spans="1:1" x14ac:dyDescent="0.3">
      <c r="A42" s="47" t="s">
        <v>643</v>
      </c>
    </row>
    <row r="43" spans="1:1" x14ac:dyDescent="0.3">
      <c r="A43" s="47" t="s">
        <v>691</v>
      </c>
    </row>
    <row r="44" spans="1:1" x14ac:dyDescent="0.3">
      <c r="A44" s="34"/>
    </row>
    <row r="45" spans="1:1" x14ac:dyDescent="0.3">
      <c r="A45" s="33" t="s">
        <v>139</v>
      </c>
    </row>
    <row r="46" spans="1:1" x14ac:dyDescent="0.3">
      <c r="A46" s="34" t="s">
        <v>277</v>
      </c>
    </row>
    <row r="47" spans="1:1" x14ac:dyDescent="0.3">
      <c r="A47" s="47" t="s">
        <v>692</v>
      </c>
    </row>
    <row r="48" spans="1:1" x14ac:dyDescent="0.3">
      <c r="A48" s="47" t="s">
        <v>693</v>
      </c>
    </row>
    <row r="49" spans="1:1" x14ac:dyDescent="0.3">
      <c r="A49" s="47" t="s">
        <v>694</v>
      </c>
    </row>
    <row r="50" spans="1:1" x14ac:dyDescent="0.3">
      <c r="A50" s="47" t="s">
        <v>695</v>
      </c>
    </row>
    <row r="51" spans="1:1" x14ac:dyDescent="0.3">
      <c r="A51" s="34"/>
    </row>
    <row r="52" spans="1:1" x14ac:dyDescent="0.3">
      <c r="A52" s="33" t="s">
        <v>244</v>
      </c>
    </row>
    <row r="53" spans="1:1" x14ac:dyDescent="0.3">
      <c r="A53" s="34" t="s">
        <v>279</v>
      </c>
    </row>
    <row r="54" spans="1:1" x14ac:dyDescent="0.3">
      <c r="A54" s="47" t="s">
        <v>696</v>
      </c>
    </row>
    <row r="55" spans="1:1" x14ac:dyDescent="0.3">
      <c r="A55" s="47" t="s">
        <v>697</v>
      </c>
    </row>
    <row r="56" spans="1:1" x14ac:dyDescent="0.3">
      <c r="A56" s="47" t="s">
        <v>651</v>
      </c>
    </row>
    <row r="57" spans="1:1" x14ac:dyDescent="0.3">
      <c r="A57" s="47" t="s">
        <v>698</v>
      </c>
    </row>
  </sheetData>
  <mergeCells count="9">
    <mergeCell ref="L8:L14"/>
    <mergeCell ref="A1:L2"/>
    <mergeCell ref="A3:H3"/>
    <mergeCell ref="I3:I5"/>
    <mergeCell ref="L3:L5"/>
    <mergeCell ref="K3:K5"/>
    <mergeCell ref="J3:J5"/>
    <mergeCell ref="A8:A14"/>
    <mergeCell ref="A5:B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12C05-2483-4677-A145-C88647D775EB}">
  <dimension ref="A2:I150"/>
  <sheetViews>
    <sheetView zoomScale="80" zoomScaleNormal="80" workbookViewId="0">
      <selection activeCell="A150" sqref="A150:XFD150"/>
    </sheetView>
  </sheetViews>
  <sheetFormatPr baseColWidth="10" defaultRowHeight="13.5" x14ac:dyDescent="0.3"/>
  <cols>
    <col min="1" max="1" width="11.42578125" style="89"/>
    <col min="2" max="2" width="16.28515625" style="82" customWidth="1"/>
    <col min="3" max="3" width="13.42578125" style="82" customWidth="1"/>
    <col min="4" max="9" width="15.28515625" style="89" customWidth="1"/>
    <col min="10" max="16384" width="11.42578125" style="34"/>
  </cols>
  <sheetData>
    <row r="2" spans="1:9" s="77" customFormat="1" ht="12.75" x14ac:dyDescent="0.25">
      <c r="A2" s="52" t="s">
        <v>740</v>
      </c>
      <c r="B2" s="52" t="s">
        <v>1089</v>
      </c>
      <c r="C2" s="52" t="s">
        <v>744</v>
      </c>
      <c r="D2" s="145" t="s">
        <v>1090</v>
      </c>
      <c r="E2" s="145"/>
      <c r="F2" s="145"/>
      <c r="G2" s="145"/>
      <c r="H2" s="145"/>
      <c r="I2" s="145"/>
    </row>
    <row r="3" spans="1:9" ht="63.75" x14ac:dyDescent="0.3">
      <c r="A3" s="146" t="s">
        <v>741</v>
      </c>
      <c r="B3" s="135" t="s">
        <v>1091</v>
      </c>
      <c r="C3" s="146">
        <f>SUM(D4:I4)</f>
        <v>4</v>
      </c>
      <c r="D3" s="51" t="s">
        <v>157</v>
      </c>
      <c r="E3" s="51" t="s">
        <v>1092</v>
      </c>
      <c r="F3" s="51" t="s">
        <v>158</v>
      </c>
      <c r="G3" s="51" t="s">
        <v>1093</v>
      </c>
      <c r="H3" s="51" t="s">
        <v>159</v>
      </c>
      <c r="I3" s="51" t="s">
        <v>160</v>
      </c>
    </row>
    <row r="4" spans="1:9" x14ac:dyDescent="0.3">
      <c r="A4" s="148"/>
      <c r="B4" s="135"/>
      <c r="C4" s="147"/>
      <c r="D4" s="51">
        <v>1</v>
      </c>
      <c r="E4" s="51">
        <v>1.2</v>
      </c>
      <c r="F4" s="51">
        <v>0.8</v>
      </c>
      <c r="G4" s="51">
        <v>0.6</v>
      </c>
      <c r="H4" s="51">
        <v>0.2</v>
      </c>
      <c r="I4" s="51">
        <v>0.2</v>
      </c>
    </row>
    <row r="5" spans="1:9" ht="63.75" x14ac:dyDescent="0.3">
      <c r="A5" s="148"/>
      <c r="B5" s="135" t="s">
        <v>1094</v>
      </c>
      <c r="C5" s="146">
        <f>SUM(D6:I6)</f>
        <v>1</v>
      </c>
      <c r="D5" s="51" t="s">
        <v>157</v>
      </c>
      <c r="E5" s="51" t="s">
        <v>1092</v>
      </c>
      <c r="F5" s="51" t="s">
        <v>158</v>
      </c>
      <c r="G5" s="51" t="s">
        <v>1093</v>
      </c>
      <c r="H5" s="51" t="s">
        <v>159</v>
      </c>
      <c r="I5" s="52" t="s">
        <v>94</v>
      </c>
    </row>
    <row r="6" spans="1:9" x14ac:dyDescent="0.3">
      <c r="A6" s="148"/>
      <c r="B6" s="135"/>
      <c r="C6" s="147"/>
      <c r="D6" s="51">
        <v>0.2</v>
      </c>
      <c r="E6" s="51">
        <v>0.3</v>
      </c>
      <c r="F6" s="51">
        <v>0.2</v>
      </c>
      <c r="G6" s="51">
        <v>0.2</v>
      </c>
      <c r="H6" s="51">
        <v>0.05</v>
      </c>
      <c r="I6" s="52">
        <v>0.05</v>
      </c>
    </row>
    <row r="7" spans="1:9" ht="25.5" x14ac:dyDescent="0.3">
      <c r="A7" s="148"/>
      <c r="B7" s="135" t="s">
        <v>1095</v>
      </c>
      <c r="C7" s="146">
        <f>SUM(D8:I8)</f>
        <v>0.6</v>
      </c>
      <c r="D7" s="51" t="s">
        <v>265</v>
      </c>
      <c r="E7" s="51" t="s">
        <v>231</v>
      </c>
      <c r="F7" s="51" t="s">
        <v>283</v>
      </c>
      <c r="G7" s="51" t="s">
        <v>235</v>
      </c>
      <c r="H7" s="51" t="s">
        <v>286</v>
      </c>
      <c r="I7" s="51" t="s">
        <v>94</v>
      </c>
    </row>
    <row r="8" spans="1:9" ht="22.5" customHeight="1" x14ac:dyDescent="0.3">
      <c r="A8" s="148"/>
      <c r="B8" s="135"/>
      <c r="C8" s="147"/>
      <c r="D8" s="51">
        <v>0.2</v>
      </c>
      <c r="E8" s="51">
        <v>0.15</v>
      </c>
      <c r="F8" s="51">
        <v>0.1</v>
      </c>
      <c r="G8" s="51">
        <v>0.05</v>
      </c>
      <c r="H8" s="51">
        <v>0.05</v>
      </c>
      <c r="I8" s="51">
        <v>0.05</v>
      </c>
    </row>
    <row r="9" spans="1:9" ht="25.5" x14ac:dyDescent="0.3">
      <c r="A9" s="148"/>
      <c r="B9" s="135" t="s">
        <v>786</v>
      </c>
      <c r="C9" s="146">
        <f>SUM(D10:I10)</f>
        <v>1</v>
      </c>
      <c r="D9" s="51" t="s">
        <v>265</v>
      </c>
      <c r="E9" s="51" t="s">
        <v>286</v>
      </c>
      <c r="F9" s="51" t="s">
        <v>231</v>
      </c>
      <c r="G9" s="51" t="s">
        <v>235</v>
      </c>
      <c r="H9" s="51" t="s">
        <v>1075</v>
      </c>
      <c r="I9" s="51" t="s">
        <v>94</v>
      </c>
    </row>
    <row r="10" spans="1:9" ht="15.75" customHeight="1" x14ac:dyDescent="0.3">
      <c r="A10" s="148"/>
      <c r="B10" s="135"/>
      <c r="C10" s="147"/>
      <c r="D10" s="51">
        <v>0.4</v>
      </c>
      <c r="E10" s="51">
        <v>0.2</v>
      </c>
      <c r="F10" s="51">
        <v>0.2</v>
      </c>
      <c r="G10" s="51">
        <v>0.1</v>
      </c>
      <c r="H10" s="51">
        <v>0.05</v>
      </c>
      <c r="I10" s="51">
        <v>0.05</v>
      </c>
    </row>
    <row r="11" spans="1:9" ht="25.5" x14ac:dyDescent="0.3">
      <c r="A11" s="148"/>
      <c r="B11" s="135" t="s">
        <v>151</v>
      </c>
      <c r="C11" s="146">
        <f>SUM(D12:I12)</f>
        <v>1</v>
      </c>
      <c r="D11" s="51" t="s">
        <v>265</v>
      </c>
      <c r="E11" s="51" t="s">
        <v>286</v>
      </c>
      <c r="F11" s="51" t="s">
        <v>231</v>
      </c>
      <c r="G11" s="51" t="s">
        <v>235</v>
      </c>
      <c r="H11" s="51" t="s">
        <v>1096</v>
      </c>
      <c r="I11" s="51" t="s">
        <v>94</v>
      </c>
    </row>
    <row r="12" spans="1:9" ht="15.75" customHeight="1" x14ac:dyDescent="0.3">
      <c r="A12" s="148"/>
      <c r="B12" s="135"/>
      <c r="C12" s="147"/>
      <c r="D12" s="51">
        <v>0.4</v>
      </c>
      <c r="E12" s="51">
        <v>0.2</v>
      </c>
      <c r="F12" s="51">
        <v>0.2</v>
      </c>
      <c r="G12" s="51">
        <v>0.1</v>
      </c>
      <c r="H12" s="51">
        <v>0.05</v>
      </c>
      <c r="I12" s="51">
        <v>0.05</v>
      </c>
    </row>
    <row r="13" spans="1:9" ht="18" customHeight="1" x14ac:dyDescent="0.3">
      <c r="A13" s="148"/>
      <c r="B13" s="135" t="s">
        <v>452</v>
      </c>
      <c r="C13" s="146">
        <f>SUM(D14:I14)</f>
        <v>1.5</v>
      </c>
      <c r="D13" s="51" t="s">
        <v>426</v>
      </c>
      <c r="E13" s="51" t="s">
        <v>439</v>
      </c>
      <c r="F13" s="143" t="s">
        <v>1130</v>
      </c>
      <c r="G13" s="144"/>
      <c r="H13" s="143" t="s">
        <v>456</v>
      </c>
      <c r="I13" s="144"/>
    </row>
    <row r="14" spans="1:9" ht="15.75" customHeight="1" x14ac:dyDescent="0.3">
      <c r="A14" s="147"/>
      <c r="B14" s="135"/>
      <c r="C14" s="147"/>
      <c r="D14" s="51">
        <f>'3.Tropas'!C18</f>
        <v>0.3</v>
      </c>
      <c r="E14" s="51">
        <f>'3.Tropas'!C19</f>
        <v>0.4</v>
      </c>
      <c r="F14" s="143">
        <f>'3.Tropas'!C20</f>
        <v>0.45</v>
      </c>
      <c r="G14" s="144"/>
      <c r="H14" s="143">
        <f>'3.Tropas'!C21</f>
        <v>0.35</v>
      </c>
      <c r="I14" s="144"/>
    </row>
    <row r="15" spans="1:9" ht="25.5" x14ac:dyDescent="0.3">
      <c r="A15" s="145" t="s">
        <v>789</v>
      </c>
      <c r="B15" s="145" t="s">
        <v>155</v>
      </c>
      <c r="C15" s="146">
        <f>SUM(D16:I16)</f>
        <v>1.5</v>
      </c>
      <c r="D15" s="51" t="s">
        <v>231</v>
      </c>
      <c r="E15" s="51" t="s">
        <v>232</v>
      </c>
      <c r="F15" s="51" t="s">
        <v>233</v>
      </c>
      <c r="G15" s="51" t="s">
        <v>234</v>
      </c>
      <c r="H15" s="51" t="s">
        <v>235</v>
      </c>
      <c r="I15" s="51" t="s">
        <v>94</v>
      </c>
    </row>
    <row r="16" spans="1:9" ht="15.75" customHeight="1" x14ac:dyDescent="0.3">
      <c r="A16" s="145"/>
      <c r="B16" s="145"/>
      <c r="C16" s="147"/>
      <c r="D16" s="51">
        <v>0.3</v>
      </c>
      <c r="E16" s="51">
        <v>0.6</v>
      </c>
      <c r="F16" s="51">
        <v>0.4</v>
      </c>
      <c r="G16" s="51">
        <v>0.1</v>
      </c>
      <c r="H16" s="51">
        <v>0.05</v>
      </c>
      <c r="I16" s="51">
        <v>0.05</v>
      </c>
    </row>
    <row r="17" spans="1:9" ht="38.25" x14ac:dyDescent="0.3">
      <c r="A17" s="145"/>
      <c r="B17" s="135" t="s">
        <v>458</v>
      </c>
      <c r="C17" s="146">
        <f>SUM(D18:I18)</f>
        <v>1</v>
      </c>
      <c r="D17" s="51" t="s">
        <v>471</v>
      </c>
      <c r="E17" s="51" t="s">
        <v>472</v>
      </c>
      <c r="F17" s="51" t="s">
        <v>473</v>
      </c>
      <c r="G17" s="51" t="s">
        <v>231</v>
      </c>
      <c r="H17" s="51" t="s">
        <v>474</v>
      </c>
      <c r="I17" s="51" t="s">
        <v>94</v>
      </c>
    </row>
    <row r="18" spans="1:9" ht="15.75" customHeight="1" x14ac:dyDescent="0.3">
      <c r="A18" s="145"/>
      <c r="B18" s="135"/>
      <c r="C18" s="147"/>
      <c r="D18" s="51">
        <v>0.2</v>
      </c>
      <c r="E18" s="51">
        <v>0.3</v>
      </c>
      <c r="F18" s="51">
        <v>0.3</v>
      </c>
      <c r="G18" s="51">
        <v>0.1</v>
      </c>
      <c r="H18" s="51">
        <v>0.05</v>
      </c>
      <c r="I18" s="51">
        <v>0.05</v>
      </c>
    </row>
    <row r="19" spans="1:9" ht="38.25" x14ac:dyDescent="0.3">
      <c r="A19" s="145" t="s">
        <v>790</v>
      </c>
      <c r="B19" s="145" t="s">
        <v>379</v>
      </c>
      <c r="C19" s="146">
        <f>SUM(D20:I20)</f>
        <v>1.3000000000000003</v>
      </c>
      <c r="D19" s="51" t="s">
        <v>381</v>
      </c>
      <c r="E19" s="51" t="s">
        <v>1097</v>
      </c>
      <c r="F19" s="51" t="s">
        <v>1098</v>
      </c>
      <c r="G19" s="51" t="s">
        <v>384</v>
      </c>
      <c r="H19" s="51" t="s">
        <v>1099</v>
      </c>
      <c r="I19" s="51" t="s">
        <v>380</v>
      </c>
    </row>
    <row r="20" spans="1:9" ht="15.75" customHeight="1" x14ac:dyDescent="0.3">
      <c r="A20" s="145"/>
      <c r="B20" s="145"/>
      <c r="C20" s="147"/>
      <c r="D20" s="51">
        <v>0.5</v>
      </c>
      <c r="E20" s="51">
        <v>0.4</v>
      </c>
      <c r="F20" s="51">
        <v>0.2</v>
      </c>
      <c r="G20" s="51">
        <v>0.1</v>
      </c>
      <c r="H20" s="51">
        <v>0.05</v>
      </c>
      <c r="I20" s="51">
        <v>0.05</v>
      </c>
    </row>
    <row r="21" spans="1:9" ht="25.5" x14ac:dyDescent="0.3">
      <c r="A21" s="145"/>
      <c r="B21" s="135" t="s">
        <v>1100</v>
      </c>
      <c r="C21" s="146">
        <f>SUM(D22:I22)</f>
        <v>1.1000000000000003</v>
      </c>
      <c r="D21" s="51" t="s">
        <v>337</v>
      </c>
      <c r="E21" s="51" t="s">
        <v>231</v>
      </c>
      <c r="F21" s="51" t="s">
        <v>157</v>
      </c>
      <c r="G21" s="51" t="s">
        <v>235</v>
      </c>
      <c r="H21" s="51" t="s">
        <v>286</v>
      </c>
      <c r="I21" s="51" t="s">
        <v>94</v>
      </c>
    </row>
    <row r="22" spans="1:9" ht="15.75" customHeight="1" x14ac:dyDescent="0.3">
      <c r="A22" s="145"/>
      <c r="B22" s="135"/>
      <c r="C22" s="147"/>
      <c r="D22" s="51">
        <v>0.4</v>
      </c>
      <c r="E22" s="51">
        <v>0.2</v>
      </c>
      <c r="F22" s="51">
        <v>0.3</v>
      </c>
      <c r="G22" s="51">
        <v>0.1</v>
      </c>
      <c r="H22" s="51">
        <v>0.05</v>
      </c>
      <c r="I22" s="51">
        <v>0.05</v>
      </c>
    </row>
    <row r="23" spans="1:9" ht="25.5" x14ac:dyDescent="0.3">
      <c r="A23" s="145"/>
      <c r="B23" s="135" t="s">
        <v>1101</v>
      </c>
      <c r="C23" s="146">
        <f>SUM(D24:I24)</f>
        <v>0.80000000000000016</v>
      </c>
      <c r="D23" s="51" t="s">
        <v>289</v>
      </c>
      <c r="E23" s="51" t="s">
        <v>291</v>
      </c>
      <c r="F23" s="51" t="s">
        <v>293</v>
      </c>
      <c r="G23" s="51" t="s">
        <v>231</v>
      </c>
      <c r="H23" s="51" t="s">
        <v>296</v>
      </c>
      <c r="I23" s="51" t="s">
        <v>94</v>
      </c>
    </row>
    <row r="24" spans="1:9" ht="15.75" customHeight="1" x14ac:dyDescent="0.3">
      <c r="A24" s="145"/>
      <c r="B24" s="135"/>
      <c r="C24" s="147"/>
      <c r="D24" s="51">
        <v>0.2</v>
      </c>
      <c r="E24" s="51">
        <v>0.2</v>
      </c>
      <c r="F24" s="51">
        <v>0.2</v>
      </c>
      <c r="G24" s="51">
        <v>0.1</v>
      </c>
      <c r="H24" s="51">
        <v>0.05</v>
      </c>
      <c r="I24" s="51">
        <v>0.05</v>
      </c>
    </row>
    <row r="25" spans="1:9" ht="25.5" x14ac:dyDescent="0.3">
      <c r="A25" s="145" t="s">
        <v>405</v>
      </c>
      <c r="B25" s="135" t="s">
        <v>791</v>
      </c>
      <c r="C25" s="146">
        <f>SUM(D26:I26)</f>
        <v>1.5</v>
      </c>
      <c r="D25" s="51" t="s">
        <v>381</v>
      </c>
      <c r="E25" s="51" t="s">
        <v>268</v>
      </c>
      <c r="F25" s="51" t="s">
        <v>414</v>
      </c>
      <c r="G25" s="51" t="s">
        <v>415</v>
      </c>
      <c r="H25" s="51" t="s">
        <v>416</v>
      </c>
      <c r="I25" s="51" t="s">
        <v>94</v>
      </c>
    </row>
    <row r="26" spans="1:9" ht="15.75" customHeight="1" x14ac:dyDescent="0.3">
      <c r="A26" s="145"/>
      <c r="B26" s="135"/>
      <c r="C26" s="147"/>
      <c r="D26" s="51">
        <v>0.5</v>
      </c>
      <c r="E26" s="51">
        <v>0.4</v>
      </c>
      <c r="F26" s="51">
        <v>0.3</v>
      </c>
      <c r="G26" s="51">
        <v>0.2</v>
      </c>
      <c r="H26" s="51">
        <v>0.05</v>
      </c>
      <c r="I26" s="51">
        <v>0.05</v>
      </c>
    </row>
    <row r="27" spans="1:9" ht="26.25" customHeight="1" x14ac:dyDescent="0.3">
      <c r="A27" s="145" t="s">
        <v>987</v>
      </c>
      <c r="B27" s="135" t="s">
        <v>993</v>
      </c>
      <c r="C27" s="135">
        <f>SUM(D28:I28)</f>
        <v>1.2</v>
      </c>
      <c r="D27" s="51" t="s">
        <v>938</v>
      </c>
      <c r="E27" s="51" t="s">
        <v>940</v>
      </c>
      <c r="F27" s="51" t="s">
        <v>937</v>
      </c>
      <c r="G27" s="51" t="s">
        <v>936</v>
      </c>
      <c r="H27" s="51" t="s">
        <v>939</v>
      </c>
      <c r="I27" s="51" t="s">
        <v>94</v>
      </c>
    </row>
    <row r="28" spans="1:9" ht="15.75" customHeight="1" x14ac:dyDescent="0.3">
      <c r="A28" s="145"/>
      <c r="B28" s="135"/>
      <c r="C28" s="135"/>
      <c r="D28" s="51">
        <v>0.4</v>
      </c>
      <c r="E28" s="51">
        <v>0.3</v>
      </c>
      <c r="F28" s="51">
        <v>0.2</v>
      </c>
      <c r="G28" s="51">
        <v>0.2</v>
      </c>
      <c r="H28" s="51">
        <v>0.05</v>
      </c>
      <c r="I28" s="51">
        <v>0.05</v>
      </c>
    </row>
    <row r="29" spans="1:9" ht="25.5" x14ac:dyDescent="0.3">
      <c r="A29" s="145" t="s">
        <v>794</v>
      </c>
      <c r="B29" s="135" t="s">
        <v>1068</v>
      </c>
      <c r="C29" s="146">
        <f>SUM(D30:I30)</f>
        <v>0.8</v>
      </c>
      <c r="D29" s="51" t="s">
        <v>265</v>
      </c>
      <c r="E29" s="51" t="s">
        <v>231</v>
      </c>
      <c r="F29" s="51" t="s">
        <v>268</v>
      </c>
      <c r="G29" s="51" t="s">
        <v>270</v>
      </c>
      <c r="H29" s="51" t="s">
        <v>235</v>
      </c>
      <c r="I29" s="51" t="s">
        <v>94</v>
      </c>
    </row>
    <row r="30" spans="1:9" ht="15.75" customHeight="1" x14ac:dyDescent="0.3">
      <c r="A30" s="145"/>
      <c r="B30" s="135"/>
      <c r="C30" s="147"/>
      <c r="D30" s="51">
        <v>0.3</v>
      </c>
      <c r="E30" s="51" t="s">
        <v>1102</v>
      </c>
      <c r="F30" s="51">
        <v>0.1</v>
      </c>
      <c r="G30" s="51">
        <v>0.1</v>
      </c>
      <c r="H30" s="51">
        <v>0.1</v>
      </c>
      <c r="I30" s="51">
        <v>0.2</v>
      </c>
    </row>
    <row r="31" spans="1:9" ht="25.5" x14ac:dyDescent="0.3">
      <c r="A31" s="145"/>
      <c r="B31" s="145" t="s">
        <v>792</v>
      </c>
      <c r="C31" s="146">
        <f>SUM(D32:I32)</f>
        <v>0.5</v>
      </c>
      <c r="D31" s="51" t="s">
        <v>265</v>
      </c>
      <c r="E31" s="51" t="s">
        <v>231</v>
      </c>
      <c r="F31" s="51" t="s">
        <v>283</v>
      </c>
      <c r="G31" s="51" t="s">
        <v>235</v>
      </c>
      <c r="H31" s="51" t="s">
        <v>286</v>
      </c>
      <c r="I31" s="51" t="s">
        <v>94</v>
      </c>
    </row>
    <row r="32" spans="1:9" ht="15.75" customHeight="1" x14ac:dyDescent="0.3">
      <c r="A32" s="145"/>
      <c r="B32" s="145"/>
      <c r="C32" s="147"/>
      <c r="D32" s="51">
        <v>0.1</v>
      </c>
      <c r="E32" s="51">
        <v>0.1</v>
      </c>
      <c r="F32" s="51">
        <v>0.1</v>
      </c>
      <c r="G32" s="51">
        <v>0.05</v>
      </c>
      <c r="H32" s="51">
        <v>0.05</v>
      </c>
      <c r="I32" s="51">
        <v>0.1</v>
      </c>
    </row>
    <row r="34" spans="1:9" x14ac:dyDescent="0.3">
      <c r="A34" s="94" t="s">
        <v>1144</v>
      </c>
    </row>
    <row r="35" spans="1:9" x14ac:dyDescent="0.3">
      <c r="A35" s="89" t="s">
        <v>1103</v>
      </c>
    </row>
    <row r="36" spans="1:9" x14ac:dyDescent="0.3">
      <c r="A36" s="95" t="s">
        <v>1145</v>
      </c>
    </row>
    <row r="37" spans="1:9" s="41" customFormat="1" x14ac:dyDescent="0.3">
      <c r="A37" s="95" t="s">
        <v>1146</v>
      </c>
      <c r="B37" s="82"/>
      <c r="C37" s="82"/>
      <c r="D37" s="89"/>
      <c r="E37" s="89"/>
      <c r="F37" s="89"/>
      <c r="G37" s="89"/>
      <c r="H37" s="89"/>
      <c r="I37" s="89"/>
    </row>
    <row r="38" spans="1:9" s="41" customFormat="1" x14ac:dyDescent="0.3">
      <c r="A38" s="95" t="s">
        <v>1147</v>
      </c>
      <c r="B38" s="82"/>
      <c r="C38" s="82"/>
      <c r="D38" s="89"/>
      <c r="E38" s="89"/>
      <c r="F38" s="89"/>
      <c r="G38" s="89"/>
      <c r="H38" s="89"/>
      <c r="I38" s="89"/>
    </row>
    <row r="39" spans="1:9" s="41" customFormat="1" x14ac:dyDescent="0.3">
      <c r="A39" s="95" t="s">
        <v>1148</v>
      </c>
      <c r="B39" s="82"/>
      <c r="C39" s="82"/>
      <c r="D39" s="89"/>
      <c r="E39" s="89"/>
      <c r="F39" s="89"/>
      <c r="G39" s="89"/>
      <c r="H39" s="89"/>
      <c r="I39" s="89"/>
    </row>
    <row r="40" spans="1:9" s="41" customFormat="1" x14ac:dyDescent="0.3">
      <c r="A40" s="95" t="s">
        <v>1149</v>
      </c>
      <c r="B40" s="82"/>
      <c r="C40" s="82"/>
      <c r="D40" s="89"/>
      <c r="E40" s="89"/>
      <c r="F40" s="89"/>
      <c r="G40" s="89"/>
      <c r="H40" s="89"/>
      <c r="I40" s="89"/>
    </row>
    <row r="41" spans="1:9" s="41" customFormat="1" x14ac:dyDescent="0.3">
      <c r="A41" s="95" t="s">
        <v>1104</v>
      </c>
      <c r="B41" s="82"/>
      <c r="C41" s="82"/>
      <c r="D41" s="89"/>
      <c r="E41" s="89"/>
      <c r="F41" s="89"/>
      <c r="G41" s="89"/>
      <c r="H41" s="89"/>
      <c r="I41" s="89"/>
    </row>
    <row r="42" spans="1:9" s="133" customFormat="1" x14ac:dyDescent="0.3">
      <c r="A42" s="116"/>
      <c r="B42" s="116"/>
      <c r="C42" s="116"/>
      <c r="D42" s="116"/>
      <c r="E42" s="116"/>
      <c r="F42" s="116"/>
      <c r="G42" s="42"/>
      <c r="H42" s="42"/>
      <c r="I42" s="42"/>
    </row>
    <row r="43" spans="1:9" s="41" customFormat="1" x14ac:dyDescent="0.3">
      <c r="A43" s="94" t="s">
        <v>1150</v>
      </c>
      <c r="B43" s="82"/>
      <c r="C43" s="82"/>
      <c r="D43" s="89"/>
      <c r="E43" s="89"/>
      <c r="F43" s="89"/>
      <c r="G43" s="89"/>
      <c r="H43" s="89"/>
      <c r="I43" s="89"/>
    </row>
    <row r="44" spans="1:9" s="41" customFormat="1" x14ac:dyDescent="0.3">
      <c r="A44" s="89" t="s">
        <v>1105</v>
      </c>
      <c r="B44" s="82"/>
      <c r="C44" s="82"/>
      <c r="D44" s="89"/>
      <c r="E44" s="89"/>
      <c r="F44" s="89"/>
      <c r="G44" s="89"/>
      <c r="H44" s="89"/>
      <c r="I44" s="89"/>
    </row>
    <row r="45" spans="1:9" s="41" customFormat="1" x14ac:dyDescent="0.3">
      <c r="A45" s="95" t="s">
        <v>1151</v>
      </c>
      <c r="B45" s="82"/>
      <c r="C45" s="82"/>
      <c r="D45" s="89"/>
      <c r="E45" s="89"/>
      <c r="F45" s="89"/>
      <c r="G45" s="89"/>
      <c r="H45" s="89"/>
      <c r="I45" s="89"/>
    </row>
    <row r="46" spans="1:9" s="41" customFormat="1" x14ac:dyDescent="0.3">
      <c r="A46" s="95" t="s">
        <v>1106</v>
      </c>
      <c r="B46" s="82"/>
      <c r="C46" s="82"/>
      <c r="D46" s="89"/>
      <c r="E46" s="89"/>
      <c r="F46" s="89"/>
      <c r="G46" s="89"/>
      <c r="H46" s="89"/>
      <c r="I46" s="89"/>
    </row>
    <row r="47" spans="1:9" s="41" customFormat="1" x14ac:dyDescent="0.3">
      <c r="A47" s="95" t="s">
        <v>1152</v>
      </c>
      <c r="B47" s="82"/>
      <c r="C47" s="82"/>
      <c r="D47" s="89"/>
      <c r="E47" s="89"/>
      <c r="F47" s="89"/>
      <c r="G47" s="89"/>
      <c r="H47" s="89"/>
      <c r="I47" s="89"/>
    </row>
    <row r="48" spans="1:9" s="41" customFormat="1" x14ac:dyDescent="0.3">
      <c r="A48" s="95" t="s">
        <v>1107</v>
      </c>
      <c r="B48" s="82"/>
      <c r="C48" s="82"/>
      <c r="D48" s="89"/>
      <c r="E48" s="89"/>
      <c r="F48" s="89"/>
      <c r="G48" s="89"/>
      <c r="H48" s="89"/>
      <c r="I48" s="89"/>
    </row>
    <row r="49" spans="1:9" s="41" customFormat="1" x14ac:dyDescent="0.3">
      <c r="A49" s="95" t="s">
        <v>1153</v>
      </c>
      <c r="B49" s="82"/>
      <c r="C49" s="82"/>
      <c r="D49" s="89"/>
      <c r="E49" s="89"/>
      <c r="F49" s="89"/>
      <c r="G49" s="89"/>
      <c r="H49" s="89"/>
      <c r="I49" s="89"/>
    </row>
    <row r="50" spans="1:9" s="41" customFormat="1" x14ac:dyDescent="0.3">
      <c r="A50" s="95" t="s">
        <v>1154</v>
      </c>
      <c r="B50" s="82"/>
      <c r="C50" s="82"/>
      <c r="D50" s="89"/>
      <c r="E50" s="89"/>
      <c r="F50" s="89"/>
      <c r="G50" s="89"/>
      <c r="H50" s="89"/>
      <c r="I50" s="89"/>
    </row>
    <row r="51" spans="1:9" s="133" customFormat="1" x14ac:dyDescent="0.3">
      <c r="A51" s="116"/>
      <c r="B51" s="116"/>
      <c r="C51" s="116"/>
      <c r="D51" s="116"/>
      <c r="E51" s="116"/>
      <c r="F51" s="134"/>
      <c r="G51" s="42"/>
      <c r="H51" s="42"/>
      <c r="I51" s="42"/>
    </row>
    <row r="52" spans="1:9" s="41" customFormat="1" x14ac:dyDescent="0.3">
      <c r="A52" s="94" t="s">
        <v>1155</v>
      </c>
      <c r="B52" s="82"/>
      <c r="C52" s="82"/>
      <c r="D52" s="89"/>
      <c r="E52" s="89"/>
      <c r="F52" s="89"/>
      <c r="G52" s="89"/>
      <c r="H52" s="89"/>
      <c r="I52" s="89"/>
    </row>
    <row r="53" spans="1:9" s="41" customFormat="1" x14ac:dyDescent="0.3">
      <c r="A53" s="89" t="s">
        <v>1108</v>
      </c>
      <c r="B53" s="82"/>
      <c r="C53" s="82"/>
      <c r="D53" s="89"/>
      <c r="E53" s="89"/>
      <c r="F53" s="89"/>
      <c r="G53" s="89"/>
      <c r="H53" s="89"/>
      <c r="I53" s="89"/>
    </row>
    <row r="54" spans="1:9" s="41" customFormat="1" x14ac:dyDescent="0.3">
      <c r="A54" s="95" t="s">
        <v>1156</v>
      </c>
      <c r="B54" s="82"/>
      <c r="C54" s="82"/>
      <c r="D54" s="89"/>
      <c r="E54" s="89"/>
      <c r="F54" s="89"/>
      <c r="G54" s="89"/>
      <c r="H54" s="89"/>
      <c r="I54" s="89"/>
    </row>
    <row r="55" spans="1:9" s="41" customFormat="1" x14ac:dyDescent="0.3">
      <c r="A55" s="95" t="s">
        <v>1157</v>
      </c>
      <c r="B55" s="82"/>
      <c r="C55" s="82"/>
      <c r="D55" s="89"/>
      <c r="E55" s="89"/>
      <c r="F55" s="89"/>
      <c r="G55" s="89"/>
      <c r="H55" s="89"/>
      <c r="I55" s="89"/>
    </row>
    <row r="56" spans="1:9" s="41" customFormat="1" x14ac:dyDescent="0.3">
      <c r="A56" s="95" t="s">
        <v>1158</v>
      </c>
      <c r="B56" s="82"/>
      <c r="C56" s="82"/>
      <c r="D56" s="89"/>
      <c r="E56" s="89"/>
      <c r="F56" s="89"/>
      <c r="G56" s="89"/>
      <c r="H56" s="89"/>
      <c r="I56" s="89"/>
    </row>
    <row r="57" spans="1:9" s="41" customFormat="1" x14ac:dyDescent="0.3">
      <c r="A57" s="95" t="s">
        <v>1159</v>
      </c>
      <c r="B57" s="82"/>
      <c r="C57" s="82"/>
      <c r="D57" s="89"/>
      <c r="E57" s="89"/>
      <c r="F57" s="89"/>
      <c r="G57" s="89"/>
      <c r="H57" s="89"/>
      <c r="I57" s="89"/>
    </row>
    <row r="58" spans="1:9" s="41" customFormat="1" x14ac:dyDescent="0.3">
      <c r="A58" s="95" t="s">
        <v>1160</v>
      </c>
      <c r="B58" s="82"/>
      <c r="C58" s="82"/>
      <c r="D58" s="89"/>
      <c r="E58" s="89"/>
      <c r="F58" s="89"/>
      <c r="G58" s="89"/>
      <c r="H58" s="89"/>
      <c r="I58" s="89"/>
    </row>
    <row r="59" spans="1:9" s="41" customFormat="1" x14ac:dyDescent="0.3">
      <c r="A59" s="95" t="s">
        <v>1161</v>
      </c>
      <c r="B59" s="82"/>
      <c r="C59" s="82"/>
      <c r="D59" s="89"/>
      <c r="E59" s="89"/>
      <c r="F59" s="89"/>
      <c r="G59" s="89"/>
      <c r="H59" s="89"/>
      <c r="I59" s="89"/>
    </row>
    <row r="60" spans="1:9" s="133" customFormat="1" x14ac:dyDescent="0.3">
      <c r="A60" s="116"/>
      <c r="B60" s="116"/>
      <c r="C60" s="116"/>
      <c r="D60" s="116"/>
      <c r="E60" s="116"/>
      <c r="F60" s="116"/>
      <c r="G60" s="42"/>
      <c r="H60" s="42"/>
      <c r="I60" s="42"/>
    </row>
    <row r="61" spans="1:9" s="41" customFormat="1" x14ac:dyDescent="0.3">
      <c r="A61" s="94" t="s">
        <v>1162</v>
      </c>
      <c r="B61" s="82"/>
      <c r="C61" s="82"/>
      <c r="D61" s="89"/>
      <c r="E61" s="89"/>
      <c r="F61" s="89"/>
      <c r="G61" s="89"/>
      <c r="H61" s="89"/>
      <c r="I61" s="89"/>
    </row>
    <row r="62" spans="1:9" s="41" customFormat="1" x14ac:dyDescent="0.3">
      <c r="A62" s="89" t="s">
        <v>1109</v>
      </c>
      <c r="B62" s="82"/>
      <c r="C62" s="82"/>
      <c r="D62" s="89"/>
      <c r="E62" s="89"/>
      <c r="F62" s="89"/>
      <c r="G62" s="89"/>
      <c r="H62" s="89"/>
      <c r="I62" s="89"/>
    </row>
    <row r="63" spans="1:9" s="41" customFormat="1" x14ac:dyDescent="0.3">
      <c r="A63" s="95" t="s">
        <v>1163</v>
      </c>
      <c r="B63" s="82"/>
      <c r="C63" s="82"/>
      <c r="D63" s="89"/>
      <c r="E63" s="89"/>
      <c r="F63" s="89"/>
      <c r="G63" s="89"/>
      <c r="H63" s="89"/>
      <c r="I63" s="89"/>
    </row>
    <row r="64" spans="1:9" s="41" customFormat="1" x14ac:dyDescent="0.3">
      <c r="A64" s="95" t="s">
        <v>1164</v>
      </c>
      <c r="B64" s="82"/>
      <c r="C64" s="82"/>
      <c r="D64" s="89"/>
      <c r="E64" s="89"/>
      <c r="F64" s="89"/>
      <c r="G64" s="89"/>
      <c r="H64" s="89"/>
      <c r="I64" s="89"/>
    </row>
    <row r="65" spans="1:9" s="41" customFormat="1" x14ac:dyDescent="0.3">
      <c r="A65" s="95" t="s">
        <v>1165</v>
      </c>
      <c r="B65" s="82"/>
      <c r="C65" s="82"/>
      <c r="D65" s="89"/>
      <c r="E65" s="89"/>
      <c r="F65" s="89"/>
      <c r="G65" s="89"/>
      <c r="H65" s="89"/>
      <c r="I65" s="89"/>
    </row>
    <row r="66" spans="1:9" s="41" customFormat="1" x14ac:dyDescent="0.3">
      <c r="A66" s="95" t="s">
        <v>1166</v>
      </c>
      <c r="B66" s="82"/>
      <c r="C66" s="82"/>
      <c r="D66" s="89"/>
      <c r="E66" s="89"/>
      <c r="F66" s="89"/>
      <c r="G66" s="89"/>
      <c r="H66" s="89"/>
      <c r="I66" s="89"/>
    </row>
    <row r="67" spans="1:9" s="41" customFormat="1" x14ac:dyDescent="0.3">
      <c r="A67" s="95" t="s">
        <v>1167</v>
      </c>
      <c r="B67" s="82"/>
      <c r="C67" s="82"/>
      <c r="D67" s="89"/>
      <c r="E67" s="89"/>
      <c r="F67" s="89"/>
      <c r="G67" s="89"/>
      <c r="H67" s="89"/>
      <c r="I67" s="89"/>
    </row>
    <row r="68" spans="1:9" s="41" customFormat="1" x14ac:dyDescent="0.3">
      <c r="A68" s="95" t="s">
        <v>1168</v>
      </c>
      <c r="B68" s="82"/>
      <c r="C68" s="82"/>
      <c r="D68" s="89"/>
      <c r="E68" s="89"/>
      <c r="F68" s="89"/>
      <c r="G68" s="89"/>
      <c r="H68" s="89"/>
      <c r="I68" s="89"/>
    </row>
    <row r="69" spans="1:9" s="133" customFormat="1" x14ac:dyDescent="0.3">
      <c r="A69" s="43"/>
      <c r="B69" s="43"/>
      <c r="C69" s="43"/>
      <c r="D69" s="43"/>
      <c r="E69" s="43"/>
      <c r="F69" s="43"/>
      <c r="G69" s="42"/>
      <c r="H69" s="42"/>
      <c r="I69" s="42"/>
    </row>
    <row r="70" spans="1:9" s="41" customFormat="1" x14ac:dyDescent="0.3">
      <c r="A70" s="94" t="s">
        <v>1169</v>
      </c>
      <c r="B70" s="82"/>
      <c r="C70" s="82"/>
      <c r="D70" s="89"/>
      <c r="E70" s="89"/>
      <c r="F70" s="89"/>
      <c r="G70" s="89"/>
      <c r="H70" s="89"/>
      <c r="I70" s="89"/>
    </row>
    <row r="71" spans="1:9" s="41" customFormat="1" x14ac:dyDescent="0.3">
      <c r="A71" s="89" t="s">
        <v>1110</v>
      </c>
      <c r="B71" s="82"/>
      <c r="C71" s="82"/>
      <c r="D71" s="89"/>
      <c r="E71" s="89"/>
      <c r="F71" s="89"/>
      <c r="G71" s="89"/>
      <c r="H71" s="89"/>
      <c r="I71" s="89"/>
    </row>
    <row r="72" spans="1:9" s="41" customFormat="1" x14ac:dyDescent="0.3">
      <c r="A72" s="95" t="s">
        <v>1170</v>
      </c>
      <c r="B72" s="82"/>
      <c r="C72" s="82"/>
      <c r="D72" s="89"/>
      <c r="E72" s="89"/>
      <c r="F72" s="89"/>
      <c r="G72" s="89"/>
      <c r="H72" s="89"/>
      <c r="I72" s="89"/>
    </row>
    <row r="73" spans="1:9" s="41" customFormat="1" x14ac:dyDescent="0.3">
      <c r="A73" s="95" t="s">
        <v>1171</v>
      </c>
      <c r="B73" s="82"/>
      <c r="C73" s="82"/>
      <c r="D73" s="89"/>
      <c r="E73" s="89"/>
      <c r="F73" s="89"/>
      <c r="G73" s="89"/>
      <c r="H73" s="89"/>
      <c r="I73" s="89"/>
    </row>
    <row r="74" spans="1:9" s="41" customFormat="1" x14ac:dyDescent="0.3">
      <c r="A74" s="95" t="s">
        <v>1172</v>
      </c>
      <c r="B74" s="82"/>
      <c r="C74" s="82"/>
      <c r="D74" s="89"/>
      <c r="E74" s="89"/>
      <c r="F74" s="89"/>
      <c r="G74" s="89"/>
      <c r="H74" s="89"/>
      <c r="I74" s="89"/>
    </row>
    <row r="75" spans="1:9" s="41" customFormat="1" x14ac:dyDescent="0.3">
      <c r="A75" s="95" t="s">
        <v>1173</v>
      </c>
      <c r="B75" s="82"/>
      <c r="C75" s="82"/>
      <c r="D75" s="89"/>
      <c r="E75" s="89"/>
      <c r="F75" s="89"/>
      <c r="G75" s="89"/>
      <c r="H75" s="89"/>
      <c r="I75" s="89"/>
    </row>
    <row r="76" spans="1:9" s="41" customFormat="1" x14ac:dyDescent="0.3">
      <c r="A76" s="95" t="s">
        <v>1174</v>
      </c>
      <c r="B76" s="82"/>
      <c r="C76" s="82"/>
      <c r="D76" s="89"/>
      <c r="E76" s="89"/>
      <c r="F76" s="89"/>
      <c r="G76" s="89"/>
      <c r="H76" s="89"/>
      <c r="I76" s="89"/>
    </row>
    <row r="77" spans="1:9" s="41" customFormat="1" x14ac:dyDescent="0.3">
      <c r="A77" s="95" t="s">
        <v>1175</v>
      </c>
      <c r="B77" s="82"/>
      <c r="C77" s="82"/>
      <c r="D77" s="89"/>
      <c r="E77" s="89"/>
      <c r="F77" s="89"/>
      <c r="G77" s="89"/>
      <c r="H77" s="89"/>
      <c r="I77" s="89"/>
    </row>
    <row r="78" spans="1:9" s="133" customFormat="1" x14ac:dyDescent="0.3">
      <c r="A78" s="116"/>
      <c r="B78" s="116"/>
      <c r="C78" s="116"/>
      <c r="D78" s="116"/>
      <c r="E78" s="116"/>
      <c r="F78" s="116"/>
      <c r="G78" s="42"/>
      <c r="H78" s="42"/>
      <c r="I78" s="42"/>
    </row>
    <row r="79" spans="1:9" s="41" customFormat="1" x14ac:dyDescent="0.3">
      <c r="A79" s="94" t="s">
        <v>1176</v>
      </c>
      <c r="B79" s="82"/>
      <c r="C79" s="82"/>
      <c r="D79" s="89"/>
      <c r="E79" s="89"/>
      <c r="F79" s="89"/>
      <c r="G79" s="89"/>
      <c r="H79" s="89"/>
      <c r="I79" s="89"/>
    </row>
    <row r="80" spans="1:9" s="41" customFormat="1" x14ac:dyDescent="0.3">
      <c r="A80" s="89" t="s">
        <v>1111</v>
      </c>
      <c r="B80" s="82"/>
      <c r="C80" s="82"/>
      <c r="D80" s="89"/>
      <c r="E80" s="89"/>
      <c r="F80" s="89"/>
      <c r="G80" s="89"/>
      <c r="H80" s="89"/>
      <c r="I80" s="89"/>
    </row>
    <row r="81" spans="1:9" s="41" customFormat="1" x14ac:dyDescent="0.3">
      <c r="A81" s="95" t="s">
        <v>1112</v>
      </c>
      <c r="B81" s="82"/>
      <c r="C81" s="82"/>
      <c r="D81" s="89"/>
      <c r="E81" s="89"/>
      <c r="F81" s="89"/>
      <c r="G81" s="89"/>
      <c r="H81" s="89"/>
      <c r="I81" s="89"/>
    </row>
    <row r="82" spans="1:9" s="41" customFormat="1" x14ac:dyDescent="0.3">
      <c r="A82" s="95" t="s">
        <v>1177</v>
      </c>
      <c r="B82" s="82"/>
      <c r="C82" s="82"/>
      <c r="D82" s="89"/>
      <c r="E82" s="89"/>
      <c r="F82" s="89"/>
      <c r="G82" s="89"/>
      <c r="H82" s="89"/>
      <c r="I82" s="89"/>
    </row>
    <row r="83" spans="1:9" s="41" customFormat="1" x14ac:dyDescent="0.3">
      <c r="A83" s="95" t="s">
        <v>1178</v>
      </c>
      <c r="B83" s="82"/>
      <c r="C83" s="82"/>
      <c r="D83" s="89"/>
      <c r="E83" s="89"/>
      <c r="F83" s="89"/>
      <c r="G83" s="89"/>
      <c r="H83" s="89"/>
      <c r="I83" s="89"/>
    </row>
    <row r="84" spans="1:9" s="41" customFormat="1" x14ac:dyDescent="0.3">
      <c r="A84" s="95" t="s">
        <v>1179</v>
      </c>
      <c r="B84" s="82"/>
      <c r="C84" s="82"/>
      <c r="D84" s="89"/>
      <c r="E84" s="89"/>
      <c r="F84" s="89"/>
      <c r="G84" s="89"/>
      <c r="H84" s="89"/>
      <c r="I84" s="89"/>
    </row>
    <row r="85" spans="1:9" s="41" customFormat="1" x14ac:dyDescent="0.3">
      <c r="A85" s="95" t="s">
        <v>1180</v>
      </c>
      <c r="B85" s="82"/>
      <c r="C85" s="82"/>
      <c r="D85" s="89"/>
      <c r="E85" s="89"/>
      <c r="F85" s="89"/>
      <c r="G85" s="89"/>
      <c r="H85" s="89"/>
      <c r="I85" s="89"/>
    </row>
    <row r="86" spans="1:9" s="41" customFormat="1" x14ac:dyDescent="0.3">
      <c r="A86" s="95" t="s">
        <v>1181</v>
      </c>
      <c r="B86" s="82"/>
      <c r="C86" s="82"/>
      <c r="D86" s="89"/>
      <c r="E86" s="89"/>
      <c r="F86" s="89"/>
      <c r="G86" s="89"/>
      <c r="H86" s="89"/>
      <c r="I86" s="89"/>
    </row>
    <row r="87" spans="1:9" s="133" customFormat="1" x14ac:dyDescent="0.3">
      <c r="A87" s="116"/>
      <c r="B87" s="116"/>
      <c r="C87" s="116"/>
      <c r="D87" s="116"/>
      <c r="E87" s="116"/>
      <c r="F87" s="116"/>
      <c r="G87" s="42"/>
      <c r="H87" s="42"/>
      <c r="I87" s="42"/>
    </row>
    <row r="88" spans="1:9" s="41" customFormat="1" x14ac:dyDescent="0.3">
      <c r="A88" s="94" t="s">
        <v>1182</v>
      </c>
      <c r="B88" s="82"/>
      <c r="C88" s="82"/>
      <c r="D88" s="89"/>
      <c r="E88" s="89"/>
      <c r="F88" s="89"/>
      <c r="G88" s="89"/>
      <c r="H88" s="89"/>
      <c r="I88" s="89"/>
    </row>
    <row r="89" spans="1:9" s="41" customFormat="1" x14ac:dyDescent="0.3">
      <c r="A89" s="89" t="s">
        <v>1113</v>
      </c>
      <c r="B89" s="82"/>
      <c r="C89" s="82"/>
      <c r="D89" s="89"/>
      <c r="E89" s="89"/>
      <c r="F89" s="89"/>
      <c r="G89" s="89"/>
      <c r="H89" s="89"/>
      <c r="I89" s="89"/>
    </row>
    <row r="90" spans="1:9" s="41" customFormat="1" x14ac:dyDescent="0.3">
      <c r="A90" s="95" t="s">
        <v>1183</v>
      </c>
      <c r="B90" s="82"/>
      <c r="C90" s="82"/>
      <c r="D90" s="89"/>
      <c r="E90" s="89"/>
      <c r="F90" s="89"/>
      <c r="G90" s="89"/>
      <c r="H90" s="89"/>
      <c r="I90" s="89"/>
    </row>
    <row r="91" spans="1:9" s="41" customFormat="1" x14ac:dyDescent="0.3">
      <c r="A91" s="95" t="s">
        <v>1184</v>
      </c>
      <c r="B91" s="82"/>
      <c r="C91" s="82"/>
      <c r="D91" s="89"/>
      <c r="E91" s="89"/>
      <c r="F91" s="89"/>
      <c r="G91" s="89"/>
      <c r="H91" s="89"/>
      <c r="I91" s="89"/>
    </row>
    <row r="92" spans="1:9" s="41" customFormat="1" x14ac:dyDescent="0.3">
      <c r="A92" s="95" t="s">
        <v>1114</v>
      </c>
      <c r="B92" s="82"/>
      <c r="C92" s="82"/>
      <c r="D92" s="89"/>
      <c r="E92" s="89"/>
      <c r="F92" s="89"/>
      <c r="G92" s="89"/>
      <c r="H92" s="89"/>
      <c r="I92" s="89"/>
    </row>
    <row r="93" spans="1:9" s="41" customFormat="1" x14ac:dyDescent="0.3">
      <c r="A93" s="95" t="s">
        <v>1185</v>
      </c>
      <c r="B93" s="82"/>
      <c r="C93" s="82"/>
      <c r="D93" s="89"/>
      <c r="E93" s="89"/>
      <c r="F93" s="89"/>
      <c r="G93" s="89"/>
      <c r="H93" s="89"/>
      <c r="I93" s="89"/>
    </row>
    <row r="94" spans="1:9" s="41" customFormat="1" x14ac:dyDescent="0.3">
      <c r="A94" s="95" t="s">
        <v>1186</v>
      </c>
      <c r="B94" s="82"/>
      <c r="C94" s="82"/>
      <c r="D94" s="89"/>
      <c r="E94" s="89"/>
      <c r="F94" s="89"/>
      <c r="G94" s="89"/>
      <c r="H94" s="89"/>
      <c r="I94" s="89"/>
    </row>
    <row r="95" spans="1:9" s="41" customFormat="1" x14ac:dyDescent="0.3">
      <c r="A95" s="95" t="s">
        <v>1187</v>
      </c>
      <c r="B95" s="82"/>
      <c r="C95" s="82"/>
      <c r="D95" s="89"/>
      <c r="E95" s="89"/>
      <c r="F95" s="89"/>
      <c r="G95" s="89"/>
      <c r="H95" s="89"/>
      <c r="I95" s="89"/>
    </row>
    <row r="96" spans="1:9" s="133" customFormat="1" x14ac:dyDescent="0.3">
      <c r="A96" s="116"/>
      <c r="B96" s="116"/>
      <c r="C96" s="116"/>
      <c r="D96" s="116"/>
      <c r="E96" s="116"/>
      <c r="F96" s="116"/>
      <c r="G96" s="42"/>
      <c r="H96" s="42"/>
      <c r="I96" s="42"/>
    </row>
    <row r="97" spans="1:9" s="41" customFormat="1" x14ac:dyDescent="0.3">
      <c r="A97" s="94" t="s">
        <v>1188</v>
      </c>
      <c r="B97" s="82"/>
      <c r="C97" s="82"/>
      <c r="D97" s="89"/>
      <c r="E97" s="89"/>
      <c r="F97" s="89"/>
      <c r="G97" s="89"/>
      <c r="H97" s="89"/>
      <c r="I97" s="89"/>
    </row>
    <row r="98" spans="1:9" s="41" customFormat="1" x14ac:dyDescent="0.3">
      <c r="A98" s="89" t="s">
        <v>1115</v>
      </c>
      <c r="B98" s="82"/>
      <c r="C98" s="82"/>
      <c r="D98" s="89"/>
      <c r="E98" s="89"/>
      <c r="F98" s="89"/>
      <c r="G98" s="89"/>
      <c r="H98" s="89"/>
      <c r="I98" s="89"/>
    </row>
    <row r="99" spans="1:9" s="41" customFormat="1" x14ac:dyDescent="0.3">
      <c r="A99" s="95" t="s">
        <v>1116</v>
      </c>
      <c r="B99" s="82"/>
      <c r="C99" s="82"/>
      <c r="D99" s="89"/>
      <c r="E99" s="89"/>
      <c r="F99" s="89"/>
      <c r="G99" s="89"/>
      <c r="H99" s="89"/>
      <c r="I99" s="89"/>
    </row>
    <row r="100" spans="1:9" s="41" customFormat="1" x14ac:dyDescent="0.3">
      <c r="A100" s="95" t="s">
        <v>1189</v>
      </c>
      <c r="B100" s="82"/>
      <c r="C100" s="82"/>
      <c r="D100" s="89"/>
      <c r="E100" s="89"/>
      <c r="F100" s="89"/>
      <c r="G100" s="89"/>
      <c r="H100" s="89"/>
      <c r="I100" s="89"/>
    </row>
    <row r="101" spans="1:9" s="41" customFormat="1" x14ac:dyDescent="0.3">
      <c r="A101" s="95" t="s">
        <v>1190</v>
      </c>
      <c r="B101" s="82"/>
      <c r="C101" s="82"/>
      <c r="D101" s="89"/>
      <c r="E101" s="89"/>
      <c r="F101" s="89"/>
      <c r="G101" s="89"/>
      <c r="H101" s="89"/>
      <c r="I101" s="89"/>
    </row>
    <row r="102" spans="1:9" s="41" customFormat="1" x14ac:dyDescent="0.3">
      <c r="A102" s="95" t="s">
        <v>1191</v>
      </c>
      <c r="B102" s="82"/>
      <c r="C102" s="82"/>
      <c r="D102" s="89"/>
      <c r="E102" s="89"/>
      <c r="F102" s="89"/>
      <c r="G102" s="89"/>
      <c r="H102" s="89"/>
      <c r="I102" s="89"/>
    </row>
    <row r="103" spans="1:9" s="41" customFormat="1" x14ac:dyDescent="0.3">
      <c r="A103" s="95" t="s">
        <v>1192</v>
      </c>
      <c r="B103" s="82"/>
      <c r="C103" s="82"/>
      <c r="D103" s="89"/>
      <c r="E103" s="89"/>
      <c r="F103" s="89"/>
      <c r="G103" s="89"/>
      <c r="H103" s="89"/>
      <c r="I103" s="89"/>
    </row>
    <row r="104" spans="1:9" s="41" customFormat="1" x14ac:dyDescent="0.3">
      <c r="A104" s="95" t="s">
        <v>1193</v>
      </c>
      <c r="B104" s="82"/>
      <c r="C104" s="82"/>
      <c r="D104" s="89"/>
      <c r="E104" s="89"/>
      <c r="F104" s="89"/>
      <c r="G104" s="89"/>
      <c r="H104" s="89"/>
      <c r="I104" s="89"/>
    </row>
    <row r="105" spans="1:9" s="133" customFormat="1" x14ac:dyDescent="0.3">
      <c r="A105" s="116"/>
      <c r="B105" s="116"/>
      <c r="C105" s="116"/>
      <c r="D105" s="116"/>
      <c r="E105" s="116"/>
      <c r="F105" s="116"/>
      <c r="G105" s="42"/>
      <c r="H105" s="42"/>
      <c r="I105" s="42"/>
    </row>
    <row r="106" spans="1:9" s="41" customFormat="1" x14ac:dyDescent="0.3">
      <c r="A106" s="94" t="s">
        <v>1194</v>
      </c>
      <c r="B106" s="82"/>
      <c r="C106" s="82"/>
      <c r="D106" s="89"/>
      <c r="E106" s="89"/>
      <c r="F106" s="89"/>
      <c r="G106" s="89"/>
      <c r="H106" s="89"/>
      <c r="I106" s="89"/>
    </row>
    <row r="107" spans="1:9" s="41" customFormat="1" x14ac:dyDescent="0.3">
      <c r="A107" s="89" t="s">
        <v>1117</v>
      </c>
      <c r="B107" s="82"/>
      <c r="C107" s="82"/>
      <c r="D107" s="89"/>
      <c r="E107" s="89"/>
      <c r="F107" s="89"/>
      <c r="G107" s="89"/>
      <c r="H107" s="89"/>
      <c r="I107" s="89"/>
    </row>
    <row r="108" spans="1:9" s="41" customFormat="1" x14ac:dyDescent="0.3">
      <c r="A108" s="95" t="s">
        <v>1195</v>
      </c>
      <c r="B108" s="82"/>
      <c r="C108" s="82"/>
      <c r="D108" s="89"/>
      <c r="E108" s="89"/>
      <c r="F108" s="89"/>
      <c r="G108" s="89"/>
      <c r="H108" s="89"/>
      <c r="I108" s="89"/>
    </row>
    <row r="109" spans="1:9" s="41" customFormat="1" x14ac:dyDescent="0.3">
      <c r="A109" s="95" t="s">
        <v>1196</v>
      </c>
      <c r="B109" s="82"/>
      <c r="C109" s="82"/>
      <c r="D109" s="89"/>
      <c r="E109" s="89"/>
      <c r="F109" s="89"/>
      <c r="G109" s="89"/>
      <c r="H109" s="89"/>
      <c r="I109" s="89"/>
    </row>
    <row r="110" spans="1:9" s="41" customFormat="1" x14ac:dyDescent="0.3">
      <c r="A110" s="95" t="s">
        <v>1197</v>
      </c>
      <c r="B110" s="82"/>
      <c r="C110" s="82"/>
      <c r="D110" s="89"/>
      <c r="E110" s="89"/>
      <c r="F110" s="89"/>
      <c r="G110" s="89"/>
      <c r="H110" s="89"/>
      <c r="I110" s="89"/>
    </row>
    <row r="111" spans="1:9" s="41" customFormat="1" x14ac:dyDescent="0.3">
      <c r="A111" s="95" t="s">
        <v>1198</v>
      </c>
      <c r="B111" s="82"/>
      <c r="C111" s="82"/>
      <c r="D111" s="89"/>
      <c r="E111" s="89"/>
      <c r="F111" s="89"/>
      <c r="G111" s="89"/>
      <c r="H111" s="89"/>
      <c r="I111" s="89"/>
    </row>
    <row r="112" spans="1:9" s="41" customFormat="1" x14ac:dyDescent="0.3">
      <c r="A112" s="95" t="s">
        <v>1199</v>
      </c>
      <c r="B112" s="82"/>
      <c r="C112" s="82"/>
      <c r="D112" s="89"/>
      <c r="E112" s="89"/>
      <c r="F112" s="89"/>
      <c r="G112" s="89"/>
      <c r="H112" s="89"/>
      <c r="I112" s="89"/>
    </row>
    <row r="113" spans="1:9" s="41" customFormat="1" x14ac:dyDescent="0.3">
      <c r="A113" s="95" t="s">
        <v>1200</v>
      </c>
      <c r="B113" s="82"/>
      <c r="C113" s="82"/>
      <c r="D113" s="89"/>
      <c r="E113" s="89"/>
      <c r="F113" s="89"/>
      <c r="G113" s="89"/>
      <c r="H113" s="89"/>
      <c r="I113" s="89"/>
    </row>
    <row r="114" spans="1:9" s="133" customFormat="1" x14ac:dyDescent="0.3">
      <c r="A114" s="116"/>
      <c r="B114" s="116"/>
      <c r="C114" s="116"/>
      <c r="D114" s="116"/>
      <c r="E114" s="116"/>
      <c r="F114" s="116"/>
      <c r="G114" s="42"/>
      <c r="H114" s="42"/>
      <c r="I114" s="42"/>
    </row>
    <row r="115" spans="1:9" s="41" customFormat="1" x14ac:dyDescent="0.3">
      <c r="A115" s="94" t="s">
        <v>1201</v>
      </c>
      <c r="B115" s="82"/>
      <c r="C115" s="82"/>
      <c r="D115" s="89"/>
      <c r="E115" s="89"/>
      <c r="F115" s="89"/>
      <c r="G115" s="89"/>
      <c r="H115" s="89"/>
      <c r="I115" s="89"/>
    </row>
    <row r="116" spans="1:9" s="41" customFormat="1" x14ac:dyDescent="0.3">
      <c r="A116" s="89" t="s">
        <v>1118</v>
      </c>
      <c r="B116" s="82"/>
      <c r="C116" s="82"/>
      <c r="D116" s="89"/>
      <c r="E116" s="89"/>
      <c r="F116" s="89"/>
      <c r="G116" s="89"/>
      <c r="H116" s="89"/>
      <c r="I116" s="89"/>
    </row>
    <row r="117" spans="1:9" s="41" customFormat="1" x14ac:dyDescent="0.3">
      <c r="A117" s="95" t="s">
        <v>1202</v>
      </c>
      <c r="B117" s="82"/>
      <c r="C117" s="82"/>
      <c r="D117" s="89"/>
      <c r="E117" s="89"/>
      <c r="F117" s="89"/>
      <c r="G117" s="89"/>
      <c r="H117" s="89"/>
      <c r="I117" s="89"/>
    </row>
    <row r="118" spans="1:9" s="41" customFormat="1" x14ac:dyDescent="0.3">
      <c r="A118" s="95" t="s">
        <v>1203</v>
      </c>
      <c r="B118" s="82"/>
      <c r="C118" s="82"/>
      <c r="D118" s="89"/>
      <c r="E118" s="89"/>
      <c r="F118" s="89"/>
      <c r="G118" s="89"/>
      <c r="H118" s="89"/>
      <c r="I118" s="89"/>
    </row>
    <row r="119" spans="1:9" s="41" customFormat="1" x14ac:dyDescent="0.3">
      <c r="A119" s="95" t="s">
        <v>1204</v>
      </c>
      <c r="B119" s="82"/>
      <c r="C119" s="82"/>
      <c r="D119" s="89"/>
      <c r="E119" s="89"/>
      <c r="F119" s="89"/>
      <c r="G119" s="89"/>
      <c r="H119" s="89"/>
      <c r="I119" s="89"/>
    </row>
    <row r="120" spans="1:9" s="41" customFormat="1" x14ac:dyDescent="0.3">
      <c r="A120" s="95" t="s">
        <v>1205</v>
      </c>
      <c r="B120" s="82"/>
      <c r="C120" s="82"/>
      <c r="D120" s="89"/>
      <c r="E120" s="89"/>
      <c r="F120" s="89"/>
      <c r="G120" s="89"/>
      <c r="H120" s="89"/>
      <c r="I120" s="89"/>
    </row>
    <row r="121" spans="1:9" s="41" customFormat="1" x14ac:dyDescent="0.3">
      <c r="A121" s="95" t="s">
        <v>1206</v>
      </c>
      <c r="B121" s="82"/>
      <c r="C121" s="82"/>
      <c r="D121" s="89"/>
      <c r="E121" s="89"/>
      <c r="F121" s="89"/>
      <c r="G121" s="89"/>
      <c r="H121" s="89"/>
      <c r="I121" s="89"/>
    </row>
    <row r="122" spans="1:9" s="41" customFormat="1" x14ac:dyDescent="0.3">
      <c r="A122" s="95" t="s">
        <v>1207</v>
      </c>
      <c r="B122" s="82"/>
      <c r="C122" s="82"/>
      <c r="D122" s="89"/>
      <c r="E122" s="89"/>
      <c r="F122" s="89"/>
      <c r="G122" s="89"/>
      <c r="H122" s="89"/>
      <c r="I122" s="89"/>
    </row>
    <row r="123" spans="1:9" s="133" customFormat="1" x14ac:dyDescent="0.3">
      <c r="A123" s="116"/>
      <c r="B123" s="116"/>
      <c r="C123" s="116"/>
      <c r="D123" s="116"/>
      <c r="E123" s="116"/>
      <c r="F123" s="116"/>
      <c r="G123" s="42"/>
      <c r="H123" s="42"/>
      <c r="I123" s="42"/>
    </row>
    <row r="124" spans="1:9" s="41" customFormat="1" x14ac:dyDescent="0.3">
      <c r="A124" s="94" t="s">
        <v>1208</v>
      </c>
      <c r="B124" s="82"/>
      <c r="C124" s="82"/>
      <c r="D124" s="89"/>
      <c r="E124" s="89"/>
      <c r="F124" s="89"/>
      <c r="G124" s="89"/>
      <c r="H124" s="89"/>
      <c r="I124" s="89"/>
    </row>
    <row r="125" spans="1:9" s="41" customFormat="1" x14ac:dyDescent="0.3">
      <c r="A125" s="94" t="s">
        <v>1119</v>
      </c>
      <c r="B125" s="82"/>
      <c r="C125" s="82"/>
      <c r="D125" s="89"/>
      <c r="E125" s="89"/>
      <c r="F125" s="89"/>
      <c r="G125" s="89"/>
      <c r="H125" s="89"/>
      <c r="I125" s="89"/>
    </row>
    <row r="126" spans="1:9" s="41" customFormat="1" x14ac:dyDescent="0.3">
      <c r="A126" s="95" t="s">
        <v>1120</v>
      </c>
      <c r="B126" s="82"/>
      <c r="C126" s="82"/>
      <c r="D126" s="89"/>
      <c r="E126" s="89"/>
      <c r="F126" s="89"/>
      <c r="G126" s="89"/>
      <c r="H126" s="89"/>
      <c r="I126" s="89"/>
    </row>
    <row r="127" spans="1:9" s="41" customFormat="1" x14ac:dyDescent="0.3">
      <c r="A127" s="95" t="s">
        <v>1209</v>
      </c>
      <c r="B127" s="82"/>
      <c r="C127" s="82"/>
      <c r="D127" s="89"/>
      <c r="E127" s="89"/>
      <c r="F127" s="89"/>
      <c r="G127" s="89"/>
      <c r="H127" s="89"/>
      <c r="I127" s="89"/>
    </row>
    <row r="128" spans="1:9" s="41" customFormat="1" x14ac:dyDescent="0.3">
      <c r="A128" s="95" t="s">
        <v>1210</v>
      </c>
      <c r="B128" s="82"/>
      <c r="C128" s="82"/>
      <c r="D128" s="89"/>
      <c r="E128" s="89"/>
      <c r="F128" s="89"/>
      <c r="G128" s="89"/>
      <c r="H128" s="89"/>
      <c r="I128" s="89"/>
    </row>
    <row r="129" spans="1:9" s="41" customFormat="1" x14ac:dyDescent="0.3">
      <c r="A129" s="95" t="s">
        <v>1211</v>
      </c>
      <c r="B129" s="82"/>
      <c r="C129" s="82"/>
      <c r="D129" s="89"/>
      <c r="E129" s="89"/>
      <c r="F129" s="89"/>
      <c r="G129" s="89"/>
      <c r="H129" s="89"/>
      <c r="I129" s="89"/>
    </row>
    <row r="130" spans="1:9" s="41" customFormat="1" x14ac:dyDescent="0.3">
      <c r="A130" s="95" t="s">
        <v>1212</v>
      </c>
      <c r="B130" s="82"/>
      <c r="C130" s="82"/>
      <c r="D130" s="89"/>
      <c r="E130" s="89"/>
      <c r="F130" s="89"/>
      <c r="G130" s="89"/>
      <c r="H130" s="89"/>
      <c r="I130" s="89"/>
    </row>
    <row r="131" spans="1:9" s="41" customFormat="1" x14ac:dyDescent="0.3">
      <c r="A131" s="95" t="s">
        <v>1213</v>
      </c>
      <c r="B131" s="82"/>
      <c r="C131" s="82"/>
      <c r="D131" s="89"/>
      <c r="E131" s="89"/>
      <c r="F131" s="89"/>
      <c r="G131" s="89"/>
      <c r="H131" s="89"/>
      <c r="I131" s="89"/>
    </row>
    <row r="132" spans="1:9" s="133" customFormat="1" x14ac:dyDescent="0.3">
      <c r="A132" s="116"/>
      <c r="B132" s="116"/>
      <c r="C132" s="116"/>
      <c r="D132" s="116"/>
      <c r="E132" s="116"/>
      <c r="F132" s="116"/>
      <c r="G132" s="42"/>
      <c r="H132" s="42"/>
      <c r="I132" s="42"/>
    </row>
    <row r="133" spans="1:9" s="41" customFormat="1" x14ac:dyDescent="0.3">
      <c r="A133" s="94" t="s">
        <v>1214</v>
      </c>
      <c r="B133" s="82"/>
      <c r="C133" s="82"/>
      <c r="D133" s="89"/>
      <c r="E133" s="89"/>
      <c r="F133" s="89"/>
      <c r="G133" s="89"/>
      <c r="H133" s="89"/>
      <c r="I133" s="89"/>
    </row>
    <row r="134" spans="1:9" s="41" customFormat="1" x14ac:dyDescent="0.3">
      <c r="A134" s="89" t="s">
        <v>1121</v>
      </c>
      <c r="B134" s="82"/>
      <c r="C134" s="82"/>
      <c r="D134" s="89"/>
      <c r="E134" s="89"/>
      <c r="F134" s="89"/>
      <c r="G134" s="89"/>
      <c r="H134" s="89"/>
      <c r="I134" s="89"/>
    </row>
    <row r="135" spans="1:9" s="41" customFormat="1" x14ac:dyDescent="0.3">
      <c r="A135" s="95" t="s">
        <v>1122</v>
      </c>
      <c r="B135" s="82"/>
      <c r="C135" s="82"/>
      <c r="D135" s="89"/>
      <c r="E135" s="89"/>
      <c r="F135" s="89"/>
      <c r="G135" s="89"/>
      <c r="H135" s="89"/>
      <c r="I135" s="89"/>
    </row>
    <row r="136" spans="1:9" s="41" customFormat="1" x14ac:dyDescent="0.3">
      <c r="A136" s="95" t="s">
        <v>1123</v>
      </c>
      <c r="B136" s="82"/>
      <c r="C136" s="82"/>
      <c r="D136" s="89"/>
      <c r="E136" s="89"/>
      <c r="F136" s="89"/>
      <c r="G136" s="89"/>
      <c r="H136" s="89"/>
      <c r="I136" s="89"/>
    </row>
    <row r="137" spans="1:9" s="41" customFormat="1" x14ac:dyDescent="0.3">
      <c r="A137" s="95" t="s">
        <v>1124</v>
      </c>
      <c r="B137" s="82"/>
      <c r="C137" s="82"/>
      <c r="D137" s="89"/>
      <c r="E137" s="89"/>
      <c r="F137" s="89"/>
      <c r="G137" s="89"/>
      <c r="H137" s="89"/>
      <c r="I137" s="89"/>
    </row>
    <row r="138" spans="1:9" s="41" customFormat="1" x14ac:dyDescent="0.3">
      <c r="A138" s="95" t="s">
        <v>1125</v>
      </c>
      <c r="B138" s="82"/>
      <c r="C138" s="82"/>
      <c r="D138" s="89"/>
      <c r="E138" s="89"/>
      <c r="F138" s="89"/>
      <c r="G138" s="89"/>
      <c r="H138" s="89"/>
      <c r="I138" s="89"/>
    </row>
    <row r="139" spans="1:9" s="41" customFormat="1" x14ac:dyDescent="0.3">
      <c r="A139" s="95" t="s">
        <v>1126</v>
      </c>
      <c r="B139" s="82"/>
      <c r="C139" s="82"/>
      <c r="D139" s="89"/>
      <c r="E139" s="89"/>
      <c r="F139" s="89"/>
      <c r="G139" s="89"/>
      <c r="H139" s="89"/>
      <c r="I139" s="89"/>
    </row>
    <row r="140" spans="1:9" s="41" customFormat="1" x14ac:dyDescent="0.3">
      <c r="A140" s="95" t="s">
        <v>1127</v>
      </c>
      <c r="B140" s="82"/>
      <c r="C140" s="82"/>
      <c r="D140" s="89"/>
      <c r="E140" s="89"/>
      <c r="F140" s="89"/>
      <c r="G140" s="89"/>
      <c r="H140" s="89"/>
      <c r="I140" s="89"/>
    </row>
    <row r="141" spans="1:9" s="133" customFormat="1" x14ac:dyDescent="0.3">
      <c r="A141" s="116"/>
      <c r="B141" s="116"/>
      <c r="C141" s="116"/>
      <c r="D141" s="116"/>
      <c r="E141" s="116"/>
      <c r="F141" s="116"/>
      <c r="G141" s="42"/>
      <c r="H141" s="42"/>
      <c r="I141" s="42"/>
    </row>
    <row r="142" spans="1:9" s="41" customFormat="1" x14ac:dyDescent="0.3">
      <c r="A142" s="94" t="s">
        <v>1215</v>
      </c>
      <c r="B142" s="82"/>
      <c r="C142" s="82"/>
      <c r="D142" s="89"/>
      <c r="E142" s="89"/>
      <c r="F142" s="89"/>
      <c r="G142" s="89"/>
      <c r="H142" s="89"/>
      <c r="I142" s="89"/>
    </row>
    <row r="143" spans="1:9" s="41" customFormat="1" x14ac:dyDescent="0.3">
      <c r="A143" s="89" t="s">
        <v>1128</v>
      </c>
      <c r="B143" s="82"/>
      <c r="C143" s="82"/>
      <c r="D143" s="89"/>
      <c r="E143" s="89"/>
      <c r="F143" s="89"/>
      <c r="G143" s="89"/>
      <c r="H143" s="89"/>
      <c r="I143" s="89"/>
    </row>
    <row r="144" spans="1:9" s="41" customFormat="1" x14ac:dyDescent="0.3">
      <c r="A144" s="95" t="s">
        <v>1216</v>
      </c>
      <c r="B144" s="82"/>
      <c r="C144" s="82"/>
      <c r="D144" s="89"/>
      <c r="E144" s="89"/>
      <c r="F144" s="89"/>
      <c r="G144" s="89"/>
      <c r="H144" s="89"/>
      <c r="I144" s="89"/>
    </row>
    <row r="145" spans="1:9" s="41" customFormat="1" x14ac:dyDescent="0.3">
      <c r="A145" s="95" t="s">
        <v>1217</v>
      </c>
      <c r="B145" s="82"/>
      <c r="C145" s="82"/>
      <c r="D145" s="89"/>
      <c r="E145" s="89"/>
      <c r="F145" s="89"/>
      <c r="G145" s="89"/>
      <c r="H145" s="89"/>
      <c r="I145" s="89"/>
    </row>
    <row r="146" spans="1:9" s="41" customFormat="1" x14ac:dyDescent="0.3">
      <c r="A146" s="95" t="s">
        <v>1218</v>
      </c>
      <c r="B146" s="82"/>
      <c r="C146" s="82"/>
      <c r="D146" s="89"/>
      <c r="E146" s="89"/>
      <c r="F146" s="89"/>
      <c r="G146" s="89"/>
      <c r="H146" s="89"/>
      <c r="I146" s="89"/>
    </row>
    <row r="147" spans="1:9" s="41" customFormat="1" x14ac:dyDescent="0.3">
      <c r="A147" s="95" t="s">
        <v>1219</v>
      </c>
      <c r="B147" s="82"/>
      <c r="C147" s="82"/>
      <c r="D147" s="89"/>
      <c r="E147" s="89"/>
      <c r="F147" s="89"/>
      <c r="G147" s="89"/>
      <c r="H147" s="89"/>
      <c r="I147" s="89"/>
    </row>
    <row r="148" spans="1:9" s="41" customFormat="1" x14ac:dyDescent="0.3">
      <c r="A148" s="95" t="s">
        <v>1220</v>
      </c>
      <c r="B148" s="82"/>
      <c r="C148" s="82"/>
      <c r="D148" s="89"/>
      <c r="E148" s="89"/>
      <c r="F148" s="89"/>
      <c r="G148" s="89"/>
      <c r="H148" s="89"/>
      <c r="I148" s="89"/>
    </row>
    <row r="149" spans="1:9" s="41" customFormat="1" x14ac:dyDescent="0.3">
      <c r="A149" s="95" t="s">
        <v>1129</v>
      </c>
      <c r="B149" s="82"/>
      <c r="C149" s="82"/>
      <c r="D149" s="89"/>
      <c r="E149" s="89"/>
      <c r="F149" s="89"/>
      <c r="G149" s="89"/>
      <c r="H149" s="89"/>
      <c r="I149" s="89"/>
    </row>
    <row r="150" spans="1:9" s="133" customFormat="1" x14ac:dyDescent="0.3">
      <c r="A150" s="116"/>
      <c r="B150" s="116"/>
      <c r="C150" s="116"/>
      <c r="D150" s="116"/>
      <c r="E150" s="116"/>
      <c r="F150" s="116"/>
      <c r="G150" s="42"/>
      <c r="H150" s="42"/>
      <c r="I150" s="42"/>
    </row>
  </sheetData>
  <mergeCells count="41">
    <mergeCell ref="D2:I2"/>
    <mergeCell ref="B3:B4"/>
    <mergeCell ref="C3:C4"/>
    <mergeCell ref="B5:B6"/>
    <mergeCell ref="C5:C6"/>
    <mergeCell ref="C23:C24"/>
    <mergeCell ref="B11:B12"/>
    <mergeCell ref="C11:C12"/>
    <mergeCell ref="A15:A18"/>
    <mergeCell ref="B15:B16"/>
    <mergeCell ref="C15:C16"/>
    <mergeCell ref="B17:B18"/>
    <mergeCell ref="C17:C18"/>
    <mergeCell ref="B13:B14"/>
    <mergeCell ref="C13:C14"/>
    <mergeCell ref="A3:A14"/>
    <mergeCell ref="B7:B8"/>
    <mergeCell ref="C7:C8"/>
    <mergeCell ref="B9:B10"/>
    <mergeCell ref="C9:C10"/>
    <mergeCell ref="A29:A32"/>
    <mergeCell ref="B29:B30"/>
    <mergeCell ref="C29:C30"/>
    <mergeCell ref="B31:B32"/>
    <mergeCell ref="C31:C32"/>
    <mergeCell ref="H13:I13"/>
    <mergeCell ref="F13:G13"/>
    <mergeCell ref="F14:G14"/>
    <mergeCell ref="H14:I14"/>
    <mergeCell ref="A27:A28"/>
    <mergeCell ref="B27:B28"/>
    <mergeCell ref="C27:C28"/>
    <mergeCell ref="A25:A26"/>
    <mergeCell ref="B25:B26"/>
    <mergeCell ref="C25:C26"/>
    <mergeCell ref="A19:A24"/>
    <mergeCell ref="B19:B20"/>
    <mergeCell ref="C19:C20"/>
    <mergeCell ref="B21:B22"/>
    <mergeCell ref="C21:C22"/>
    <mergeCell ref="B23:B24"/>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25D31-6230-4BE3-8F5D-438444C832DA}">
  <dimension ref="A1:L11"/>
  <sheetViews>
    <sheetView zoomScale="80" zoomScaleNormal="80" workbookViewId="0">
      <selection sqref="A1:L2"/>
    </sheetView>
  </sheetViews>
  <sheetFormatPr baseColWidth="10" defaultRowHeight="15" x14ac:dyDescent="0.25"/>
  <cols>
    <col min="1" max="1" width="15.85546875" style="41" customWidth="1"/>
    <col min="2" max="2" width="7.28515625" style="41" customWidth="1"/>
    <col min="3" max="3" width="8.85546875" style="41" customWidth="1"/>
    <col min="4" max="4" width="12.7109375" style="41" customWidth="1"/>
    <col min="5" max="5" width="65.7109375" style="41" customWidth="1"/>
    <col min="6" max="6" width="9.5703125" style="41" customWidth="1"/>
    <col min="7" max="7" width="12.7109375" style="41" customWidth="1"/>
    <col min="8" max="8" width="65.7109375" style="55" customWidth="1"/>
    <col min="9" max="10" width="7.28515625" style="41" customWidth="1"/>
    <col min="11" max="12" width="8.7109375" style="41" customWidth="1"/>
    <col min="13" max="16384" width="11.42578125" style="26"/>
  </cols>
  <sheetData>
    <row r="1" spans="1:12" s="34" customFormat="1" ht="15.75" customHeight="1" x14ac:dyDescent="0.3">
      <c r="A1" s="138" t="s">
        <v>994</v>
      </c>
      <c r="B1" s="138"/>
      <c r="C1" s="138"/>
      <c r="D1" s="138"/>
      <c r="E1" s="138"/>
      <c r="F1" s="138"/>
      <c r="G1" s="138"/>
      <c r="H1" s="138"/>
      <c r="I1" s="138"/>
      <c r="J1" s="138"/>
      <c r="K1" s="138"/>
      <c r="L1" s="138"/>
    </row>
    <row r="2" spans="1:12" s="34" customFormat="1" ht="6" customHeight="1" x14ac:dyDescent="0.3">
      <c r="A2" s="139"/>
      <c r="B2" s="139"/>
      <c r="C2" s="139"/>
      <c r="D2" s="139"/>
      <c r="E2" s="139"/>
      <c r="F2" s="139"/>
      <c r="G2" s="139"/>
      <c r="H2" s="139"/>
      <c r="I2" s="139"/>
      <c r="J2" s="139"/>
      <c r="K2" s="139"/>
      <c r="L2" s="139"/>
    </row>
    <row r="3" spans="1:12" s="34" customFormat="1" ht="42" customHeight="1" x14ac:dyDescent="0.3">
      <c r="A3" s="51" t="s">
        <v>995</v>
      </c>
      <c r="B3" s="51" t="s">
        <v>1063</v>
      </c>
      <c r="C3" s="51" t="s">
        <v>1062</v>
      </c>
      <c r="D3" s="51" t="s">
        <v>998</v>
      </c>
      <c r="E3" s="51" t="s">
        <v>163</v>
      </c>
      <c r="F3" s="51" t="s">
        <v>1062</v>
      </c>
      <c r="G3" s="51" t="s">
        <v>998</v>
      </c>
      <c r="H3" s="51" t="s">
        <v>163</v>
      </c>
      <c r="I3" s="52" t="s">
        <v>796</v>
      </c>
      <c r="J3" s="52" t="s">
        <v>801</v>
      </c>
      <c r="K3" s="52" t="s">
        <v>796</v>
      </c>
      <c r="L3" s="52" t="s">
        <v>801</v>
      </c>
    </row>
    <row r="4" spans="1:12" s="34" customFormat="1" ht="122.25" customHeight="1" x14ac:dyDescent="0.3">
      <c r="A4" s="51" t="s">
        <v>1061</v>
      </c>
      <c r="B4" s="80">
        <f>[1]FC!B4:B7</f>
        <v>0.13</v>
      </c>
      <c r="C4" s="51" t="s">
        <v>796</v>
      </c>
      <c r="D4" s="51">
        <f>'0.FC'!E4:E7</f>
        <v>7</v>
      </c>
      <c r="E4" s="68" t="s">
        <v>1060</v>
      </c>
      <c r="F4" s="52" t="s">
        <v>801</v>
      </c>
      <c r="G4" s="52">
        <f>'0.FC'!F4:F7</f>
        <v>8</v>
      </c>
      <c r="H4" s="68" t="s">
        <v>1059</v>
      </c>
      <c r="I4" s="52">
        <f>B4*D4</f>
        <v>0.91</v>
      </c>
      <c r="J4" s="52">
        <f>B4*G4</f>
        <v>1.04</v>
      </c>
      <c r="K4" s="52">
        <f>SUM(I4:I10)</f>
        <v>135.65455548668211</v>
      </c>
      <c r="L4" s="52">
        <f>SUM(J4:J10)</f>
        <v>6138.4700947459623</v>
      </c>
    </row>
    <row r="5" spans="1:12" s="34" customFormat="1" ht="88.5" customHeight="1" x14ac:dyDescent="0.3">
      <c r="A5" s="51" t="s">
        <v>1058</v>
      </c>
      <c r="B5" s="80">
        <f>[1]FC!B8</f>
        <v>0.12</v>
      </c>
      <c r="C5" s="51" t="s">
        <v>796</v>
      </c>
      <c r="D5" s="51">
        <f>'0.FC'!E8</f>
        <v>7</v>
      </c>
      <c r="E5" s="68" t="s">
        <v>1057</v>
      </c>
      <c r="F5" s="52" t="s">
        <v>801</v>
      </c>
      <c r="G5" s="52">
        <f>'0.FC'!F8</f>
        <v>9</v>
      </c>
      <c r="H5" s="81" t="s">
        <v>1056</v>
      </c>
      <c r="I5" s="52">
        <f>B5*D5</f>
        <v>0.84</v>
      </c>
      <c r="J5" s="52">
        <f>B5*G5</f>
        <v>1.08</v>
      </c>
      <c r="K5" s="145" t="s">
        <v>1073</v>
      </c>
      <c r="L5" s="145"/>
    </row>
    <row r="6" spans="1:12" s="34" customFormat="1" ht="186.75" customHeight="1" x14ac:dyDescent="0.3">
      <c r="A6" s="51" t="s">
        <v>1055</v>
      </c>
      <c r="B6" s="80">
        <f>[1]FC!B12</f>
        <v>0.18</v>
      </c>
      <c r="C6" s="51" t="s">
        <v>796</v>
      </c>
      <c r="D6" s="51">
        <f>'0.FC'!E12</f>
        <v>7</v>
      </c>
      <c r="E6" s="68" t="s">
        <v>1054</v>
      </c>
      <c r="F6" s="52" t="s">
        <v>801</v>
      </c>
      <c r="G6" s="52">
        <f>'0.FC'!F12</f>
        <v>9</v>
      </c>
      <c r="H6" s="81" t="s">
        <v>1053</v>
      </c>
      <c r="I6" s="52">
        <f>B6*D6</f>
        <v>1.26</v>
      </c>
      <c r="J6" s="52">
        <f>B6*G6</f>
        <v>1.6199999999999999</v>
      </c>
      <c r="K6" s="145">
        <f>(L4/K4)</f>
        <v>45.25074792161039</v>
      </c>
      <c r="L6" s="145"/>
    </row>
    <row r="7" spans="1:12" s="34" customFormat="1" ht="99.75" customHeight="1" x14ac:dyDescent="0.3">
      <c r="A7" s="51" t="s">
        <v>1052</v>
      </c>
      <c r="B7" s="80">
        <f>[1]FC!B16</f>
        <v>0.17</v>
      </c>
      <c r="C7" s="51" t="s">
        <v>796</v>
      </c>
      <c r="D7" s="51">
        <f>'0.FC'!E16</f>
        <v>5</v>
      </c>
      <c r="E7" s="68" t="s">
        <v>1051</v>
      </c>
      <c r="F7" s="52" t="s">
        <v>801</v>
      </c>
      <c r="G7" s="52">
        <f>'0.FC'!F16</f>
        <v>8</v>
      </c>
      <c r="H7" s="68" t="s">
        <v>1050</v>
      </c>
      <c r="I7" s="52">
        <f>B7*D7*'2.PRC FCG'!I4</f>
        <v>129.98455548668213</v>
      </c>
      <c r="J7" s="52">
        <f>B7*G7*'2.PRC FCG'!J4</f>
        <v>6131.2300947459626</v>
      </c>
      <c r="K7" s="82"/>
      <c r="L7" s="82"/>
    </row>
    <row r="8" spans="1:12" s="34" customFormat="1" ht="94.5" x14ac:dyDescent="0.3">
      <c r="A8" s="51" t="s">
        <v>1049</v>
      </c>
      <c r="B8" s="80">
        <f>[1]FC!B20</f>
        <v>0.12</v>
      </c>
      <c r="C8" s="51" t="s">
        <v>796</v>
      </c>
      <c r="D8" s="51">
        <f>'0.FC'!E20</f>
        <v>6</v>
      </c>
      <c r="E8" s="68" t="s">
        <v>1048</v>
      </c>
      <c r="F8" s="52" t="s">
        <v>801</v>
      </c>
      <c r="G8" s="52">
        <f>'0.FC'!F20</f>
        <v>9</v>
      </c>
      <c r="H8" s="81" t="s">
        <v>1047</v>
      </c>
      <c r="I8" s="52">
        <f>B8*D8</f>
        <v>0.72</v>
      </c>
      <c r="J8" s="52">
        <f>B8*G8</f>
        <v>1.08</v>
      </c>
      <c r="K8" s="82"/>
      <c r="L8" s="82"/>
    </row>
    <row r="9" spans="1:12" s="34" customFormat="1" ht="94.5" x14ac:dyDescent="0.3">
      <c r="A9" s="51" t="s">
        <v>1046</v>
      </c>
      <c r="B9" s="80">
        <f>[1]FC!B24</f>
        <v>0.18</v>
      </c>
      <c r="C9" s="51" t="s">
        <v>796</v>
      </c>
      <c r="D9" s="51">
        <f>'0.FC'!E24</f>
        <v>8</v>
      </c>
      <c r="E9" s="68" t="s">
        <v>1045</v>
      </c>
      <c r="F9" s="52" t="s">
        <v>801</v>
      </c>
      <c r="G9" s="52">
        <f>'0.FC'!F24</f>
        <v>9</v>
      </c>
      <c r="H9" s="81" t="s">
        <v>1044</v>
      </c>
      <c r="I9" s="52">
        <f>B9*D9</f>
        <v>1.44</v>
      </c>
      <c r="J9" s="52">
        <f>B9*G9</f>
        <v>1.6199999999999999</v>
      </c>
      <c r="K9" s="82"/>
      <c r="L9" s="82"/>
    </row>
    <row r="10" spans="1:12" s="34" customFormat="1" ht="81" x14ac:dyDescent="0.3">
      <c r="A10" s="51" t="s">
        <v>1043</v>
      </c>
      <c r="B10" s="80">
        <f>[1]FC!B28</f>
        <v>0.1</v>
      </c>
      <c r="C10" s="51" t="s">
        <v>796</v>
      </c>
      <c r="D10" s="51">
        <f>'0.FC'!E28</f>
        <v>5</v>
      </c>
      <c r="E10" s="68" t="s">
        <v>1042</v>
      </c>
      <c r="F10" s="52" t="s">
        <v>801</v>
      </c>
      <c r="G10" s="52">
        <f>'0.FC'!F28</f>
        <v>8</v>
      </c>
      <c r="H10" s="81" t="s">
        <v>1041</v>
      </c>
      <c r="I10" s="52">
        <f>B10*D10</f>
        <v>0.5</v>
      </c>
      <c r="J10" s="52">
        <f>B10*G10</f>
        <v>0.8</v>
      </c>
      <c r="K10" s="82"/>
      <c r="L10" s="82"/>
    </row>
    <row r="11" spans="1:12" x14ac:dyDescent="0.25">
      <c r="I11" s="67"/>
      <c r="J11" s="67"/>
    </row>
  </sheetData>
  <mergeCells count="3">
    <mergeCell ref="K5:L5"/>
    <mergeCell ref="K6:L6"/>
    <mergeCell ref="A1:L2"/>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B4195-0FE1-49EA-8C90-7196B982230E}">
  <dimension ref="A1:J49"/>
  <sheetViews>
    <sheetView zoomScale="69" zoomScaleNormal="69" workbookViewId="0">
      <selection activeCell="K10" sqref="K10"/>
    </sheetView>
  </sheetViews>
  <sheetFormatPr baseColWidth="10" defaultRowHeight="15" x14ac:dyDescent="0.25"/>
  <cols>
    <col min="1" max="1" width="17.28515625" style="66" customWidth="1"/>
    <col min="2" max="2" width="35.85546875" customWidth="1"/>
    <col min="3" max="3" width="16.140625" customWidth="1"/>
    <col min="5" max="5" width="11.42578125" style="2"/>
    <col min="6" max="6" width="16.5703125" customWidth="1"/>
  </cols>
  <sheetData>
    <row r="1" spans="1:10" s="26" customFormat="1" ht="21" customHeight="1" x14ac:dyDescent="0.25">
      <c r="A1" s="152" t="s">
        <v>1088</v>
      </c>
      <c r="B1" s="152"/>
      <c r="C1" s="152"/>
      <c r="D1" s="152"/>
      <c r="E1" s="152"/>
      <c r="F1" s="152"/>
      <c r="G1" s="152"/>
      <c r="H1" s="152"/>
    </row>
    <row r="2" spans="1:10" s="33" customFormat="1" ht="15" customHeight="1" x14ac:dyDescent="0.25">
      <c r="A2" s="154" t="s">
        <v>740</v>
      </c>
      <c r="B2" s="146" t="s">
        <v>152</v>
      </c>
      <c r="C2" s="145" t="s">
        <v>796</v>
      </c>
      <c r="D2" s="145"/>
      <c r="E2" s="145"/>
      <c r="F2" s="153" t="s">
        <v>801</v>
      </c>
      <c r="G2" s="153"/>
      <c r="H2" s="153"/>
      <c r="I2" s="145" t="s">
        <v>1066</v>
      </c>
      <c r="J2" s="145" t="s">
        <v>1067</v>
      </c>
    </row>
    <row r="3" spans="1:10" ht="26.25" customHeight="1" x14ac:dyDescent="0.25">
      <c r="A3" s="155"/>
      <c r="B3" s="147"/>
      <c r="C3" s="51" t="s">
        <v>372</v>
      </c>
      <c r="D3" s="51" t="s">
        <v>744</v>
      </c>
      <c r="E3" s="52" t="s">
        <v>136</v>
      </c>
      <c r="F3" s="51" t="s">
        <v>372</v>
      </c>
      <c r="G3" s="51" t="s">
        <v>744</v>
      </c>
      <c r="H3" s="52" t="s">
        <v>136</v>
      </c>
      <c r="I3" s="145"/>
      <c r="J3" s="145"/>
    </row>
    <row r="4" spans="1:10" ht="15.75" customHeight="1" x14ac:dyDescent="0.3">
      <c r="A4" s="146" t="s">
        <v>741</v>
      </c>
      <c r="B4" s="83" t="s">
        <v>153</v>
      </c>
      <c r="C4" s="84">
        <f>'4.VH Comb'!M30</f>
        <v>2.8262</v>
      </c>
      <c r="D4" s="64">
        <f>'0. Coef.'!C3</f>
        <v>4</v>
      </c>
      <c r="E4" s="85">
        <f t="shared" ref="E4:E18" si="0">C4^D4</f>
        <v>63.798661637753476</v>
      </c>
      <c r="F4" s="84">
        <f>'4.VH Comb'!M33</f>
        <v>8.1395999999999997</v>
      </c>
      <c r="G4" s="64">
        <f>'0. Coef.'!C3</f>
        <v>4</v>
      </c>
      <c r="H4" s="85">
        <f>F4^G4</f>
        <v>4389.471690736731</v>
      </c>
      <c r="I4" s="86">
        <f>SUM(E4:E18)</f>
        <v>152.92300645492014</v>
      </c>
      <c r="J4" s="86">
        <f>SUM(H4:H18)</f>
        <v>4508.2574226073248</v>
      </c>
    </row>
    <row r="5" spans="1:10" s="26" customFormat="1" ht="15.75" x14ac:dyDescent="0.3">
      <c r="A5" s="148"/>
      <c r="B5" s="83" t="s">
        <v>154</v>
      </c>
      <c r="C5" s="84">
        <f>'5.Ap Comb'!L8</f>
        <v>2.3406499999999997</v>
      </c>
      <c r="D5" s="64">
        <f>'0. Coef.'!C5</f>
        <v>1</v>
      </c>
      <c r="E5" s="85">
        <f t="shared" si="0"/>
        <v>2.3406499999999997</v>
      </c>
      <c r="F5" s="84">
        <f>'5.Ap Comb'!L16</f>
        <v>8.0745749999999994</v>
      </c>
      <c r="G5" s="64">
        <f>'0. Coef.'!C5</f>
        <v>1</v>
      </c>
      <c r="H5" s="85">
        <f t="shared" ref="H5:H18" si="1">F5^G5</f>
        <v>8.0745749999999994</v>
      </c>
      <c r="I5" s="156" t="s">
        <v>1073</v>
      </c>
      <c r="J5" s="156"/>
    </row>
    <row r="6" spans="1:10" s="26" customFormat="1" ht="15.75" x14ac:dyDescent="0.3">
      <c r="A6" s="148"/>
      <c r="B6" s="83" t="s">
        <v>742</v>
      </c>
      <c r="C6" s="84">
        <f>'6.PT'!L8</f>
        <v>2.8993250000000002</v>
      </c>
      <c r="D6" s="64">
        <f>'0. Coef.'!C7</f>
        <v>0.6</v>
      </c>
      <c r="E6" s="85">
        <f t="shared" si="0"/>
        <v>1.8939919997678316</v>
      </c>
      <c r="F6" s="84">
        <f>'6.PT'!L18</f>
        <v>5.7119999999999997</v>
      </c>
      <c r="G6" s="64">
        <f>'0. Coef.'!C7</f>
        <v>0.6</v>
      </c>
      <c r="H6" s="85">
        <f t="shared" si="1"/>
        <v>2.8449387405379345</v>
      </c>
      <c r="I6" s="156">
        <f>J4/I4</f>
        <v>29.480570171345047</v>
      </c>
      <c r="J6" s="156"/>
    </row>
    <row r="7" spans="1:10" s="26" customFormat="1" ht="15.75" x14ac:dyDescent="0.3">
      <c r="A7" s="148"/>
      <c r="B7" s="83" t="s">
        <v>786</v>
      </c>
      <c r="C7" s="84">
        <f>'7.A. Transporte'!L8</f>
        <v>2.0855250000000001</v>
      </c>
      <c r="D7" s="64">
        <f>'0. Coef.'!C9</f>
        <v>1</v>
      </c>
      <c r="E7" s="85">
        <f t="shared" si="0"/>
        <v>2.0855250000000001</v>
      </c>
      <c r="F7" s="84">
        <f>'7.A. Transporte'!L13</f>
        <v>0.56864999999999999</v>
      </c>
      <c r="G7" s="64">
        <f>'0. Coef.'!C9</f>
        <v>1</v>
      </c>
      <c r="H7" s="85">
        <f t="shared" si="1"/>
        <v>0.56864999999999999</v>
      </c>
      <c r="I7" s="87"/>
      <c r="J7" s="87"/>
    </row>
    <row r="8" spans="1:10" s="26" customFormat="1" ht="15.75" x14ac:dyDescent="0.3">
      <c r="A8" s="148"/>
      <c r="B8" s="83" t="s">
        <v>795</v>
      </c>
      <c r="C8" s="84">
        <f>'8.Helo transporte'!L8</f>
        <v>0.27949999999999997</v>
      </c>
      <c r="D8" s="64">
        <f>'0. Coef.'!C11</f>
        <v>1</v>
      </c>
      <c r="E8" s="85">
        <f t="shared" si="0"/>
        <v>0.27949999999999997</v>
      </c>
      <c r="F8" s="84">
        <f>'8.Helo transporte'!L13</f>
        <v>1.0029999999999999</v>
      </c>
      <c r="G8" s="64">
        <f>'0. Coef.'!C11</f>
        <v>1</v>
      </c>
      <c r="H8" s="85">
        <f t="shared" si="1"/>
        <v>1.0029999999999999</v>
      </c>
      <c r="I8" s="87"/>
      <c r="J8" s="87"/>
    </row>
    <row r="9" spans="1:10" s="26" customFormat="1" ht="15.75" x14ac:dyDescent="0.3">
      <c r="A9" s="147"/>
      <c r="B9" s="83" t="s">
        <v>452</v>
      </c>
      <c r="C9" s="84">
        <f>'3.Tropas'!L8</f>
        <v>0.13893749999999999</v>
      </c>
      <c r="D9" s="64">
        <f>'0. Coef.'!C13</f>
        <v>1.5</v>
      </c>
      <c r="E9" s="85">
        <f t="shared" si="0"/>
        <v>5.1788009627346254E-2</v>
      </c>
      <c r="F9" s="84">
        <f>'3.Tropas'!L12</f>
        <v>0.81173002499999991</v>
      </c>
      <c r="G9" s="64">
        <f>'0. Coef.'!C13</f>
        <v>1.5</v>
      </c>
      <c r="H9" s="85">
        <f t="shared" si="1"/>
        <v>0.73133678038413863</v>
      </c>
      <c r="I9" s="87"/>
      <c r="J9" s="87"/>
    </row>
    <row r="10" spans="1:10" s="26" customFormat="1" ht="15.75" x14ac:dyDescent="0.3">
      <c r="A10" s="149" t="s">
        <v>789</v>
      </c>
      <c r="B10" s="35" t="s">
        <v>155</v>
      </c>
      <c r="C10" s="63">
        <f>'9.Art'!L7</f>
        <v>6.1980750000000002</v>
      </c>
      <c r="D10" s="64">
        <f>'0. Coef.'!C15</f>
        <v>1.5</v>
      </c>
      <c r="E10" s="79">
        <f t="shared" si="0"/>
        <v>15.430686242597631</v>
      </c>
      <c r="F10" s="63">
        <f>'9.Art'!L17</f>
        <v>9.621575</v>
      </c>
      <c r="G10" s="64">
        <f>'0. Coef.'!C15</f>
        <v>1.5</v>
      </c>
      <c r="H10" s="79">
        <f t="shared" si="1"/>
        <v>29.844839954081582</v>
      </c>
    </row>
    <row r="11" spans="1:10" ht="15.75" x14ac:dyDescent="0.3">
      <c r="A11" s="149"/>
      <c r="B11" s="35" t="s">
        <v>458</v>
      </c>
      <c r="C11" s="63">
        <f>'10.Mort'!L7</f>
        <v>7.1662499999999998</v>
      </c>
      <c r="D11" s="64">
        <f>'0. Coef.'!C17</f>
        <v>1</v>
      </c>
      <c r="E11" s="79">
        <f t="shared" si="0"/>
        <v>7.1662499999999998</v>
      </c>
      <c r="F11" s="63">
        <f>'10.Mort'!L16</f>
        <v>5.1765000000000008</v>
      </c>
      <c r="G11" s="64">
        <f>'0. Coef.'!C17</f>
        <v>1</v>
      </c>
      <c r="H11" s="79">
        <f t="shared" si="1"/>
        <v>5.1765000000000008</v>
      </c>
    </row>
    <row r="12" spans="1:10" ht="15.75" x14ac:dyDescent="0.3">
      <c r="A12" s="149" t="s">
        <v>790</v>
      </c>
      <c r="B12" s="35" t="s">
        <v>379</v>
      </c>
      <c r="C12" s="63">
        <f>'11.AT'!L8</f>
        <v>15.342924999999997</v>
      </c>
      <c r="D12" s="64">
        <f>'0. Coef.'!C19</f>
        <v>1.3000000000000003</v>
      </c>
      <c r="E12" s="79">
        <f t="shared" si="0"/>
        <v>34.808123465192018</v>
      </c>
      <c r="F12" s="63">
        <f>'11.AT'!L14</f>
        <v>11.757624999999997</v>
      </c>
      <c r="G12" s="64">
        <f>'0. Coef.'!C19</f>
        <v>1.3000000000000003</v>
      </c>
      <c r="H12" s="79">
        <f t="shared" si="1"/>
        <v>24.627225440180975</v>
      </c>
    </row>
    <row r="13" spans="1:10" ht="15.75" x14ac:dyDescent="0.3">
      <c r="A13" s="149"/>
      <c r="B13" s="35" t="s">
        <v>787</v>
      </c>
      <c r="C13" s="63">
        <f>'12.AAE'!L8</f>
        <v>3.273075</v>
      </c>
      <c r="D13" s="64">
        <f>'0. Coef.'!C21</f>
        <v>1.1000000000000003</v>
      </c>
      <c r="E13" s="79">
        <f t="shared" si="0"/>
        <v>3.6851193051832358</v>
      </c>
      <c r="F13" s="63">
        <f>'12.AAE'!L14</f>
        <v>4.1573500000000001</v>
      </c>
      <c r="G13" s="64">
        <f>'0. Coef.'!C21</f>
        <v>1.1000000000000003</v>
      </c>
      <c r="H13" s="79">
        <f t="shared" si="1"/>
        <v>4.7940024030084309</v>
      </c>
    </row>
    <row r="14" spans="1:10" ht="15.75" x14ac:dyDescent="0.3">
      <c r="A14" s="149"/>
      <c r="B14" s="35" t="s">
        <v>788</v>
      </c>
      <c r="C14" s="63">
        <f>'13.Ing'!L6</f>
        <v>1.938625</v>
      </c>
      <c r="D14" s="64">
        <f>'0. Coef.'!C23</f>
        <v>0.80000000000000016</v>
      </c>
      <c r="E14" s="79">
        <f t="shared" si="0"/>
        <v>1.6982242853419423</v>
      </c>
      <c r="F14" s="63">
        <f>'13.Ing'!L11</f>
        <v>4.3592249999999995</v>
      </c>
      <c r="G14" s="64">
        <f>'0. Coef.'!C23</f>
        <v>0.80000000000000016</v>
      </c>
      <c r="H14" s="79">
        <f t="shared" si="1"/>
        <v>3.2473375051780087</v>
      </c>
    </row>
    <row r="15" spans="1:10" ht="18" customHeight="1" x14ac:dyDescent="0.25">
      <c r="A15" s="65" t="s">
        <v>791</v>
      </c>
      <c r="B15" s="35" t="s">
        <v>793</v>
      </c>
      <c r="C15" s="63">
        <f>'15.C2'!L7</f>
        <v>4.8490000000000002</v>
      </c>
      <c r="D15" s="73">
        <f>'0. Coef.'!C25</f>
        <v>1.5</v>
      </c>
      <c r="E15" s="79">
        <f t="shared" si="0"/>
        <v>10.677713802542188</v>
      </c>
      <c r="F15" s="63">
        <f>'15.C2'!L13</f>
        <v>8.8060000000000009</v>
      </c>
      <c r="G15" s="73">
        <f>'0. Coef.'!C25</f>
        <v>1.5</v>
      </c>
      <c r="H15" s="79">
        <f t="shared" si="1"/>
        <v>26.13172153946234</v>
      </c>
    </row>
    <row r="16" spans="1:10" s="34" customFormat="1" ht="13.5" x14ac:dyDescent="0.3">
      <c r="A16" s="65" t="s">
        <v>987</v>
      </c>
      <c r="B16" s="69" t="s">
        <v>993</v>
      </c>
      <c r="C16" s="37">
        <f>'14.IVR'!L7</f>
        <v>3.4511750000000001</v>
      </c>
      <c r="D16" s="37">
        <f>'0. Coef.'!C27</f>
        <v>1.2</v>
      </c>
      <c r="E16" s="79">
        <f t="shared" si="0"/>
        <v>4.4214058154902531</v>
      </c>
      <c r="F16" s="37">
        <f>'14.IVR'!L13</f>
        <v>3.2997000000000001</v>
      </c>
      <c r="G16" s="37">
        <f>'0. Coef.'!C27</f>
        <v>1.2</v>
      </c>
      <c r="H16" s="79">
        <f t="shared" si="1"/>
        <v>4.1895690067765443</v>
      </c>
    </row>
    <row r="17" spans="1:8" ht="15.75" x14ac:dyDescent="0.3">
      <c r="A17" s="150" t="s">
        <v>794</v>
      </c>
      <c r="B17" s="35" t="s">
        <v>1068</v>
      </c>
      <c r="C17" s="63">
        <f>'16.Adm'!L7</f>
        <v>4.55</v>
      </c>
      <c r="D17" s="64">
        <f>'0. Coef.'!C29</f>
        <v>0.8</v>
      </c>
      <c r="E17" s="79">
        <f t="shared" si="0"/>
        <v>3.3605403730959678</v>
      </c>
      <c r="F17" s="63">
        <f>'16.Adm'!L13</f>
        <v>10.9956</v>
      </c>
      <c r="G17" s="64">
        <f>'0. Coef.'!C29</f>
        <v>0.8</v>
      </c>
      <c r="H17" s="79">
        <f t="shared" si="1"/>
        <v>6.8073040057461629</v>
      </c>
    </row>
    <row r="18" spans="1:8" ht="15.75" x14ac:dyDescent="0.3">
      <c r="A18" s="151"/>
      <c r="B18" s="35" t="s">
        <v>792</v>
      </c>
      <c r="C18" s="63">
        <f>'17.Ambulancia'!L8</f>
        <v>1.5001999999999998</v>
      </c>
      <c r="D18" s="64">
        <f>'0. Coef.'!C31</f>
        <v>0.5</v>
      </c>
      <c r="E18" s="79">
        <f t="shared" si="0"/>
        <v>1.2248265183282079</v>
      </c>
      <c r="F18" s="63">
        <f>'17.Ambulancia'!L15</f>
        <v>0.55462500000000003</v>
      </c>
      <c r="G18" s="64">
        <f>'0. Coef.'!C31</f>
        <v>0.5</v>
      </c>
      <c r="H18" s="79">
        <f t="shared" si="1"/>
        <v>0.74473149523838456</v>
      </c>
    </row>
    <row r="19" spans="1:8" ht="18" x14ac:dyDescent="0.25">
      <c r="B19" s="8"/>
    </row>
    <row r="20" spans="1:8" x14ac:dyDescent="0.25">
      <c r="B20" s="10"/>
    </row>
    <row r="21" spans="1:8" x14ac:dyDescent="0.25">
      <c r="B21" s="10"/>
    </row>
    <row r="23" spans="1:8" ht="18" x14ac:dyDescent="0.25">
      <c r="B23" s="8"/>
    </row>
    <row r="24" spans="1:8" x14ac:dyDescent="0.25">
      <c r="B24" s="10"/>
    </row>
    <row r="25" spans="1:8" x14ac:dyDescent="0.25">
      <c r="B25" s="10"/>
    </row>
    <row r="27" spans="1:8" ht="18" x14ac:dyDescent="0.25">
      <c r="B27" s="8"/>
    </row>
    <row r="28" spans="1:8" x14ac:dyDescent="0.25">
      <c r="B28" s="10"/>
    </row>
    <row r="29" spans="1:8" x14ac:dyDescent="0.25">
      <c r="B29" s="10"/>
    </row>
    <row r="31" spans="1:8" ht="18" x14ac:dyDescent="0.25">
      <c r="B31" s="8"/>
    </row>
    <row r="32" spans="1:8" x14ac:dyDescent="0.25">
      <c r="B32" s="10"/>
    </row>
    <row r="33" spans="2:2" x14ac:dyDescent="0.25">
      <c r="B33" s="10"/>
    </row>
    <row r="35" spans="2:2" ht="18" x14ac:dyDescent="0.25">
      <c r="B35" s="8"/>
    </row>
    <row r="36" spans="2:2" x14ac:dyDescent="0.25">
      <c r="B36" s="10"/>
    </row>
    <row r="37" spans="2:2" x14ac:dyDescent="0.25">
      <c r="B37" s="10"/>
    </row>
    <row r="39" spans="2:2" ht="18" x14ac:dyDescent="0.25">
      <c r="B39" s="8"/>
    </row>
    <row r="40" spans="2:2" x14ac:dyDescent="0.25">
      <c r="B40" s="10"/>
    </row>
    <row r="41" spans="2:2" x14ac:dyDescent="0.25">
      <c r="B41" s="10"/>
    </row>
    <row r="43" spans="2:2" ht="18" x14ac:dyDescent="0.25">
      <c r="B43" s="8"/>
    </row>
    <row r="44" spans="2:2" x14ac:dyDescent="0.25">
      <c r="B44" s="10"/>
    </row>
    <row r="45" spans="2:2" x14ac:dyDescent="0.25">
      <c r="B45" s="10"/>
    </row>
    <row r="47" spans="2:2" ht="18" x14ac:dyDescent="0.25">
      <c r="B47" s="8"/>
    </row>
    <row r="48" spans="2:2" x14ac:dyDescent="0.25">
      <c r="B48" s="10"/>
    </row>
    <row r="49" spans="2:2" x14ac:dyDescent="0.25">
      <c r="B49" s="10"/>
    </row>
  </sheetData>
  <mergeCells count="13">
    <mergeCell ref="I5:J5"/>
    <mergeCell ref="I2:I3"/>
    <mergeCell ref="J2:J3"/>
    <mergeCell ref="I6:J6"/>
    <mergeCell ref="A10:A11"/>
    <mergeCell ref="A12:A14"/>
    <mergeCell ref="A17:A18"/>
    <mergeCell ref="C2:E2"/>
    <mergeCell ref="A1:H1"/>
    <mergeCell ref="A4:A9"/>
    <mergeCell ref="F2:H2"/>
    <mergeCell ref="A2:A3"/>
    <mergeCell ref="B2:B3"/>
  </mergeCell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6D871-5F37-449B-974E-4195DA472A31}">
  <dimension ref="A1:Q77"/>
  <sheetViews>
    <sheetView topLeftCell="A4" zoomScale="90" zoomScaleNormal="90" workbookViewId="0">
      <selection activeCell="D5" sqref="D5"/>
    </sheetView>
  </sheetViews>
  <sheetFormatPr baseColWidth="10" defaultRowHeight="15" x14ac:dyDescent="0.25"/>
  <cols>
    <col min="1" max="1" width="11.28515625" style="26" customWidth="1"/>
    <col min="2" max="2" width="21.7109375" style="1" customWidth="1"/>
    <col min="3" max="3" width="7.7109375" style="1" customWidth="1"/>
    <col min="4" max="4" width="12.28515625" style="26" customWidth="1"/>
    <col min="5" max="5" width="8" style="26" customWidth="1"/>
    <col min="6" max="6" width="11.28515625" style="26" customWidth="1"/>
    <col min="7" max="7" width="10.42578125" style="26" customWidth="1"/>
    <col min="8" max="8" width="9.28515625" style="2" customWidth="1"/>
    <col min="9" max="9" width="9.42578125" style="26" customWidth="1"/>
    <col min="10" max="10" width="11.42578125" style="26"/>
    <col min="11" max="11" width="9" style="26" customWidth="1"/>
    <col min="12" max="12" width="11.42578125" style="26"/>
    <col min="13" max="13" width="9" style="26" customWidth="1"/>
    <col min="14" max="14" width="5.28515625" style="26" customWidth="1"/>
    <col min="15" max="15" width="21.28515625" style="99" customWidth="1"/>
    <col min="16" max="16" width="11.42578125" style="98"/>
    <col min="17" max="17" width="146.5703125" style="87" customWidth="1"/>
    <col min="18" max="16384" width="11.42578125" style="26"/>
  </cols>
  <sheetData>
    <row r="1" spans="1:17" ht="15.75" x14ac:dyDescent="0.3">
      <c r="A1" s="138" t="s">
        <v>452</v>
      </c>
      <c r="B1" s="138"/>
      <c r="C1" s="138"/>
      <c r="D1" s="138"/>
      <c r="E1" s="138"/>
      <c r="F1" s="138"/>
      <c r="G1" s="138"/>
      <c r="H1" s="138"/>
      <c r="I1" s="138"/>
      <c r="J1" s="138"/>
      <c r="K1" s="138"/>
      <c r="L1" s="138"/>
      <c r="M1" s="67"/>
      <c r="N1" s="34"/>
      <c r="O1" s="82"/>
      <c r="P1" s="97"/>
      <c r="Q1" s="89"/>
    </row>
    <row r="2" spans="1:17" ht="15.75" x14ac:dyDescent="0.3">
      <c r="A2" s="139"/>
      <c r="B2" s="139"/>
      <c r="C2" s="139"/>
      <c r="D2" s="139"/>
      <c r="E2" s="139"/>
      <c r="F2" s="139"/>
      <c r="G2" s="139"/>
      <c r="H2" s="139"/>
      <c r="I2" s="139"/>
      <c r="J2" s="139"/>
      <c r="K2" s="139"/>
      <c r="L2" s="139"/>
      <c r="M2" s="67"/>
      <c r="N2" s="34"/>
      <c r="O2" s="82"/>
      <c r="P2" s="97"/>
      <c r="Q2" s="89"/>
    </row>
    <row r="3" spans="1:17" ht="30" customHeight="1" x14ac:dyDescent="0.3">
      <c r="A3" s="146" t="s">
        <v>119</v>
      </c>
      <c r="B3" s="146" t="s">
        <v>156</v>
      </c>
      <c r="C3" s="146" t="s">
        <v>1221</v>
      </c>
      <c r="D3" s="146" t="s">
        <v>1222</v>
      </c>
      <c r="E3" s="146" t="s">
        <v>1223</v>
      </c>
      <c r="F3" s="146" t="s">
        <v>1224</v>
      </c>
      <c r="G3" s="146" t="s">
        <v>1064</v>
      </c>
      <c r="H3" s="146" t="s">
        <v>457</v>
      </c>
      <c r="I3" s="146" t="s">
        <v>1065</v>
      </c>
      <c r="J3" s="146" t="s">
        <v>375</v>
      </c>
      <c r="K3" s="146" t="s">
        <v>377</v>
      </c>
      <c r="L3" s="146" t="s">
        <v>356</v>
      </c>
      <c r="M3" s="146" t="s">
        <v>136</v>
      </c>
      <c r="N3" s="34"/>
      <c r="O3" s="52" t="s">
        <v>161</v>
      </c>
      <c r="P3" s="52" t="s">
        <v>156</v>
      </c>
      <c r="Q3" s="52" t="s">
        <v>163</v>
      </c>
    </row>
    <row r="4" spans="1:17" ht="15.75" x14ac:dyDescent="0.3">
      <c r="A4" s="147"/>
      <c r="B4" s="147"/>
      <c r="C4" s="147"/>
      <c r="D4" s="147"/>
      <c r="E4" s="147"/>
      <c r="F4" s="147"/>
      <c r="G4" s="148"/>
      <c r="H4" s="148"/>
      <c r="I4" s="148"/>
      <c r="J4" s="148"/>
      <c r="K4" s="148"/>
      <c r="L4" s="148"/>
      <c r="M4" s="148"/>
      <c r="N4" s="34"/>
      <c r="O4" s="143" t="s">
        <v>454</v>
      </c>
      <c r="P4" s="144"/>
      <c r="Q4" s="82" t="s">
        <v>453</v>
      </c>
    </row>
    <row r="5" spans="1:17" ht="15.75" x14ac:dyDescent="0.3">
      <c r="A5" s="146" t="s">
        <v>156</v>
      </c>
      <c r="B5" s="51" t="s">
        <v>428</v>
      </c>
      <c r="C5" s="51">
        <v>1</v>
      </c>
      <c r="D5" s="51">
        <v>1</v>
      </c>
      <c r="E5" s="51">
        <v>1</v>
      </c>
      <c r="F5" s="51">
        <v>1</v>
      </c>
      <c r="G5" s="148"/>
      <c r="H5" s="148"/>
      <c r="I5" s="148"/>
      <c r="J5" s="148"/>
      <c r="K5" s="148"/>
      <c r="L5" s="148"/>
      <c r="M5" s="148"/>
      <c r="N5" s="34"/>
      <c r="O5" s="51" t="s">
        <v>426</v>
      </c>
      <c r="P5" s="51">
        <f>C18</f>
        <v>0.3</v>
      </c>
      <c r="Q5" s="90" t="s">
        <v>427</v>
      </c>
    </row>
    <row r="6" spans="1:17" ht="15.75" x14ac:dyDescent="0.3">
      <c r="A6" s="148"/>
      <c r="B6" s="51" t="s">
        <v>430</v>
      </c>
      <c r="C6" s="51">
        <v>1.3</v>
      </c>
      <c r="D6" s="51">
        <v>1.3</v>
      </c>
      <c r="E6" s="51">
        <v>1.3</v>
      </c>
      <c r="F6" s="51">
        <v>1.3</v>
      </c>
      <c r="G6" s="148"/>
      <c r="H6" s="148"/>
      <c r="I6" s="148"/>
      <c r="J6" s="148"/>
      <c r="K6" s="148"/>
      <c r="L6" s="148"/>
      <c r="M6" s="148"/>
      <c r="N6" s="34"/>
      <c r="O6" s="51" t="s">
        <v>428</v>
      </c>
      <c r="P6" s="68">
        <v>1</v>
      </c>
      <c r="Q6" s="90" t="s">
        <v>429</v>
      </c>
    </row>
    <row r="7" spans="1:17" ht="15.75" x14ac:dyDescent="0.3">
      <c r="A7" s="147"/>
      <c r="B7" s="51" t="s">
        <v>432</v>
      </c>
      <c r="C7" s="51">
        <v>1.5</v>
      </c>
      <c r="D7" s="51">
        <v>1.5</v>
      </c>
      <c r="E7" s="51">
        <v>1.5</v>
      </c>
      <c r="F7" s="51">
        <v>1.5</v>
      </c>
      <c r="G7" s="147"/>
      <c r="H7" s="147"/>
      <c r="I7" s="147"/>
      <c r="J7" s="147"/>
      <c r="K7" s="147"/>
      <c r="L7" s="147"/>
      <c r="M7" s="147"/>
      <c r="N7" s="34"/>
      <c r="O7" s="51" t="s">
        <v>430</v>
      </c>
      <c r="P7" s="68">
        <v>1.3</v>
      </c>
      <c r="Q7" s="90" t="s">
        <v>431</v>
      </c>
    </row>
    <row r="8" spans="1:17" ht="45" customHeight="1" x14ac:dyDescent="0.3">
      <c r="A8" s="159" t="s">
        <v>796</v>
      </c>
      <c r="B8" s="68" t="s">
        <v>428</v>
      </c>
      <c r="C8" s="88"/>
      <c r="D8" s="88"/>
      <c r="E8" s="88"/>
      <c r="F8" s="88"/>
      <c r="G8" s="159">
        <f>SUM(C8:C10)*C11+(D8:D10)*D11+(E8:E10)*E11+(F8:F10)*F11</f>
        <v>0.44999999999999996</v>
      </c>
      <c r="H8" s="162">
        <v>47500</v>
      </c>
      <c r="I8" s="165">
        <f>G8*H8</f>
        <v>21374.999999999996</v>
      </c>
      <c r="J8" s="168">
        <v>0.65</v>
      </c>
      <c r="K8" s="165">
        <f>I8*J8</f>
        <v>13893.749999999998</v>
      </c>
      <c r="L8" s="165">
        <f>SUM(K8)/100000</f>
        <v>0.13893749999999999</v>
      </c>
      <c r="M8" s="154">
        <f>L8/L12</f>
        <v>0.17116220383741504</v>
      </c>
      <c r="N8" s="34"/>
      <c r="O8" s="51" t="s">
        <v>432</v>
      </c>
      <c r="P8" s="68">
        <v>1.5</v>
      </c>
      <c r="Q8" s="90" t="s">
        <v>433</v>
      </c>
    </row>
    <row r="9" spans="1:17" ht="28.5" customHeight="1" x14ac:dyDescent="0.3">
      <c r="A9" s="160"/>
      <c r="B9" s="68" t="s">
        <v>430</v>
      </c>
      <c r="C9" s="88"/>
      <c r="D9" s="88"/>
      <c r="E9" s="88"/>
      <c r="F9" s="88"/>
      <c r="G9" s="160"/>
      <c r="H9" s="163"/>
      <c r="I9" s="166"/>
      <c r="J9" s="169"/>
      <c r="K9" s="166"/>
      <c r="L9" s="166"/>
      <c r="M9" s="171"/>
      <c r="N9" s="34"/>
      <c r="O9" s="51" t="s">
        <v>434</v>
      </c>
      <c r="P9" s="51">
        <f>C19</f>
        <v>0.4</v>
      </c>
      <c r="Q9" s="90" t="s">
        <v>435</v>
      </c>
    </row>
    <row r="10" spans="1:17" ht="15.75" x14ac:dyDescent="0.3">
      <c r="A10" s="160"/>
      <c r="B10" s="68" t="s">
        <v>432</v>
      </c>
      <c r="C10" s="88">
        <v>1.5</v>
      </c>
      <c r="D10" s="88">
        <v>1.5</v>
      </c>
      <c r="E10" s="88">
        <v>1.5</v>
      </c>
      <c r="F10" s="88">
        <v>1.5</v>
      </c>
      <c r="G10" s="160"/>
      <c r="H10" s="163"/>
      <c r="I10" s="166"/>
      <c r="J10" s="169"/>
      <c r="K10" s="166"/>
      <c r="L10" s="166"/>
      <c r="M10" s="171"/>
      <c r="N10" s="34"/>
      <c r="O10" s="51" t="s">
        <v>428</v>
      </c>
      <c r="P10" s="68">
        <v>1</v>
      </c>
      <c r="Q10" s="90" t="s">
        <v>436</v>
      </c>
    </row>
    <row r="11" spans="1:17" ht="15.75" x14ac:dyDescent="0.3">
      <c r="A11" s="161"/>
      <c r="B11" s="68" t="s">
        <v>156</v>
      </c>
      <c r="C11" s="51">
        <f>C18</f>
        <v>0.3</v>
      </c>
      <c r="D11" s="51">
        <f>C19</f>
        <v>0.4</v>
      </c>
      <c r="E11" s="51">
        <f>C20</f>
        <v>0.45</v>
      </c>
      <c r="F11" s="51">
        <f>C21</f>
        <v>0.35</v>
      </c>
      <c r="G11" s="161"/>
      <c r="H11" s="164"/>
      <c r="I11" s="167"/>
      <c r="J11" s="170"/>
      <c r="K11" s="167"/>
      <c r="L11" s="167"/>
      <c r="M11" s="171"/>
      <c r="N11" s="34"/>
      <c r="O11" s="51" t="s">
        <v>430</v>
      </c>
      <c r="P11" s="68">
        <v>1.3</v>
      </c>
      <c r="Q11" s="90" t="s">
        <v>437</v>
      </c>
    </row>
    <row r="12" spans="1:17" ht="15.75" x14ac:dyDescent="0.3">
      <c r="A12" s="159" t="s">
        <v>801</v>
      </c>
      <c r="B12" s="68" t="s">
        <v>428</v>
      </c>
      <c r="C12" s="88"/>
      <c r="D12" s="88"/>
      <c r="E12" s="88"/>
      <c r="F12" s="88"/>
      <c r="G12" s="159">
        <f>SUM(C12:C14)*C15+(D12:D14)*D15+(E12:E14)*E15+(F12:F14)*F15</f>
        <v>0.44999999999999996</v>
      </c>
      <c r="H12" s="162">
        <v>212217</v>
      </c>
      <c r="I12" s="165">
        <f>G12*H12</f>
        <v>95497.65</v>
      </c>
      <c r="J12" s="168">
        <v>0.85</v>
      </c>
      <c r="K12" s="165">
        <f t="shared" ref="K12" si="0">I12*J12</f>
        <v>81173.002499999988</v>
      </c>
      <c r="L12" s="165">
        <f>SUM(K12)/100000</f>
        <v>0.81173002499999991</v>
      </c>
      <c r="M12" s="171"/>
      <c r="N12" s="34"/>
      <c r="O12" s="51" t="s">
        <v>432</v>
      </c>
      <c r="P12" s="68">
        <v>1.5</v>
      </c>
      <c r="Q12" s="90" t="s">
        <v>438</v>
      </c>
    </row>
    <row r="13" spans="1:17" ht="15.75" x14ac:dyDescent="0.3">
      <c r="A13" s="160"/>
      <c r="B13" s="68" t="s">
        <v>430</v>
      </c>
      <c r="C13" s="88"/>
      <c r="D13" s="88"/>
      <c r="E13" s="88"/>
      <c r="F13" s="88"/>
      <c r="G13" s="160"/>
      <c r="H13" s="163"/>
      <c r="I13" s="166"/>
      <c r="J13" s="169"/>
      <c r="K13" s="166"/>
      <c r="L13" s="166"/>
      <c r="M13" s="171"/>
      <c r="N13" s="34"/>
      <c r="O13" s="51" t="s">
        <v>439</v>
      </c>
      <c r="P13" s="51">
        <f>C20</f>
        <v>0.45</v>
      </c>
      <c r="Q13" s="90" t="s">
        <v>440</v>
      </c>
    </row>
    <row r="14" spans="1:17" ht="15.75" x14ac:dyDescent="0.3">
      <c r="A14" s="160"/>
      <c r="B14" s="68" t="s">
        <v>432</v>
      </c>
      <c r="C14" s="88">
        <v>1.5</v>
      </c>
      <c r="D14" s="88">
        <v>1.5</v>
      </c>
      <c r="E14" s="88">
        <v>1.5</v>
      </c>
      <c r="F14" s="88">
        <v>1.5</v>
      </c>
      <c r="G14" s="160"/>
      <c r="H14" s="163"/>
      <c r="I14" s="166"/>
      <c r="J14" s="169"/>
      <c r="K14" s="166"/>
      <c r="L14" s="166"/>
      <c r="M14" s="171"/>
      <c r="N14" s="34"/>
      <c r="O14" s="51" t="s">
        <v>441</v>
      </c>
      <c r="P14" s="68">
        <v>1</v>
      </c>
      <c r="Q14" s="90" t="s">
        <v>442</v>
      </c>
    </row>
    <row r="15" spans="1:17" ht="15.75" x14ac:dyDescent="0.3">
      <c r="A15" s="161"/>
      <c r="B15" s="68" t="s">
        <v>156</v>
      </c>
      <c r="C15" s="51">
        <f>C18</f>
        <v>0.3</v>
      </c>
      <c r="D15" s="51">
        <f>C19</f>
        <v>0.4</v>
      </c>
      <c r="E15" s="51">
        <f>C20</f>
        <v>0.45</v>
      </c>
      <c r="F15" s="51">
        <f>C21</f>
        <v>0.35</v>
      </c>
      <c r="G15" s="161"/>
      <c r="H15" s="164"/>
      <c r="I15" s="167"/>
      <c r="J15" s="170"/>
      <c r="K15" s="167"/>
      <c r="L15" s="167"/>
      <c r="M15" s="155"/>
      <c r="N15" s="34"/>
      <c r="O15" s="51" t="s">
        <v>443</v>
      </c>
      <c r="P15" s="68">
        <v>1.3</v>
      </c>
      <c r="Q15" s="90" t="s">
        <v>444</v>
      </c>
    </row>
    <row r="16" spans="1:17" ht="30" customHeight="1" x14ac:dyDescent="0.3">
      <c r="A16" s="34"/>
      <c r="B16" s="60"/>
      <c r="C16" s="60"/>
      <c r="D16" s="34"/>
      <c r="E16" s="34"/>
      <c r="F16" s="34"/>
      <c r="G16" s="34"/>
      <c r="H16" s="41"/>
      <c r="I16" s="34"/>
      <c r="J16" s="34"/>
      <c r="K16" s="34"/>
      <c r="L16" s="34"/>
      <c r="M16" s="34"/>
      <c r="N16" s="34"/>
      <c r="O16" s="51" t="s">
        <v>445</v>
      </c>
      <c r="P16" s="68">
        <v>1.5</v>
      </c>
      <c r="Q16" s="90" t="s">
        <v>446</v>
      </c>
    </row>
    <row r="17" spans="1:17" ht="15.75" customHeight="1" x14ac:dyDescent="0.3">
      <c r="A17" s="104" t="s">
        <v>744</v>
      </c>
      <c r="B17" s="157" t="s">
        <v>161</v>
      </c>
      <c r="C17" s="158"/>
      <c r="D17" s="34"/>
      <c r="E17" s="34"/>
      <c r="F17" s="34"/>
      <c r="G17" s="34"/>
      <c r="H17" s="41"/>
      <c r="I17" s="34"/>
      <c r="J17" s="34"/>
      <c r="K17" s="34"/>
      <c r="L17" s="34"/>
      <c r="M17" s="34"/>
      <c r="N17" s="34"/>
      <c r="O17" s="51" t="s">
        <v>447</v>
      </c>
      <c r="P17" s="51">
        <f>C21</f>
        <v>0.35</v>
      </c>
      <c r="Q17" s="90" t="s">
        <v>448</v>
      </c>
    </row>
    <row r="18" spans="1:17" ht="15.75" x14ac:dyDescent="0.3">
      <c r="A18" s="145">
        <f>SUM(C18:C21)</f>
        <v>1.5</v>
      </c>
      <c r="B18" s="52" t="s">
        <v>426</v>
      </c>
      <c r="C18" s="52">
        <v>0.3</v>
      </c>
      <c r="D18" s="34"/>
      <c r="E18" s="34"/>
      <c r="F18" s="34"/>
      <c r="G18" s="34"/>
      <c r="H18" s="41"/>
      <c r="I18" s="34"/>
      <c r="J18" s="34"/>
      <c r="K18" s="34"/>
      <c r="L18" s="34"/>
      <c r="M18" s="34"/>
      <c r="N18" s="34"/>
      <c r="O18" s="51" t="s">
        <v>428</v>
      </c>
      <c r="P18" s="68">
        <v>1</v>
      </c>
      <c r="Q18" s="90" t="s">
        <v>449</v>
      </c>
    </row>
    <row r="19" spans="1:17" ht="15.75" x14ac:dyDescent="0.3">
      <c r="A19" s="145"/>
      <c r="B19" s="52" t="s">
        <v>455</v>
      </c>
      <c r="C19" s="52">
        <v>0.4</v>
      </c>
      <c r="D19" s="34"/>
      <c r="E19" s="34"/>
      <c r="F19" s="34"/>
      <c r="G19" s="34"/>
      <c r="H19" s="41"/>
      <c r="I19" s="34"/>
      <c r="J19" s="34"/>
      <c r="K19" s="34"/>
      <c r="L19" s="34"/>
      <c r="M19" s="34"/>
      <c r="N19" s="34"/>
      <c r="O19" s="51" t="s">
        <v>430</v>
      </c>
      <c r="P19" s="68">
        <v>1.3</v>
      </c>
      <c r="Q19" s="90" t="s">
        <v>450</v>
      </c>
    </row>
    <row r="20" spans="1:17" ht="15.75" x14ac:dyDescent="0.3">
      <c r="A20" s="145"/>
      <c r="B20" s="52" t="s">
        <v>439</v>
      </c>
      <c r="C20" s="52">
        <v>0.45</v>
      </c>
      <c r="D20" s="34"/>
      <c r="E20" s="34"/>
      <c r="F20" s="34"/>
      <c r="G20" s="34"/>
      <c r="H20" s="41"/>
      <c r="I20" s="34"/>
      <c r="J20" s="34"/>
      <c r="K20" s="34"/>
      <c r="L20" s="34"/>
      <c r="M20" s="34"/>
      <c r="N20" s="34"/>
      <c r="O20" s="51" t="s">
        <v>432</v>
      </c>
      <c r="P20" s="68">
        <v>1.5</v>
      </c>
      <c r="Q20" s="90" t="s">
        <v>451</v>
      </c>
    </row>
    <row r="21" spans="1:17" ht="15.75" x14ac:dyDescent="0.3">
      <c r="A21" s="145"/>
      <c r="B21" s="52" t="s">
        <v>456</v>
      </c>
      <c r="C21" s="52">
        <v>0.35</v>
      </c>
      <c r="D21" s="34"/>
      <c r="E21" s="34"/>
      <c r="F21" s="34"/>
      <c r="G21" s="34"/>
      <c r="H21" s="41"/>
      <c r="I21" s="34"/>
      <c r="J21" s="34"/>
      <c r="K21" s="34"/>
      <c r="L21" s="34"/>
      <c r="M21" s="34"/>
      <c r="N21" s="34"/>
      <c r="O21" s="82"/>
      <c r="P21" s="97"/>
      <c r="Q21" s="89"/>
    </row>
    <row r="22" spans="1:17" ht="15.75" x14ac:dyDescent="0.3">
      <c r="A22" s="47"/>
      <c r="B22" s="60"/>
      <c r="C22" s="60"/>
      <c r="D22" s="34"/>
      <c r="E22" s="34"/>
      <c r="F22" s="34"/>
      <c r="G22" s="34"/>
      <c r="H22" s="41"/>
      <c r="I22" s="34"/>
      <c r="J22" s="34"/>
      <c r="K22" s="34"/>
      <c r="L22" s="34"/>
      <c r="M22" s="34"/>
      <c r="N22" s="34"/>
      <c r="O22" s="82"/>
      <c r="P22" s="97"/>
      <c r="Q22" s="89"/>
    </row>
    <row r="23" spans="1:17" ht="15.75" x14ac:dyDescent="0.3">
      <c r="A23" s="34"/>
      <c r="B23" s="60"/>
      <c r="C23" s="60"/>
      <c r="D23" s="34"/>
      <c r="E23" s="34"/>
      <c r="F23" s="34"/>
      <c r="G23" s="34"/>
      <c r="H23" s="41"/>
      <c r="I23" s="34"/>
      <c r="J23" s="34"/>
      <c r="K23" s="34"/>
      <c r="L23" s="34"/>
      <c r="M23" s="34"/>
      <c r="N23" s="34"/>
      <c r="O23" s="82"/>
      <c r="P23" s="97"/>
      <c r="Q23" s="89"/>
    </row>
    <row r="24" spans="1:17" ht="15.75" x14ac:dyDescent="0.3">
      <c r="A24" s="33"/>
      <c r="B24" s="60"/>
      <c r="C24" s="60"/>
      <c r="D24" s="34"/>
      <c r="E24" s="34"/>
      <c r="F24" s="34"/>
      <c r="G24" s="34"/>
      <c r="H24" s="41"/>
      <c r="I24" s="34"/>
      <c r="J24" s="34"/>
      <c r="K24" s="34"/>
      <c r="L24" s="34"/>
      <c r="M24" s="34"/>
      <c r="N24" s="34"/>
      <c r="O24" s="82"/>
      <c r="P24" s="97"/>
      <c r="Q24" s="89"/>
    </row>
    <row r="25" spans="1:17" ht="15.75" x14ac:dyDescent="0.3">
      <c r="A25" s="34"/>
      <c r="B25" s="60"/>
      <c r="C25" s="60"/>
      <c r="D25" s="34"/>
      <c r="E25" s="34"/>
      <c r="F25" s="34"/>
      <c r="G25" s="34"/>
      <c r="H25" s="41"/>
      <c r="I25" s="34"/>
      <c r="J25" s="34"/>
      <c r="K25" s="34"/>
      <c r="L25" s="34"/>
      <c r="M25" s="34"/>
      <c r="N25" s="34"/>
      <c r="O25" s="82"/>
      <c r="P25" s="97"/>
      <c r="Q25" s="89"/>
    </row>
    <row r="26" spans="1:17" ht="15.75" x14ac:dyDescent="0.3">
      <c r="A26" s="47"/>
      <c r="B26" s="60"/>
      <c r="C26" s="60"/>
      <c r="D26" s="34"/>
      <c r="E26" s="34"/>
      <c r="F26" s="34"/>
      <c r="G26" s="34"/>
      <c r="H26" s="41"/>
      <c r="I26" s="34"/>
      <c r="J26" s="34"/>
      <c r="K26" s="34"/>
      <c r="L26" s="34"/>
      <c r="M26" s="34"/>
      <c r="N26" s="34"/>
      <c r="O26" s="82"/>
      <c r="P26" s="97"/>
      <c r="Q26" s="89"/>
    </row>
    <row r="27" spans="1:17" ht="15.75" x14ac:dyDescent="0.3">
      <c r="A27" s="47"/>
      <c r="B27" s="60"/>
      <c r="C27" s="60"/>
      <c r="D27" s="34"/>
      <c r="E27" s="34"/>
      <c r="F27" s="34"/>
      <c r="G27" s="34"/>
      <c r="H27" s="41"/>
      <c r="I27" s="34"/>
      <c r="J27" s="34"/>
      <c r="K27" s="34"/>
      <c r="L27" s="34"/>
      <c r="M27" s="34"/>
      <c r="N27" s="34"/>
      <c r="O27" s="82"/>
      <c r="P27" s="97"/>
      <c r="Q27" s="89"/>
    </row>
    <row r="28" spans="1:17" ht="15.75" x14ac:dyDescent="0.3">
      <c r="A28" s="47"/>
      <c r="B28" s="60"/>
      <c r="C28" s="60"/>
      <c r="D28" s="34"/>
      <c r="E28" s="34"/>
      <c r="F28" s="34"/>
      <c r="G28" s="34"/>
      <c r="H28" s="41"/>
      <c r="I28" s="34"/>
      <c r="J28" s="34"/>
      <c r="K28" s="34"/>
      <c r="L28" s="34"/>
      <c r="M28" s="34"/>
    </row>
    <row r="29" spans="1:17" ht="15.75" x14ac:dyDescent="0.3">
      <c r="A29" s="47"/>
      <c r="B29" s="60"/>
      <c r="C29" s="60"/>
      <c r="D29" s="34"/>
      <c r="E29" s="34"/>
      <c r="F29" s="34"/>
      <c r="G29" s="34"/>
      <c r="H29" s="41"/>
      <c r="I29" s="34"/>
      <c r="J29" s="34"/>
      <c r="K29" s="34"/>
      <c r="L29" s="34"/>
      <c r="M29" s="34"/>
    </row>
    <row r="31" spans="1:17" x14ac:dyDescent="0.25">
      <c r="A31" s="5"/>
    </row>
    <row r="33" spans="1:1" x14ac:dyDescent="0.25">
      <c r="A33" s="10"/>
    </row>
    <row r="34" spans="1:1" x14ac:dyDescent="0.25">
      <c r="A34" s="10"/>
    </row>
    <row r="35" spans="1:1" x14ac:dyDescent="0.25">
      <c r="A35" s="10"/>
    </row>
    <row r="36" spans="1:1" x14ac:dyDescent="0.25">
      <c r="A36" s="10"/>
    </row>
    <row r="38" spans="1:1" x14ac:dyDescent="0.25">
      <c r="A38" s="5"/>
    </row>
    <row r="40" spans="1:1" x14ac:dyDescent="0.25">
      <c r="A40" s="10"/>
    </row>
    <row r="41" spans="1:1" x14ac:dyDescent="0.25">
      <c r="A41" s="10"/>
    </row>
    <row r="42" spans="1:1" x14ac:dyDescent="0.25">
      <c r="A42" s="10"/>
    </row>
    <row r="43" spans="1:1" x14ac:dyDescent="0.25">
      <c r="A43" s="10"/>
    </row>
    <row r="45" spans="1:1" x14ac:dyDescent="0.25">
      <c r="A45" s="5"/>
    </row>
    <row r="47" spans="1:1" x14ac:dyDescent="0.25">
      <c r="A47" s="10"/>
    </row>
    <row r="48" spans="1:1" x14ac:dyDescent="0.25">
      <c r="A48" s="10"/>
    </row>
    <row r="49" spans="1:1" x14ac:dyDescent="0.25">
      <c r="A49" s="10"/>
    </row>
    <row r="50" spans="1:1" x14ac:dyDescent="0.25">
      <c r="A50" s="10"/>
    </row>
    <row r="52" spans="1:1" x14ac:dyDescent="0.25">
      <c r="A52" s="5"/>
    </row>
    <row r="54" spans="1:1" x14ac:dyDescent="0.25">
      <c r="A54" s="10"/>
    </row>
    <row r="55" spans="1:1" x14ac:dyDescent="0.25">
      <c r="A55" s="10"/>
    </row>
    <row r="56" spans="1:1" x14ac:dyDescent="0.25">
      <c r="A56" s="10"/>
    </row>
    <row r="57" spans="1:1" x14ac:dyDescent="0.25">
      <c r="A57" s="10"/>
    </row>
    <row r="59" spans="1:1" x14ac:dyDescent="0.25">
      <c r="A59" s="5"/>
    </row>
    <row r="61" spans="1:1" x14ac:dyDescent="0.25">
      <c r="A61" s="9"/>
    </row>
    <row r="62" spans="1:1" x14ac:dyDescent="0.25">
      <c r="A62" s="10"/>
    </row>
    <row r="63" spans="1:1" x14ac:dyDescent="0.25">
      <c r="A63" s="10"/>
    </row>
    <row r="64" spans="1:1" x14ac:dyDescent="0.25">
      <c r="A64" s="10"/>
    </row>
    <row r="65" spans="1:1" x14ac:dyDescent="0.25">
      <c r="A65" s="10"/>
    </row>
    <row r="69" spans="1:1" x14ac:dyDescent="0.25">
      <c r="A69" s="5"/>
    </row>
    <row r="71" spans="1:1" x14ac:dyDescent="0.25">
      <c r="A71" s="5"/>
    </row>
    <row r="73" spans="1:1" x14ac:dyDescent="0.25">
      <c r="A73" s="9"/>
    </row>
    <row r="74" spans="1:1" x14ac:dyDescent="0.25">
      <c r="A74" s="10"/>
    </row>
    <row r="75" spans="1:1" x14ac:dyDescent="0.25">
      <c r="A75" s="10"/>
    </row>
    <row r="76" spans="1:1" x14ac:dyDescent="0.25">
      <c r="A76" s="10"/>
    </row>
    <row r="77" spans="1:1" x14ac:dyDescent="0.25">
      <c r="A77" s="10"/>
    </row>
  </sheetData>
  <mergeCells count="33">
    <mergeCell ref="M3:M7"/>
    <mergeCell ref="A5:A7"/>
    <mergeCell ref="L12:L15"/>
    <mergeCell ref="M8:M15"/>
    <mergeCell ref="A1:L2"/>
    <mergeCell ref="A3:A4"/>
    <mergeCell ref="B3:B4"/>
    <mergeCell ref="C3:C4"/>
    <mergeCell ref="D3:D4"/>
    <mergeCell ref="E3:E4"/>
    <mergeCell ref="F3:F4"/>
    <mergeCell ref="G3:G7"/>
    <mergeCell ref="H3:H7"/>
    <mergeCell ref="I3:I7"/>
    <mergeCell ref="J3:J7"/>
    <mergeCell ref="K3:K7"/>
    <mergeCell ref="L3:L7"/>
    <mergeCell ref="A18:A21"/>
    <mergeCell ref="B17:C17"/>
    <mergeCell ref="A8:A11"/>
    <mergeCell ref="A12:A15"/>
    <mergeCell ref="O4:P4"/>
    <mergeCell ref="G8:G11"/>
    <mergeCell ref="H8:H11"/>
    <mergeCell ref="H12:H15"/>
    <mergeCell ref="G12:G15"/>
    <mergeCell ref="I8:I11"/>
    <mergeCell ref="I12:I15"/>
    <mergeCell ref="J8:J11"/>
    <mergeCell ref="K8:K11"/>
    <mergeCell ref="J12:J15"/>
    <mergeCell ref="K12:K15"/>
    <mergeCell ref="L8:L11"/>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9A8ED-F6F7-4948-89E9-AF6E85B77A17}">
  <dimension ref="A1:BB79"/>
  <sheetViews>
    <sheetView topLeftCell="A23" zoomScale="90" zoomScaleNormal="90" workbookViewId="0">
      <selection activeCell="N20" sqref="N20:N22"/>
    </sheetView>
  </sheetViews>
  <sheetFormatPr baseColWidth="10" defaultRowHeight="15" x14ac:dyDescent="0.25"/>
  <cols>
    <col min="1" max="1" width="11.42578125" style="19"/>
    <col min="2" max="2" width="17.42578125" customWidth="1"/>
    <col min="3" max="3" width="16.5703125" style="2" customWidth="1"/>
    <col min="4" max="4" width="11.7109375" style="2" customWidth="1"/>
    <col min="5" max="5" width="12" style="2" customWidth="1"/>
    <col min="6" max="6" width="11.7109375" style="2" customWidth="1"/>
    <col min="7" max="7" width="14.5703125" customWidth="1"/>
    <col min="8" max="8" width="14.42578125" customWidth="1"/>
    <col min="10" max="10" width="11.42578125" style="14"/>
    <col min="11" max="12" width="12.28515625" style="15" customWidth="1"/>
    <col min="13" max="13" width="13.7109375" style="2" customWidth="1"/>
    <col min="14" max="14" width="11.42578125" style="22"/>
    <col min="15" max="15" width="28.140625" customWidth="1"/>
    <col min="16" max="16" width="12.140625" customWidth="1"/>
    <col min="17" max="19" width="46.85546875" customWidth="1"/>
  </cols>
  <sheetData>
    <row r="1" spans="1:17" s="5" customFormat="1" ht="34.5" customHeight="1" x14ac:dyDescent="0.25">
      <c r="A1" s="139" t="s">
        <v>100</v>
      </c>
      <c r="B1" s="139"/>
      <c r="C1" s="139"/>
      <c r="D1" s="139"/>
      <c r="E1" s="139"/>
      <c r="F1" s="139"/>
      <c r="G1" s="139"/>
      <c r="H1" s="139"/>
      <c r="I1" s="139"/>
      <c r="J1" s="139"/>
      <c r="K1" s="139"/>
      <c r="L1" s="139"/>
      <c r="M1" s="139"/>
    </row>
    <row r="2" spans="1:17" s="132" customFormat="1" ht="34.5" customHeight="1" x14ac:dyDescent="0.25">
      <c r="A2" s="145" t="s">
        <v>372</v>
      </c>
      <c r="B2" s="145"/>
      <c r="C2" s="145"/>
      <c r="D2" s="145"/>
      <c r="E2" s="145"/>
      <c r="F2" s="145"/>
      <c r="G2" s="145"/>
      <c r="H2" s="145"/>
      <c r="I2" s="145"/>
      <c r="J2" s="135" t="s">
        <v>369</v>
      </c>
      <c r="K2" s="146" t="s">
        <v>375</v>
      </c>
      <c r="L2" s="135" t="s">
        <v>377</v>
      </c>
      <c r="M2" s="135" t="s">
        <v>743</v>
      </c>
      <c r="O2" s="111" t="s">
        <v>161</v>
      </c>
      <c r="P2" s="111" t="s">
        <v>162</v>
      </c>
      <c r="Q2" s="111" t="s">
        <v>163</v>
      </c>
    </row>
    <row r="3" spans="1:17" ht="99.75" customHeight="1" x14ac:dyDescent="0.25">
      <c r="A3" s="91" t="s">
        <v>119</v>
      </c>
      <c r="B3" s="51" t="s">
        <v>93</v>
      </c>
      <c r="C3" s="51" t="s">
        <v>0</v>
      </c>
      <c r="D3" s="51" t="s">
        <v>157</v>
      </c>
      <c r="E3" s="51" t="s">
        <v>823</v>
      </c>
      <c r="F3" s="51" t="s">
        <v>824</v>
      </c>
      <c r="G3" s="51" t="s">
        <v>825</v>
      </c>
      <c r="H3" s="51" t="s">
        <v>826</v>
      </c>
      <c r="I3" s="51" t="s">
        <v>160</v>
      </c>
      <c r="J3" s="135"/>
      <c r="K3" s="148"/>
      <c r="L3" s="135"/>
      <c r="M3" s="135"/>
      <c r="O3" s="17" t="s">
        <v>812</v>
      </c>
      <c r="P3" s="18">
        <f>I4</f>
        <v>0.2</v>
      </c>
      <c r="Q3" s="18" t="s">
        <v>164</v>
      </c>
    </row>
    <row r="4" spans="1:17" ht="45" x14ac:dyDescent="0.25">
      <c r="A4" s="180" t="s">
        <v>156</v>
      </c>
      <c r="B4" s="181"/>
      <c r="C4" s="182"/>
      <c r="D4" s="51">
        <v>1</v>
      </c>
      <c r="E4" s="51">
        <v>1.2</v>
      </c>
      <c r="F4" s="51">
        <v>0.8</v>
      </c>
      <c r="G4" s="51">
        <v>0.6</v>
      </c>
      <c r="H4" s="51">
        <v>0.2</v>
      </c>
      <c r="I4" s="51">
        <v>0.2</v>
      </c>
      <c r="J4" s="135"/>
      <c r="K4" s="147"/>
      <c r="L4" s="135"/>
      <c r="M4" s="135"/>
      <c r="O4" s="17" t="s">
        <v>157</v>
      </c>
      <c r="P4" s="18">
        <f>D4</f>
        <v>1</v>
      </c>
      <c r="Q4" s="18" t="s">
        <v>165</v>
      </c>
    </row>
    <row r="5" spans="1:17" ht="31.5" customHeight="1" x14ac:dyDescent="0.25">
      <c r="A5" s="28" t="s">
        <v>124</v>
      </c>
      <c r="B5" s="28" t="s">
        <v>12</v>
      </c>
      <c r="C5" s="28" t="s">
        <v>13</v>
      </c>
      <c r="D5" s="29">
        <v>90</v>
      </c>
      <c r="E5" s="29">
        <v>90</v>
      </c>
      <c r="F5" s="29">
        <v>90</v>
      </c>
      <c r="G5" s="29">
        <v>80</v>
      </c>
      <c r="H5" s="29">
        <v>80</v>
      </c>
      <c r="I5" s="81">
        <v>1</v>
      </c>
      <c r="J5" s="30">
        <f>SUM((D5*D4)+(E5*E4)+(F5*F4)+(G5*G4)+(H5*H4)+(I5*I4))</f>
        <v>334.2</v>
      </c>
      <c r="K5" s="92">
        <v>1</v>
      </c>
      <c r="L5" s="31">
        <f t="shared" ref="L5:L36" si="0">J5*K5</f>
        <v>334.2</v>
      </c>
      <c r="M5" s="32">
        <f t="shared" ref="M5:M21" si="1">K5*L5/100</f>
        <v>3.3420000000000001</v>
      </c>
      <c r="O5" s="17" t="s">
        <v>166</v>
      </c>
      <c r="P5" s="18">
        <f>E4</f>
        <v>1.2</v>
      </c>
      <c r="Q5" s="18" t="s">
        <v>167</v>
      </c>
    </row>
    <row r="6" spans="1:17" ht="45" x14ac:dyDescent="0.25">
      <c r="A6" s="28" t="s">
        <v>125</v>
      </c>
      <c r="B6" s="28" t="s">
        <v>16</v>
      </c>
      <c r="C6" s="28" t="s">
        <v>13</v>
      </c>
      <c r="D6" s="29">
        <v>90</v>
      </c>
      <c r="E6" s="29">
        <v>90</v>
      </c>
      <c r="F6" s="29">
        <v>90</v>
      </c>
      <c r="G6" s="29">
        <v>80</v>
      </c>
      <c r="H6" s="29">
        <v>80</v>
      </c>
      <c r="I6" s="81">
        <v>1</v>
      </c>
      <c r="J6" s="30">
        <f>SUM((D6*D4)+(E6*E4)+(F6*F4)+(G6*G4)+(H6*H4)+(I6*I4))</f>
        <v>334.2</v>
      </c>
      <c r="K6" s="92">
        <v>1</v>
      </c>
      <c r="L6" s="31">
        <f t="shared" si="0"/>
        <v>334.2</v>
      </c>
      <c r="M6" s="32">
        <f t="shared" si="1"/>
        <v>3.3420000000000001</v>
      </c>
      <c r="O6" s="17" t="s">
        <v>158</v>
      </c>
      <c r="P6" s="18">
        <f>F4</f>
        <v>0.8</v>
      </c>
      <c r="Q6" s="18" t="s">
        <v>168</v>
      </c>
    </row>
    <row r="7" spans="1:17" ht="45" x14ac:dyDescent="0.25">
      <c r="A7" s="28" t="s">
        <v>125</v>
      </c>
      <c r="B7" s="28" t="s">
        <v>15</v>
      </c>
      <c r="C7" s="28" t="s">
        <v>4</v>
      </c>
      <c r="D7" s="29">
        <v>70</v>
      </c>
      <c r="E7" s="29">
        <v>70</v>
      </c>
      <c r="F7" s="29">
        <v>70</v>
      </c>
      <c r="G7" s="29">
        <v>60</v>
      </c>
      <c r="H7" s="29">
        <v>60</v>
      </c>
      <c r="I7" s="81">
        <v>1</v>
      </c>
      <c r="J7" s="30">
        <f>SUM((D7*D4)+(E7*E4)+(F7*F4)+(G7*G4)+(H7*H4)+(I7*I4))</f>
        <v>258.2</v>
      </c>
      <c r="K7" s="92">
        <v>1</v>
      </c>
      <c r="L7" s="31">
        <f t="shared" si="0"/>
        <v>258.2</v>
      </c>
      <c r="M7" s="32">
        <f t="shared" si="1"/>
        <v>2.5819999999999999</v>
      </c>
      <c r="O7" s="17" t="s">
        <v>169</v>
      </c>
      <c r="P7" s="18">
        <f>G4</f>
        <v>0.6</v>
      </c>
      <c r="Q7" s="18" t="s">
        <v>170</v>
      </c>
    </row>
    <row r="8" spans="1:17" ht="30" x14ac:dyDescent="0.25">
      <c r="A8" s="28" t="s">
        <v>126</v>
      </c>
      <c r="B8" s="28" t="s">
        <v>1</v>
      </c>
      <c r="C8" s="28" t="s">
        <v>2</v>
      </c>
      <c r="D8" s="29">
        <v>60</v>
      </c>
      <c r="E8" s="29">
        <v>60</v>
      </c>
      <c r="F8" s="29">
        <v>60</v>
      </c>
      <c r="G8" s="29">
        <v>50</v>
      </c>
      <c r="H8" s="29">
        <v>50</v>
      </c>
      <c r="I8" s="81">
        <v>1</v>
      </c>
      <c r="J8" s="30">
        <f>SUM((D8*D4)+(E8*E4)+(F8*F4)+(G8*G4)+(H8*H4)+(I8*I4))</f>
        <v>220.2</v>
      </c>
      <c r="K8" s="92">
        <v>1</v>
      </c>
      <c r="L8" s="31">
        <f t="shared" si="0"/>
        <v>220.2</v>
      </c>
      <c r="M8" s="32">
        <f t="shared" si="1"/>
        <v>2.202</v>
      </c>
      <c r="O8" s="17" t="s">
        <v>159</v>
      </c>
      <c r="P8" s="18">
        <f>H4</f>
        <v>0.2</v>
      </c>
      <c r="Q8" s="18" t="s">
        <v>171</v>
      </c>
    </row>
    <row r="9" spans="1:17" x14ac:dyDescent="0.25">
      <c r="A9" s="28" t="s">
        <v>126</v>
      </c>
      <c r="B9" s="28" t="s">
        <v>3</v>
      </c>
      <c r="C9" s="28" t="s">
        <v>4</v>
      </c>
      <c r="D9" s="29">
        <v>70</v>
      </c>
      <c r="E9" s="29">
        <v>70</v>
      </c>
      <c r="F9" s="29">
        <v>70</v>
      </c>
      <c r="G9" s="29">
        <v>60</v>
      </c>
      <c r="H9" s="29">
        <v>60</v>
      </c>
      <c r="I9" s="81">
        <v>1</v>
      </c>
      <c r="J9" s="30">
        <f>SUM((D9*D4)+(E9*E4)+(F9*F4)+(G9*G4)+(H9*H4)+(I9*I4))</f>
        <v>258.2</v>
      </c>
      <c r="K9" s="92">
        <v>1</v>
      </c>
      <c r="L9" s="31">
        <f t="shared" si="0"/>
        <v>258.2</v>
      </c>
      <c r="M9" s="32">
        <f t="shared" si="1"/>
        <v>2.5819999999999999</v>
      </c>
    </row>
    <row r="10" spans="1:17" x14ac:dyDescent="0.25">
      <c r="A10" s="28" t="s">
        <v>121</v>
      </c>
      <c r="B10" s="28" t="s">
        <v>6</v>
      </c>
      <c r="C10" s="28" t="s">
        <v>4</v>
      </c>
      <c r="D10" s="29">
        <v>70</v>
      </c>
      <c r="E10" s="29">
        <v>70</v>
      </c>
      <c r="F10" s="29">
        <v>70</v>
      </c>
      <c r="G10" s="29">
        <v>60</v>
      </c>
      <c r="H10" s="29">
        <v>60</v>
      </c>
      <c r="I10" s="81">
        <v>1</v>
      </c>
      <c r="J10" s="30">
        <f>SUM((D10*D4)+(E10*E4)+(F10*F4)+(G10*G4)+(H10*H4)+(I10*I4))</f>
        <v>258.2</v>
      </c>
      <c r="K10" s="92">
        <v>1</v>
      </c>
      <c r="L10" s="31">
        <f t="shared" si="0"/>
        <v>258.2</v>
      </c>
      <c r="M10" s="32">
        <f t="shared" si="1"/>
        <v>2.5819999999999999</v>
      </c>
    </row>
    <row r="11" spans="1:17" x14ac:dyDescent="0.25">
      <c r="A11" s="28" t="s">
        <v>127</v>
      </c>
      <c r="B11" s="28" t="s">
        <v>20</v>
      </c>
      <c r="C11" s="28" t="s">
        <v>4</v>
      </c>
      <c r="D11" s="29">
        <v>70</v>
      </c>
      <c r="E11" s="29">
        <v>70</v>
      </c>
      <c r="F11" s="29">
        <v>70</v>
      </c>
      <c r="G11" s="29">
        <v>60</v>
      </c>
      <c r="H11" s="29">
        <v>60</v>
      </c>
      <c r="I11" s="81">
        <v>1</v>
      </c>
      <c r="J11" s="30">
        <f>SUM((D11*D4)+(E11*E4)+(F11*F4)+(G11*G4)+(H11*H4)+(I11*I4))</f>
        <v>258.2</v>
      </c>
      <c r="K11" s="92">
        <v>1</v>
      </c>
      <c r="L11" s="31">
        <f t="shared" si="0"/>
        <v>258.2</v>
      </c>
      <c r="M11" s="32">
        <f t="shared" si="1"/>
        <v>2.5819999999999999</v>
      </c>
    </row>
    <row r="12" spans="1:17" x14ac:dyDescent="0.25">
      <c r="A12" s="28" t="s">
        <v>121</v>
      </c>
      <c r="B12" s="28" t="s">
        <v>5</v>
      </c>
      <c r="C12" s="28" t="s">
        <v>2</v>
      </c>
      <c r="D12" s="29">
        <v>60</v>
      </c>
      <c r="E12" s="29">
        <v>60</v>
      </c>
      <c r="F12" s="29">
        <v>60</v>
      </c>
      <c r="G12" s="29">
        <v>50</v>
      </c>
      <c r="H12" s="29">
        <v>50</v>
      </c>
      <c r="I12" s="81">
        <v>1</v>
      </c>
      <c r="J12" s="30">
        <f>SUM((D12*D4)+(E12*E4)+(F12*F4)+(G12*G4)+(H12*H4)+(I12*I4))</f>
        <v>220.2</v>
      </c>
      <c r="K12" s="92">
        <v>1</v>
      </c>
      <c r="L12" s="31">
        <f t="shared" si="0"/>
        <v>220.2</v>
      </c>
      <c r="M12" s="32">
        <f t="shared" si="1"/>
        <v>2.202</v>
      </c>
    </row>
    <row r="13" spans="1:17" x14ac:dyDescent="0.25">
      <c r="A13" s="28" t="s">
        <v>121</v>
      </c>
      <c r="B13" s="28" t="s">
        <v>30</v>
      </c>
      <c r="C13" s="28" t="s">
        <v>4</v>
      </c>
      <c r="D13" s="29">
        <v>70</v>
      </c>
      <c r="E13" s="29">
        <v>70</v>
      </c>
      <c r="F13" s="29">
        <v>70</v>
      </c>
      <c r="G13" s="29">
        <v>60</v>
      </c>
      <c r="H13" s="29">
        <v>60</v>
      </c>
      <c r="I13" s="81">
        <v>1</v>
      </c>
      <c r="J13" s="30">
        <f>SUM((D13*D4)+(E13*E4)+(F13*F4)+(G13*G4)+(H13*H4)+(I13*I4))</f>
        <v>258.2</v>
      </c>
      <c r="K13" s="92">
        <v>1</v>
      </c>
      <c r="L13" s="31">
        <f t="shared" si="0"/>
        <v>258.2</v>
      </c>
      <c r="M13" s="32">
        <f t="shared" si="1"/>
        <v>2.5819999999999999</v>
      </c>
    </row>
    <row r="14" spans="1:17" x14ac:dyDescent="0.25">
      <c r="A14" s="28" t="s">
        <v>128</v>
      </c>
      <c r="B14" s="28" t="s">
        <v>14</v>
      </c>
      <c r="C14" s="28" t="s">
        <v>2</v>
      </c>
      <c r="D14" s="29">
        <v>60</v>
      </c>
      <c r="E14" s="29">
        <v>60</v>
      </c>
      <c r="F14" s="29">
        <v>60</v>
      </c>
      <c r="G14" s="29">
        <v>50</v>
      </c>
      <c r="H14" s="29">
        <v>50</v>
      </c>
      <c r="I14" s="81">
        <v>1</v>
      </c>
      <c r="J14" s="30">
        <f>SUM((D14*D4)+(E14*E4)+(F14*F4)+(G14*G4)+(H14*H4)+(I14*I4))</f>
        <v>220.2</v>
      </c>
      <c r="K14" s="92">
        <v>1</v>
      </c>
      <c r="L14" s="31">
        <f t="shared" si="0"/>
        <v>220.2</v>
      </c>
      <c r="M14" s="32">
        <f t="shared" si="1"/>
        <v>2.202</v>
      </c>
    </row>
    <row r="15" spans="1:17" ht="15.75" customHeight="1" x14ac:dyDescent="0.25">
      <c r="A15" s="28" t="s">
        <v>124</v>
      </c>
      <c r="B15" s="28" t="s">
        <v>11</v>
      </c>
      <c r="C15" s="28" t="s">
        <v>4</v>
      </c>
      <c r="D15" s="29">
        <v>70</v>
      </c>
      <c r="E15" s="29">
        <v>70</v>
      </c>
      <c r="F15" s="29">
        <v>70</v>
      </c>
      <c r="G15" s="29">
        <v>60</v>
      </c>
      <c r="H15" s="29">
        <v>60</v>
      </c>
      <c r="I15" s="81">
        <v>1</v>
      </c>
      <c r="J15" s="30">
        <f>SUM((D15*D4)+(E15*E4)+(F15*F4)+(G15*G4)+(H15*H4)+(I15*I4))</f>
        <v>258.2</v>
      </c>
      <c r="K15" s="92">
        <v>1</v>
      </c>
      <c r="L15" s="31">
        <f t="shared" si="0"/>
        <v>258.2</v>
      </c>
      <c r="M15" s="32">
        <f t="shared" si="1"/>
        <v>2.5819999999999999</v>
      </c>
    </row>
    <row r="16" spans="1:17" x14ac:dyDescent="0.25">
      <c r="A16" s="28" t="s">
        <v>129</v>
      </c>
      <c r="B16" s="28" t="s">
        <v>18</v>
      </c>
      <c r="C16" s="28" t="s">
        <v>4</v>
      </c>
      <c r="D16" s="29">
        <v>70</v>
      </c>
      <c r="E16" s="29">
        <v>70</v>
      </c>
      <c r="F16" s="29">
        <v>70</v>
      </c>
      <c r="G16" s="29">
        <v>60</v>
      </c>
      <c r="H16" s="29">
        <v>60</v>
      </c>
      <c r="I16" s="81">
        <v>1</v>
      </c>
      <c r="J16" s="30">
        <f>SUM((D16*D4)+(E16*E4)+(F16*F4)+(G16*G4)+(H16*H4)+(I16*I4))</f>
        <v>258.2</v>
      </c>
      <c r="K16" s="92">
        <v>1</v>
      </c>
      <c r="L16" s="31">
        <f t="shared" si="0"/>
        <v>258.2</v>
      </c>
      <c r="M16" s="32">
        <f t="shared" si="1"/>
        <v>2.5819999999999999</v>
      </c>
    </row>
    <row r="17" spans="1:54" x14ac:dyDescent="0.25">
      <c r="A17" s="28" t="s">
        <v>130</v>
      </c>
      <c r="B17" s="28" t="s">
        <v>19</v>
      </c>
      <c r="C17" s="28" t="s">
        <v>4</v>
      </c>
      <c r="D17" s="29">
        <v>70</v>
      </c>
      <c r="E17" s="29">
        <v>70</v>
      </c>
      <c r="F17" s="29">
        <v>70</v>
      </c>
      <c r="G17" s="29">
        <v>60</v>
      </c>
      <c r="H17" s="29">
        <v>60</v>
      </c>
      <c r="I17" s="81">
        <v>1</v>
      </c>
      <c r="J17" s="30">
        <f>SUM((D17*D4)+(E17*E4)+(F17*F4)+(G17*G4)+(H17*H4)+(I17*I4))</f>
        <v>258.2</v>
      </c>
      <c r="K17" s="92">
        <v>1</v>
      </c>
      <c r="L17" s="31">
        <f t="shared" si="0"/>
        <v>258.2</v>
      </c>
      <c r="M17" s="32">
        <f t="shared" si="1"/>
        <v>2.5819999999999999</v>
      </c>
    </row>
    <row r="18" spans="1:54" x14ac:dyDescent="0.25">
      <c r="A18" s="28" t="s">
        <v>131</v>
      </c>
      <c r="B18" s="28" t="s">
        <v>27</v>
      </c>
      <c r="C18" s="28" t="s">
        <v>4</v>
      </c>
      <c r="D18" s="29">
        <v>70</v>
      </c>
      <c r="E18" s="29">
        <v>70</v>
      </c>
      <c r="F18" s="29">
        <v>70</v>
      </c>
      <c r="G18" s="29">
        <v>60</v>
      </c>
      <c r="H18" s="29">
        <v>60</v>
      </c>
      <c r="I18" s="81">
        <v>1</v>
      </c>
      <c r="J18" s="30">
        <f>SUM((D18*D4)+(E18*E4)+(F18*F4)+(G18*G4)+(H18*H4)+(I18*I4))</f>
        <v>258.2</v>
      </c>
      <c r="K18" s="92">
        <v>1</v>
      </c>
      <c r="L18" s="31">
        <f t="shared" si="0"/>
        <v>258.2</v>
      </c>
      <c r="M18" s="32">
        <f t="shared" si="1"/>
        <v>2.5819999999999999</v>
      </c>
    </row>
    <row r="19" spans="1:54" x14ac:dyDescent="0.25">
      <c r="A19" s="28" t="s">
        <v>121</v>
      </c>
      <c r="B19" s="28" t="s">
        <v>28</v>
      </c>
      <c r="C19" s="28" t="s">
        <v>2</v>
      </c>
      <c r="D19" s="29">
        <v>60</v>
      </c>
      <c r="E19" s="29">
        <v>60</v>
      </c>
      <c r="F19" s="29">
        <v>60</v>
      </c>
      <c r="G19" s="29">
        <v>50</v>
      </c>
      <c r="H19" s="29">
        <v>50</v>
      </c>
      <c r="I19" s="81">
        <v>1</v>
      </c>
      <c r="J19" s="30">
        <f>SUM((D19*D4)+(E19*E4)+(F19*F4)+(G19*G4)+(H19*H4)+(I19*I4))</f>
        <v>220.2</v>
      </c>
      <c r="K19" s="92">
        <v>1</v>
      </c>
      <c r="L19" s="31">
        <f t="shared" si="0"/>
        <v>220.2</v>
      </c>
      <c r="M19" s="32">
        <f t="shared" si="1"/>
        <v>2.202</v>
      </c>
    </row>
    <row r="20" spans="1:54" x14ac:dyDescent="0.25">
      <c r="A20" s="28" t="s">
        <v>127</v>
      </c>
      <c r="B20" s="28" t="s">
        <v>22</v>
      </c>
      <c r="C20" s="28" t="s">
        <v>4</v>
      </c>
      <c r="D20" s="29">
        <v>60</v>
      </c>
      <c r="E20" s="29">
        <v>60</v>
      </c>
      <c r="F20" s="29">
        <v>60</v>
      </c>
      <c r="G20" s="29">
        <v>50</v>
      </c>
      <c r="H20" s="29">
        <v>50</v>
      </c>
      <c r="I20" s="81">
        <v>1</v>
      </c>
      <c r="J20" s="30">
        <f>SUM((D20*D4)+(E20*E4)+(F20*F4)+(G20*G4)+(H20*H4)+(I20*I4))</f>
        <v>220.2</v>
      </c>
      <c r="K20" s="92">
        <v>1</v>
      </c>
      <c r="L20" s="31">
        <f t="shared" si="0"/>
        <v>220.2</v>
      </c>
      <c r="M20" s="32">
        <f t="shared" si="1"/>
        <v>2.202</v>
      </c>
    </row>
    <row r="21" spans="1:54" x14ac:dyDescent="0.25">
      <c r="A21" s="28" t="s">
        <v>124</v>
      </c>
      <c r="B21" s="28" t="s">
        <v>10</v>
      </c>
      <c r="C21" s="28" t="s">
        <v>4</v>
      </c>
      <c r="D21" s="29">
        <v>60</v>
      </c>
      <c r="E21" s="29">
        <v>60</v>
      </c>
      <c r="F21" s="29">
        <v>60</v>
      </c>
      <c r="G21" s="29">
        <v>50</v>
      </c>
      <c r="H21" s="29">
        <v>50</v>
      </c>
      <c r="I21" s="81">
        <v>1</v>
      </c>
      <c r="J21" s="30">
        <f>SUM((D21*D4)+(E21*E4)+(F21*F4)+(G21*G4)+(H21*H4)+(I21*I4))</f>
        <v>220.2</v>
      </c>
      <c r="K21" s="92">
        <v>1</v>
      </c>
      <c r="L21" s="31">
        <f t="shared" si="0"/>
        <v>220.2</v>
      </c>
      <c r="M21" s="32">
        <f t="shared" si="1"/>
        <v>2.202</v>
      </c>
    </row>
    <row r="22" spans="1:54" x14ac:dyDescent="0.25">
      <c r="A22" s="28" t="s">
        <v>129</v>
      </c>
      <c r="B22" s="28" t="s">
        <v>17</v>
      </c>
      <c r="C22" s="28" t="s">
        <v>4</v>
      </c>
      <c r="D22" s="29">
        <v>60</v>
      </c>
      <c r="E22" s="29">
        <v>60</v>
      </c>
      <c r="F22" s="29">
        <v>60</v>
      </c>
      <c r="G22" s="29">
        <v>50</v>
      </c>
      <c r="H22" s="29">
        <v>50</v>
      </c>
      <c r="I22" s="81">
        <v>1</v>
      </c>
      <c r="J22" s="30">
        <f>SUM((D22*D4)+(E22*E4)+(F22*F4)+(G22*G4)+(H22*H4)+(I22*I4))</f>
        <v>220.2</v>
      </c>
      <c r="K22" s="92">
        <v>1</v>
      </c>
      <c r="L22" s="31">
        <f t="shared" si="0"/>
        <v>220.2</v>
      </c>
      <c r="M22" s="32">
        <f t="shared" ref="M22:M28" si="2">K22*L22/100</f>
        <v>2.202</v>
      </c>
    </row>
    <row r="23" spans="1:54" x14ac:dyDescent="0.25">
      <c r="A23" s="28" t="s">
        <v>132</v>
      </c>
      <c r="B23" s="28" t="s">
        <v>26</v>
      </c>
      <c r="C23" s="28" t="s">
        <v>4</v>
      </c>
      <c r="D23" s="29">
        <v>60</v>
      </c>
      <c r="E23" s="29">
        <v>60</v>
      </c>
      <c r="F23" s="29">
        <v>60</v>
      </c>
      <c r="G23" s="29">
        <v>50</v>
      </c>
      <c r="H23" s="29">
        <v>50</v>
      </c>
      <c r="I23" s="81">
        <v>1</v>
      </c>
      <c r="J23" s="30">
        <f>SUM((D23*D4)+(E23*E4)+(F23*F4)+(G23*G4)+(H23*H4)+(I23*I4))</f>
        <v>220.2</v>
      </c>
      <c r="K23" s="92">
        <v>1</v>
      </c>
      <c r="L23" s="31">
        <f t="shared" si="0"/>
        <v>220.2</v>
      </c>
      <c r="M23" s="32">
        <f t="shared" si="2"/>
        <v>2.202</v>
      </c>
    </row>
    <row r="24" spans="1:54" x14ac:dyDescent="0.25">
      <c r="A24" s="28" t="s">
        <v>121</v>
      </c>
      <c r="B24" s="28" t="s">
        <v>31</v>
      </c>
      <c r="C24" s="28" t="s">
        <v>4</v>
      </c>
      <c r="D24" s="29">
        <v>60</v>
      </c>
      <c r="E24" s="29">
        <v>60</v>
      </c>
      <c r="F24" s="29">
        <v>60</v>
      </c>
      <c r="G24" s="29">
        <v>50</v>
      </c>
      <c r="H24" s="29">
        <v>50</v>
      </c>
      <c r="I24" s="81">
        <v>1</v>
      </c>
      <c r="J24" s="30">
        <f>SUM((D24*D4)+(E24*E4)+(F24*F4)+(G24*G4)+(H24*H4)+(I24*I4))</f>
        <v>220.2</v>
      </c>
      <c r="K24" s="92">
        <v>1</v>
      </c>
      <c r="L24" s="31">
        <f t="shared" si="0"/>
        <v>220.2</v>
      </c>
      <c r="M24" s="32">
        <f t="shared" si="2"/>
        <v>2.202</v>
      </c>
    </row>
    <row r="25" spans="1:54" x14ac:dyDescent="0.25">
      <c r="A25" s="28" t="s">
        <v>126</v>
      </c>
      <c r="B25" s="28" t="s">
        <v>21</v>
      </c>
      <c r="C25" s="28" t="s">
        <v>2</v>
      </c>
      <c r="D25" s="29">
        <v>60</v>
      </c>
      <c r="E25" s="29">
        <v>60</v>
      </c>
      <c r="F25" s="29">
        <v>60</v>
      </c>
      <c r="G25" s="29">
        <v>50</v>
      </c>
      <c r="H25" s="29">
        <v>50</v>
      </c>
      <c r="I25" s="81">
        <v>1</v>
      </c>
      <c r="J25" s="30">
        <f>SUM((D25*D4)+(E25*E4)+(F25*F4)+(G25*G4)+(H25*H4)+(I25*I4))</f>
        <v>220.2</v>
      </c>
      <c r="K25" s="92">
        <v>1</v>
      </c>
      <c r="L25" s="31">
        <f t="shared" si="0"/>
        <v>220.2</v>
      </c>
      <c r="M25" s="32">
        <f t="shared" si="2"/>
        <v>2.202</v>
      </c>
    </row>
    <row r="26" spans="1:54" x14ac:dyDescent="0.25">
      <c r="A26" s="28" t="s">
        <v>124</v>
      </c>
      <c r="B26" s="28" t="s">
        <v>9</v>
      </c>
      <c r="C26" s="28" t="s">
        <v>2</v>
      </c>
      <c r="D26" s="29">
        <v>50</v>
      </c>
      <c r="E26" s="29">
        <v>50</v>
      </c>
      <c r="F26" s="29">
        <v>50</v>
      </c>
      <c r="G26" s="29">
        <v>40</v>
      </c>
      <c r="H26" s="29">
        <v>40</v>
      </c>
      <c r="I26" s="81">
        <v>1</v>
      </c>
      <c r="J26" s="30">
        <f>SUM((D26*D4)+(E26*E4)+(F26*F4)+(G26*G4)+(H26*H4)+(I26*I4))</f>
        <v>182.2</v>
      </c>
      <c r="K26" s="92">
        <v>1</v>
      </c>
      <c r="L26" s="31">
        <f t="shared" si="0"/>
        <v>182.2</v>
      </c>
      <c r="M26" s="32">
        <f t="shared" si="2"/>
        <v>1.8219999999999998</v>
      </c>
      <c r="T26" s="6"/>
      <c r="U26" s="6"/>
      <c r="V26" s="6"/>
      <c r="W26" s="6"/>
      <c r="X26" s="6"/>
      <c r="Y26" s="7"/>
      <c r="AA26" s="3"/>
      <c r="AB26" s="2"/>
      <c r="AT26" s="10"/>
    </row>
    <row r="27" spans="1:54" ht="18" x14ac:dyDescent="0.25">
      <c r="A27" s="28" t="s">
        <v>121</v>
      </c>
      <c r="B27" s="28" t="s">
        <v>32</v>
      </c>
      <c r="C27" s="28" t="s">
        <v>2</v>
      </c>
      <c r="D27" s="29">
        <v>50</v>
      </c>
      <c r="E27" s="29">
        <v>50</v>
      </c>
      <c r="F27" s="29">
        <v>50</v>
      </c>
      <c r="G27" s="29">
        <v>40</v>
      </c>
      <c r="H27" s="29">
        <v>40</v>
      </c>
      <c r="I27" s="81">
        <v>1</v>
      </c>
      <c r="J27" s="30">
        <f>SUM((D27*D4)+(E27*E4)+(F27*F4)+(G27*G4)+(H27*H4)+(I27*I4))</f>
        <v>182.2</v>
      </c>
      <c r="K27" s="92">
        <v>1</v>
      </c>
      <c r="L27" s="31">
        <f t="shared" si="0"/>
        <v>182.2</v>
      </c>
      <c r="M27" s="32">
        <f t="shared" si="2"/>
        <v>1.8219999999999998</v>
      </c>
      <c r="S27" s="8"/>
      <c r="T27" s="6"/>
      <c r="U27" s="6"/>
      <c r="V27" s="6"/>
      <c r="W27" s="6"/>
      <c r="X27" s="6"/>
      <c r="Y27" s="7"/>
      <c r="AA27" s="3"/>
      <c r="AB27" s="2"/>
      <c r="AT27" s="10"/>
      <c r="BB27" s="8"/>
    </row>
    <row r="28" spans="1:54" x14ac:dyDescent="0.25">
      <c r="A28" s="28" t="s">
        <v>124</v>
      </c>
      <c r="B28" s="28" t="s">
        <v>7</v>
      </c>
      <c r="C28" s="28" t="s">
        <v>8</v>
      </c>
      <c r="D28" s="29">
        <v>50</v>
      </c>
      <c r="E28" s="29">
        <v>50</v>
      </c>
      <c r="F28" s="29">
        <v>50</v>
      </c>
      <c r="G28" s="29">
        <v>40</v>
      </c>
      <c r="H28" s="29">
        <v>40</v>
      </c>
      <c r="I28" s="81">
        <v>1</v>
      </c>
      <c r="J28" s="30">
        <f>SUM((D28*D4)+(E28*E4)+(F28*F4)+(G28*G4)+(H28*H4)+(I28*I4))</f>
        <v>182.2</v>
      </c>
      <c r="K28" s="92">
        <v>1</v>
      </c>
      <c r="L28" s="31">
        <f t="shared" si="0"/>
        <v>182.2</v>
      </c>
      <c r="M28" s="32">
        <f t="shared" si="2"/>
        <v>1.8219999999999998</v>
      </c>
      <c r="S28" s="9"/>
      <c r="T28" s="6"/>
      <c r="U28" s="6"/>
      <c r="V28" s="6"/>
      <c r="W28" s="6"/>
      <c r="X28" s="6"/>
      <c r="Y28" s="7"/>
      <c r="AA28" s="3"/>
      <c r="AB28" s="2"/>
      <c r="BB28" s="9"/>
    </row>
    <row r="29" spans="1:54" ht="18" x14ac:dyDescent="0.25">
      <c r="A29" s="28" t="s">
        <v>124</v>
      </c>
      <c r="B29" s="28" t="s">
        <v>25</v>
      </c>
      <c r="C29" s="28" t="s">
        <v>2</v>
      </c>
      <c r="D29" s="29">
        <v>40</v>
      </c>
      <c r="E29" s="29">
        <v>40</v>
      </c>
      <c r="F29" s="29">
        <v>40</v>
      </c>
      <c r="G29" s="29">
        <v>30</v>
      </c>
      <c r="H29" s="29">
        <v>30</v>
      </c>
      <c r="I29" s="81">
        <v>1</v>
      </c>
      <c r="J29" s="30">
        <f>SUM((D29*D4)+(E29*E4)+(F29*F4)+(G29*G4)+(H29*H4)+(I29*I4))</f>
        <v>144.19999999999999</v>
      </c>
      <c r="K29" s="92">
        <v>1</v>
      </c>
      <c r="L29" s="31">
        <f t="shared" si="0"/>
        <v>144.19999999999999</v>
      </c>
      <c r="M29" s="32">
        <f>K29*L29/100</f>
        <v>1.4419999999999999</v>
      </c>
      <c r="S29" s="10"/>
      <c r="AT29" s="8"/>
      <c r="BB29" s="10"/>
    </row>
    <row r="30" spans="1:54" x14ac:dyDescent="0.25">
      <c r="A30" s="177" t="s">
        <v>796</v>
      </c>
      <c r="B30" s="51" t="s">
        <v>23</v>
      </c>
      <c r="C30" s="51" t="s">
        <v>24</v>
      </c>
      <c r="D30" s="91">
        <v>40</v>
      </c>
      <c r="E30" s="91">
        <v>40</v>
      </c>
      <c r="F30" s="91">
        <v>40</v>
      </c>
      <c r="G30" s="91">
        <v>30</v>
      </c>
      <c r="H30" s="91">
        <v>30</v>
      </c>
      <c r="I30" s="75">
        <v>280</v>
      </c>
      <c r="J30" s="91">
        <f>SUM((D30*D4)+(E30*E4)+(F30*F4)+(G30*G4)+(H30*H4)+(I30*I4))</f>
        <v>200</v>
      </c>
      <c r="K30" s="131">
        <v>0.65</v>
      </c>
      <c r="L30" s="93">
        <f t="shared" si="0"/>
        <v>130</v>
      </c>
      <c r="M30" s="174">
        <f>SUM(L30+L31+L32)/100</f>
        <v>2.8262</v>
      </c>
      <c r="S30" s="10"/>
      <c r="AT30" s="9"/>
    </row>
    <row r="31" spans="1:54" ht="18" x14ac:dyDescent="0.25">
      <c r="A31" s="178"/>
      <c r="B31" s="51" t="s">
        <v>44</v>
      </c>
      <c r="C31" s="51" t="s">
        <v>8</v>
      </c>
      <c r="D31" s="91">
        <v>30</v>
      </c>
      <c r="E31" s="91">
        <v>30</v>
      </c>
      <c r="F31" s="91">
        <v>30</v>
      </c>
      <c r="G31" s="91">
        <v>20</v>
      </c>
      <c r="H31" s="91">
        <v>20</v>
      </c>
      <c r="I31" s="75">
        <v>69</v>
      </c>
      <c r="J31" s="91">
        <f>SUM((D31*D4)+(E31*E4)+(F31*F4)+(G31*G4)+(H31*H4)+(I31*I4))</f>
        <v>119.8</v>
      </c>
      <c r="K31" s="131">
        <v>0.65</v>
      </c>
      <c r="L31" s="93">
        <f t="shared" si="0"/>
        <v>77.87</v>
      </c>
      <c r="M31" s="175"/>
      <c r="AT31" s="10"/>
      <c r="BB31" s="8"/>
    </row>
    <row r="32" spans="1:54" ht="25.5" x14ac:dyDescent="0.25">
      <c r="A32" s="179"/>
      <c r="B32" s="51" t="s">
        <v>49</v>
      </c>
      <c r="C32" s="51" t="s">
        <v>8</v>
      </c>
      <c r="D32" s="51">
        <v>30</v>
      </c>
      <c r="E32" s="51">
        <v>30</v>
      </c>
      <c r="F32" s="51">
        <v>30</v>
      </c>
      <c r="G32" s="51">
        <v>20</v>
      </c>
      <c r="H32" s="51">
        <v>20</v>
      </c>
      <c r="I32" s="75">
        <v>45</v>
      </c>
      <c r="J32" s="91">
        <f>SUM((D32*D4)+(E32*E4)+(F32*F4)+(G32*G4)+(H32*H4)+(I32*I4))</f>
        <v>115</v>
      </c>
      <c r="K32" s="131">
        <v>0.65</v>
      </c>
      <c r="L32" s="93">
        <f t="shared" si="0"/>
        <v>74.75</v>
      </c>
      <c r="M32" s="176"/>
      <c r="S32" s="10"/>
      <c r="AT32" s="9"/>
    </row>
    <row r="33" spans="1:46" s="26" customFormat="1" x14ac:dyDescent="0.25">
      <c r="A33" s="172" t="s">
        <v>801</v>
      </c>
      <c r="B33" s="52" t="s">
        <v>797</v>
      </c>
      <c r="C33" s="52" t="s">
        <v>2</v>
      </c>
      <c r="D33" s="52">
        <v>50</v>
      </c>
      <c r="E33" s="52">
        <v>50</v>
      </c>
      <c r="F33" s="52">
        <v>50</v>
      </c>
      <c r="G33" s="52">
        <v>40</v>
      </c>
      <c r="H33" s="52">
        <v>40</v>
      </c>
      <c r="I33" s="75">
        <v>91</v>
      </c>
      <c r="J33" s="91">
        <f>SUM((D33*D4)+(E33*E4)+(F33*F4)+(G33*G4)+(H33*H4)+(I33*I4))</f>
        <v>200.2</v>
      </c>
      <c r="K33" s="131">
        <v>0.85</v>
      </c>
      <c r="L33" s="93">
        <f t="shared" si="0"/>
        <v>170.17</v>
      </c>
      <c r="M33" s="173">
        <f>SUM(L33:L36)/100</f>
        <v>8.1395999999999997</v>
      </c>
      <c r="S33" s="10"/>
      <c r="AT33" s="9"/>
    </row>
    <row r="34" spans="1:46" s="26" customFormat="1" x14ac:dyDescent="0.25">
      <c r="A34" s="172"/>
      <c r="B34" s="52" t="s">
        <v>798</v>
      </c>
      <c r="C34" s="52" t="s">
        <v>2</v>
      </c>
      <c r="D34" s="52">
        <v>50</v>
      </c>
      <c r="E34" s="52">
        <v>50</v>
      </c>
      <c r="F34" s="52">
        <v>60</v>
      </c>
      <c r="G34" s="52">
        <v>50</v>
      </c>
      <c r="H34" s="52">
        <v>50</v>
      </c>
      <c r="I34" s="75">
        <v>250</v>
      </c>
      <c r="J34" s="91">
        <f>SUM((D34*D4)+(E34*E4)+(F34*F4)+(G34*G4)+(H34*H4)+(I34*I4))</f>
        <v>248</v>
      </c>
      <c r="K34" s="131">
        <v>0.85</v>
      </c>
      <c r="L34" s="93">
        <f t="shared" si="0"/>
        <v>210.79999999999998</v>
      </c>
      <c r="M34" s="173"/>
      <c r="S34" s="10"/>
      <c r="AT34" s="9"/>
    </row>
    <row r="35" spans="1:46" s="26" customFormat="1" x14ac:dyDescent="0.25">
      <c r="A35" s="172"/>
      <c r="B35" s="52" t="s">
        <v>799</v>
      </c>
      <c r="C35" s="52" t="s">
        <v>4</v>
      </c>
      <c r="D35" s="52">
        <v>60</v>
      </c>
      <c r="E35" s="52">
        <v>70</v>
      </c>
      <c r="F35" s="52">
        <v>80</v>
      </c>
      <c r="G35" s="52">
        <v>60</v>
      </c>
      <c r="H35" s="52">
        <v>60</v>
      </c>
      <c r="I35" s="75">
        <v>98</v>
      </c>
      <c r="J35" s="91">
        <f>SUM((D35*D4)+(E35*E4)+(F35*F4)+(G35*G4)+(H35*H4)+(I35*I4))</f>
        <v>275.60000000000002</v>
      </c>
      <c r="K35" s="131">
        <v>0.85</v>
      </c>
      <c r="L35" s="93">
        <f t="shared" si="0"/>
        <v>234.26000000000002</v>
      </c>
      <c r="M35" s="173"/>
      <c r="S35" s="10"/>
      <c r="AT35" s="9"/>
    </row>
    <row r="36" spans="1:46" s="26" customFormat="1" x14ac:dyDescent="0.25">
      <c r="A36" s="172"/>
      <c r="B36" s="52" t="s">
        <v>800</v>
      </c>
      <c r="C36" s="52" t="s">
        <v>8</v>
      </c>
      <c r="D36" s="52">
        <v>40</v>
      </c>
      <c r="E36" s="52">
        <v>40</v>
      </c>
      <c r="F36" s="52">
        <v>50</v>
      </c>
      <c r="G36" s="52">
        <v>30</v>
      </c>
      <c r="H36" s="52">
        <v>30</v>
      </c>
      <c r="I36" s="75">
        <v>409</v>
      </c>
      <c r="J36" s="91">
        <f>SUM((D36*D4)+(E36*E4)+(F36*F4)+(G36*G4)+(H36*H4)+(I36*I4))</f>
        <v>233.8</v>
      </c>
      <c r="K36" s="131">
        <v>0.85</v>
      </c>
      <c r="L36" s="93">
        <f t="shared" si="0"/>
        <v>198.73000000000002</v>
      </c>
      <c r="M36" s="173"/>
      <c r="S36" s="10"/>
      <c r="AT36" s="9"/>
    </row>
    <row r="37" spans="1:46" x14ac:dyDescent="0.25">
      <c r="A37" s="20"/>
      <c r="B37" s="11"/>
      <c r="C37" s="11"/>
      <c r="D37" s="11"/>
      <c r="E37" s="11"/>
      <c r="F37" s="11"/>
      <c r="G37" s="11"/>
      <c r="H37" s="11"/>
      <c r="I37" s="11"/>
      <c r="S37" s="10"/>
      <c r="AT37" s="9"/>
    </row>
    <row r="38" spans="1:46" ht="18" x14ac:dyDescent="0.25">
      <c r="A38" s="8" t="s">
        <v>172</v>
      </c>
    </row>
    <row r="39" spans="1:46" x14ac:dyDescent="0.25">
      <c r="A39" t="s">
        <v>173</v>
      </c>
    </row>
    <row r="40" spans="1:46" x14ac:dyDescent="0.25">
      <c r="A40" s="10" t="s">
        <v>174</v>
      </c>
    </row>
    <row r="41" spans="1:46" x14ac:dyDescent="0.25">
      <c r="A41" s="21" t="s">
        <v>175</v>
      </c>
    </row>
    <row r="42" spans="1:46" x14ac:dyDescent="0.25">
      <c r="A42" s="21" t="s">
        <v>176</v>
      </c>
    </row>
    <row r="43" spans="1:46" x14ac:dyDescent="0.25">
      <c r="A43" s="21" t="s">
        <v>177</v>
      </c>
    </row>
    <row r="44" spans="1:46" x14ac:dyDescent="0.25">
      <c r="A44" s="21" t="s">
        <v>178</v>
      </c>
    </row>
    <row r="45" spans="1:46" x14ac:dyDescent="0.25">
      <c r="A45"/>
    </row>
    <row r="46" spans="1:46" ht="18" x14ac:dyDescent="0.25">
      <c r="A46" s="8" t="s">
        <v>460</v>
      </c>
    </row>
    <row r="47" spans="1:46" x14ac:dyDescent="0.25">
      <c r="A47" t="s">
        <v>179</v>
      </c>
    </row>
    <row r="48" spans="1:46" x14ac:dyDescent="0.25">
      <c r="A48" s="10" t="s">
        <v>142</v>
      </c>
    </row>
    <row r="49" spans="1:1" x14ac:dyDescent="0.25">
      <c r="A49" s="10" t="s">
        <v>180</v>
      </c>
    </row>
    <row r="50" spans="1:1" x14ac:dyDescent="0.25">
      <c r="A50" s="10" t="s">
        <v>181</v>
      </c>
    </row>
    <row r="51" spans="1:1" x14ac:dyDescent="0.25">
      <c r="A51" s="10" t="s">
        <v>182</v>
      </c>
    </row>
    <row r="52" spans="1:1" x14ac:dyDescent="0.25">
      <c r="A52"/>
    </row>
    <row r="53" spans="1:1" ht="18" x14ac:dyDescent="0.25">
      <c r="A53" s="8" t="s">
        <v>461</v>
      </c>
    </row>
    <row r="54" spans="1:1" x14ac:dyDescent="0.25">
      <c r="A54" t="s">
        <v>183</v>
      </c>
    </row>
    <row r="55" spans="1:1" x14ac:dyDescent="0.25">
      <c r="A55" s="10" t="s">
        <v>143</v>
      </c>
    </row>
    <row r="56" spans="1:1" x14ac:dyDescent="0.25">
      <c r="A56" s="10" t="s">
        <v>184</v>
      </c>
    </row>
    <row r="57" spans="1:1" x14ac:dyDescent="0.25">
      <c r="A57" s="10" t="s">
        <v>185</v>
      </c>
    </row>
    <row r="58" spans="1:1" x14ac:dyDescent="0.25">
      <c r="A58" s="10" t="s">
        <v>186</v>
      </c>
    </row>
    <row r="59" spans="1:1" x14ac:dyDescent="0.25">
      <c r="A59"/>
    </row>
    <row r="60" spans="1:1" ht="18" x14ac:dyDescent="0.25">
      <c r="A60" s="8" t="s">
        <v>349</v>
      </c>
    </row>
    <row r="61" spans="1:1" x14ac:dyDescent="0.25">
      <c r="A61" t="s">
        <v>188</v>
      </c>
    </row>
    <row r="62" spans="1:1" x14ac:dyDescent="0.25">
      <c r="A62" s="10" t="s">
        <v>144</v>
      </c>
    </row>
    <row r="63" spans="1:1" x14ac:dyDescent="0.25">
      <c r="A63" s="10" t="s">
        <v>189</v>
      </c>
    </row>
    <row r="64" spans="1:1" x14ac:dyDescent="0.25">
      <c r="A64" s="10" t="s">
        <v>190</v>
      </c>
    </row>
    <row r="65" spans="1:1" x14ac:dyDescent="0.25">
      <c r="A65" s="10" t="s">
        <v>191</v>
      </c>
    </row>
    <row r="66" spans="1:1" x14ac:dyDescent="0.25">
      <c r="A66"/>
    </row>
    <row r="67" spans="1:1" ht="18" x14ac:dyDescent="0.25">
      <c r="A67" s="8" t="s">
        <v>462</v>
      </c>
    </row>
    <row r="68" spans="1:1" x14ac:dyDescent="0.25">
      <c r="A68" t="s">
        <v>192</v>
      </c>
    </row>
    <row r="69" spans="1:1" x14ac:dyDescent="0.25">
      <c r="A69" s="10" t="s">
        <v>145</v>
      </c>
    </row>
    <row r="70" spans="1:1" x14ac:dyDescent="0.25">
      <c r="A70" s="10" t="s">
        <v>193</v>
      </c>
    </row>
    <row r="71" spans="1:1" x14ac:dyDescent="0.25">
      <c r="A71" s="10" t="s">
        <v>194</v>
      </c>
    </row>
    <row r="72" spans="1:1" x14ac:dyDescent="0.25">
      <c r="A72" s="10" t="s">
        <v>195</v>
      </c>
    </row>
    <row r="73" spans="1:1" x14ac:dyDescent="0.25">
      <c r="A73"/>
    </row>
    <row r="74" spans="1:1" ht="18" x14ac:dyDescent="0.25">
      <c r="A74" s="8" t="s">
        <v>463</v>
      </c>
    </row>
    <row r="75" spans="1:1" x14ac:dyDescent="0.25">
      <c r="A75" t="s">
        <v>196</v>
      </c>
    </row>
    <row r="76" spans="1:1" x14ac:dyDescent="0.25">
      <c r="A76" s="10" t="s">
        <v>197</v>
      </c>
    </row>
    <row r="77" spans="1:1" x14ac:dyDescent="0.25">
      <c r="A77" s="10" t="s">
        <v>198</v>
      </c>
    </row>
    <row r="78" spans="1:1" x14ac:dyDescent="0.25">
      <c r="A78" s="10" t="s">
        <v>199</v>
      </c>
    </row>
    <row r="79" spans="1:1" x14ac:dyDescent="0.25">
      <c r="A79" s="10" t="s">
        <v>200</v>
      </c>
    </row>
  </sheetData>
  <mergeCells count="11">
    <mergeCell ref="A33:A36"/>
    <mergeCell ref="M33:M36"/>
    <mergeCell ref="A1:M1"/>
    <mergeCell ref="M30:M32"/>
    <mergeCell ref="A30:A32"/>
    <mergeCell ref="A2:I2"/>
    <mergeCell ref="J2:J4"/>
    <mergeCell ref="M2:M4"/>
    <mergeCell ref="K2:K4"/>
    <mergeCell ref="L2:L4"/>
    <mergeCell ref="A4:C4"/>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8E623-A8FC-4DDD-B0E2-F2B211E72D39}">
  <dimension ref="A1:R68"/>
  <sheetViews>
    <sheetView topLeftCell="A11" zoomScale="80" zoomScaleNormal="80" workbookViewId="0">
      <selection activeCell="N16" sqref="N16"/>
    </sheetView>
  </sheetViews>
  <sheetFormatPr baseColWidth="10" defaultRowHeight="13.5" x14ac:dyDescent="0.3"/>
  <cols>
    <col min="1" max="1" width="11.42578125" style="41"/>
    <col min="2" max="2" width="19.85546875" style="34" customWidth="1"/>
    <col min="3" max="3" width="11.42578125" style="34"/>
    <col min="4" max="4" width="12.7109375" style="41" customWidth="1"/>
    <col min="5" max="5" width="13" style="41" customWidth="1"/>
    <col min="6" max="6" width="15.7109375" style="41" customWidth="1"/>
    <col min="7" max="7" width="16.140625" style="34" customWidth="1"/>
    <col min="8" max="8" width="11.42578125" style="46"/>
    <col min="9" max="9" width="11.42578125" style="41"/>
    <col min="10" max="10" width="13.28515625" style="41" customWidth="1"/>
    <col min="11" max="12" width="11.42578125" style="41"/>
    <col min="13" max="13" width="3.7109375" style="34" customWidth="1"/>
    <col min="14" max="14" width="24.85546875" style="34" customWidth="1"/>
    <col min="15" max="15" width="12" style="34" customWidth="1"/>
    <col min="16" max="16" width="51.7109375" style="34" customWidth="1"/>
    <col min="17" max="16384" width="11.42578125" style="34"/>
  </cols>
  <sheetData>
    <row r="1" spans="1:16" s="33" customFormat="1" ht="34.5" customHeight="1" x14ac:dyDescent="0.25">
      <c r="A1" s="139" t="s">
        <v>50</v>
      </c>
      <c r="B1" s="139"/>
      <c r="C1" s="139"/>
      <c r="D1" s="139"/>
      <c r="E1" s="139"/>
      <c r="F1" s="139"/>
      <c r="G1" s="139"/>
      <c r="H1" s="139"/>
      <c r="I1" s="139"/>
      <c r="J1" s="139"/>
      <c r="K1" s="139"/>
      <c r="L1" s="139"/>
    </row>
    <row r="2" spans="1:16" s="33" customFormat="1" ht="34.5" customHeight="1" x14ac:dyDescent="0.25">
      <c r="A2" s="145" t="s">
        <v>372</v>
      </c>
      <c r="B2" s="145"/>
      <c r="C2" s="145"/>
      <c r="D2" s="145"/>
      <c r="E2" s="145"/>
      <c r="F2" s="145"/>
      <c r="G2" s="145"/>
      <c r="H2" s="145"/>
      <c r="I2" s="135" t="s">
        <v>370</v>
      </c>
      <c r="J2" s="146" t="s">
        <v>375</v>
      </c>
      <c r="K2" s="135" t="s">
        <v>377</v>
      </c>
      <c r="L2" s="135" t="s">
        <v>371</v>
      </c>
      <c r="N2" s="51" t="s">
        <v>161</v>
      </c>
      <c r="O2" s="51" t="s">
        <v>162</v>
      </c>
      <c r="P2" s="51" t="s">
        <v>163</v>
      </c>
    </row>
    <row r="3" spans="1:16" ht="93" customHeight="1" x14ac:dyDescent="0.3">
      <c r="A3" s="52" t="s">
        <v>119</v>
      </c>
      <c r="B3" s="51" t="s">
        <v>118</v>
      </c>
      <c r="C3" s="51" t="s">
        <v>818</v>
      </c>
      <c r="D3" s="51" t="s">
        <v>819</v>
      </c>
      <c r="E3" s="51" t="s">
        <v>820</v>
      </c>
      <c r="F3" s="51" t="s">
        <v>821</v>
      </c>
      <c r="G3" s="51" t="s">
        <v>822</v>
      </c>
      <c r="H3" s="52" t="s">
        <v>94</v>
      </c>
      <c r="I3" s="135"/>
      <c r="J3" s="148"/>
      <c r="K3" s="135"/>
      <c r="L3" s="135"/>
      <c r="N3" s="35" t="s">
        <v>813</v>
      </c>
      <c r="O3" s="36">
        <f>H4</f>
        <v>0.05</v>
      </c>
      <c r="P3" s="36" t="s">
        <v>164</v>
      </c>
    </row>
    <row r="4" spans="1:16" ht="72" customHeight="1" x14ac:dyDescent="0.3">
      <c r="A4" s="145" t="s">
        <v>156</v>
      </c>
      <c r="B4" s="145"/>
      <c r="C4" s="51">
        <v>0.2</v>
      </c>
      <c r="D4" s="51">
        <v>0.3</v>
      </c>
      <c r="E4" s="51">
        <v>0.2</v>
      </c>
      <c r="F4" s="51">
        <v>0.2</v>
      </c>
      <c r="G4" s="51">
        <v>0.05</v>
      </c>
      <c r="H4" s="52">
        <v>0.05</v>
      </c>
      <c r="I4" s="135"/>
      <c r="J4" s="147"/>
      <c r="K4" s="135"/>
      <c r="L4" s="135"/>
      <c r="N4" s="35" t="s">
        <v>157</v>
      </c>
      <c r="O4" s="36">
        <f>C4</f>
        <v>0.2</v>
      </c>
      <c r="P4" s="36" t="s">
        <v>165</v>
      </c>
    </row>
    <row r="5" spans="1:16" ht="31.5" customHeight="1" x14ac:dyDescent="0.3">
      <c r="A5" s="37" t="s">
        <v>121</v>
      </c>
      <c r="B5" s="38" t="s">
        <v>114</v>
      </c>
      <c r="C5" s="37">
        <v>70</v>
      </c>
      <c r="D5" s="37">
        <v>60</v>
      </c>
      <c r="E5" s="37">
        <v>70</v>
      </c>
      <c r="F5" s="37">
        <v>60</v>
      </c>
      <c r="G5" s="37">
        <v>70</v>
      </c>
      <c r="H5" s="73">
        <v>1</v>
      </c>
      <c r="I5" s="73">
        <f>SUM((C5*C4)+(D5*D4)+(E5*E4)+(F5*F4)+(G5*G4)+(H5*H4))</f>
        <v>61.55</v>
      </c>
      <c r="J5" s="53">
        <v>1</v>
      </c>
      <c r="K5" s="39">
        <f>I5*J5</f>
        <v>61.55</v>
      </c>
      <c r="L5" s="40">
        <f>J5*K5/100</f>
        <v>0.61549999999999994</v>
      </c>
      <c r="N5" s="35" t="s">
        <v>166</v>
      </c>
      <c r="O5" s="36">
        <f>D4</f>
        <v>0.3</v>
      </c>
      <c r="P5" s="36" t="s">
        <v>167</v>
      </c>
    </row>
    <row r="6" spans="1:16" ht="38.25" x14ac:dyDescent="0.3">
      <c r="A6" s="37" t="s">
        <v>122</v>
      </c>
      <c r="B6" s="38" t="s">
        <v>115</v>
      </c>
      <c r="C6" s="37">
        <v>70</v>
      </c>
      <c r="D6" s="37">
        <v>60</v>
      </c>
      <c r="E6" s="37">
        <v>70</v>
      </c>
      <c r="F6" s="37">
        <v>60</v>
      </c>
      <c r="G6" s="37">
        <v>70</v>
      </c>
      <c r="H6" s="73">
        <v>1</v>
      </c>
      <c r="I6" s="73">
        <f>SUM((C6*C4)+(D6*D4)+(E6*E4)+(F6*F4)+(G6*G4)+(H6*H4))</f>
        <v>61.55</v>
      </c>
      <c r="J6" s="53">
        <v>1</v>
      </c>
      <c r="K6" s="39">
        <f>I6*J6</f>
        <v>61.55</v>
      </c>
      <c r="L6" s="40">
        <f>J6*K6/100</f>
        <v>0.61549999999999994</v>
      </c>
      <c r="N6" s="35" t="s">
        <v>158</v>
      </c>
      <c r="O6" s="36">
        <f>E4</f>
        <v>0.2</v>
      </c>
      <c r="P6" s="36" t="s">
        <v>168</v>
      </c>
    </row>
    <row r="7" spans="1:16" ht="38.25" x14ac:dyDescent="0.3">
      <c r="A7" s="37" t="s">
        <v>123</v>
      </c>
      <c r="B7" s="38" t="s">
        <v>116</v>
      </c>
      <c r="C7" s="37">
        <v>60</v>
      </c>
      <c r="D7" s="37">
        <v>60</v>
      </c>
      <c r="E7" s="37">
        <v>70</v>
      </c>
      <c r="F7" s="37">
        <v>50</v>
      </c>
      <c r="G7" s="37">
        <v>60</v>
      </c>
      <c r="H7" s="73">
        <v>1</v>
      </c>
      <c r="I7" s="73">
        <f>SUM((C7*C4)+(D7*D4)+(E7*E4)+(F7*F4)+(G7*G4)+(H7*H4))</f>
        <v>57.05</v>
      </c>
      <c r="J7" s="53">
        <v>1</v>
      </c>
      <c r="K7" s="39">
        <f>I7*J7</f>
        <v>57.05</v>
      </c>
      <c r="L7" s="40">
        <f>J7*K7/100</f>
        <v>0.57050000000000001</v>
      </c>
      <c r="N7" s="35" t="s">
        <v>169</v>
      </c>
      <c r="O7" s="36">
        <f>F4</f>
        <v>0.2</v>
      </c>
      <c r="P7" s="36" t="s">
        <v>170</v>
      </c>
    </row>
    <row r="8" spans="1:16" ht="40.5" customHeight="1" x14ac:dyDescent="0.3">
      <c r="A8" s="154" t="s">
        <v>796</v>
      </c>
      <c r="B8" s="51" t="s">
        <v>45</v>
      </c>
      <c r="C8" s="52">
        <v>50</v>
      </c>
      <c r="D8" s="52">
        <v>50</v>
      </c>
      <c r="E8" s="52">
        <v>60</v>
      </c>
      <c r="F8" s="52">
        <v>40</v>
      </c>
      <c r="G8" s="52">
        <v>50</v>
      </c>
      <c r="H8" s="75">
        <v>130</v>
      </c>
      <c r="I8" s="52">
        <f>SUM((C8*C4)+(D8*D4)+(E8*E4)+(F8*F4)+(G8*G4)+(H8*H4))</f>
        <v>54</v>
      </c>
      <c r="J8" s="128">
        <v>0.65</v>
      </c>
      <c r="K8" s="102">
        <f t="shared" ref="K8:K28" si="0">I8*J8</f>
        <v>35.1</v>
      </c>
      <c r="L8" s="183">
        <f>SUM(K8:K15)/100</f>
        <v>2.3406499999999997</v>
      </c>
      <c r="N8" s="35" t="s">
        <v>159</v>
      </c>
      <c r="O8" s="36">
        <f>G4</f>
        <v>0.05</v>
      </c>
      <c r="P8" s="36" t="s">
        <v>171</v>
      </c>
    </row>
    <row r="9" spans="1:16" x14ac:dyDescent="0.3">
      <c r="A9" s="171"/>
      <c r="B9" s="51" t="s">
        <v>46</v>
      </c>
      <c r="C9" s="52">
        <v>50</v>
      </c>
      <c r="D9" s="52">
        <v>50</v>
      </c>
      <c r="E9" s="52">
        <v>60</v>
      </c>
      <c r="F9" s="52">
        <v>40</v>
      </c>
      <c r="G9" s="52">
        <v>50</v>
      </c>
      <c r="H9" s="75">
        <v>100</v>
      </c>
      <c r="I9" s="52">
        <f>SUM((C9*C4)+(D9*D4)+(E9*E4)+(F9*F4)+(G9*G4)+(H9*H4))</f>
        <v>52.5</v>
      </c>
      <c r="J9" s="128">
        <v>0.65</v>
      </c>
      <c r="K9" s="102">
        <f t="shared" si="0"/>
        <v>34.125</v>
      </c>
      <c r="L9" s="184"/>
    </row>
    <row r="10" spans="1:16" x14ac:dyDescent="0.3">
      <c r="A10" s="171"/>
      <c r="B10" s="51" t="s">
        <v>47</v>
      </c>
      <c r="C10" s="52">
        <v>50</v>
      </c>
      <c r="D10" s="52">
        <v>50</v>
      </c>
      <c r="E10" s="52">
        <v>50</v>
      </c>
      <c r="F10" s="52">
        <v>30</v>
      </c>
      <c r="G10" s="52">
        <v>50</v>
      </c>
      <c r="H10" s="75">
        <v>2</v>
      </c>
      <c r="I10" s="52">
        <f>SUM((C10*C4)+(D10*D4)+(E10*E4)+(F10*F4)+(G10*G4)+(H10*H4))</f>
        <v>43.6</v>
      </c>
      <c r="J10" s="128">
        <v>0.65</v>
      </c>
      <c r="K10" s="102">
        <f t="shared" si="0"/>
        <v>28.340000000000003</v>
      </c>
      <c r="L10" s="184"/>
    </row>
    <row r="11" spans="1:16" x14ac:dyDescent="0.3">
      <c r="A11" s="171"/>
      <c r="B11" s="51" t="s">
        <v>48</v>
      </c>
      <c r="C11" s="52">
        <v>50</v>
      </c>
      <c r="D11" s="52">
        <v>40</v>
      </c>
      <c r="E11" s="52">
        <v>50</v>
      </c>
      <c r="F11" s="52">
        <v>30</v>
      </c>
      <c r="G11" s="52">
        <v>40</v>
      </c>
      <c r="H11" s="75">
        <v>220</v>
      </c>
      <c r="I11" s="52">
        <f>SUM((C11*C4)+(D11*D4)+(E11*E4)+(F11*F4)+(G11*G4)++(H11*H4))</f>
        <v>51</v>
      </c>
      <c r="J11" s="128">
        <v>0.65</v>
      </c>
      <c r="K11" s="102">
        <f t="shared" si="0"/>
        <v>33.15</v>
      </c>
      <c r="L11" s="184"/>
    </row>
    <row r="12" spans="1:16" x14ac:dyDescent="0.3">
      <c r="A12" s="171"/>
      <c r="B12" s="51" t="s">
        <v>117</v>
      </c>
      <c r="C12" s="52">
        <v>40</v>
      </c>
      <c r="D12" s="52">
        <v>30</v>
      </c>
      <c r="E12" s="52">
        <v>40</v>
      </c>
      <c r="F12" s="52">
        <v>20</v>
      </c>
      <c r="G12" s="52">
        <v>30</v>
      </c>
      <c r="H12" s="75">
        <v>1</v>
      </c>
      <c r="I12" s="52">
        <f>SUM((C12*C4)+(D12*D4)+(E12*E4)+(F12*F4)+(G12*G4)+(H12*H4))</f>
        <v>30.55</v>
      </c>
      <c r="J12" s="128">
        <v>0.65</v>
      </c>
      <c r="K12" s="102">
        <f>I12*J12</f>
        <v>19.857500000000002</v>
      </c>
      <c r="L12" s="184"/>
    </row>
    <row r="13" spans="1:16" ht="12.75" customHeight="1" x14ac:dyDescent="0.3">
      <c r="A13" s="171"/>
      <c r="B13" s="51" t="s">
        <v>378</v>
      </c>
      <c r="C13" s="52">
        <v>40</v>
      </c>
      <c r="D13" s="52">
        <v>30</v>
      </c>
      <c r="E13" s="52">
        <v>40</v>
      </c>
      <c r="F13" s="52">
        <v>20</v>
      </c>
      <c r="G13" s="52">
        <v>30</v>
      </c>
      <c r="H13" s="75">
        <v>24</v>
      </c>
      <c r="I13" s="52">
        <f>SUM((C13*C4)+(D13*D4)+(E13*E4)+(F13*F4)+(G13*G4)+(H13*H4))</f>
        <v>31.7</v>
      </c>
      <c r="J13" s="128">
        <v>0.65</v>
      </c>
      <c r="K13" s="102">
        <f>I13*J13</f>
        <v>20.605</v>
      </c>
      <c r="L13" s="184"/>
    </row>
    <row r="14" spans="1:16" x14ac:dyDescent="0.3">
      <c r="A14" s="171"/>
      <c r="B14" s="51" t="s">
        <v>876</v>
      </c>
      <c r="C14" s="52">
        <v>50</v>
      </c>
      <c r="D14" s="52">
        <v>40</v>
      </c>
      <c r="E14" s="52">
        <v>70</v>
      </c>
      <c r="F14" s="52">
        <v>50</v>
      </c>
      <c r="G14" s="52">
        <v>55</v>
      </c>
      <c r="H14" s="75">
        <v>100</v>
      </c>
      <c r="I14" s="52">
        <f>SUM((C14*C4)+(D14*D4)+(E14*E4)+(F14*F4)+(G14*G4)+(H14*H4))</f>
        <v>53.75</v>
      </c>
      <c r="J14" s="128">
        <v>0.65</v>
      </c>
      <c r="K14" s="102">
        <f>I14*J14</f>
        <v>34.9375</v>
      </c>
      <c r="L14" s="184"/>
    </row>
    <row r="15" spans="1:16" x14ac:dyDescent="0.3">
      <c r="A15" s="155"/>
      <c r="B15" s="103" t="s">
        <v>739</v>
      </c>
      <c r="C15" s="52">
        <v>40</v>
      </c>
      <c r="D15" s="52">
        <v>30</v>
      </c>
      <c r="E15" s="52">
        <v>60</v>
      </c>
      <c r="F15" s="52">
        <v>40</v>
      </c>
      <c r="G15" s="52">
        <v>50</v>
      </c>
      <c r="H15" s="75">
        <v>70</v>
      </c>
      <c r="I15" s="52">
        <f>SUM((C15*C4)+(D15*D4)+(E15*E4)+(F15*F4)+(G15*G4)+(H15*H4))</f>
        <v>43</v>
      </c>
      <c r="J15" s="128">
        <v>0.65</v>
      </c>
      <c r="K15" s="102">
        <f t="shared" si="0"/>
        <v>27.95</v>
      </c>
      <c r="L15" s="185"/>
    </row>
    <row r="16" spans="1:16" x14ac:dyDescent="0.3">
      <c r="A16" s="145" t="s">
        <v>801</v>
      </c>
      <c r="B16" s="104" t="s">
        <v>802</v>
      </c>
      <c r="C16" s="52">
        <v>60</v>
      </c>
      <c r="D16" s="52">
        <v>60</v>
      </c>
      <c r="E16" s="52">
        <v>70</v>
      </c>
      <c r="F16" s="52">
        <v>50</v>
      </c>
      <c r="G16" s="52">
        <v>60</v>
      </c>
      <c r="H16" s="75">
        <v>1320</v>
      </c>
      <c r="I16" s="52">
        <f>SUM((C16*C4)+(D16*D4)+(E16*E4)+(F16*F4)+(G16*G4)+(H16*H4))</f>
        <v>123</v>
      </c>
      <c r="J16" s="128">
        <v>0.85</v>
      </c>
      <c r="K16" s="102">
        <f t="shared" si="0"/>
        <v>104.55</v>
      </c>
      <c r="L16" s="183">
        <f>SUM(K16:K28)/100</f>
        <v>8.0745749999999994</v>
      </c>
    </row>
    <row r="17" spans="1:18" x14ac:dyDescent="0.3">
      <c r="A17" s="145"/>
      <c r="B17" s="104" t="s">
        <v>803</v>
      </c>
      <c r="C17" s="52">
        <v>50</v>
      </c>
      <c r="D17" s="52">
        <v>50</v>
      </c>
      <c r="E17" s="52">
        <v>60</v>
      </c>
      <c r="F17" s="52">
        <v>40</v>
      </c>
      <c r="G17" s="52">
        <v>50</v>
      </c>
      <c r="H17" s="75">
        <v>584</v>
      </c>
      <c r="I17" s="52">
        <f>SUM((C17*C4)+(D17*D4)+(E17*E4)+(F17*F4)+(G17*G4)+(H17*H4))</f>
        <v>76.7</v>
      </c>
      <c r="J17" s="128">
        <v>0.85</v>
      </c>
      <c r="K17" s="102">
        <f t="shared" si="0"/>
        <v>65.195000000000007</v>
      </c>
      <c r="L17" s="184"/>
    </row>
    <row r="18" spans="1:18" x14ac:dyDescent="0.3">
      <c r="A18" s="145"/>
      <c r="B18" s="104" t="s">
        <v>804</v>
      </c>
      <c r="C18" s="52">
        <v>50</v>
      </c>
      <c r="D18" s="52">
        <v>50</v>
      </c>
      <c r="E18" s="52">
        <v>60</v>
      </c>
      <c r="F18" s="52">
        <v>40</v>
      </c>
      <c r="G18" s="52">
        <v>50</v>
      </c>
      <c r="H18" s="75">
        <v>12</v>
      </c>
      <c r="I18" s="52">
        <f>SUM((C18*C4)+(D18*D4)+(E18*E4)+(F18*F4)+(G18*G4)+(H18*H4))</f>
        <v>48.1</v>
      </c>
      <c r="J18" s="128">
        <v>0.85</v>
      </c>
      <c r="K18" s="102">
        <f t="shared" si="0"/>
        <v>40.884999999999998</v>
      </c>
      <c r="L18" s="184"/>
    </row>
    <row r="19" spans="1:18" x14ac:dyDescent="0.3">
      <c r="A19" s="145"/>
      <c r="B19" s="104" t="s">
        <v>805</v>
      </c>
      <c r="C19" s="52">
        <v>50</v>
      </c>
      <c r="D19" s="52">
        <v>40</v>
      </c>
      <c r="E19" s="52">
        <v>50</v>
      </c>
      <c r="F19" s="52">
        <v>30</v>
      </c>
      <c r="G19" s="52">
        <v>40</v>
      </c>
      <c r="H19" s="75">
        <v>17</v>
      </c>
      <c r="I19" s="52">
        <f>SUM((C19*C4)+(D19*D4)+(E19*E4)+(F19*F4)+(G19*G4)+(H19*H4))</f>
        <v>40.85</v>
      </c>
      <c r="J19" s="128">
        <v>0.85</v>
      </c>
      <c r="K19" s="102">
        <f t="shared" si="0"/>
        <v>34.722500000000004</v>
      </c>
      <c r="L19" s="184"/>
    </row>
    <row r="20" spans="1:18" x14ac:dyDescent="0.3">
      <c r="A20" s="145"/>
      <c r="B20" s="104" t="s">
        <v>806</v>
      </c>
      <c r="C20" s="52">
        <v>50</v>
      </c>
      <c r="D20" s="52">
        <v>40</v>
      </c>
      <c r="E20" s="52">
        <v>50</v>
      </c>
      <c r="F20" s="52">
        <v>30</v>
      </c>
      <c r="G20" s="52">
        <v>40</v>
      </c>
      <c r="H20" s="75">
        <v>124</v>
      </c>
      <c r="I20" s="52">
        <f>SUM((C20*C4)+(D20*D4)+(E20*E4)+(F20*F4)+(G20*G4)+(H20*H4))</f>
        <v>46.2</v>
      </c>
      <c r="J20" s="128">
        <v>0.85</v>
      </c>
      <c r="K20" s="102">
        <f t="shared" si="0"/>
        <v>39.270000000000003</v>
      </c>
      <c r="L20" s="184"/>
    </row>
    <row r="21" spans="1:18" x14ac:dyDescent="0.3">
      <c r="A21" s="145"/>
      <c r="B21" s="104" t="s">
        <v>807</v>
      </c>
      <c r="C21" s="52">
        <v>50</v>
      </c>
      <c r="D21" s="52">
        <v>50</v>
      </c>
      <c r="E21" s="52">
        <v>60</v>
      </c>
      <c r="F21" s="52">
        <v>40</v>
      </c>
      <c r="G21" s="52">
        <v>50</v>
      </c>
      <c r="H21" s="75">
        <v>41</v>
      </c>
      <c r="I21" s="52">
        <f>SUM((C21*C4)+(D21*D4)+(E21*E4)+(F21*F4)+(G21*G4)+(H21*H4))</f>
        <v>49.55</v>
      </c>
      <c r="J21" s="128">
        <v>0.85</v>
      </c>
      <c r="K21" s="102">
        <f t="shared" si="0"/>
        <v>42.1175</v>
      </c>
      <c r="L21" s="184"/>
    </row>
    <row r="22" spans="1:18" x14ac:dyDescent="0.3">
      <c r="A22" s="145"/>
      <c r="B22" s="104" t="s">
        <v>809</v>
      </c>
      <c r="C22" s="52">
        <v>40</v>
      </c>
      <c r="D22" s="52">
        <v>30</v>
      </c>
      <c r="E22" s="52">
        <v>70</v>
      </c>
      <c r="F22" s="52">
        <v>50</v>
      </c>
      <c r="G22" s="52">
        <v>50</v>
      </c>
      <c r="H22" s="75">
        <v>16</v>
      </c>
      <c r="I22" s="52">
        <f>SUM((C22*C4)+(D22*D4)+(E22*E4)+(F22*F4)+(G22*G4)+(H22*H4))</f>
        <v>44.3</v>
      </c>
      <c r="J22" s="128">
        <v>0.85</v>
      </c>
      <c r="K22" s="102">
        <f t="shared" si="0"/>
        <v>37.654999999999994</v>
      </c>
      <c r="L22" s="184"/>
    </row>
    <row r="23" spans="1:18" x14ac:dyDescent="0.3">
      <c r="A23" s="145"/>
      <c r="B23" s="104" t="s">
        <v>810</v>
      </c>
      <c r="C23" s="52">
        <v>40</v>
      </c>
      <c r="D23" s="52">
        <v>30</v>
      </c>
      <c r="E23" s="52">
        <v>70</v>
      </c>
      <c r="F23" s="52">
        <v>50</v>
      </c>
      <c r="G23" s="52">
        <v>50</v>
      </c>
      <c r="H23" s="75">
        <v>32</v>
      </c>
      <c r="I23" s="52">
        <f>SUM((C23*C4)+(D23*D4)+(E23*E4)+(F23*F4)+(G23*G4)+(H23*H4))</f>
        <v>45.1</v>
      </c>
      <c r="J23" s="128">
        <v>0.85</v>
      </c>
      <c r="K23" s="102">
        <f t="shared" si="0"/>
        <v>38.335000000000001</v>
      </c>
      <c r="L23" s="184"/>
    </row>
    <row r="24" spans="1:18" x14ac:dyDescent="0.3">
      <c r="A24" s="145"/>
      <c r="B24" s="104" t="s">
        <v>811</v>
      </c>
      <c r="C24" s="52">
        <v>40</v>
      </c>
      <c r="D24" s="52">
        <v>30</v>
      </c>
      <c r="E24" s="52">
        <v>70</v>
      </c>
      <c r="F24" s="52">
        <v>50</v>
      </c>
      <c r="G24" s="52">
        <v>50</v>
      </c>
      <c r="H24" s="75">
        <v>32</v>
      </c>
      <c r="I24" s="52">
        <f>SUM((C24*C4)+(D24*D4)+(E24*E4)+(F24*F4)+(G24*G4)+(H24*H4))</f>
        <v>45.1</v>
      </c>
      <c r="J24" s="128">
        <v>0.85</v>
      </c>
      <c r="K24" s="102">
        <f t="shared" si="0"/>
        <v>38.335000000000001</v>
      </c>
      <c r="L24" s="184"/>
    </row>
    <row r="25" spans="1:18" x14ac:dyDescent="0.3">
      <c r="A25" s="145"/>
      <c r="B25" s="104" t="s">
        <v>877</v>
      </c>
      <c r="C25" s="52">
        <v>40</v>
      </c>
      <c r="D25" s="52">
        <v>30</v>
      </c>
      <c r="E25" s="52">
        <v>70</v>
      </c>
      <c r="F25" s="52">
        <v>50</v>
      </c>
      <c r="G25" s="52">
        <v>50</v>
      </c>
      <c r="H25" s="75">
        <v>760</v>
      </c>
      <c r="I25" s="52">
        <f>SUM((C25*C4)+(D25*D4)+(E25*E4)+(F25*F4)+(G25*G4)+(H25*H4))</f>
        <v>81.5</v>
      </c>
      <c r="J25" s="128">
        <v>0.85</v>
      </c>
      <c r="K25" s="102">
        <f t="shared" si="0"/>
        <v>69.274999999999991</v>
      </c>
      <c r="L25" s="184"/>
    </row>
    <row r="26" spans="1:18" x14ac:dyDescent="0.3">
      <c r="A26" s="145"/>
      <c r="B26" s="104" t="s">
        <v>878</v>
      </c>
      <c r="C26" s="52">
        <v>40</v>
      </c>
      <c r="D26" s="52">
        <v>30</v>
      </c>
      <c r="E26" s="52">
        <v>70</v>
      </c>
      <c r="F26" s="52">
        <v>50</v>
      </c>
      <c r="G26" s="52">
        <v>50</v>
      </c>
      <c r="H26" s="75">
        <v>40</v>
      </c>
      <c r="I26" s="52">
        <f>SUM((C26*C4)+(D26*D4)+(E26*E4)+(F26*F4)+(G26*G4)+(H26*H4))</f>
        <v>45.5</v>
      </c>
      <c r="J26" s="128">
        <v>0.85</v>
      </c>
      <c r="K26" s="102">
        <f t="shared" si="0"/>
        <v>38.674999999999997</v>
      </c>
      <c r="L26" s="184"/>
    </row>
    <row r="27" spans="1:18" x14ac:dyDescent="0.3">
      <c r="A27" s="145"/>
      <c r="B27" s="104" t="s">
        <v>879</v>
      </c>
      <c r="C27" s="52">
        <v>50</v>
      </c>
      <c r="D27" s="52">
        <v>40</v>
      </c>
      <c r="E27" s="52">
        <v>75</v>
      </c>
      <c r="F27" s="52">
        <v>55</v>
      </c>
      <c r="G27" s="52">
        <v>55</v>
      </c>
      <c r="H27" s="75">
        <v>3300</v>
      </c>
      <c r="I27" s="52">
        <f>SUM((C27*C4)+(D27*D4)+(E27*E4)+(F27*F4)+(G27*G4)+(H27*H4))</f>
        <v>215.75</v>
      </c>
      <c r="J27" s="128">
        <v>0.85</v>
      </c>
      <c r="K27" s="102">
        <f t="shared" si="0"/>
        <v>183.38749999999999</v>
      </c>
      <c r="L27" s="184"/>
    </row>
    <row r="28" spans="1:18" x14ac:dyDescent="0.3">
      <c r="A28" s="145"/>
      <c r="B28" s="104" t="s">
        <v>880</v>
      </c>
      <c r="C28" s="52">
        <v>40</v>
      </c>
      <c r="D28" s="52">
        <v>30</v>
      </c>
      <c r="E28" s="52">
        <v>65</v>
      </c>
      <c r="F28" s="52">
        <v>45</v>
      </c>
      <c r="G28" s="52">
        <v>45</v>
      </c>
      <c r="H28" s="75">
        <v>941</v>
      </c>
      <c r="I28" s="52">
        <f>SUM((C28*C4)+(D28*D4)+(E28*E4)+(F28*F4)+(G28*G4)+(H28*H4))</f>
        <v>88.300000000000011</v>
      </c>
      <c r="J28" s="128">
        <v>0.85</v>
      </c>
      <c r="K28" s="102">
        <f t="shared" si="0"/>
        <v>75.055000000000007</v>
      </c>
      <c r="L28" s="185"/>
    </row>
    <row r="29" spans="1:18" x14ac:dyDescent="0.3">
      <c r="B29" s="42"/>
      <c r="C29" s="43"/>
      <c r="D29" s="43"/>
      <c r="E29" s="43"/>
      <c r="F29" s="43"/>
      <c r="G29" s="43"/>
      <c r="H29" s="43"/>
      <c r="I29" s="43"/>
      <c r="J29" s="43"/>
      <c r="K29" s="43"/>
    </row>
    <row r="30" spans="1:18" x14ac:dyDescent="0.3">
      <c r="A30" s="45" t="s">
        <v>201</v>
      </c>
      <c r="B30" s="41"/>
      <c r="F30" s="34"/>
      <c r="R30" s="44"/>
    </row>
    <row r="31" spans="1:18" x14ac:dyDescent="0.3">
      <c r="A31" s="44"/>
      <c r="B31" s="41"/>
      <c r="F31" s="34"/>
    </row>
    <row r="32" spans="1:18" x14ac:dyDescent="0.3">
      <c r="A32" s="47" t="s">
        <v>213</v>
      </c>
      <c r="B32" s="41"/>
      <c r="F32" s="34"/>
    </row>
    <row r="33" spans="1:6" x14ac:dyDescent="0.3">
      <c r="A33" s="44" t="s">
        <v>202</v>
      </c>
      <c r="B33" s="41"/>
      <c r="F33" s="34"/>
    </row>
    <row r="34" spans="1:6" x14ac:dyDescent="0.3">
      <c r="A34" s="44"/>
      <c r="B34" s="41"/>
      <c r="F34" s="34"/>
    </row>
    <row r="35" spans="1:6" x14ac:dyDescent="0.3">
      <c r="A35" s="47" t="s">
        <v>203</v>
      </c>
      <c r="B35" s="41"/>
      <c r="F35" s="34"/>
    </row>
    <row r="36" spans="1:6" x14ac:dyDescent="0.3">
      <c r="A36" s="44" t="s">
        <v>204</v>
      </c>
      <c r="B36" s="41"/>
      <c r="F36" s="34"/>
    </row>
    <row r="37" spans="1:6" x14ac:dyDescent="0.3">
      <c r="A37" s="48" t="s">
        <v>492</v>
      </c>
      <c r="B37" s="41"/>
      <c r="F37" s="34"/>
    </row>
    <row r="38" spans="1:6" x14ac:dyDescent="0.3">
      <c r="A38" s="48" t="s">
        <v>493</v>
      </c>
      <c r="B38" s="41"/>
      <c r="F38" s="34"/>
    </row>
    <row r="39" spans="1:6" x14ac:dyDescent="0.3">
      <c r="A39" s="48" t="s">
        <v>494</v>
      </c>
      <c r="B39" s="41"/>
      <c r="F39" s="34"/>
    </row>
    <row r="40" spans="1:6" x14ac:dyDescent="0.3">
      <c r="A40" s="48" t="s">
        <v>495</v>
      </c>
      <c r="B40" s="41"/>
      <c r="F40" s="34"/>
    </row>
    <row r="41" spans="1:6" x14ac:dyDescent="0.3">
      <c r="A41" s="44"/>
      <c r="B41" s="41"/>
      <c r="F41" s="34"/>
    </row>
    <row r="42" spans="1:6" x14ac:dyDescent="0.3">
      <c r="A42" s="47" t="s">
        <v>205</v>
      </c>
      <c r="B42" s="41"/>
      <c r="F42" s="34"/>
    </row>
    <row r="43" spans="1:6" x14ac:dyDescent="0.3">
      <c r="A43" s="44" t="s">
        <v>206</v>
      </c>
      <c r="B43" s="41"/>
      <c r="F43" s="34"/>
    </row>
    <row r="44" spans="1:6" x14ac:dyDescent="0.3">
      <c r="A44" s="48" t="s">
        <v>496</v>
      </c>
      <c r="B44" s="41"/>
      <c r="F44" s="34"/>
    </row>
    <row r="45" spans="1:6" x14ac:dyDescent="0.3">
      <c r="A45" s="48" t="s">
        <v>497</v>
      </c>
      <c r="B45" s="41"/>
      <c r="F45" s="34"/>
    </row>
    <row r="46" spans="1:6" x14ac:dyDescent="0.3">
      <c r="A46" s="48" t="s">
        <v>498</v>
      </c>
      <c r="B46" s="41"/>
      <c r="F46" s="34"/>
    </row>
    <row r="47" spans="1:6" x14ac:dyDescent="0.3">
      <c r="A47" s="48" t="s">
        <v>499</v>
      </c>
      <c r="B47" s="41"/>
      <c r="F47" s="34"/>
    </row>
    <row r="48" spans="1:6" x14ac:dyDescent="0.3">
      <c r="A48" s="44"/>
      <c r="B48" s="41"/>
      <c r="F48" s="34"/>
    </row>
    <row r="49" spans="1:6" x14ac:dyDescent="0.3">
      <c r="A49" s="47" t="s">
        <v>207</v>
      </c>
      <c r="B49" s="41"/>
      <c r="F49" s="34"/>
    </row>
    <row r="50" spans="1:6" x14ac:dyDescent="0.3">
      <c r="A50" s="44" t="s">
        <v>208</v>
      </c>
      <c r="B50" s="41"/>
      <c r="F50" s="34"/>
    </row>
    <row r="51" spans="1:6" x14ac:dyDescent="0.3">
      <c r="A51" s="48" t="s">
        <v>500</v>
      </c>
    </row>
    <row r="52" spans="1:6" x14ac:dyDescent="0.3">
      <c r="A52" s="48" t="s">
        <v>501</v>
      </c>
    </row>
    <row r="53" spans="1:6" x14ac:dyDescent="0.3">
      <c r="A53" s="48" t="s">
        <v>502</v>
      </c>
    </row>
    <row r="54" spans="1:6" x14ac:dyDescent="0.3">
      <c r="A54" s="48" t="s">
        <v>503</v>
      </c>
    </row>
    <row r="55" spans="1:6" x14ac:dyDescent="0.3">
      <c r="A55" s="44"/>
    </row>
    <row r="56" spans="1:6" x14ac:dyDescent="0.3">
      <c r="A56" s="47" t="s">
        <v>209</v>
      </c>
    </row>
    <row r="57" spans="1:6" x14ac:dyDescent="0.3">
      <c r="A57" s="44" t="s">
        <v>210</v>
      </c>
    </row>
    <row r="58" spans="1:6" x14ac:dyDescent="0.3">
      <c r="A58" s="48" t="s">
        <v>504</v>
      </c>
    </row>
    <row r="59" spans="1:6" x14ac:dyDescent="0.3">
      <c r="A59" s="48" t="s">
        <v>505</v>
      </c>
    </row>
    <row r="60" spans="1:6" x14ac:dyDescent="0.3">
      <c r="A60" s="48" t="s">
        <v>506</v>
      </c>
    </row>
    <row r="61" spans="1:6" x14ac:dyDescent="0.3">
      <c r="A61" s="48" t="s">
        <v>507</v>
      </c>
    </row>
    <row r="62" spans="1:6" x14ac:dyDescent="0.3">
      <c r="A62" s="44"/>
    </row>
    <row r="63" spans="1:6" x14ac:dyDescent="0.3">
      <c r="A63" s="47" t="s">
        <v>211</v>
      </c>
    </row>
    <row r="64" spans="1:6" x14ac:dyDescent="0.3">
      <c r="A64" s="44" t="s">
        <v>212</v>
      </c>
    </row>
    <row r="65" spans="1:1" x14ac:dyDescent="0.3">
      <c r="A65" s="48" t="s">
        <v>508</v>
      </c>
    </row>
    <row r="66" spans="1:1" x14ac:dyDescent="0.3">
      <c r="A66" s="48" t="s">
        <v>509</v>
      </c>
    </row>
    <row r="67" spans="1:1" x14ac:dyDescent="0.3">
      <c r="A67" s="48" t="s">
        <v>510</v>
      </c>
    </row>
    <row r="68" spans="1:1" x14ac:dyDescent="0.3">
      <c r="A68" s="48" t="s">
        <v>511</v>
      </c>
    </row>
  </sheetData>
  <mergeCells count="11">
    <mergeCell ref="L16:L28"/>
    <mergeCell ref="A16:A28"/>
    <mergeCell ref="A8:A15"/>
    <mergeCell ref="L8:L15"/>
    <mergeCell ref="A1:L1"/>
    <mergeCell ref="J2:J4"/>
    <mergeCell ref="K2:K4"/>
    <mergeCell ref="A4:B4"/>
    <mergeCell ref="A2:H2"/>
    <mergeCell ref="I2:I4"/>
    <mergeCell ref="L2:L4"/>
  </mergeCells>
  <hyperlinks>
    <hyperlink ref="B15" r:id="rId1" tooltip="Humvee" display="https://es.wikipedia.org/wiki/Humvee" xr:uid="{3361C71D-A3F6-4546-A1D7-44A0244DD8C6}"/>
  </hyperlinks>
  <pageMargins left="0.7" right="0.7" top="0.75" bottom="0.75" header="0.3" footer="0.3"/>
  <pageSetup paperSize="9" orientation="portrait" horizontalDpi="0"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7E72C-D4EE-46B5-9D36-E26E3A9F2900}">
  <dimension ref="A1:P63"/>
  <sheetViews>
    <sheetView zoomScale="80" zoomScaleNormal="80" workbookViewId="0">
      <selection activeCell="N16" sqref="N16"/>
    </sheetView>
  </sheetViews>
  <sheetFormatPr baseColWidth="10" defaultRowHeight="13.5" x14ac:dyDescent="0.3"/>
  <cols>
    <col min="1" max="1" width="11.42578125" style="34"/>
    <col min="2" max="2" width="34.7109375" style="34" customWidth="1"/>
    <col min="3" max="8" width="11.42578125" style="34"/>
    <col min="9" max="12" width="14.85546875" style="41" customWidth="1"/>
    <col min="13" max="13" width="11.42578125" style="34"/>
    <col min="14" max="14" width="22.140625" style="34" customWidth="1"/>
    <col min="15" max="15" width="11.42578125" style="34"/>
    <col min="16" max="16" width="117.7109375" style="34" customWidth="1"/>
    <col min="17" max="16384" width="11.42578125" style="34"/>
  </cols>
  <sheetData>
    <row r="1" spans="1:16" x14ac:dyDescent="0.3">
      <c r="A1" s="186" t="s">
        <v>108</v>
      </c>
      <c r="B1" s="186"/>
      <c r="C1" s="186"/>
      <c r="D1" s="186"/>
      <c r="E1" s="186"/>
      <c r="F1" s="186"/>
      <c r="G1" s="186"/>
      <c r="H1" s="186"/>
      <c r="I1" s="186"/>
      <c r="J1" s="186"/>
      <c r="K1" s="186"/>
      <c r="L1" s="186"/>
    </row>
    <row r="2" spans="1:16" x14ac:dyDescent="0.3">
      <c r="A2" s="139"/>
      <c r="B2" s="139"/>
      <c r="C2" s="139"/>
      <c r="D2" s="139"/>
      <c r="E2" s="139"/>
      <c r="F2" s="139"/>
      <c r="G2" s="139"/>
      <c r="H2" s="139"/>
      <c r="I2" s="139"/>
      <c r="J2" s="139"/>
      <c r="K2" s="139"/>
      <c r="L2" s="139"/>
    </row>
    <row r="3" spans="1:16" x14ac:dyDescent="0.3">
      <c r="A3" s="145" t="s">
        <v>372</v>
      </c>
      <c r="B3" s="145"/>
      <c r="C3" s="145"/>
      <c r="D3" s="145"/>
      <c r="E3" s="145"/>
      <c r="F3" s="145"/>
      <c r="G3" s="145"/>
      <c r="H3" s="145"/>
      <c r="I3" s="135" t="s">
        <v>365</v>
      </c>
      <c r="J3" s="135" t="s">
        <v>375</v>
      </c>
      <c r="K3" s="135" t="s">
        <v>377</v>
      </c>
      <c r="L3" s="135" t="s">
        <v>366</v>
      </c>
      <c r="M3" s="89"/>
      <c r="N3" s="89"/>
      <c r="O3" s="89"/>
      <c r="P3" s="89"/>
    </row>
    <row r="4" spans="1:16" s="59" customFormat="1" ht="45" customHeight="1" x14ac:dyDescent="0.25">
      <c r="A4" s="135" t="s">
        <v>119</v>
      </c>
      <c r="B4" s="51" t="s">
        <v>247</v>
      </c>
      <c r="C4" s="51" t="s">
        <v>827</v>
      </c>
      <c r="D4" s="51" t="s">
        <v>828</v>
      </c>
      <c r="E4" s="51" t="s">
        <v>1074</v>
      </c>
      <c r="F4" s="51" t="s">
        <v>829</v>
      </c>
      <c r="G4" s="51" t="s">
        <v>830</v>
      </c>
      <c r="H4" s="51" t="s">
        <v>94</v>
      </c>
      <c r="I4" s="135"/>
      <c r="J4" s="135"/>
      <c r="K4" s="135"/>
      <c r="L4" s="135"/>
      <c r="M4" s="107"/>
      <c r="N4" s="51" t="s">
        <v>161</v>
      </c>
      <c r="O4" s="51" t="s">
        <v>162</v>
      </c>
      <c r="P4" s="51" t="s">
        <v>163</v>
      </c>
    </row>
    <row r="5" spans="1:16" s="59" customFormat="1" x14ac:dyDescent="0.25">
      <c r="A5" s="135"/>
      <c r="B5" s="51" t="s">
        <v>156</v>
      </c>
      <c r="C5" s="51">
        <v>0.2</v>
      </c>
      <c r="D5" s="51">
        <v>0.15</v>
      </c>
      <c r="E5" s="51">
        <v>0.1</v>
      </c>
      <c r="F5" s="51">
        <v>0.05</v>
      </c>
      <c r="G5" s="51">
        <v>0.05</v>
      </c>
      <c r="H5" s="51">
        <v>0.05</v>
      </c>
      <c r="I5" s="135"/>
      <c r="J5" s="135"/>
      <c r="K5" s="135"/>
      <c r="L5" s="135"/>
      <c r="M5" s="107"/>
      <c r="N5" s="90" t="s">
        <v>228</v>
      </c>
      <c r="O5" s="73">
        <f>H5</f>
        <v>0.05</v>
      </c>
      <c r="P5" s="90" t="s">
        <v>248</v>
      </c>
    </row>
    <row r="6" spans="1:16" ht="27" x14ac:dyDescent="0.3">
      <c r="A6" s="73" t="s">
        <v>134</v>
      </c>
      <c r="B6" s="123" t="s">
        <v>106</v>
      </c>
      <c r="C6" s="73">
        <v>85</v>
      </c>
      <c r="D6" s="73">
        <v>90</v>
      </c>
      <c r="E6" s="73">
        <v>80</v>
      </c>
      <c r="F6" s="73">
        <v>90</v>
      </c>
      <c r="G6" s="73">
        <v>85</v>
      </c>
      <c r="H6" s="73">
        <v>1</v>
      </c>
      <c r="I6" s="73">
        <f>SUM((C5*C6)+(D5*D6)+(E5*E6)+(F5*F6)+(G5*G6)+(H5*H6))</f>
        <v>47.3</v>
      </c>
      <c r="J6" s="53">
        <v>1</v>
      </c>
      <c r="K6" s="52">
        <f>I6*J6</f>
        <v>47.3</v>
      </c>
      <c r="L6" s="52">
        <f>J6*K6/100</f>
        <v>0.47299999999999998</v>
      </c>
      <c r="N6" s="50" t="s">
        <v>95</v>
      </c>
      <c r="O6" s="37">
        <f>C5</f>
        <v>0.2</v>
      </c>
      <c r="P6" s="50" t="s">
        <v>249</v>
      </c>
    </row>
    <row r="7" spans="1:16" x14ac:dyDescent="0.3">
      <c r="A7" s="73" t="s">
        <v>134</v>
      </c>
      <c r="B7" s="123" t="s">
        <v>107</v>
      </c>
      <c r="C7" s="73">
        <v>50</v>
      </c>
      <c r="D7" s="73">
        <v>60</v>
      </c>
      <c r="E7" s="73">
        <v>50</v>
      </c>
      <c r="F7" s="73">
        <v>50</v>
      </c>
      <c r="G7" s="73">
        <v>60</v>
      </c>
      <c r="H7" s="73">
        <v>1</v>
      </c>
      <c r="I7" s="73">
        <f>SUM((C5*C7)+(D5*D7)+(E5*E7)+(F5*F7)+(G5*G7)+(H5*H7))</f>
        <v>29.55</v>
      </c>
      <c r="J7" s="53">
        <v>1</v>
      </c>
      <c r="K7" s="52">
        <f>I7*J7</f>
        <v>29.55</v>
      </c>
      <c r="L7" s="52">
        <f>J7*K7/100</f>
        <v>0.29549999999999998</v>
      </c>
      <c r="N7" s="50" t="s">
        <v>29</v>
      </c>
      <c r="O7" s="37">
        <f>D5</f>
        <v>0.15</v>
      </c>
      <c r="P7" s="50" t="s">
        <v>250</v>
      </c>
    </row>
    <row r="8" spans="1:16" x14ac:dyDescent="0.3">
      <c r="A8" s="154" t="s">
        <v>796</v>
      </c>
      <c r="B8" s="104" t="s">
        <v>73</v>
      </c>
      <c r="C8" s="52">
        <v>70</v>
      </c>
      <c r="D8" s="52">
        <v>80</v>
      </c>
      <c r="E8" s="52">
        <v>70</v>
      </c>
      <c r="F8" s="52">
        <v>75</v>
      </c>
      <c r="G8" s="52">
        <v>75</v>
      </c>
      <c r="H8" s="75">
        <v>200</v>
      </c>
      <c r="I8" s="52">
        <f>SUM((C5*C8)+(D5*D8)+(E5*E8)+(F5*F8)+(G5*G8)+(H5*H8))</f>
        <v>50.5</v>
      </c>
      <c r="J8" s="128">
        <v>0.65</v>
      </c>
      <c r="K8" s="52">
        <f>I8*J8</f>
        <v>32.825000000000003</v>
      </c>
      <c r="L8" s="154">
        <f>SUM(K8:K17)/100</f>
        <v>2.8993250000000002</v>
      </c>
      <c r="N8" s="50" t="s">
        <v>96</v>
      </c>
      <c r="O8" s="37">
        <f>E5</f>
        <v>0.1</v>
      </c>
      <c r="P8" s="50" t="s">
        <v>251</v>
      </c>
    </row>
    <row r="9" spans="1:16" x14ac:dyDescent="0.3">
      <c r="A9" s="171"/>
      <c r="B9" s="104" t="s">
        <v>74</v>
      </c>
      <c r="C9" s="52">
        <v>75</v>
      </c>
      <c r="D9" s="52">
        <v>75</v>
      </c>
      <c r="E9" s="52">
        <v>75</v>
      </c>
      <c r="F9" s="52">
        <v>70</v>
      </c>
      <c r="G9" s="52">
        <v>70</v>
      </c>
      <c r="H9" s="75">
        <v>87</v>
      </c>
      <c r="I9" s="52">
        <f>SUM((C5*C9)+(D5*D9)+(E5*E9)+(F5*F9)+(G5*G9)+(H5*H9))</f>
        <v>45.1</v>
      </c>
      <c r="J9" s="128">
        <v>0.65</v>
      </c>
      <c r="K9" s="52">
        <f t="shared" ref="K9:K21" si="0">I9*J9</f>
        <v>29.315000000000001</v>
      </c>
      <c r="L9" s="171"/>
      <c r="N9" s="50" t="s">
        <v>97</v>
      </c>
      <c r="O9" s="37">
        <f>F5</f>
        <v>0.05</v>
      </c>
      <c r="P9" s="50" t="s">
        <v>252</v>
      </c>
    </row>
    <row r="10" spans="1:16" ht="12.75" customHeight="1" x14ac:dyDescent="0.3">
      <c r="A10" s="171"/>
      <c r="B10" s="104" t="s">
        <v>75</v>
      </c>
      <c r="C10" s="52">
        <v>60</v>
      </c>
      <c r="D10" s="52">
        <v>70</v>
      </c>
      <c r="E10" s="52">
        <v>65</v>
      </c>
      <c r="F10" s="52">
        <v>60</v>
      </c>
      <c r="G10" s="52">
        <v>65</v>
      </c>
      <c r="H10" s="75">
        <v>16</v>
      </c>
      <c r="I10" s="52">
        <f>SUM((C5*C10)+(D5*D10)+(E5*E10)+(F5*F10)+(G5*G10)+(H5*H10))</f>
        <v>36.049999999999997</v>
      </c>
      <c r="J10" s="128">
        <v>0.65</v>
      </c>
      <c r="K10" s="52">
        <f t="shared" si="0"/>
        <v>23.432499999999997</v>
      </c>
      <c r="L10" s="171"/>
      <c r="N10" s="50" t="s">
        <v>101</v>
      </c>
      <c r="O10" s="37">
        <f>G5</f>
        <v>0.05</v>
      </c>
      <c r="P10" s="50" t="s">
        <v>253</v>
      </c>
    </row>
    <row r="11" spans="1:16" x14ac:dyDescent="0.3">
      <c r="A11" s="171"/>
      <c r="B11" s="104" t="s">
        <v>76</v>
      </c>
      <c r="C11" s="52">
        <v>70</v>
      </c>
      <c r="D11" s="52">
        <v>80</v>
      </c>
      <c r="E11" s="52">
        <v>70</v>
      </c>
      <c r="F11" s="52">
        <v>75</v>
      </c>
      <c r="G11" s="52">
        <v>75</v>
      </c>
      <c r="H11" s="75">
        <v>16</v>
      </c>
      <c r="I11" s="52">
        <f>SUM((C5*C11)+(D5*D11)+(E5*E11)+(F5*F11)+(G5*G11)+(H5*H11))</f>
        <v>41.3</v>
      </c>
      <c r="J11" s="128">
        <v>0.65</v>
      </c>
      <c r="K11" s="52">
        <f t="shared" si="0"/>
        <v>26.844999999999999</v>
      </c>
      <c r="L11" s="171"/>
    </row>
    <row r="12" spans="1:16" x14ac:dyDescent="0.3">
      <c r="A12" s="171"/>
      <c r="B12" s="104" t="s">
        <v>77</v>
      </c>
      <c r="C12" s="52">
        <v>80</v>
      </c>
      <c r="D12" s="52">
        <v>85</v>
      </c>
      <c r="E12" s="52">
        <v>80</v>
      </c>
      <c r="F12" s="52">
        <v>80</v>
      </c>
      <c r="G12" s="52">
        <v>80</v>
      </c>
      <c r="H12" s="75">
        <v>5</v>
      </c>
      <c r="I12" s="52">
        <f>SUM((C5*C12)+(D5*D12)+(E5*E12)+(F5*F12)+(G5*G12)+(H5*H12))</f>
        <v>45</v>
      </c>
      <c r="J12" s="128">
        <v>0.65</v>
      </c>
      <c r="K12" s="52">
        <f t="shared" si="0"/>
        <v>29.25</v>
      </c>
      <c r="L12" s="171"/>
    </row>
    <row r="13" spans="1:16" x14ac:dyDescent="0.3">
      <c r="A13" s="171"/>
      <c r="B13" s="104" t="s">
        <v>78</v>
      </c>
      <c r="C13" s="52">
        <v>65</v>
      </c>
      <c r="D13" s="52">
        <v>70</v>
      </c>
      <c r="E13" s="52">
        <v>60</v>
      </c>
      <c r="F13" s="52">
        <v>65</v>
      </c>
      <c r="G13" s="52">
        <v>70</v>
      </c>
      <c r="H13" s="75">
        <v>116</v>
      </c>
      <c r="I13" s="52">
        <f>SUM((C5*C13)+(D5*D13)+(E5*E13)+(F5*F13)+(G5*G13)+(H5*H13))</f>
        <v>42.05</v>
      </c>
      <c r="J13" s="128">
        <v>0.65</v>
      </c>
      <c r="K13" s="52">
        <f t="shared" si="0"/>
        <v>27.3325</v>
      </c>
      <c r="L13" s="171"/>
    </row>
    <row r="14" spans="1:16" x14ac:dyDescent="0.3">
      <c r="A14" s="171"/>
      <c r="B14" s="104" t="s">
        <v>79</v>
      </c>
      <c r="C14" s="52">
        <v>75</v>
      </c>
      <c r="D14" s="52">
        <v>75</v>
      </c>
      <c r="E14" s="52">
        <v>70</v>
      </c>
      <c r="F14" s="52">
        <v>70</v>
      </c>
      <c r="G14" s="52">
        <v>75</v>
      </c>
      <c r="H14" s="75">
        <v>91</v>
      </c>
      <c r="I14" s="52">
        <f>SUM((C5*C14)+(D5*D14)+(E5*E14)+(F5*F14)+(G5*G14)+(H5*H14))</f>
        <v>45.05</v>
      </c>
      <c r="J14" s="128">
        <v>0.65</v>
      </c>
      <c r="K14" s="52">
        <f t="shared" si="0"/>
        <v>29.282499999999999</v>
      </c>
      <c r="L14" s="171"/>
    </row>
    <row r="15" spans="1:16" x14ac:dyDescent="0.3">
      <c r="A15" s="171"/>
      <c r="B15" s="104" t="s">
        <v>80</v>
      </c>
      <c r="C15" s="52">
        <v>70</v>
      </c>
      <c r="D15" s="52">
        <v>80</v>
      </c>
      <c r="E15" s="52">
        <v>75</v>
      </c>
      <c r="F15" s="52">
        <v>75</v>
      </c>
      <c r="G15" s="52">
        <v>80</v>
      </c>
      <c r="H15" s="75">
        <v>70</v>
      </c>
      <c r="I15" s="52">
        <f>SUM((C5*C15)+(D5*D15)+(E5*E15)+(F5*F15)+(G5*G15)+(H5*H15))</f>
        <v>44.75</v>
      </c>
      <c r="J15" s="128">
        <v>0.65</v>
      </c>
      <c r="K15" s="52">
        <f t="shared" si="0"/>
        <v>29.087500000000002</v>
      </c>
      <c r="L15" s="171"/>
    </row>
    <row r="16" spans="1:16" x14ac:dyDescent="0.3">
      <c r="A16" s="171"/>
      <c r="B16" s="104" t="s">
        <v>81</v>
      </c>
      <c r="C16" s="52">
        <v>80</v>
      </c>
      <c r="D16" s="52">
        <v>85</v>
      </c>
      <c r="E16" s="52">
        <v>80</v>
      </c>
      <c r="F16" s="52">
        <v>80</v>
      </c>
      <c r="G16" s="52">
        <v>85</v>
      </c>
      <c r="H16" s="75">
        <v>34</v>
      </c>
      <c r="I16" s="52">
        <f>SUM((C5*C16)+(D5*D16)+(E5*E16)+(F5*F16)+(G5*G16)+(H5*H16))</f>
        <v>46.7</v>
      </c>
      <c r="J16" s="128">
        <v>0.65</v>
      </c>
      <c r="K16" s="52">
        <f t="shared" si="0"/>
        <v>30.355000000000004</v>
      </c>
      <c r="L16" s="171"/>
    </row>
    <row r="17" spans="1:12" x14ac:dyDescent="0.3">
      <c r="A17" s="155"/>
      <c r="B17" s="104" t="s">
        <v>82</v>
      </c>
      <c r="C17" s="52">
        <v>90</v>
      </c>
      <c r="D17" s="52">
        <v>90</v>
      </c>
      <c r="E17" s="52">
        <v>85</v>
      </c>
      <c r="F17" s="52">
        <v>90</v>
      </c>
      <c r="G17" s="52">
        <v>90</v>
      </c>
      <c r="H17" s="75">
        <v>11</v>
      </c>
      <c r="I17" s="52">
        <f>SUM((C5*C17)+(D5*D17)+(E5*E17)+(F5*F17)+(G5*G17)+(H5*H17))</f>
        <v>49.55</v>
      </c>
      <c r="J17" s="128">
        <v>0.65</v>
      </c>
      <c r="K17" s="52">
        <f t="shared" si="0"/>
        <v>32.207499999999996</v>
      </c>
      <c r="L17" s="155"/>
    </row>
    <row r="18" spans="1:12" x14ac:dyDescent="0.3">
      <c r="A18" s="154" t="s">
        <v>801</v>
      </c>
      <c r="B18" s="105" t="s">
        <v>881</v>
      </c>
      <c r="C18" s="106">
        <v>75</v>
      </c>
      <c r="D18" s="106">
        <v>80</v>
      </c>
      <c r="E18" s="106">
        <v>70</v>
      </c>
      <c r="F18" s="106">
        <v>70</v>
      </c>
      <c r="G18" s="106">
        <v>75</v>
      </c>
      <c r="H18" s="75">
        <v>3360</v>
      </c>
      <c r="I18" s="52">
        <f>SUM((C5*C18)+(D5*D18)+(E5*E18)+(F5*F18)+(G5*G18)+(H5*H18))</f>
        <v>209.25</v>
      </c>
      <c r="J18" s="128">
        <v>0.85</v>
      </c>
      <c r="K18" s="52">
        <f t="shared" si="0"/>
        <v>177.86249999999998</v>
      </c>
      <c r="L18" s="154">
        <f>SUM(K18:K21)/100</f>
        <v>5.7119999999999997</v>
      </c>
    </row>
    <row r="19" spans="1:12" x14ac:dyDescent="0.3">
      <c r="A19" s="171"/>
      <c r="B19" s="105" t="s">
        <v>882</v>
      </c>
      <c r="C19" s="106">
        <v>70</v>
      </c>
      <c r="D19" s="106">
        <v>75</v>
      </c>
      <c r="E19" s="106">
        <v>65</v>
      </c>
      <c r="F19" s="106">
        <v>65</v>
      </c>
      <c r="G19" s="106">
        <v>70</v>
      </c>
      <c r="H19" s="75">
        <v>6000</v>
      </c>
      <c r="I19" s="52">
        <f>SUM((C5*C19)+(D5*D19)+(E5*E19)+(F5*F19)+(G5*G19)+(H5*H19))</f>
        <v>338.5</v>
      </c>
      <c r="J19" s="128">
        <v>0.85</v>
      </c>
      <c r="K19" s="52">
        <f t="shared" si="0"/>
        <v>287.72499999999997</v>
      </c>
      <c r="L19" s="171"/>
    </row>
    <row r="20" spans="1:12" x14ac:dyDescent="0.3">
      <c r="A20" s="171"/>
      <c r="B20" s="105" t="s">
        <v>883</v>
      </c>
      <c r="C20" s="106">
        <v>80</v>
      </c>
      <c r="D20" s="106">
        <v>85</v>
      </c>
      <c r="E20" s="106">
        <v>75</v>
      </c>
      <c r="F20" s="106">
        <v>75</v>
      </c>
      <c r="G20" s="106">
        <v>80</v>
      </c>
      <c r="H20" s="75">
        <v>600</v>
      </c>
      <c r="I20" s="52">
        <f>SUM((C5*C20)+(D5*D20)+(E5*E20)+(F5*F20)+(G5*G20)+(H5*H20))</f>
        <v>74</v>
      </c>
      <c r="J20" s="128">
        <v>0.85</v>
      </c>
      <c r="K20" s="52">
        <f t="shared" si="0"/>
        <v>62.9</v>
      </c>
      <c r="L20" s="171"/>
    </row>
    <row r="21" spans="1:12" x14ac:dyDescent="0.3">
      <c r="A21" s="155"/>
      <c r="B21" s="105" t="s">
        <v>884</v>
      </c>
      <c r="C21" s="106">
        <v>85</v>
      </c>
      <c r="D21" s="106">
        <v>85</v>
      </c>
      <c r="E21" s="106">
        <v>80</v>
      </c>
      <c r="F21" s="106">
        <v>80</v>
      </c>
      <c r="G21" s="106">
        <v>85</v>
      </c>
      <c r="H21" s="75">
        <v>85</v>
      </c>
      <c r="I21" s="52">
        <f>SUM((C5*C21)+(D5*D21)+(E5*E21)+(F5*F21)+(G5*G21)+(H5*H21))</f>
        <v>50.25</v>
      </c>
      <c r="J21" s="128">
        <v>0.85</v>
      </c>
      <c r="K21" s="52">
        <f t="shared" si="0"/>
        <v>42.712499999999999</v>
      </c>
      <c r="L21" s="155"/>
    </row>
    <row r="23" spans="1:12" x14ac:dyDescent="0.3">
      <c r="A23" s="47" t="s">
        <v>246</v>
      </c>
      <c r="H23" s="41"/>
      <c r="L23" s="34"/>
    </row>
    <row r="24" spans="1:12" x14ac:dyDescent="0.3">
      <c r="A24" s="44" t="s">
        <v>237</v>
      </c>
      <c r="H24" s="41"/>
      <c r="L24" s="34"/>
    </row>
    <row r="25" spans="1:12" x14ac:dyDescent="0.3">
      <c r="A25" s="48" t="s">
        <v>631</v>
      </c>
      <c r="H25" s="41"/>
      <c r="L25" s="34"/>
    </row>
    <row r="26" spans="1:12" x14ac:dyDescent="0.3">
      <c r="A26" s="48" t="s">
        <v>632</v>
      </c>
      <c r="H26" s="41"/>
      <c r="L26" s="34"/>
    </row>
    <row r="27" spans="1:12" x14ac:dyDescent="0.3">
      <c r="A27" s="48" t="s">
        <v>633</v>
      </c>
      <c r="H27" s="41"/>
      <c r="L27" s="34"/>
    </row>
    <row r="28" spans="1:12" x14ac:dyDescent="0.3">
      <c r="A28" s="48" t="s">
        <v>580</v>
      </c>
      <c r="H28" s="41"/>
      <c r="L28" s="34"/>
    </row>
    <row r="29" spans="1:12" x14ac:dyDescent="0.3">
      <c r="A29" s="44"/>
      <c r="H29" s="41"/>
      <c r="L29" s="34"/>
    </row>
    <row r="30" spans="1:12" x14ac:dyDescent="0.3">
      <c r="A30" s="47" t="s">
        <v>238</v>
      </c>
      <c r="H30" s="41"/>
      <c r="L30" s="34"/>
    </row>
    <row r="31" spans="1:12" x14ac:dyDescent="0.3">
      <c r="A31" s="44" t="s">
        <v>239</v>
      </c>
      <c r="H31" s="41"/>
      <c r="L31" s="34"/>
    </row>
    <row r="32" spans="1:12" x14ac:dyDescent="0.3">
      <c r="A32" s="48" t="s">
        <v>634</v>
      </c>
      <c r="H32" s="41"/>
      <c r="L32" s="34"/>
    </row>
    <row r="33" spans="1:12" x14ac:dyDescent="0.3">
      <c r="A33" s="48" t="s">
        <v>635</v>
      </c>
      <c r="H33" s="41"/>
      <c r="L33" s="34"/>
    </row>
    <row r="34" spans="1:12" x14ac:dyDescent="0.3">
      <c r="A34" s="48" t="s">
        <v>636</v>
      </c>
      <c r="H34" s="41"/>
      <c r="L34" s="34"/>
    </row>
    <row r="35" spans="1:12" x14ac:dyDescent="0.3">
      <c r="A35" s="48" t="s">
        <v>637</v>
      </c>
      <c r="H35" s="41"/>
      <c r="L35" s="34"/>
    </row>
    <row r="36" spans="1:12" x14ac:dyDescent="0.3">
      <c r="A36" s="44"/>
      <c r="H36" s="41"/>
      <c r="L36" s="34"/>
    </row>
    <row r="37" spans="1:12" x14ac:dyDescent="0.3">
      <c r="A37" s="47" t="s">
        <v>240</v>
      </c>
      <c r="H37" s="41"/>
      <c r="L37" s="34"/>
    </row>
    <row r="38" spans="1:12" x14ac:dyDescent="0.3">
      <c r="A38" s="44" t="s">
        <v>241</v>
      </c>
      <c r="H38" s="41"/>
      <c r="L38" s="34"/>
    </row>
    <row r="39" spans="1:12" x14ac:dyDescent="0.3">
      <c r="A39" s="48" t="s">
        <v>638</v>
      </c>
      <c r="H39" s="41"/>
      <c r="L39" s="34"/>
    </row>
    <row r="40" spans="1:12" x14ac:dyDescent="0.3">
      <c r="A40" s="48" t="s">
        <v>582</v>
      </c>
      <c r="H40" s="41"/>
      <c r="L40" s="34"/>
    </row>
    <row r="41" spans="1:12" x14ac:dyDescent="0.3">
      <c r="A41" s="48" t="s">
        <v>639</v>
      </c>
      <c r="H41" s="41"/>
      <c r="L41" s="34"/>
    </row>
    <row r="42" spans="1:12" x14ac:dyDescent="0.3">
      <c r="A42" s="48" t="s">
        <v>640</v>
      </c>
      <c r="H42" s="41"/>
      <c r="L42" s="34"/>
    </row>
    <row r="43" spans="1:12" x14ac:dyDescent="0.3">
      <c r="A43" s="44"/>
      <c r="H43" s="41"/>
      <c r="L43" s="34"/>
    </row>
    <row r="44" spans="1:12" x14ac:dyDescent="0.3">
      <c r="A44" s="47" t="s">
        <v>138</v>
      </c>
      <c r="H44" s="41"/>
      <c r="L44" s="34"/>
    </row>
    <row r="45" spans="1:12" x14ac:dyDescent="0.3">
      <c r="A45" s="44" t="s">
        <v>242</v>
      </c>
      <c r="H45" s="41"/>
      <c r="L45" s="34"/>
    </row>
    <row r="46" spans="1:12" x14ac:dyDescent="0.3">
      <c r="A46" s="48" t="s">
        <v>641</v>
      </c>
      <c r="H46" s="41"/>
      <c r="L46" s="34"/>
    </row>
    <row r="47" spans="1:12" x14ac:dyDescent="0.3">
      <c r="A47" s="48" t="s">
        <v>642</v>
      </c>
      <c r="H47" s="41"/>
      <c r="L47" s="34"/>
    </row>
    <row r="48" spans="1:12" x14ac:dyDescent="0.3">
      <c r="A48" s="48" t="s">
        <v>643</v>
      </c>
      <c r="H48" s="41"/>
      <c r="L48" s="34"/>
    </row>
    <row r="49" spans="1:12" x14ac:dyDescent="0.3">
      <c r="A49" s="48" t="s">
        <v>644</v>
      </c>
      <c r="H49" s="41"/>
      <c r="L49" s="34"/>
    </row>
    <row r="50" spans="1:12" x14ac:dyDescent="0.3">
      <c r="A50" s="44"/>
      <c r="H50" s="41"/>
      <c r="L50" s="34"/>
    </row>
    <row r="51" spans="1:12" x14ac:dyDescent="0.3">
      <c r="A51" s="47" t="s">
        <v>139</v>
      </c>
      <c r="H51" s="41"/>
      <c r="L51" s="34"/>
    </row>
    <row r="52" spans="1:12" x14ac:dyDescent="0.3">
      <c r="A52" s="44" t="s">
        <v>243</v>
      </c>
      <c r="H52" s="41"/>
      <c r="L52" s="34"/>
    </row>
    <row r="53" spans="1:12" x14ac:dyDescent="0.3">
      <c r="A53" s="48" t="s">
        <v>645</v>
      </c>
      <c r="H53" s="41"/>
      <c r="L53" s="34"/>
    </row>
    <row r="54" spans="1:12" x14ac:dyDescent="0.3">
      <c r="A54" s="48" t="s">
        <v>646</v>
      </c>
      <c r="H54" s="41"/>
      <c r="L54" s="34"/>
    </row>
    <row r="55" spans="1:12" x14ac:dyDescent="0.3">
      <c r="A55" s="48" t="s">
        <v>647</v>
      </c>
      <c r="H55" s="41"/>
      <c r="L55" s="34"/>
    </row>
    <row r="56" spans="1:12" x14ac:dyDescent="0.3">
      <c r="A56" s="48" t="s">
        <v>648</v>
      </c>
      <c r="H56" s="41"/>
      <c r="L56" s="34"/>
    </row>
    <row r="57" spans="1:12" x14ac:dyDescent="0.3">
      <c r="A57" s="44"/>
      <c r="H57" s="41"/>
      <c r="L57" s="34"/>
    </row>
    <row r="58" spans="1:12" x14ac:dyDescent="0.3">
      <c r="A58" s="47" t="s">
        <v>244</v>
      </c>
      <c r="H58" s="41"/>
      <c r="L58" s="34"/>
    </row>
    <row r="59" spans="1:12" x14ac:dyDescent="0.3">
      <c r="A59" s="44" t="s">
        <v>245</v>
      </c>
      <c r="H59" s="41"/>
      <c r="L59" s="34"/>
    </row>
    <row r="60" spans="1:12" x14ac:dyDescent="0.3">
      <c r="A60" s="48" t="s">
        <v>649</v>
      </c>
      <c r="H60" s="41"/>
      <c r="L60" s="34"/>
    </row>
    <row r="61" spans="1:12" x14ac:dyDescent="0.3">
      <c r="A61" s="48" t="s">
        <v>650</v>
      </c>
      <c r="H61" s="41"/>
      <c r="L61" s="34"/>
    </row>
    <row r="62" spans="1:12" x14ac:dyDescent="0.3">
      <c r="A62" s="48" t="s">
        <v>651</v>
      </c>
      <c r="H62" s="41"/>
      <c r="L62" s="34"/>
    </row>
    <row r="63" spans="1:12" x14ac:dyDescent="0.3">
      <c r="A63" s="48" t="s">
        <v>652</v>
      </c>
      <c r="H63" s="41"/>
      <c r="L63" s="34"/>
    </row>
  </sheetData>
  <mergeCells count="11">
    <mergeCell ref="A1:L2"/>
    <mergeCell ref="A3:H3"/>
    <mergeCell ref="I3:I5"/>
    <mergeCell ref="L3:L5"/>
    <mergeCell ref="K3:K5"/>
    <mergeCell ref="J3:J5"/>
    <mergeCell ref="L18:L21"/>
    <mergeCell ref="A18:A21"/>
    <mergeCell ref="A4:A5"/>
    <mergeCell ref="A8:A17"/>
    <mergeCell ref="L8:L1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BB17C-9218-4C9D-A065-F9FF90F3DD0F}">
  <dimension ref="A1:P55"/>
  <sheetViews>
    <sheetView zoomScale="90" zoomScaleNormal="90" workbookViewId="0">
      <selection activeCell="F7" sqref="F7"/>
    </sheetView>
  </sheetViews>
  <sheetFormatPr baseColWidth="10" defaultRowHeight="13.5" x14ac:dyDescent="0.3"/>
  <cols>
    <col min="1" max="1" width="11.42578125" style="34"/>
    <col min="2" max="2" width="15.140625" style="34" customWidth="1"/>
    <col min="3" max="6" width="11.42578125" style="34"/>
    <col min="7" max="7" width="12.5703125" style="34" customWidth="1"/>
    <col min="8" max="8" width="11.42578125" style="34"/>
    <col min="9" max="12" width="15" style="34" customWidth="1"/>
    <col min="13" max="13" width="11.42578125" style="34" customWidth="1"/>
    <col min="14" max="15" width="11.42578125" style="34"/>
    <col min="16" max="16" width="155.140625" style="34" customWidth="1"/>
    <col min="17" max="17" width="154.5703125" style="34" customWidth="1"/>
    <col min="18" max="16384" width="11.42578125" style="34"/>
  </cols>
  <sheetData>
    <row r="1" spans="1:16" x14ac:dyDescent="0.3">
      <c r="A1" s="186" t="s">
        <v>148</v>
      </c>
      <c r="B1" s="186"/>
      <c r="C1" s="186"/>
      <c r="D1" s="186"/>
      <c r="E1" s="186"/>
      <c r="F1" s="186"/>
      <c r="G1" s="186"/>
      <c r="H1" s="186"/>
      <c r="I1" s="186"/>
      <c r="J1" s="186"/>
      <c r="K1" s="186"/>
      <c r="L1" s="186"/>
    </row>
    <row r="2" spans="1:16" x14ac:dyDescent="0.3">
      <c r="A2" s="139"/>
      <c r="B2" s="139"/>
      <c r="C2" s="139"/>
      <c r="D2" s="139"/>
      <c r="E2" s="139"/>
      <c r="F2" s="139"/>
      <c r="G2" s="139"/>
      <c r="H2" s="139"/>
      <c r="I2" s="139"/>
      <c r="J2" s="139"/>
      <c r="K2" s="139"/>
      <c r="L2" s="139"/>
      <c r="N2" s="52" t="s">
        <v>161</v>
      </c>
      <c r="O2" s="52" t="s">
        <v>156</v>
      </c>
      <c r="P2" s="52" t="s">
        <v>163</v>
      </c>
    </row>
    <row r="3" spans="1:16" ht="27" x14ac:dyDescent="0.3">
      <c r="A3" s="145" t="s">
        <v>372</v>
      </c>
      <c r="B3" s="145"/>
      <c r="C3" s="145"/>
      <c r="D3" s="145"/>
      <c r="E3" s="145"/>
      <c r="F3" s="145"/>
      <c r="G3" s="145"/>
      <c r="H3" s="145"/>
      <c r="I3" s="135" t="s">
        <v>357</v>
      </c>
      <c r="J3" s="146" t="s">
        <v>375</v>
      </c>
      <c r="K3" s="146" t="s">
        <v>377</v>
      </c>
      <c r="L3" s="135" t="s">
        <v>358</v>
      </c>
      <c r="N3" s="36" t="s">
        <v>228</v>
      </c>
      <c r="O3" s="37">
        <f>H5</f>
        <v>0.05</v>
      </c>
      <c r="P3" s="58" t="s">
        <v>343</v>
      </c>
    </row>
    <row r="4" spans="1:16" ht="45" customHeight="1" x14ac:dyDescent="0.3">
      <c r="A4" s="52" t="s">
        <v>119</v>
      </c>
      <c r="B4" s="51" t="s">
        <v>348</v>
      </c>
      <c r="C4" s="51" t="s">
        <v>831</v>
      </c>
      <c r="D4" s="51" t="s">
        <v>830</v>
      </c>
      <c r="E4" s="51" t="s">
        <v>832</v>
      </c>
      <c r="F4" s="51" t="s">
        <v>833</v>
      </c>
      <c r="G4" s="51" t="s">
        <v>834</v>
      </c>
      <c r="H4" s="51" t="s">
        <v>94</v>
      </c>
      <c r="I4" s="135"/>
      <c r="J4" s="148"/>
      <c r="K4" s="148"/>
      <c r="L4" s="135"/>
      <c r="N4" s="36" t="s">
        <v>265</v>
      </c>
      <c r="O4" s="37">
        <f>C5</f>
        <v>0.4</v>
      </c>
      <c r="P4" s="58" t="s">
        <v>344</v>
      </c>
    </row>
    <row r="5" spans="1:16" x14ac:dyDescent="0.3">
      <c r="A5" s="100"/>
      <c r="B5" s="100" t="s">
        <v>156</v>
      </c>
      <c r="C5" s="51">
        <v>0.4</v>
      </c>
      <c r="D5" s="51">
        <v>0.2</v>
      </c>
      <c r="E5" s="51">
        <v>0.2</v>
      </c>
      <c r="F5" s="51">
        <v>0.1</v>
      </c>
      <c r="G5" s="51">
        <v>0.05</v>
      </c>
      <c r="H5" s="51">
        <v>0.05</v>
      </c>
      <c r="I5" s="135"/>
      <c r="J5" s="147"/>
      <c r="K5" s="147"/>
      <c r="L5" s="135"/>
      <c r="N5" s="37" t="s">
        <v>286</v>
      </c>
      <c r="O5" s="37">
        <f>D5</f>
        <v>0.2</v>
      </c>
      <c r="P5" s="58" t="s">
        <v>345</v>
      </c>
    </row>
    <row r="6" spans="1:16" ht="27" x14ac:dyDescent="0.3">
      <c r="A6" s="73" t="s">
        <v>134</v>
      </c>
      <c r="B6" s="68" t="s">
        <v>146</v>
      </c>
      <c r="C6" s="68">
        <v>100</v>
      </c>
      <c r="D6" s="68">
        <v>90</v>
      </c>
      <c r="E6" s="68">
        <v>95</v>
      </c>
      <c r="F6" s="68">
        <v>90</v>
      </c>
      <c r="G6" s="68">
        <v>85</v>
      </c>
      <c r="H6" s="68">
        <v>1</v>
      </c>
      <c r="I6" s="68">
        <f>SUM((C5*C6)+(D5*D6)+(E5*E6)+(F5*F6)+(G5*G6)+(H5*H6))</f>
        <v>90.3</v>
      </c>
      <c r="J6" s="53">
        <v>1</v>
      </c>
      <c r="K6" s="73">
        <f>I6*J6</f>
        <v>90.3</v>
      </c>
      <c r="L6" s="73">
        <f>J6*K6/100</f>
        <v>0.90300000000000002</v>
      </c>
      <c r="N6" s="37" t="s">
        <v>231</v>
      </c>
      <c r="O6" s="37">
        <f>E5</f>
        <v>0.2</v>
      </c>
      <c r="P6" s="58" t="s">
        <v>346</v>
      </c>
    </row>
    <row r="7" spans="1:16" x14ac:dyDescent="0.3">
      <c r="A7" s="73" t="s">
        <v>141</v>
      </c>
      <c r="B7" s="68" t="s">
        <v>147</v>
      </c>
      <c r="C7" s="68">
        <v>95</v>
      </c>
      <c r="D7" s="68">
        <v>85</v>
      </c>
      <c r="E7" s="68">
        <v>90</v>
      </c>
      <c r="F7" s="68">
        <v>95</v>
      </c>
      <c r="G7" s="68">
        <v>80</v>
      </c>
      <c r="H7" s="68">
        <v>1</v>
      </c>
      <c r="I7" s="68">
        <f>SUM((C5*C7)+(D5*D7)+(E5*E7)+(F5*F7)+(G5*G7)+(H5*H7))</f>
        <v>86.55</v>
      </c>
      <c r="J7" s="53">
        <v>1</v>
      </c>
      <c r="K7" s="73">
        <f t="shared" ref="K7:K13" si="0">I7*J7</f>
        <v>86.55</v>
      </c>
      <c r="L7" s="73">
        <f>J7*K7/100</f>
        <v>0.86549999999999994</v>
      </c>
      <c r="N7" s="37" t="s">
        <v>235</v>
      </c>
      <c r="O7" s="37">
        <f>F5</f>
        <v>0.1</v>
      </c>
      <c r="P7" s="58" t="s">
        <v>347</v>
      </c>
    </row>
    <row r="8" spans="1:16" ht="26.25" customHeight="1" x14ac:dyDescent="0.3">
      <c r="A8" s="145" t="s">
        <v>796</v>
      </c>
      <c r="B8" s="51" t="s">
        <v>83</v>
      </c>
      <c r="C8" s="51">
        <v>85</v>
      </c>
      <c r="D8" s="51">
        <v>75</v>
      </c>
      <c r="E8" s="51">
        <v>85</v>
      </c>
      <c r="F8" s="51">
        <v>85</v>
      </c>
      <c r="G8" s="51">
        <v>60</v>
      </c>
      <c r="H8" s="76">
        <v>3</v>
      </c>
      <c r="I8" s="51">
        <f>SUM((C5*C8)+(D5*D8)+(E5*E8)+(F5*F8)+(G5*G8)+(H5*H8))</f>
        <v>77.650000000000006</v>
      </c>
      <c r="J8" s="128">
        <v>0.65</v>
      </c>
      <c r="K8" s="52">
        <f t="shared" si="0"/>
        <v>50.472500000000004</v>
      </c>
      <c r="L8" s="154">
        <f>SUM(K8:K12)/100</f>
        <v>2.0855250000000001</v>
      </c>
      <c r="N8" s="36" t="s">
        <v>1075</v>
      </c>
      <c r="O8" s="37">
        <f>G5</f>
        <v>0.05</v>
      </c>
      <c r="P8" s="50" t="s">
        <v>1076</v>
      </c>
    </row>
    <row r="9" spans="1:16" ht="25.5" x14ac:dyDescent="0.3">
      <c r="A9" s="145"/>
      <c r="B9" s="51" t="s">
        <v>84</v>
      </c>
      <c r="C9" s="51">
        <v>70</v>
      </c>
      <c r="D9" s="51">
        <v>70</v>
      </c>
      <c r="E9" s="51">
        <v>80</v>
      </c>
      <c r="F9" s="51">
        <v>80</v>
      </c>
      <c r="G9" s="51">
        <v>85</v>
      </c>
      <c r="H9" s="76">
        <v>1</v>
      </c>
      <c r="I9" s="51">
        <f>SUM((C5*C9)+(D5*D9)+(E5*E9)+(F5*F9)+(G5*G9)+(H5*H9))</f>
        <v>70.3</v>
      </c>
      <c r="J9" s="128">
        <v>0.65</v>
      </c>
      <c r="K9" s="52">
        <f t="shared" si="0"/>
        <v>45.695</v>
      </c>
      <c r="L9" s="171"/>
    </row>
    <row r="10" spans="1:16" ht="24" customHeight="1" x14ac:dyDescent="0.3">
      <c r="A10" s="145"/>
      <c r="B10" s="51" t="s">
        <v>85</v>
      </c>
      <c r="C10" s="51">
        <v>60</v>
      </c>
      <c r="D10" s="51">
        <v>65</v>
      </c>
      <c r="E10" s="51">
        <v>75</v>
      </c>
      <c r="F10" s="51">
        <v>70</v>
      </c>
      <c r="G10" s="51">
        <v>70</v>
      </c>
      <c r="H10" s="76">
        <v>1</v>
      </c>
      <c r="I10" s="51">
        <f>SUM((C5*C10)+(D5*D10)+(E5*E10)+(F5*F10)+(G5*G10)+(H5*H10))</f>
        <v>62.55</v>
      </c>
      <c r="J10" s="128">
        <v>0.65</v>
      </c>
      <c r="K10" s="52">
        <f t="shared" si="0"/>
        <v>40.657499999999999</v>
      </c>
      <c r="L10" s="171"/>
    </row>
    <row r="11" spans="1:16" x14ac:dyDescent="0.3">
      <c r="A11" s="145"/>
      <c r="B11" s="51" t="s">
        <v>86</v>
      </c>
      <c r="C11" s="51">
        <v>55</v>
      </c>
      <c r="D11" s="51">
        <v>60</v>
      </c>
      <c r="E11" s="51">
        <v>70</v>
      </c>
      <c r="F11" s="51">
        <v>60</v>
      </c>
      <c r="G11" s="51">
        <v>65</v>
      </c>
      <c r="H11" s="76">
        <v>1</v>
      </c>
      <c r="I11" s="51">
        <f>SUM((C5*C11)+(D5*D11)+(E5*E11)+(F5*F11)+(G5*G11)+(H5*H11))</f>
        <v>57.3</v>
      </c>
      <c r="J11" s="128">
        <v>0.65</v>
      </c>
      <c r="K11" s="52">
        <f t="shared" si="0"/>
        <v>37.244999999999997</v>
      </c>
      <c r="L11" s="171"/>
    </row>
    <row r="12" spans="1:16" ht="25.5" x14ac:dyDescent="0.3">
      <c r="A12" s="145"/>
      <c r="B12" s="51" t="s">
        <v>87</v>
      </c>
      <c r="C12" s="51">
        <v>50</v>
      </c>
      <c r="D12" s="51">
        <v>55</v>
      </c>
      <c r="E12" s="51">
        <v>65</v>
      </c>
      <c r="F12" s="51">
        <v>60</v>
      </c>
      <c r="G12" s="51">
        <v>60</v>
      </c>
      <c r="H12" s="76">
        <v>1</v>
      </c>
      <c r="I12" s="51">
        <f>SUM((C5*C12)+(D5*D12)+(E5*E12)+(F5*F12)+(G5*G12)+(H5*H12))</f>
        <v>53.05</v>
      </c>
      <c r="J12" s="128">
        <v>0.65</v>
      </c>
      <c r="K12" s="52">
        <f t="shared" si="0"/>
        <v>34.482500000000002</v>
      </c>
      <c r="L12" s="155"/>
    </row>
    <row r="13" spans="1:16" x14ac:dyDescent="0.3">
      <c r="A13" s="52" t="s">
        <v>801</v>
      </c>
      <c r="B13" s="51" t="s">
        <v>900</v>
      </c>
      <c r="C13" s="51">
        <v>70</v>
      </c>
      <c r="D13" s="51">
        <v>65</v>
      </c>
      <c r="E13" s="51">
        <v>75</v>
      </c>
      <c r="F13" s="51">
        <v>70</v>
      </c>
      <c r="G13" s="51">
        <v>70</v>
      </c>
      <c r="H13" s="76">
        <v>8</v>
      </c>
      <c r="I13" s="51">
        <f>SUM((C5*C13)+(D5*D13)+(E5*E13)+(F5*F13)+(G5*G13)+(H5*H13))</f>
        <v>66.900000000000006</v>
      </c>
      <c r="J13" s="128">
        <v>0.85</v>
      </c>
      <c r="K13" s="52">
        <f t="shared" si="0"/>
        <v>56.865000000000002</v>
      </c>
      <c r="L13" s="52">
        <f>SUM(K13)/100</f>
        <v>0.56864999999999999</v>
      </c>
    </row>
    <row r="15" spans="1:16" x14ac:dyDescent="0.3">
      <c r="A15" s="45" t="s">
        <v>484</v>
      </c>
    </row>
    <row r="16" spans="1:16" x14ac:dyDescent="0.3">
      <c r="A16" s="34" t="s">
        <v>748</v>
      </c>
    </row>
    <row r="17" spans="1:1" x14ac:dyDescent="0.3">
      <c r="A17" s="47" t="s">
        <v>699</v>
      </c>
    </row>
    <row r="18" spans="1:1" x14ac:dyDescent="0.3">
      <c r="A18" s="47" t="s">
        <v>700</v>
      </c>
    </row>
    <row r="19" spans="1:1" x14ac:dyDescent="0.3">
      <c r="A19" s="47" t="s">
        <v>701</v>
      </c>
    </row>
    <row r="20" spans="1:1" x14ac:dyDescent="0.3">
      <c r="A20" s="47" t="s">
        <v>702</v>
      </c>
    </row>
    <row r="22" spans="1:1" x14ac:dyDescent="0.3">
      <c r="A22" s="45" t="s">
        <v>238</v>
      </c>
    </row>
    <row r="23" spans="1:1" x14ac:dyDescent="0.3">
      <c r="A23" s="34" t="s">
        <v>749</v>
      </c>
    </row>
    <row r="24" spans="1:1" x14ac:dyDescent="0.3">
      <c r="A24" s="47" t="s">
        <v>703</v>
      </c>
    </row>
    <row r="25" spans="1:1" x14ac:dyDescent="0.3">
      <c r="A25" s="47" t="s">
        <v>704</v>
      </c>
    </row>
    <row r="26" spans="1:1" x14ac:dyDescent="0.3">
      <c r="A26" s="47" t="s">
        <v>705</v>
      </c>
    </row>
    <row r="27" spans="1:1" x14ac:dyDescent="0.3">
      <c r="A27" s="47" t="s">
        <v>706</v>
      </c>
    </row>
    <row r="29" spans="1:1" x14ac:dyDescent="0.3">
      <c r="A29" s="45" t="s">
        <v>745</v>
      </c>
    </row>
    <row r="30" spans="1:1" x14ac:dyDescent="0.3">
      <c r="A30" s="34" t="s">
        <v>750</v>
      </c>
    </row>
    <row r="31" spans="1:1" x14ac:dyDescent="0.3">
      <c r="A31" s="47" t="s">
        <v>751</v>
      </c>
    </row>
    <row r="32" spans="1:1" x14ac:dyDescent="0.3">
      <c r="A32" s="47" t="s">
        <v>752</v>
      </c>
    </row>
    <row r="33" spans="1:1" x14ac:dyDescent="0.3">
      <c r="A33" s="47" t="s">
        <v>753</v>
      </c>
    </row>
    <row r="34" spans="1:1" x14ac:dyDescent="0.3">
      <c r="A34" s="47" t="s">
        <v>754</v>
      </c>
    </row>
    <row r="36" spans="1:1" x14ac:dyDescent="0.3">
      <c r="A36" s="45" t="s">
        <v>746</v>
      </c>
    </row>
    <row r="37" spans="1:1" x14ac:dyDescent="0.3">
      <c r="A37" s="34" t="s">
        <v>755</v>
      </c>
    </row>
    <row r="38" spans="1:1" x14ac:dyDescent="0.3">
      <c r="A38" s="47" t="s">
        <v>756</v>
      </c>
    </row>
    <row r="39" spans="1:1" x14ac:dyDescent="0.3">
      <c r="A39" s="47" t="s">
        <v>757</v>
      </c>
    </row>
    <row r="40" spans="1:1" x14ac:dyDescent="0.3">
      <c r="A40" s="47" t="s">
        <v>758</v>
      </c>
    </row>
    <row r="41" spans="1:1" x14ac:dyDescent="0.3">
      <c r="A41" s="47" t="s">
        <v>759</v>
      </c>
    </row>
    <row r="43" spans="1:1" x14ac:dyDescent="0.3">
      <c r="A43" s="45" t="s">
        <v>139</v>
      </c>
    </row>
    <row r="44" spans="1:1" x14ac:dyDescent="0.3">
      <c r="A44" s="34" t="s">
        <v>760</v>
      </c>
    </row>
    <row r="45" spans="1:1" x14ac:dyDescent="0.3">
      <c r="A45" s="47" t="s">
        <v>761</v>
      </c>
    </row>
    <row r="46" spans="1:1" x14ac:dyDescent="0.3">
      <c r="A46" s="47" t="s">
        <v>762</v>
      </c>
    </row>
    <row r="47" spans="1:1" x14ac:dyDescent="0.3">
      <c r="A47" s="47" t="s">
        <v>763</v>
      </c>
    </row>
    <row r="48" spans="1:1" x14ac:dyDescent="0.3">
      <c r="A48" s="47" t="s">
        <v>764</v>
      </c>
    </row>
    <row r="50" spans="1:1" x14ac:dyDescent="0.3">
      <c r="A50" s="45" t="s">
        <v>747</v>
      </c>
    </row>
    <row r="51" spans="1:1" x14ac:dyDescent="0.3">
      <c r="A51" s="34" t="s">
        <v>765</v>
      </c>
    </row>
    <row r="52" spans="1:1" x14ac:dyDescent="0.3">
      <c r="A52" s="47" t="s">
        <v>766</v>
      </c>
    </row>
    <row r="53" spans="1:1" x14ac:dyDescent="0.3">
      <c r="A53" s="47" t="s">
        <v>767</v>
      </c>
    </row>
    <row r="54" spans="1:1" x14ac:dyDescent="0.3">
      <c r="A54" s="47" t="s">
        <v>768</v>
      </c>
    </row>
    <row r="55" spans="1:1" x14ac:dyDescent="0.3">
      <c r="A55" s="47" t="s">
        <v>769</v>
      </c>
    </row>
  </sheetData>
  <mergeCells count="8">
    <mergeCell ref="A8:A12"/>
    <mergeCell ref="A1:L2"/>
    <mergeCell ref="L8:L12"/>
    <mergeCell ref="A3:H3"/>
    <mergeCell ref="I3:I5"/>
    <mergeCell ref="L3:L5"/>
    <mergeCell ref="J3:J5"/>
    <mergeCell ref="K3:K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0.FC</vt:lpstr>
      <vt:lpstr>0. Coef.</vt:lpstr>
      <vt:lpstr>1.PRC FC</vt:lpstr>
      <vt:lpstr>2.PRC FCG</vt:lpstr>
      <vt:lpstr>3.Tropas</vt:lpstr>
      <vt:lpstr>4.VH Comb</vt:lpstr>
      <vt:lpstr>5.Ap Comb</vt:lpstr>
      <vt:lpstr>6.PT</vt:lpstr>
      <vt:lpstr>7.A. Transporte</vt:lpstr>
      <vt:lpstr>8.Helo transporte</vt:lpstr>
      <vt:lpstr>9.Art</vt:lpstr>
      <vt:lpstr>10.Mort</vt:lpstr>
      <vt:lpstr>11.AT</vt:lpstr>
      <vt:lpstr>12.AAE</vt:lpstr>
      <vt:lpstr>13.Ing</vt:lpstr>
      <vt:lpstr>14.IVR</vt:lpstr>
      <vt:lpstr>15.C2</vt:lpstr>
      <vt:lpstr>16.Adm</vt:lpstr>
      <vt:lpstr>17.Ambulancia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TOSHIBA</cp:lastModifiedBy>
  <dcterms:created xsi:type="dcterms:W3CDTF">2025-02-19T03:35:07Z</dcterms:created>
  <dcterms:modified xsi:type="dcterms:W3CDTF">2025-03-10T19:26:49Z</dcterms:modified>
</cp:coreProperties>
</file>