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61c75f7a193ec46/Documents/"/>
    </mc:Choice>
  </mc:AlternateContent>
  <xr:revisionPtr revIDLastSave="1223" documentId="8_{EC2AB8FE-CA80-4BF9-9DFD-B9D55E739F0F}" xr6:coauthVersionLast="47" xr6:coauthVersionMax="47" xr10:uidLastSave="{76088C57-163E-40E7-91F8-FC3CC1468BE3}"/>
  <bookViews>
    <workbookView xWindow="-108" yWindow="-108" windowWidth="23256" windowHeight="12456" firstSheet="2" activeTab="4" xr2:uid="{00000000-000D-0000-FFFF-FFFF00000000}"/>
  </bookViews>
  <sheets>
    <sheet name="Customers" sheetId="1" r:id="rId1"/>
    <sheet name="Employees" sheetId="2" r:id="rId2"/>
    <sheet name="Categories" sheetId="3" r:id="rId3"/>
    <sheet name="Targets" sheetId="4" r:id="rId4"/>
    <sheet name="Raw Data" sheetId="7" r:id="rId5"/>
    <sheet name=" Cleaned Data Shipments" sheetId="5" r:id="rId6"/>
    <sheet name="Pivot and Charts" sheetId="8" r:id="rId7"/>
    <sheet name="Logistics Performance Dashboard" sheetId="9" r:id="rId8"/>
  </sheets>
  <definedNames>
    <definedName name="_xlnm._FilterDatabase" localSheetId="5" hidden="1">' Cleaned Data Shipments'!$A$1:$AD$301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" i="5" l="1"/>
  <c r="AC10" i="5"/>
  <c r="AC8" i="5"/>
  <c r="AC6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2" i="5"/>
  <c r="V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T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S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2" i="5"/>
  <c r="AC12" i="5" l="1"/>
  <c r="AC2" i="5"/>
  <c r="M3" i="5"/>
  <c r="O3" i="5"/>
  <c r="M4" i="5"/>
  <c r="O4" i="5"/>
  <c r="M5" i="5"/>
  <c r="O5" i="5"/>
  <c r="M6" i="5"/>
  <c r="AC18" i="5" s="1"/>
  <c r="O6" i="5"/>
  <c r="M7" i="5"/>
  <c r="O7" i="5"/>
  <c r="M8" i="5"/>
  <c r="O8" i="5"/>
  <c r="M9" i="5"/>
  <c r="O9" i="5"/>
  <c r="M10" i="5"/>
  <c r="AC14" i="5" s="1"/>
  <c r="O10" i="5"/>
  <c r="M11" i="5"/>
  <c r="O11" i="5"/>
  <c r="M12" i="5"/>
  <c r="O12" i="5"/>
  <c r="M13" i="5"/>
  <c r="O13" i="5"/>
  <c r="M14" i="5"/>
  <c r="O14" i="5"/>
  <c r="M15" i="5"/>
  <c r="O15" i="5"/>
  <c r="M16" i="5"/>
  <c r="O16" i="5"/>
  <c r="M17" i="5"/>
  <c r="O17" i="5"/>
  <c r="M18" i="5"/>
  <c r="O18" i="5"/>
  <c r="M19" i="5"/>
  <c r="O19" i="5"/>
  <c r="M20" i="5"/>
  <c r="O20" i="5"/>
  <c r="M21" i="5"/>
  <c r="O21" i="5"/>
  <c r="M22" i="5"/>
  <c r="O22" i="5"/>
  <c r="M23" i="5"/>
  <c r="O23" i="5"/>
  <c r="M24" i="5"/>
  <c r="O24" i="5"/>
  <c r="M25" i="5"/>
  <c r="O25" i="5"/>
  <c r="M26" i="5"/>
  <c r="O26" i="5"/>
  <c r="M27" i="5"/>
  <c r="O27" i="5"/>
  <c r="M28" i="5"/>
  <c r="O28" i="5"/>
  <c r="M29" i="5"/>
  <c r="O29" i="5"/>
  <c r="M30" i="5"/>
  <c r="O30" i="5"/>
  <c r="M31" i="5"/>
  <c r="O31" i="5"/>
  <c r="M32" i="5"/>
  <c r="O32" i="5"/>
  <c r="M33" i="5"/>
  <c r="O33" i="5"/>
  <c r="M34" i="5"/>
  <c r="O34" i="5"/>
  <c r="M35" i="5"/>
  <c r="O35" i="5"/>
  <c r="M36" i="5"/>
  <c r="O36" i="5"/>
  <c r="M37" i="5"/>
  <c r="O37" i="5"/>
  <c r="M38" i="5"/>
  <c r="O38" i="5"/>
  <c r="M39" i="5"/>
  <c r="O39" i="5"/>
  <c r="M40" i="5"/>
  <c r="O40" i="5"/>
  <c r="M41" i="5"/>
  <c r="O41" i="5"/>
  <c r="M42" i="5"/>
  <c r="O42" i="5"/>
  <c r="M43" i="5"/>
  <c r="O43" i="5"/>
  <c r="M44" i="5"/>
  <c r="O44" i="5"/>
  <c r="M45" i="5"/>
  <c r="O45" i="5"/>
  <c r="M46" i="5"/>
  <c r="O46" i="5"/>
  <c r="M47" i="5"/>
  <c r="O47" i="5"/>
  <c r="M48" i="5"/>
  <c r="O48" i="5"/>
  <c r="M49" i="5"/>
  <c r="O49" i="5"/>
  <c r="M50" i="5"/>
  <c r="O50" i="5"/>
  <c r="M51" i="5"/>
  <c r="O51" i="5"/>
  <c r="M52" i="5"/>
  <c r="O52" i="5"/>
  <c r="M53" i="5"/>
  <c r="O53" i="5"/>
  <c r="M54" i="5"/>
  <c r="O54" i="5"/>
  <c r="M55" i="5"/>
  <c r="O55" i="5"/>
  <c r="M56" i="5"/>
  <c r="O56" i="5"/>
  <c r="M57" i="5"/>
  <c r="O57" i="5"/>
  <c r="M58" i="5"/>
  <c r="O58" i="5"/>
  <c r="M59" i="5"/>
  <c r="O59" i="5"/>
  <c r="M60" i="5"/>
  <c r="O60" i="5"/>
  <c r="M61" i="5"/>
  <c r="O61" i="5"/>
  <c r="M62" i="5"/>
  <c r="O62" i="5"/>
  <c r="M63" i="5"/>
  <c r="O63" i="5"/>
  <c r="M64" i="5"/>
  <c r="O64" i="5"/>
  <c r="M65" i="5"/>
  <c r="O65" i="5"/>
  <c r="M66" i="5"/>
  <c r="O66" i="5"/>
  <c r="M67" i="5"/>
  <c r="O67" i="5"/>
  <c r="M68" i="5"/>
  <c r="O68" i="5"/>
  <c r="M69" i="5"/>
  <c r="O69" i="5"/>
  <c r="M70" i="5"/>
  <c r="O70" i="5"/>
  <c r="M71" i="5"/>
  <c r="O71" i="5"/>
  <c r="M72" i="5"/>
  <c r="O72" i="5"/>
  <c r="M73" i="5"/>
  <c r="O73" i="5"/>
  <c r="M74" i="5"/>
  <c r="O74" i="5"/>
  <c r="M75" i="5"/>
  <c r="O75" i="5"/>
  <c r="M76" i="5"/>
  <c r="O76" i="5"/>
  <c r="M77" i="5"/>
  <c r="O77" i="5"/>
  <c r="M78" i="5"/>
  <c r="O78" i="5"/>
  <c r="M79" i="5"/>
  <c r="O79" i="5"/>
  <c r="M80" i="5"/>
  <c r="O80" i="5"/>
  <c r="M81" i="5"/>
  <c r="O81" i="5"/>
  <c r="M82" i="5"/>
  <c r="O82" i="5"/>
  <c r="M83" i="5"/>
  <c r="O83" i="5"/>
  <c r="M84" i="5"/>
  <c r="O84" i="5"/>
  <c r="M85" i="5"/>
  <c r="O85" i="5"/>
  <c r="M86" i="5"/>
  <c r="O86" i="5"/>
  <c r="M87" i="5"/>
  <c r="O87" i="5"/>
  <c r="M88" i="5"/>
  <c r="O88" i="5"/>
  <c r="M89" i="5"/>
  <c r="O89" i="5"/>
  <c r="M90" i="5"/>
  <c r="O90" i="5"/>
  <c r="M91" i="5"/>
  <c r="O91" i="5"/>
  <c r="M92" i="5"/>
  <c r="O92" i="5"/>
  <c r="M93" i="5"/>
  <c r="O93" i="5"/>
  <c r="M94" i="5"/>
  <c r="O94" i="5"/>
  <c r="M95" i="5"/>
  <c r="O95" i="5"/>
  <c r="M96" i="5"/>
  <c r="O96" i="5"/>
  <c r="M97" i="5"/>
  <c r="O97" i="5"/>
  <c r="M98" i="5"/>
  <c r="O98" i="5"/>
  <c r="M99" i="5"/>
  <c r="O99" i="5"/>
  <c r="M100" i="5"/>
  <c r="O100" i="5"/>
  <c r="M101" i="5"/>
  <c r="O101" i="5"/>
  <c r="M102" i="5"/>
  <c r="O102" i="5"/>
  <c r="M103" i="5"/>
  <c r="O103" i="5"/>
  <c r="M104" i="5"/>
  <c r="O104" i="5"/>
  <c r="M105" i="5"/>
  <c r="O105" i="5"/>
  <c r="M106" i="5"/>
  <c r="O106" i="5"/>
  <c r="M107" i="5"/>
  <c r="O107" i="5"/>
  <c r="M108" i="5"/>
  <c r="O108" i="5"/>
  <c r="M109" i="5"/>
  <c r="O109" i="5"/>
  <c r="M110" i="5"/>
  <c r="O110" i="5"/>
  <c r="M111" i="5"/>
  <c r="O111" i="5"/>
  <c r="M112" i="5"/>
  <c r="O112" i="5"/>
  <c r="M113" i="5"/>
  <c r="O113" i="5"/>
  <c r="M114" i="5"/>
  <c r="O114" i="5"/>
  <c r="M115" i="5"/>
  <c r="O115" i="5"/>
  <c r="M116" i="5"/>
  <c r="O116" i="5"/>
  <c r="M117" i="5"/>
  <c r="O117" i="5"/>
  <c r="M118" i="5"/>
  <c r="O118" i="5"/>
  <c r="M119" i="5"/>
  <c r="O119" i="5"/>
  <c r="M120" i="5"/>
  <c r="O120" i="5"/>
  <c r="M121" i="5"/>
  <c r="O121" i="5"/>
  <c r="M122" i="5"/>
  <c r="O122" i="5"/>
  <c r="M123" i="5"/>
  <c r="O123" i="5"/>
  <c r="M124" i="5"/>
  <c r="O124" i="5"/>
  <c r="M125" i="5"/>
  <c r="O125" i="5"/>
  <c r="M126" i="5"/>
  <c r="O126" i="5"/>
  <c r="M127" i="5"/>
  <c r="O127" i="5"/>
  <c r="M128" i="5"/>
  <c r="O128" i="5"/>
  <c r="M129" i="5"/>
  <c r="O129" i="5"/>
  <c r="M130" i="5"/>
  <c r="O130" i="5"/>
  <c r="M131" i="5"/>
  <c r="O131" i="5"/>
  <c r="M132" i="5"/>
  <c r="O132" i="5"/>
  <c r="M133" i="5"/>
  <c r="O133" i="5"/>
  <c r="M134" i="5"/>
  <c r="O134" i="5"/>
  <c r="M135" i="5"/>
  <c r="O135" i="5"/>
  <c r="M136" i="5"/>
  <c r="O136" i="5"/>
  <c r="M137" i="5"/>
  <c r="O137" i="5"/>
  <c r="M138" i="5"/>
  <c r="O138" i="5"/>
  <c r="M139" i="5"/>
  <c r="O139" i="5"/>
  <c r="M140" i="5"/>
  <c r="O140" i="5"/>
  <c r="M141" i="5"/>
  <c r="O141" i="5"/>
  <c r="M142" i="5"/>
  <c r="O142" i="5"/>
  <c r="M143" i="5"/>
  <c r="O143" i="5"/>
  <c r="M144" i="5"/>
  <c r="O144" i="5"/>
  <c r="M145" i="5"/>
  <c r="O145" i="5"/>
  <c r="M146" i="5"/>
  <c r="O146" i="5"/>
  <c r="M147" i="5"/>
  <c r="O147" i="5"/>
  <c r="M148" i="5"/>
  <c r="O148" i="5"/>
  <c r="M149" i="5"/>
  <c r="O149" i="5"/>
  <c r="M150" i="5"/>
  <c r="O150" i="5"/>
  <c r="M151" i="5"/>
  <c r="O151" i="5"/>
  <c r="M152" i="5"/>
  <c r="O152" i="5"/>
  <c r="M153" i="5"/>
  <c r="O153" i="5"/>
  <c r="M154" i="5"/>
  <c r="O154" i="5"/>
  <c r="M155" i="5"/>
  <c r="O155" i="5"/>
  <c r="M156" i="5"/>
  <c r="O156" i="5"/>
  <c r="M157" i="5"/>
  <c r="O157" i="5"/>
  <c r="M158" i="5"/>
  <c r="O158" i="5"/>
  <c r="M159" i="5"/>
  <c r="O159" i="5"/>
  <c r="M160" i="5"/>
  <c r="O160" i="5"/>
  <c r="M161" i="5"/>
  <c r="O161" i="5"/>
  <c r="M162" i="5"/>
  <c r="O162" i="5"/>
  <c r="M163" i="5"/>
  <c r="O163" i="5"/>
  <c r="M164" i="5"/>
  <c r="O164" i="5"/>
  <c r="M165" i="5"/>
  <c r="O165" i="5"/>
  <c r="M166" i="5"/>
  <c r="O166" i="5"/>
  <c r="M167" i="5"/>
  <c r="O167" i="5"/>
  <c r="M168" i="5"/>
  <c r="O168" i="5"/>
  <c r="M169" i="5"/>
  <c r="O169" i="5"/>
  <c r="M170" i="5"/>
  <c r="O170" i="5"/>
  <c r="M171" i="5"/>
  <c r="O171" i="5"/>
  <c r="M172" i="5"/>
  <c r="O172" i="5"/>
  <c r="M173" i="5"/>
  <c r="O173" i="5"/>
  <c r="M174" i="5"/>
  <c r="O174" i="5"/>
  <c r="M175" i="5"/>
  <c r="O175" i="5"/>
  <c r="M176" i="5"/>
  <c r="O176" i="5"/>
  <c r="M177" i="5"/>
  <c r="O177" i="5"/>
  <c r="M178" i="5"/>
  <c r="O178" i="5"/>
  <c r="M179" i="5"/>
  <c r="O179" i="5"/>
  <c r="M180" i="5"/>
  <c r="O180" i="5"/>
  <c r="M181" i="5"/>
  <c r="O181" i="5"/>
  <c r="M182" i="5"/>
  <c r="O182" i="5"/>
  <c r="M183" i="5"/>
  <c r="O183" i="5"/>
  <c r="M184" i="5"/>
  <c r="O184" i="5"/>
  <c r="M185" i="5"/>
  <c r="O185" i="5"/>
  <c r="M186" i="5"/>
  <c r="O186" i="5"/>
  <c r="M187" i="5"/>
  <c r="O187" i="5"/>
  <c r="M188" i="5"/>
  <c r="O188" i="5"/>
  <c r="M189" i="5"/>
  <c r="O189" i="5"/>
  <c r="M190" i="5"/>
  <c r="O190" i="5"/>
  <c r="M191" i="5"/>
  <c r="O191" i="5"/>
  <c r="M192" i="5"/>
  <c r="O192" i="5"/>
  <c r="M193" i="5"/>
  <c r="O193" i="5"/>
  <c r="M194" i="5"/>
  <c r="O194" i="5"/>
  <c r="M195" i="5"/>
  <c r="O195" i="5"/>
  <c r="M196" i="5"/>
  <c r="O196" i="5"/>
  <c r="M197" i="5"/>
  <c r="O197" i="5"/>
  <c r="M198" i="5"/>
  <c r="O198" i="5"/>
  <c r="M199" i="5"/>
  <c r="O199" i="5"/>
  <c r="M200" i="5"/>
  <c r="O200" i="5"/>
  <c r="M201" i="5"/>
  <c r="O201" i="5"/>
  <c r="M202" i="5"/>
  <c r="O202" i="5"/>
  <c r="M203" i="5"/>
  <c r="O203" i="5"/>
  <c r="M204" i="5"/>
  <c r="O204" i="5"/>
  <c r="M205" i="5"/>
  <c r="O205" i="5"/>
  <c r="M206" i="5"/>
  <c r="O206" i="5"/>
  <c r="M207" i="5"/>
  <c r="O207" i="5"/>
  <c r="M208" i="5"/>
  <c r="O208" i="5"/>
  <c r="M209" i="5"/>
  <c r="O209" i="5"/>
  <c r="M210" i="5"/>
  <c r="O210" i="5"/>
  <c r="M211" i="5"/>
  <c r="O211" i="5"/>
  <c r="M212" i="5"/>
  <c r="O212" i="5"/>
  <c r="M213" i="5"/>
  <c r="O213" i="5"/>
  <c r="M214" i="5"/>
  <c r="O214" i="5"/>
  <c r="M215" i="5"/>
  <c r="O215" i="5"/>
  <c r="M216" i="5"/>
  <c r="O216" i="5"/>
  <c r="M217" i="5"/>
  <c r="O217" i="5"/>
  <c r="M218" i="5"/>
  <c r="O218" i="5"/>
  <c r="M219" i="5"/>
  <c r="O219" i="5"/>
  <c r="M220" i="5"/>
  <c r="O220" i="5"/>
  <c r="M221" i="5"/>
  <c r="O221" i="5"/>
  <c r="M222" i="5"/>
  <c r="O222" i="5"/>
  <c r="M223" i="5"/>
  <c r="O223" i="5"/>
  <c r="M224" i="5"/>
  <c r="O224" i="5"/>
  <c r="M225" i="5"/>
  <c r="O225" i="5"/>
  <c r="M226" i="5"/>
  <c r="O226" i="5"/>
  <c r="M227" i="5"/>
  <c r="O227" i="5"/>
  <c r="M228" i="5"/>
  <c r="O228" i="5"/>
  <c r="M229" i="5"/>
  <c r="O229" i="5"/>
  <c r="M230" i="5"/>
  <c r="O230" i="5"/>
  <c r="M231" i="5"/>
  <c r="O231" i="5"/>
  <c r="M232" i="5"/>
  <c r="O232" i="5"/>
  <c r="M233" i="5"/>
  <c r="O233" i="5"/>
  <c r="M234" i="5"/>
  <c r="O234" i="5"/>
  <c r="M235" i="5"/>
  <c r="O235" i="5"/>
  <c r="M236" i="5"/>
  <c r="O236" i="5"/>
  <c r="M237" i="5"/>
  <c r="O237" i="5"/>
  <c r="M238" i="5"/>
  <c r="O238" i="5"/>
  <c r="M239" i="5"/>
  <c r="O239" i="5"/>
  <c r="M240" i="5"/>
  <c r="O240" i="5"/>
  <c r="M241" i="5"/>
  <c r="O241" i="5"/>
  <c r="M242" i="5"/>
  <c r="O242" i="5"/>
  <c r="M243" i="5"/>
  <c r="O243" i="5"/>
  <c r="M244" i="5"/>
  <c r="O244" i="5"/>
  <c r="M245" i="5"/>
  <c r="O245" i="5"/>
  <c r="M246" i="5"/>
  <c r="O246" i="5"/>
  <c r="M247" i="5"/>
  <c r="O247" i="5"/>
  <c r="M248" i="5"/>
  <c r="O248" i="5"/>
  <c r="M249" i="5"/>
  <c r="O249" i="5"/>
  <c r="M250" i="5"/>
  <c r="O250" i="5"/>
  <c r="M251" i="5"/>
  <c r="O251" i="5"/>
  <c r="M252" i="5"/>
  <c r="O252" i="5"/>
  <c r="M253" i="5"/>
  <c r="O253" i="5"/>
  <c r="M254" i="5"/>
  <c r="O254" i="5"/>
  <c r="M255" i="5"/>
  <c r="O255" i="5"/>
  <c r="M256" i="5"/>
  <c r="O256" i="5"/>
  <c r="M257" i="5"/>
  <c r="O257" i="5"/>
  <c r="M258" i="5"/>
  <c r="O258" i="5"/>
  <c r="M259" i="5"/>
  <c r="O259" i="5"/>
  <c r="M260" i="5"/>
  <c r="O260" i="5"/>
  <c r="M261" i="5"/>
  <c r="O261" i="5"/>
  <c r="M262" i="5"/>
  <c r="O262" i="5"/>
  <c r="M263" i="5"/>
  <c r="O263" i="5"/>
  <c r="M264" i="5"/>
  <c r="O264" i="5"/>
  <c r="M265" i="5"/>
  <c r="O265" i="5"/>
  <c r="M266" i="5"/>
  <c r="O266" i="5"/>
  <c r="M267" i="5"/>
  <c r="O267" i="5"/>
  <c r="M268" i="5"/>
  <c r="O268" i="5"/>
  <c r="M269" i="5"/>
  <c r="O269" i="5"/>
  <c r="M270" i="5"/>
  <c r="O270" i="5"/>
  <c r="M271" i="5"/>
  <c r="O271" i="5"/>
  <c r="M272" i="5"/>
  <c r="O272" i="5"/>
  <c r="M273" i="5"/>
  <c r="O273" i="5"/>
  <c r="M274" i="5"/>
  <c r="O274" i="5"/>
  <c r="M275" i="5"/>
  <c r="O275" i="5"/>
  <c r="M276" i="5"/>
  <c r="O276" i="5"/>
  <c r="M277" i="5"/>
  <c r="O277" i="5"/>
  <c r="M278" i="5"/>
  <c r="O278" i="5"/>
  <c r="M279" i="5"/>
  <c r="O279" i="5"/>
  <c r="M280" i="5"/>
  <c r="O280" i="5"/>
  <c r="M281" i="5"/>
  <c r="O281" i="5"/>
  <c r="M282" i="5"/>
  <c r="O282" i="5"/>
  <c r="M283" i="5"/>
  <c r="O283" i="5"/>
  <c r="M284" i="5"/>
  <c r="O284" i="5"/>
  <c r="M285" i="5"/>
  <c r="O285" i="5"/>
  <c r="M286" i="5"/>
  <c r="O286" i="5"/>
  <c r="M287" i="5"/>
  <c r="O287" i="5"/>
  <c r="M288" i="5"/>
  <c r="O288" i="5"/>
  <c r="M289" i="5"/>
  <c r="O289" i="5"/>
  <c r="M290" i="5"/>
  <c r="O290" i="5"/>
  <c r="M291" i="5"/>
  <c r="O291" i="5"/>
  <c r="M292" i="5"/>
  <c r="O292" i="5"/>
  <c r="M293" i="5"/>
  <c r="O293" i="5"/>
  <c r="M294" i="5"/>
  <c r="O294" i="5"/>
  <c r="M295" i="5"/>
  <c r="O295" i="5"/>
  <c r="M296" i="5"/>
  <c r="O296" i="5"/>
  <c r="M297" i="5"/>
  <c r="O297" i="5"/>
  <c r="M298" i="5"/>
  <c r="O298" i="5"/>
  <c r="M299" i="5"/>
  <c r="O299" i="5"/>
  <c r="M300" i="5"/>
  <c r="O300" i="5"/>
  <c r="M301" i="5"/>
  <c r="O301" i="5"/>
  <c r="M2" i="5"/>
  <c r="O2" i="5"/>
  <c r="N3" i="5" l="1"/>
  <c r="AC4" i="5"/>
  <c r="P3" i="5"/>
  <c r="N4" i="5"/>
  <c r="P4" i="5"/>
  <c r="N5" i="5"/>
  <c r="P5" i="5"/>
  <c r="N6" i="5"/>
  <c r="P6" i="5"/>
  <c r="N7" i="5"/>
  <c r="P7" i="5"/>
  <c r="N8" i="5"/>
  <c r="P8" i="5"/>
  <c r="N9" i="5"/>
  <c r="P9" i="5"/>
  <c r="N10" i="5"/>
  <c r="P10" i="5"/>
  <c r="N11" i="5"/>
  <c r="P11" i="5"/>
  <c r="N12" i="5"/>
  <c r="P12" i="5"/>
  <c r="N13" i="5"/>
  <c r="P13" i="5"/>
  <c r="N14" i="5"/>
  <c r="P14" i="5"/>
  <c r="N15" i="5"/>
  <c r="P15" i="5"/>
  <c r="N16" i="5"/>
  <c r="P16" i="5"/>
  <c r="N17" i="5"/>
  <c r="P17" i="5"/>
  <c r="N18" i="5"/>
  <c r="P18" i="5"/>
  <c r="N19" i="5"/>
  <c r="P19" i="5"/>
  <c r="N20" i="5"/>
  <c r="P20" i="5"/>
  <c r="N21" i="5"/>
  <c r="P21" i="5"/>
  <c r="N22" i="5"/>
  <c r="P22" i="5"/>
  <c r="N23" i="5"/>
  <c r="P23" i="5"/>
  <c r="N24" i="5"/>
  <c r="P24" i="5"/>
  <c r="N25" i="5"/>
  <c r="P25" i="5"/>
  <c r="N26" i="5"/>
  <c r="P26" i="5"/>
  <c r="N27" i="5"/>
  <c r="P27" i="5"/>
  <c r="N28" i="5"/>
  <c r="P28" i="5"/>
  <c r="N29" i="5"/>
  <c r="P29" i="5"/>
  <c r="N30" i="5"/>
  <c r="P30" i="5"/>
  <c r="N31" i="5"/>
  <c r="P31" i="5"/>
  <c r="N32" i="5"/>
  <c r="P32" i="5"/>
  <c r="N33" i="5"/>
  <c r="P33" i="5"/>
  <c r="N34" i="5"/>
  <c r="P34" i="5"/>
  <c r="N35" i="5"/>
  <c r="P35" i="5"/>
  <c r="N36" i="5"/>
  <c r="P36" i="5"/>
  <c r="N37" i="5"/>
  <c r="P37" i="5"/>
  <c r="N38" i="5"/>
  <c r="P38" i="5"/>
  <c r="N39" i="5"/>
  <c r="P39" i="5"/>
  <c r="N40" i="5"/>
  <c r="P40" i="5"/>
  <c r="N41" i="5"/>
  <c r="P41" i="5"/>
  <c r="N42" i="5"/>
  <c r="P42" i="5"/>
  <c r="N43" i="5"/>
  <c r="P43" i="5"/>
  <c r="N44" i="5"/>
  <c r="P44" i="5"/>
  <c r="N45" i="5"/>
  <c r="P45" i="5"/>
  <c r="N46" i="5"/>
  <c r="P46" i="5"/>
  <c r="N47" i="5"/>
  <c r="P47" i="5"/>
  <c r="N48" i="5"/>
  <c r="P48" i="5"/>
  <c r="N49" i="5"/>
  <c r="P49" i="5"/>
  <c r="N50" i="5"/>
  <c r="P50" i="5"/>
  <c r="N51" i="5"/>
  <c r="P51" i="5"/>
  <c r="N52" i="5"/>
  <c r="P52" i="5"/>
  <c r="N53" i="5"/>
  <c r="P53" i="5"/>
  <c r="N54" i="5"/>
  <c r="P54" i="5"/>
  <c r="N55" i="5"/>
  <c r="P55" i="5"/>
  <c r="N56" i="5"/>
  <c r="P56" i="5"/>
  <c r="N57" i="5"/>
  <c r="P57" i="5"/>
  <c r="N58" i="5"/>
  <c r="P58" i="5"/>
  <c r="N59" i="5"/>
  <c r="P59" i="5"/>
  <c r="N60" i="5"/>
  <c r="P60" i="5"/>
  <c r="N61" i="5"/>
  <c r="P61" i="5"/>
  <c r="N62" i="5"/>
  <c r="P62" i="5"/>
  <c r="N63" i="5"/>
  <c r="P63" i="5"/>
  <c r="N64" i="5"/>
  <c r="P64" i="5"/>
  <c r="N65" i="5"/>
  <c r="P65" i="5"/>
  <c r="N66" i="5"/>
  <c r="P66" i="5"/>
  <c r="N67" i="5"/>
  <c r="P67" i="5"/>
  <c r="N68" i="5"/>
  <c r="P68" i="5"/>
  <c r="N69" i="5"/>
  <c r="P69" i="5"/>
  <c r="N70" i="5"/>
  <c r="P70" i="5"/>
  <c r="N71" i="5"/>
  <c r="P71" i="5"/>
  <c r="N72" i="5"/>
  <c r="P72" i="5"/>
  <c r="N73" i="5"/>
  <c r="P73" i="5"/>
  <c r="N74" i="5"/>
  <c r="P74" i="5"/>
  <c r="N75" i="5"/>
  <c r="P75" i="5"/>
  <c r="N76" i="5"/>
  <c r="P76" i="5"/>
  <c r="N77" i="5"/>
  <c r="P77" i="5"/>
  <c r="N78" i="5"/>
  <c r="P78" i="5"/>
  <c r="N79" i="5"/>
  <c r="P79" i="5"/>
  <c r="N80" i="5"/>
  <c r="P80" i="5"/>
  <c r="N81" i="5"/>
  <c r="P81" i="5"/>
  <c r="N82" i="5"/>
  <c r="P82" i="5"/>
  <c r="N83" i="5"/>
  <c r="P83" i="5"/>
  <c r="N84" i="5"/>
  <c r="P84" i="5"/>
  <c r="N85" i="5"/>
  <c r="P85" i="5"/>
  <c r="N86" i="5"/>
  <c r="P86" i="5"/>
  <c r="N87" i="5"/>
  <c r="P87" i="5"/>
  <c r="N88" i="5"/>
  <c r="P88" i="5"/>
  <c r="N89" i="5"/>
  <c r="P89" i="5"/>
  <c r="N90" i="5"/>
  <c r="P90" i="5"/>
  <c r="N91" i="5"/>
  <c r="P91" i="5"/>
  <c r="N92" i="5"/>
  <c r="P92" i="5"/>
  <c r="N93" i="5"/>
  <c r="P93" i="5"/>
  <c r="N94" i="5"/>
  <c r="P94" i="5"/>
  <c r="N95" i="5"/>
  <c r="P95" i="5"/>
  <c r="N96" i="5"/>
  <c r="P96" i="5"/>
  <c r="N97" i="5"/>
  <c r="P97" i="5"/>
  <c r="N98" i="5"/>
  <c r="P98" i="5"/>
  <c r="N99" i="5"/>
  <c r="P99" i="5"/>
  <c r="N100" i="5"/>
  <c r="P100" i="5"/>
  <c r="N101" i="5"/>
  <c r="P101" i="5"/>
  <c r="N102" i="5"/>
  <c r="P102" i="5"/>
  <c r="N103" i="5"/>
  <c r="P103" i="5"/>
  <c r="N104" i="5"/>
  <c r="P104" i="5"/>
  <c r="N105" i="5"/>
  <c r="P105" i="5"/>
  <c r="N106" i="5"/>
  <c r="P106" i="5"/>
  <c r="N107" i="5"/>
  <c r="P107" i="5"/>
  <c r="N108" i="5"/>
  <c r="P108" i="5"/>
  <c r="N109" i="5"/>
  <c r="P109" i="5"/>
  <c r="N110" i="5"/>
  <c r="P110" i="5"/>
  <c r="N111" i="5"/>
  <c r="P111" i="5"/>
  <c r="N112" i="5"/>
  <c r="P112" i="5"/>
  <c r="N113" i="5"/>
  <c r="P113" i="5"/>
  <c r="N114" i="5"/>
  <c r="P114" i="5"/>
  <c r="N115" i="5"/>
  <c r="P115" i="5"/>
  <c r="N116" i="5"/>
  <c r="P116" i="5"/>
  <c r="N117" i="5"/>
  <c r="P117" i="5"/>
  <c r="N118" i="5"/>
  <c r="P118" i="5"/>
  <c r="N119" i="5"/>
  <c r="P119" i="5"/>
  <c r="N120" i="5"/>
  <c r="P120" i="5"/>
  <c r="N121" i="5"/>
  <c r="P121" i="5"/>
  <c r="N122" i="5"/>
  <c r="P122" i="5"/>
  <c r="N123" i="5"/>
  <c r="P123" i="5"/>
  <c r="N124" i="5"/>
  <c r="P124" i="5"/>
  <c r="N125" i="5"/>
  <c r="P125" i="5"/>
  <c r="N126" i="5"/>
  <c r="P126" i="5"/>
  <c r="N127" i="5"/>
  <c r="P127" i="5"/>
  <c r="N128" i="5"/>
  <c r="P128" i="5"/>
  <c r="N129" i="5"/>
  <c r="P129" i="5"/>
  <c r="N130" i="5"/>
  <c r="P130" i="5"/>
  <c r="N131" i="5"/>
  <c r="P131" i="5"/>
  <c r="N132" i="5"/>
  <c r="P132" i="5"/>
  <c r="N133" i="5"/>
  <c r="P133" i="5"/>
  <c r="N134" i="5"/>
  <c r="P134" i="5"/>
  <c r="N135" i="5"/>
  <c r="P135" i="5"/>
  <c r="N136" i="5"/>
  <c r="P136" i="5"/>
  <c r="N137" i="5"/>
  <c r="P137" i="5"/>
  <c r="N138" i="5"/>
  <c r="P138" i="5"/>
  <c r="N139" i="5"/>
  <c r="P139" i="5"/>
  <c r="N140" i="5"/>
  <c r="P140" i="5"/>
  <c r="N141" i="5"/>
  <c r="P141" i="5"/>
  <c r="N142" i="5"/>
  <c r="P142" i="5"/>
  <c r="N143" i="5"/>
  <c r="P143" i="5"/>
  <c r="N144" i="5"/>
  <c r="P144" i="5"/>
  <c r="N145" i="5"/>
  <c r="P145" i="5"/>
  <c r="N146" i="5"/>
  <c r="P146" i="5"/>
  <c r="N147" i="5"/>
  <c r="P147" i="5"/>
  <c r="N148" i="5"/>
  <c r="P148" i="5"/>
  <c r="N149" i="5"/>
  <c r="P149" i="5"/>
  <c r="N150" i="5"/>
  <c r="P150" i="5"/>
  <c r="N151" i="5"/>
  <c r="P151" i="5"/>
  <c r="N152" i="5"/>
  <c r="P152" i="5"/>
  <c r="N153" i="5"/>
  <c r="P153" i="5"/>
  <c r="N154" i="5"/>
  <c r="P154" i="5"/>
  <c r="N155" i="5"/>
  <c r="P155" i="5"/>
  <c r="N156" i="5"/>
  <c r="P156" i="5"/>
  <c r="N157" i="5"/>
  <c r="P157" i="5"/>
  <c r="N158" i="5"/>
  <c r="P158" i="5"/>
  <c r="N159" i="5"/>
  <c r="P159" i="5"/>
  <c r="N160" i="5"/>
  <c r="P160" i="5"/>
  <c r="N161" i="5"/>
  <c r="P161" i="5"/>
  <c r="N162" i="5"/>
  <c r="P162" i="5"/>
  <c r="N163" i="5"/>
  <c r="P163" i="5"/>
  <c r="N164" i="5"/>
  <c r="P164" i="5"/>
  <c r="N165" i="5"/>
  <c r="P165" i="5"/>
  <c r="N166" i="5"/>
  <c r="P166" i="5"/>
  <c r="N167" i="5"/>
  <c r="P167" i="5"/>
  <c r="N168" i="5"/>
  <c r="P168" i="5"/>
  <c r="N169" i="5"/>
  <c r="P169" i="5"/>
  <c r="N170" i="5"/>
  <c r="P170" i="5"/>
  <c r="N171" i="5"/>
  <c r="P171" i="5"/>
  <c r="N172" i="5"/>
  <c r="P172" i="5"/>
  <c r="N173" i="5"/>
  <c r="P173" i="5"/>
  <c r="N174" i="5"/>
  <c r="P174" i="5"/>
  <c r="N175" i="5"/>
  <c r="P175" i="5"/>
  <c r="N176" i="5"/>
  <c r="P176" i="5"/>
  <c r="N177" i="5"/>
  <c r="P177" i="5"/>
  <c r="N178" i="5"/>
  <c r="P178" i="5"/>
  <c r="N179" i="5"/>
  <c r="P179" i="5"/>
  <c r="N180" i="5"/>
  <c r="P180" i="5"/>
  <c r="N181" i="5"/>
  <c r="P181" i="5"/>
  <c r="N182" i="5"/>
  <c r="P182" i="5"/>
  <c r="N183" i="5"/>
  <c r="P183" i="5"/>
  <c r="N184" i="5"/>
  <c r="P184" i="5"/>
  <c r="N185" i="5"/>
  <c r="P185" i="5"/>
  <c r="N186" i="5"/>
  <c r="P186" i="5"/>
  <c r="N187" i="5"/>
  <c r="P187" i="5"/>
  <c r="N188" i="5"/>
  <c r="P188" i="5"/>
  <c r="N189" i="5"/>
  <c r="P189" i="5"/>
  <c r="N190" i="5"/>
  <c r="P190" i="5"/>
  <c r="N191" i="5"/>
  <c r="P191" i="5"/>
  <c r="N192" i="5"/>
  <c r="P192" i="5"/>
  <c r="N193" i="5"/>
  <c r="P193" i="5"/>
  <c r="N194" i="5"/>
  <c r="P194" i="5"/>
  <c r="N195" i="5"/>
  <c r="P195" i="5"/>
  <c r="N196" i="5"/>
  <c r="P196" i="5"/>
  <c r="N197" i="5"/>
  <c r="P197" i="5"/>
  <c r="N198" i="5"/>
  <c r="P198" i="5"/>
  <c r="N199" i="5"/>
  <c r="P199" i="5"/>
  <c r="N200" i="5"/>
  <c r="P200" i="5"/>
  <c r="N201" i="5"/>
  <c r="P201" i="5"/>
  <c r="N202" i="5"/>
  <c r="P202" i="5"/>
  <c r="N203" i="5"/>
  <c r="P203" i="5"/>
  <c r="N204" i="5"/>
  <c r="P204" i="5"/>
  <c r="N205" i="5"/>
  <c r="P205" i="5"/>
  <c r="N206" i="5"/>
  <c r="P206" i="5"/>
  <c r="N207" i="5"/>
  <c r="P207" i="5"/>
  <c r="N208" i="5"/>
  <c r="P208" i="5"/>
  <c r="N209" i="5"/>
  <c r="P209" i="5"/>
  <c r="N210" i="5"/>
  <c r="P210" i="5"/>
  <c r="N211" i="5"/>
  <c r="P211" i="5"/>
  <c r="N212" i="5"/>
  <c r="P212" i="5"/>
  <c r="N213" i="5"/>
  <c r="P213" i="5"/>
  <c r="N214" i="5"/>
  <c r="P214" i="5"/>
  <c r="N215" i="5"/>
  <c r="P215" i="5"/>
  <c r="N216" i="5"/>
  <c r="P216" i="5"/>
  <c r="N217" i="5"/>
  <c r="P217" i="5"/>
  <c r="N218" i="5"/>
  <c r="P218" i="5"/>
  <c r="N219" i="5"/>
  <c r="P219" i="5"/>
  <c r="N220" i="5"/>
  <c r="P220" i="5"/>
  <c r="N221" i="5"/>
  <c r="P221" i="5"/>
  <c r="N222" i="5"/>
  <c r="P222" i="5"/>
  <c r="N223" i="5"/>
  <c r="P223" i="5"/>
  <c r="N224" i="5"/>
  <c r="P224" i="5"/>
  <c r="N225" i="5"/>
  <c r="P225" i="5"/>
  <c r="N226" i="5"/>
  <c r="P226" i="5"/>
  <c r="N227" i="5"/>
  <c r="P227" i="5"/>
  <c r="N228" i="5"/>
  <c r="P228" i="5"/>
  <c r="N229" i="5"/>
  <c r="P229" i="5"/>
  <c r="N230" i="5"/>
  <c r="P230" i="5"/>
  <c r="N231" i="5"/>
  <c r="P231" i="5"/>
  <c r="N232" i="5"/>
  <c r="P232" i="5"/>
  <c r="N233" i="5"/>
  <c r="P233" i="5"/>
  <c r="N234" i="5"/>
  <c r="P234" i="5"/>
  <c r="N235" i="5"/>
  <c r="P235" i="5"/>
  <c r="N236" i="5"/>
  <c r="P236" i="5"/>
  <c r="N237" i="5"/>
  <c r="P237" i="5"/>
  <c r="N238" i="5"/>
  <c r="P238" i="5"/>
  <c r="N239" i="5"/>
  <c r="P239" i="5"/>
  <c r="N240" i="5"/>
  <c r="P240" i="5"/>
  <c r="N241" i="5"/>
  <c r="P241" i="5"/>
  <c r="N242" i="5"/>
  <c r="P242" i="5"/>
  <c r="N243" i="5"/>
  <c r="P243" i="5"/>
  <c r="N244" i="5"/>
  <c r="P244" i="5"/>
  <c r="N245" i="5"/>
  <c r="P245" i="5"/>
  <c r="N246" i="5"/>
  <c r="P246" i="5"/>
  <c r="N247" i="5"/>
  <c r="P247" i="5"/>
  <c r="N248" i="5"/>
  <c r="P248" i="5"/>
  <c r="N249" i="5"/>
  <c r="P249" i="5"/>
  <c r="N250" i="5"/>
  <c r="P250" i="5"/>
  <c r="N251" i="5"/>
  <c r="P251" i="5"/>
  <c r="N252" i="5"/>
  <c r="P252" i="5"/>
  <c r="N253" i="5"/>
  <c r="P253" i="5"/>
  <c r="N254" i="5"/>
  <c r="P254" i="5"/>
  <c r="N255" i="5"/>
  <c r="P255" i="5"/>
  <c r="N256" i="5"/>
  <c r="P256" i="5"/>
  <c r="N257" i="5"/>
  <c r="P257" i="5"/>
  <c r="N258" i="5"/>
  <c r="P258" i="5"/>
  <c r="N259" i="5"/>
  <c r="P259" i="5"/>
  <c r="N260" i="5"/>
  <c r="P260" i="5"/>
  <c r="N261" i="5"/>
  <c r="P261" i="5"/>
  <c r="N262" i="5"/>
  <c r="P262" i="5"/>
  <c r="N263" i="5"/>
  <c r="P263" i="5"/>
  <c r="N264" i="5"/>
  <c r="P264" i="5"/>
  <c r="N265" i="5"/>
  <c r="P265" i="5"/>
  <c r="N266" i="5"/>
  <c r="P266" i="5"/>
  <c r="N267" i="5"/>
  <c r="P267" i="5"/>
  <c r="N268" i="5"/>
  <c r="P268" i="5"/>
  <c r="N269" i="5"/>
  <c r="P269" i="5"/>
  <c r="N270" i="5"/>
  <c r="P270" i="5"/>
  <c r="N271" i="5"/>
  <c r="P271" i="5"/>
  <c r="N272" i="5"/>
  <c r="P272" i="5"/>
  <c r="N273" i="5"/>
  <c r="P273" i="5"/>
  <c r="N274" i="5"/>
  <c r="P274" i="5"/>
  <c r="N275" i="5"/>
  <c r="P275" i="5"/>
  <c r="N276" i="5"/>
  <c r="P276" i="5"/>
  <c r="N277" i="5"/>
  <c r="P277" i="5"/>
  <c r="N278" i="5"/>
  <c r="P278" i="5"/>
  <c r="N279" i="5"/>
  <c r="P279" i="5"/>
  <c r="N280" i="5"/>
  <c r="P280" i="5"/>
  <c r="N281" i="5"/>
  <c r="P281" i="5"/>
  <c r="N282" i="5"/>
  <c r="P282" i="5"/>
  <c r="N283" i="5"/>
  <c r="P283" i="5"/>
  <c r="N284" i="5"/>
  <c r="P284" i="5"/>
  <c r="N285" i="5"/>
  <c r="P285" i="5"/>
  <c r="N286" i="5"/>
  <c r="P286" i="5"/>
  <c r="N287" i="5"/>
  <c r="P287" i="5"/>
  <c r="N288" i="5"/>
  <c r="P288" i="5"/>
  <c r="N289" i="5"/>
  <c r="P289" i="5"/>
  <c r="N290" i="5"/>
  <c r="P290" i="5"/>
  <c r="N291" i="5"/>
  <c r="P291" i="5"/>
  <c r="N292" i="5"/>
  <c r="P292" i="5"/>
  <c r="N293" i="5"/>
  <c r="P293" i="5"/>
  <c r="N294" i="5"/>
  <c r="P294" i="5"/>
  <c r="N295" i="5"/>
  <c r="P295" i="5"/>
  <c r="N296" i="5"/>
  <c r="P296" i="5"/>
  <c r="N297" i="5"/>
  <c r="P297" i="5"/>
  <c r="N298" i="5"/>
  <c r="P298" i="5"/>
  <c r="N299" i="5"/>
  <c r="P299" i="5"/>
  <c r="N300" i="5"/>
  <c r="P300" i="5"/>
  <c r="N301" i="5"/>
  <c r="P301" i="5"/>
  <c r="N2" i="5"/>
  <c r="P2" i="5"/>
</calcChain>
</file>

<file path=xl/sharedStrings.xml><?xml version="1.0" encoding="utf-8"?>
<sst xmlns="http://schemas.openxmlformats.org/spreadsheetml/2006/main" count="4311" uniqueCount="890">
  <si>
    <t>CustomerID</t>
  </si>
  <si>
    <t>CustomerName</t>
  </si>
  <si>
    <t>Industry</t>
  </si>
  <si>
    <t>City</t>
  </si>
  <si>
    <t>Region</t>
  </si>
  <si>
    <t xml:space="preserve">C001 </t>
  </si>
  <si>
    <t xml:space="preserve">  Apollo Hospitals  </t>
  </si>
  <si>
    <t>Healthcare</t>
  </si>
  <si>
    <t xml:space="preserve">Chennai </t>
  </si>
  <si>
    <t>C002</t>
  </si>
  <si>
    <t>Reliance Retail Ltd</t>
  </si>
  <si>
    <t>Retail</t>
  </si>
  <si>
    <t xml:space="preserve"> Mumbai</t>
  </si>
  <si>
    <t>C003</t>
  </si>
  <si>
    <t xml:space="preserve">Tata Steel Limited </t>
  </si>
  <si>
    <t>Manufacturing</t>
  </si>
  <si>
    <t>Jamshedpur</t>
  </si>
  <si>
    <t>C004</t>
  </si>
  <si>
    <t xml:space="preserve"> Fortis Healthcare</t>
  </si>
  <si>
    <t>New Delhi</t>
  </si>
  <si>
    <t>North</t>
  </si>
  <si>
    <t>C005</t>
  </si>
  <si>
    <t>Flipkart Internet Pvt Ltd</t>
  </si>
  <si>
    <t>E-commerce</t>
  </si>
  <si>
    <t>Bangalore</t>
  </si>
  <si>
    <t>C006</t>
  </si>
  <si>
    <t xml:space="preserve"> Amazon Seller Services Pvt Ltd </t>
  </si>
  <si>
    <t>Hyderabad</t>
  </si>
  <si>
    <t>South</t>
  </si>
  <si>
    <t>C007</t>
  </si>
  <si>
    <t>ITC Limited Foods Division</t>
  </si>
  <si>
    <t>Food</t>
  </si>
  <si>
    <t>Kolkata</t>
  </si>
  <si>
    <t>C008</t>
  </si>
  <si>
    <t>Sun Pharmaceutical Industries</t>
  </si>
  <si>
    <t>Pharma</t>
  </si>
  <si>
    <t>Vadodara</t>
  </si>
  <si>
    <t>C009</t>
  </si>
  <si>
    <t>Lupin Pharmaceuticals</t>
  </si>
  <si>
    <t xml:space="preserve"> Pune</t>
  </si>
  <si>
    <t>West</t>
  </si>
  <si>
    <t>C010</t>
  </si>
  <si>
    <t>BigBasket Retail Pvt Ltd</t>
  </si>
  <si>
    <t>EmployeeID</t>
  </si>
  <si>
    <t>EmployeeName</t>
  </si>
  <si>
    <t>Role</t>
  </si>
  <si>
    <t>HireDate</t>
  </si>
  <si>
    <t>E01</t>
  </si>
  <si>
    <t>Rahul Mehta</t>
  </si>
  <si>
    <t>Logistics Manager</t>
  </si>
  <si>
    <t>2019-03-12</t>
  </si>
  <si>
    <t>E02</t>
  </si>
  <si>
    <t>Priya Sharma</t>
  </si>
  <si>
    <t>Operations Analyst</t>
  </si>
  <si>
    <t>2021-07-22</t>
  </si>
  <si>
    <t>E03</t>
  </si>
  <si>
    <t>Amit Kulkarni</t>
  </si>
  <si>
    <t>Dispatch Supervisor</t>
  </si>
  <si>
    <t>2020-01-15</t>
  </si>
  <si>
    <t>E04</t>
  </si>
  <si>
    <t>Neha Verma</t>
  </si>
  <si>
    <t>Logistics Coordinator</t>
  </si>
  <si>
    <t>East</t>
  </si>
  <si>
    <t>2023-02-18</t>
  </si>
  <si>
    <t>E05</t>
  </si>
  <si>
    <t>Arjun Patel</t>
  </si>
  <si>
    <t>Warehouse Lead</t>
  </si>
  <si>
    <t>2018-11-05</t>
  </si>
  <si>
    <t>ProductCategory</t>
  </si>
  <si>
    <t>TaxRate</t>
  </si>
  <si>
    <t>HandlingCostPerKG</t>
  </si>
  <si>
    <t>Electronics</t>
  </si>
  <si>
    <t>Medical Equipment</t>
  </si>
  <si>
    <t>Industrial Goods</t>
  </si>
  <si>
    <t>Food Products</t>
  </si>
  <si>
    <t>Pharmaceuticals</t>
  </si>
  <si>
    <t>MonthlyRevenueTarget</t>
  </si>
  <si>
    <t>MonthlyShipmentTarget</t>
  </si>
  <si>
    <t>ShipmentID</t>
  </si>
  <si>
    <t>ShipDate</t>
  </si>
  <si>
    <t>DistanceKM</t>
  </si>
  <si>
    <t>WeightKG</t>
  </si>
  <si>
    <t>ShippingFee</t>
  </si>
  <si>
    <t>Discount</t>
  </si>
  <si>
    <t>Cost</t>
  </si>
  <si>
    <t>DeliveryDays</t>
  </si>
  <si>
    <t>PaymentStatus</t>
  </si>
  <si>
    <t>S001</t>
  </si>
  <si>
    <t>Paid</t>
  </si>
  <si>
    <t>S002</t>
  </si>
  <si>
    <t>Pending</t>
  </si>
  <si>
    <t>S003</t>
  </si>
  <si>
    <t>S005</t>
  </si>
  <si>
    <t>Overdue</t>
  </si>
  <si>
    <t>S006</t>
  </si>
  <si>
    <t>S010</t>
  </si>
  <si>
    <t>S012</t>
  </si>
  <si>
    <t>S013</t>
  </si>
  <si>
    <t>S014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</si>
  <si>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</si>
  <si>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</si>
  <si>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</si>
  <si>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</si>
  <si>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</si>
  <si>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</si>
  <si>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</si>
  <si>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</si>
  <si>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</si>
  <si>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</si>
  <si>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</si>
  <si>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</si>
  <si>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</si>
  <si>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</si>
  <si>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</si>
  <si>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</si>
  <si>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</si>
  <si>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</si>
  <si>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</si>
  <si>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</si>
  <si>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</si>
  <si>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</si>
  <si>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</si>
  <si>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</si>
  <si>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</si>
  <si>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</si>
  <si>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</si>
  <si>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</si>
  <si>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</si>
  <si>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</si>
  <si>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</si>
  <si>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S049</t>
  </si>
  <si>
    <t>S050</t>
  </si>
  <si>
    <t>S052</t>
  </si>
  <si>
    <t>S053</t>
  </si>
  <si>
    <t>S054</t>
  </si>
  <si>
    <t>S055</t>
  </si>
  <si>
    <t>S056</t>
  </si>
  <si>
    <t>S057</t>
  </si>
  <si>
    <t>S059</t>
  </si>
  <si>
    <t>S060</t>
  </si>
  <si>
    <t>S061</t>
  </si>
  <si>
    <t>S063</t>
  </si>
  <si>
    <t>S065</t>
  </si>
  <si>
    <t>S066</t>
  </si>
  <si>
    <t>S067</t>
  </si>
  <si>
    <t>S068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</si>
  <si>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</si>
  <si>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</si>
  <si>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</si>
  <si>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</si>
  <si>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</si>
  <si>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</si>
  <si>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</si>
  <si>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</si>
  <si>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</si>
  <si>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</si>
  <si>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</si>
  <si>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</si>
  <si>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</si>
  <si>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</si>
  <si>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</si>
  <si>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</si>
  <si>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</si>
  <si>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</si>
  <si>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S089</t>
  </si>
  <si>
    <t>S092</t>
  </si>
  <si>
    <t>S094</t>
  </si>
  <si>
    <t>S095</t>
  </si>
  <si>
    <t>S096</t>
  </si>
  <si>
    <t>S097</t>
  </si>
  <si>
    <t>S098</t>
  </si>
  <si>
    <t>S099</t>
  </si>
  <si>
    <t>S100</t>
  </si>
  <si>
    <t>S101</t>
  </si>
  <si>
    <t>S103</t>
  </si>
  <si>
    <t>S104</t>
  </si>
  <si>
    <t>S105</t>
  </si>
  <si>
    <t>S106</t>
  </si>
  <si>
    <t>S109</t>
  </si>
  <si>
    <t>S110</t>
  </si>
  <si>
    <t>S112</t>
  </si>
  <si>
    <t>S115</t>
  </si>
  <si>
    <t>S116</t>
  </si>
  <si>
    <t>S117</t>
  </si>
  <si>
    <t>S118</t>
  </si>
  <si>
    <t>S119</t>
  </si>
  <si>
    <t>S121</t>
  </si>
  <si>
    <t>S122</t>
  </si>
  <si>
    <t>S123</t>
  </si>
  <si>
    <t>S124</t>
  </si>
  <si>
    <t>S125</t>
  </si>
  <si>
    <t>S129</t>
  </si>
  <si>
    <t>S130</t>
  </si>
  <si>
    <t>S132</t>
  </si>
  <si>
    <t>S133</t>
  </si>
  <si>
    <t>S134</t>
  </si>
  <si>
    <t>S136</t>
  </si>
  <si>
    <t>S137</t>
  </si>
  <si>
    <t>S139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</si>
  <si>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</si>
  <si>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</si>
  <si>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</si>
  <si>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</si>
  <si>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</si>
  <si>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</si>
  <si>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</si>
  <si>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</si>
  <si>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</si>
  <si>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</si>
  <si>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S152</t>
  </si>
  <si>
    <t>S153</t>
  </si>
  <si>
    <t>S154</t>
  </si>
  <si>
    <t>S156</t>
  </si>
  <si>
    <t>S157</t>
  </si>
  <si>
    <t>S158</t>
  </si>
  <si>
    <t>S159</t>
  </si>
  <si>
    <t>S160</t>
  </si>
  <si>
    <t>S161</t>
  </si>
  <si>
    <t>S162</t>
  </si>
  <si>
    <t>S164</t>
  </si>
  <si>
    <t>S165</t>
  </si>
  <si>
    <t>S167</t>
  </si>
  <si>
    <t>S169</t>
  </si>
  <si>
    <t>S170</t>
  </si>
  <si>
    <t>S171</t>
  </si>
  <si>
    <t>S172</t>
  </si>
  <si>
    <t>S173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</si>
  <si>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</si>
  <si>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</si>
  <si>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</si>
  <si>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</si>
  <si>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</si>
  <si>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</si>
  <si>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</si>
  <si>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</si>
  <si>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</si>
  <si>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</si>
  <si>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</si>
  <si>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</si>
  <si>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</si>
  <si>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</si>
  <si>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</si>
  <si>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</si>
  <si>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</si>
  <si>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S193</t>
  </si>
  <si>
    <t>S194</t>
  </si>
  <si>
    <t>S195</t>
  </si>
  <si>
    <t>S196</t>
  </si>
  <si>
    <t>S199</t>
  </si>
  <si>
    <t>S200</t>
  </si>
  <si>
    <t>S201</t>
  </si>
  <si>
    <t>S202</t>
  </si>
  <si>
    <t>S204</t>
  </si>
  <si>
    <t>S205</t>
  </si>
  <si>
    <t>S207</t>
  </si>
  <si>
    <t>S208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</si>
  <si>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</si>
  <si>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</si>
  <si>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</si>
  <si>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</si>
  <si>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</si>
  <si>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</si>
  <si>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</si>
  <si>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</si>
  <si>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</si>
  <si>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</si>
  <si>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</si>
  <si>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</si>
  <si>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S225</t>
  </si>
  <si>
    <t>S226</t>
  </si>
  <si>
    <t>S227</t>
  </si>
  <si>
    <t>S228</t>
  </si>
  <si>
    <t>S231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</si>
  <si>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</si>
  <si>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</si>
  <si>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</si>
  <si>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</si>
  <si>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</si>
  <si>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</si>
  <si>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</si>
  <si>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</si>
  <si>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</si>
  <si>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S243</t>
  </si>
  <si>
    <t>S244</t>
  </si>
  <si>
    <t>S250</t>
  </si>
  <si>
    <t>S251</t>
  </si>
  <si>
    <t>S252</t>
  </si>
  <si>
    <t>S254</t>
  </si>
  <si>
    <t>S256</t>
  </si>
  <si>
    <t>S257</t>
  </si>
  <si>
    <t>S258</t>
  </si>
  <si>
    <t>S262</t>
  </si>
  <si>
    <t>S264</t>
  </si>
  <si>
    <t>S266</t>
  </si>
  <si>
    <t>S267</t>
  </si>
  <si>
    <t>S270</t>
  </si>
  <si>
    <t>S271</t>
  </si>
  <si>
    <t>S272</t>
  </si>
  <si>
    <t>S273</t>
  </si>
  <si>
    <t>S274</t>
  </si>
  <si>
    <t>S276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</si>
  <si>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</si>
  <si>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</si>
  <si>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</si>
  <si>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</si>
  <si>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</si>
  <si>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</si>
  <si>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</si>
  <si>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</si>
  <si>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</si>
  <si>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</si>
  <si>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</si>
  <si>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</si>
  <si>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</si>
  <si>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</si>
  <si>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</si>
  <si>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</si>
  <si>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</si>
  <si>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</si>
  <si>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</si>
  <si>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</si>
  <si>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S299</t>
  </si>
  <si>
    <t>S300</t>
  </si>
  <si>
    <t>S004</t>
  </si>
  <si>
    <t>S007</t>
  </si>
  <si>
    <t>S008</t>
  </si>
  <si>
    <t>S009</t>
  </si>
  <si>
    <t>S011</t>
  </si>
  <si>
    <t>S015</t>
  </si>
  <si>
    <t>S038</t>
  </si>
  <si>
    <t>S048</t>
  </si>
  <si>
    <t>S051</t>
  </si>
  <si>
    <t>S058</t>
  </si>
  <si>
    <t>S062</t>
  </si>
  <si>
    <t>S064</t>
  </si>
  <si>
    <t>S069</t>
  </si>
  <si>
    <t>S088</t>
  </si>
  <si>
    <t>S090</t>
  </si>
  <si>
    <t>S091</t>
  </si>
  <si>
    <t>S093</t>
  </si>
  <si>
    <t>S102</t>
  </si>
  <si>
    <t>S107</t>
  </si>
  <si>
    <t>S108</t>
  </si>
  <si>
    <t>S111</t>
  </si>
  <si>
    <t>S113</t>
  </si>
  <si>
    <t>S114</t>
  </si>
  <si>
    <t>S120</t>
  </si>
  <si>
    <t>S126</t>
  </si>
  <si>
    <t>S127</t>
  </si>
  <si>
    <t>S128</t>
  </si>
  <si>
    <t>S131</t>
  </si>
  <si>
    <t>S135</t>
  </si>
  <si>
    <t>S138</t>
  </si>
  <si>
    <t>S140</t>
  </si>
  <si>
    <t>S151</t>
  </si>
  <si>
    <t>S155</t>
  </si>
  <si>
    <t>S163</t>
  </si>
  <si>
    <t>S166</t>
  </si>
  <si>
    <t>S168</t>
  </si>
  <si>
    <t>S174</t>
  </si>
  <si>
    <t>S192</t>
  </si>
  <si>
    <t>S197</t>
  </si>
  <si>
    <t>S198</t>
  </si>
  <si>
    <t>S203</t>
  </si>
  <si>
    <t>S206</t>
  </si>
  <si>
    <t>S209</t>
  </si>
  <si>
    <t>S222</t>
  </si>
  <si>
    <t>S223</t>
  </si>
  <si>
    <t>S224</t>
  </si>
  <si>
    <t>S229</t>
  </si>
  <si>
    <t>S230</t>
  </si>
  <si>
    <t>S232</t>
  </si>
  <si>
    <t>S242</t>
  </si>
  <si>
    <t>S245</t>
  </si>
  <si>
    <t>S246</t>
  </si>
  <si>
    <t>S247</t>
  </si>
  <si>
    <t>S248</t>
  </si>
  <si>
    <t>S249</t>
  </si>
  <si>
    <t>S253</t>
  </si>
  <si>
    <t>S255</t>
  </si>
  <si>
    <t>S259</t>
  </si>
  <si>
    <t>S260</t>
  </si>
  <si>
    <t>S261</t>
  </si>
  <si>
    <t>S263</t>
  </si>
  <si>
    <t>S265</t>
  </si>
  <si>
    <t>S268</t>
  </si>
  <si>
    <t>S269</t>
  </si>
  <si>
    <t>S275</t>
  </si>
  <si>
    <t>S277</t>
  </si>
  <si>
    <t>S298</t>
  </si>
  <si>
    <t>NetRevenue</t>
  </si>
  <si>
    <t>Profit</t>
  </si>
  <si>
    <t>Profit Margin</t>
  </si>
  <si>
    <t>Revenue per KM</t>
  </si>
  <si>
    <t>SHIPEMENT CATEGORY</t>
  </si>
  <si>
    <t>Delivery status</t>
  </si>
  <si>
    <t>payement risk flag</t>
  </si>
  <si>
    <t>HandlingstPerKG</t>
  </si>
  <si>
    <t>TOTAL REVENUE</t>
  </si>
  <si>
    <t>TOTAL PROFIT</t>
  </si>
  <si>
    <t>Average Delivery Time</t>
  </si>
  <si>
    <t>Average Shipment Distance</t>
  </si>
  <si>
    <t>Total Number of Shipments</t>
  </si>
  <si>
    <t>west region revenue</t>
  </si>
  <si>
    <t xml:space="preserve"> Electronics shipments.</t>
  </si>
  <si>
    <t>Count shipments</t>
  </si>
  <si>
    <t>Average profit for Pharmaceutical shipments in South region.</t>
  </si>
  <si>
    <t xml:space="preserve">S007 </t>
  </si>
  <si>
    <t xml:space="preserve">S008 </t>
  </si>
  <si>
    <t xml:space="preserve">S009 </t>
  </si>
  <si>
    <t xml:space="preserve">S011 </t>
  </si>
  <si>
    <t xml:space="preserve">S015 </t>
  </si>
  <si>
    <t xml:space="preserve">S038 </t>
  </si>
  <si>
    <t xml:space="preserve">S048 </t>
  </si>
  <si>
    <t xml:space="preserve">S051 </t>
  </si>
  <si>
    <t xml:space="preserve">S058 </t>
  </si>
  <si>
    <t xml:space="preserve">S062 </t>
  </si>
  <si>
    <t xml:space="preserve">S064 </t>
  </si>
  <si>
    <t xml:space="preserve">S069 </t>
  </si>
  <si>
    <t xml:space="preserve">S088 </t>
  </si>
  <si>
    <t xml:space="preserve">S090 </t>
  </si>
  <si>
    <t xml:space="preserve">S091 </t>
  </si>
  <si>
    <t xml:space="preserve">S093 </t>
  </si>
  <si>
    <t xml:space="preserve">S102 </t>
  </si>
  <si>
    <t xml:space="preserve">S107 </t>
  </si>
  <si>
    <t xml:space="preserve">S108 </t>
  </si>
  <si>
    <t xml:space="preserve">S111 </t>
  </si>
  <si>
    <t xml:space="preserve">S113 </t>
  </si>
  <si>
    <t xml:space="preserve">S114 </t>
  </si>
  <si>
    <t xml:space="preserve">S120 </t>
  </si>
  <si>
    <t xml:space="preserve">S126 </t>
  </si>
  <si>
    <t xml:space="preserve">S127 </t>
  </si>
  <si>
    <t xml:space="preserve">S128 </t>
  </si>
  <si>
    <t xml:space="preserve">S131 </t>
  </si>
  <si>
    <t xml:space="preserve">S135 </t>
  </si>
  <si>
    <t xml:space="preserve">S138 </t>
  </si>
  <si>
    <t xml:space="preserve">S140 </t>
  </si>
  <si>
    <t xml:space="preserve">S151 </t>
  </si>
  <si>
    <t xml:space="preserve">S155 </t>
  </si>
  <si>
    <t xml:space="preserve">S163 </t>
  </si>
  <si>
    <t xml:space="preserve">S166 </t>
  </si>
  <si>
    <t xml:space="preserve">S168 </t>
  </si>
  <si>
    <t xml:space="preserve">S174 </t>
  </si>
  <si>
    <t xml:space="preserve">S192 </t>
  </si>
  <si>
    <t xml:space="preserve">S197 </t>
  </si>
  <si>
    <t xml:space="preserve">S198 </t>
  </si>
  <si>
    <t xml:space="preserve">S203 </t>
  </si>
  <si>
    <t xml:space="preserve">S206 </t>
  </si>
  <si>
    <t xml:space="preserve">S209 </t>
  </si>
  <si>
    <t xml:space="preserve">S222 </t>
  </si>
  <si>
    <t xml:space="preserve">S223 </t>
  </si>
  <si>
    <t xml:space="preserve">S224 </t>
  </si>
  <si>
    <t xml:space="preserve">S229 </t>
  </si>
  <si>
    <t xml:space="preserve">S230 </t>
  </si>
  <si>
    <t xml:space="preserve">S232 </t>
  </si>
  <si>
    <t xml:space="preserve">S242 </t>
  </si>
  <si>
    <t xml:space="preserve">S245 </t>
  </si>
  <si>
    <t xml:space="preserve">S246 </t>
  </si>
  <si>
    <t xml:space="preserve">S247 </t>
  </si>
  <si>
    <t xml:space="preserve">S248 </t>
  </si>
  <si>
    <t xml:space="preserve">S249 </t>
  </si>
  <si>
    <t xml:space="preserve">S253 </t>
  </si>
  <si>
    <t xml:space="preserve">S255 </t>
  </si>
  <si>
    <t xml:space="preserve">S259 </t>
  </si>
  <si>
    <t xml:space="preserve">S260 </t>
  </si>
  <si>
    <t xml:space="preserve">S261 </t>
  </si>
  <si>
    <t xml:space="preserve">S263 </t>
  </si>
  <si>
    <t xml:space="preserve">S265 </t>
  </si>
  <si>
    <t xml:space="preserve">S268 </t>
  </si>
  <si>
    <t xml:space="preserve">S269 </t>
  </si>
  <si>
    <t xml:space="preserve">S275 </t>
  </si>
  <si>
    <t xml:space="preserve">S277 </t>
  </si>
  <si>
    <t xml:space="preserve">S298 </t>
  </si>
  <si>
    <t>04-19-2025</t>
  </si>
  <si>
    <t>04-06-2025</t>
  </si>
  <si>
    <t>15/01/2025</t>
  </si>
  <si>
    <t>03/03/2025</t>
  </si>
  <si>
    <t>27/02/2025</t>
  </si>
  <si>
    <t>04-05-2025</t>
  </si>
  <si>
    <t>24/02/2025</t>
  </si>
  <si>
    <t>16/04/2025</t>
  </si>
  <si>
    <t>01-22-2025</t>
  </si>
  <si>
    <t>2025-02-13</t>
  </si>
  <si>
    <t>21/01/2025</t>
  </si>
  <si>
    <t>02-27-2025</t>
  </si>
  <si>
    <t>2025-03-09</t>
  </si>
  <si>
    <t>2025-04-09</t>
  </si>
  <si>
    <t>18/02/2025</t>
  </si>
  <si>
    <t>02-12-2025</t>
  </si>
  <si>
    <t>2025-03-02</t>
  </si>
  <si>
    <t>02-21-2025</t>
  </si>
  <si>
    <t>11/01/2025</t>
  </si>
  <si>
    <t>2025-05-01</t>
  </si>
  <si>
    <t>2025-01-18</t>
  </si>
  <si>
    <t>03-22-2025</t>
  </si>
  <si>
    <t>2025-04-23</t>
  </si>
  <si>
    <t>19/01/2025</t>
  </si>
  <si>
    <t>2025-01-27</t>
  </si>
  <si>
    <t>02-01-2025</t>
  </si>
  <si>
    <t>2025-01-09</t>
  </si>
  <si>
    <t>03-17-2025</t>
  </si>
  <si>
    <t>2025-01-24</t>
  </si>
  <si>
    <t>2025-04-27</t>
  </si>
  <si>
    <t>2025-02-18</t>
  </si>
  <si>
    <t>06/03/2025</t>
  </si>
  <si>
    <t>01-11-2025</t>
  </si>
  <si>
    <t>26/04/2025</t>
  </si>
  <si>
    <t>23/04/2025</t>
  </si>
  <si>
    <t>26/02/2025</t>
  </si>
  <si>
    <t>2025-04-17</t>
  </si>
  <si>
    <t>12/04/2025</t>
  </si>
  <si>
    <t>03-27-2025</t>
  </si>
  <si>
    <t>03-05-2025</t>
  </si>
  <si>
    <t>13/04/2025</t>
  </si>
  <si>
    <t>2025-02-23</t>
  </si>
  <si>
    <t>01-18-2025</t>
  </si>
  <si>
    <t>30/01/2025</t>
  </si>
  <si>
    <t>2025-01-17</t>
  </si>
  <si>
    <t>22/01/2025</t>
  </si>
  <si>
    <t>03-04-2025</t>
  </si>
  <si>
    <t>2025-02-05</t>
  </si>
  <si>
    <t>02-13-2025</t>
  </si>
  <si>
    <t>2025-04-01</t>
  </si>
  <si>
    <t>01/02/2025</t>
  </si>
  <si>
    <t>01-27-2025</t>
  </si>
  <si>
    <t>02-15-2025</t>
  </si>
  <si>
    <t>03/02/2025</t>
  </si>
  <si>
    <t>03-30-2025</t>
  </si>
  <si>
    <t>2025-01-05</t>
  </si>
  <si>
    <t>31/01/2025</t>
  </si>
  <si>
    <t>04/01/2025</t>
  </si>
  <si>
    <t>2025-01-07</t>
  </si>
  <si>
    <t>2025-01-08</t>
  </si>
  <si>
    <t>2025-02-11</t>
  </si>
  <si>
    <t>2025-02-06</t>
  </si>
  <si>
    <t>02-05-2025</t>
  </si>
  <si>
    <t>05/03/2025</t>
  </si>
  <si>
    <t>2025-02-21</t>
  </si>
  <si>
    <t>2025-04-25</t>
  </si>
  <si>
    <t>04-11-2025</t>
  </si>
  <si>
    <t>2025-04-22</t>
  </si>
  <si>
    <t>2025-04-15</t>
  </si>
  <si>
    <t>2025-03-17</t>
  </si>
  <si>
    <t>28/01/2025</t>
  </si>
  <si>
    <t>04-10-2025</t>
  </si>
  <si>
    <t>02-28-2025</t>
  </si>
  <si>
    <t>14/02/2025</t>
  </si>
  <si>
    <t>11/03/2025</t>
  </si>
  <si>
    <t>07/01/2025</t>
  </si>
  <si>
    <t>2025-04-19</t>
  </si>
  <si>
    <t>10/04/2025</t>
  </si>
  <si>
    <t>01-06-2025</t>
  </si>
  <si>
    <t>2025-03-15</t>
  </si>
  <si>
    <t>01-20-2025</t>
  </si>
  <si>
    <t>02-14-2025</t>
  </si>
  <si>
    <t>02-03-2025</t>
  </si>
  <si>
    <t>02-07-2025</t>
  </si>
  <si>
    <t>14/04/2025</t>
  </si>
  <si>
    <t>04-08-2025</t>
  </si>
  <si>
    <t>28/02/2025</t>
  </si>
  <si>
    <t>2025-04-30</t>
  </si>
  <si>
    <t>11/04/2025</t>
  </si>
  <si>
    <t>23/02/2025</t>
  </si>
  <si>
    <t>2025-04-03</t>
  </si>
  <si>
    <t>2025-01-30</t>
  </si>
  <si>
    <t>2025-01-14</t>
  </si>
  <si>
    <t>03-09-2025</t>
  </si>
  <si>
    <t>02-18-2025</t>
  </si>
  <si>
    <t>2025-02-12</t>
  </si>
  <si>
    <t>01-08-2025</t>
  </si>
  <si>
    <t>01-19-2025</t>
  </si>
  <si>
    <t>2025-04-04</t>
  </si>
  <si>
    <t>06/04/2025</t>
  </si>
  <si>
    <t>10/03/2025</t>
  </si>
  <si>
    <t>04-27-2025</t>
  </si>
  <si>
    <t>13/02/2025</t>
  </si>
  <si>
    <t>01-01-2025</t>
  </si>
  <si>
    <t>20/02/2025</t>
  </si>
  <si>
    <t>03/01/2025</t>
  </si>
  <si>
    <t>22/02/2025</t>
  </si>
  <si>
    <t>2025-02-09</t>
  </si>
  <si>
    <t>2025-02-24</t>
  </si>
  <si>
    <t>03-08-2025</t>
  </si>
  <si>
    <t>03-11-2025</t>
  </si>
  <si>
    <t>03-21-2025</t>
  </si>
  <si>
    <t>2025-03-12</t>
  </si>
  <si>
    <t>2025-01-10</t>
  </si>
  <si>
    <t>2025-04-11</t>
  </si>
  <si>
    <t>2025-02-19</t>
  </si>
  <si>
    <t>2025-02-25</t>
  </si>
  <si>
    <t>12/01/2025</t>
  </si>
  <si>
    <t>2025-03-27</t>
  </si>
  <si>
    <t>19/03/2025</t>
  </si>
  <si>
    <t>2025-04-05</t>
  </si>
  <si>
    <t>04-22-2025</t>
  </si>
  <si>
    <t>03-29-2025</t>
  </si>
  <si>
    <t>16/02/2025</t>
  </si>
  <si>
    <t>16/03/2025</t>
  </si>
  <si>
    <t>2025-03-19</t>
  </si>
  <si>
    <t>04-01-2025</t>
  </si>
  <si>
    <t>02/03/2025</t>
  </si>
  <si>
    <t>2025-01-03</t>
  </si>
  <si>
    <t>27/04/2025</t>
  </si>
  <si>
    <t>10/01/2025</t>
  </si>
  <si>
    <t>02-11-2025</t>
  </si>
  <si>
    <t>15/02/2025</t>
  </si>
  <si>
    <t>03-20-2025</t>
  </si>
  <si>
    <t>01-23-2025</t>
  </si>
  <si>
    <t>01-09-2025</t>
  </si>
  <si>
    <t>05/01/2025</t>
  </si>
  <si>
    <t>03-01-2025</t>
  </si>
  <si>
    <t>2025-02-15</t>
  </si>
  <si>
    <t>2025-04-02</t>
  </si>
  <si>
    <t>25/01/2025</t>
  </si>
  <si>
    <t>04-17-2025</t>
  </si>
  <si>
    <t>04-09-2025</t>
  </si>
  <si>
    <t>2025-01-26</t>
  </si>
  <si>
    <t>2025-04-12</t>
  </si>
  <si>
    <t>2025-03-07</t>
  </si>
  <si>
    <t>04-26-2025</t>
  </si>
  <si>
    <t>04-13-2025</t>
  </si>
  <si>
    <t>2025-02-26</t>
  </si>
  <si>
    <t>03-03-2025</t>
  </si>
  <si>
    <t>2025-04-14</t>
  </si>
  <si>
    <t>14/01/2025</t>
  </si>
  <si>
    <t>04-18-2025</t>
  </si>
  <si>
    <t>08/04/2025</t>
  </si>
  <si>
    <t>2025-03-13</t>
  </si>
  <si>
    <t>2025-01-12</t>
  </si>
  <si>
    <t>02-16-2025</t>
  </si>
  <si>
    <t>25/02/2025</t>
  </si>
  <si>
    <t>13/01/2025</t>
  </si>
  <si>
    <t>2025-01-28</t>
  </si>
  <si>
    <t>02-26-2025</t>
  </si>
  <si>
    <t>03-18-2025</t>
  </si>
  <si>
    <t>2025-03-05</t>
  </si>
  <si>
    <t>2025-02-16</t>
  </si>
  <si>
    <t>19/04/2025</t>
  </si>
  <si>
    <t>04-04-2025</t>
  </si>
  <si>
    <t>08/03/2025</t>
  </si>
  <si>
    <t>19/02/2025</t>
  </si>
  <si>
    <t>11/02/2025</t>
  </si>
  <si>
    <t>24/01/2025</t>
  </si>
  <si>
    <t>27/01/2025</t>
  </si>
  <si>
    <t>2025-03-16</t>
  </si>
  <si>
    <t>01-21-2025</t>
  </si>
  <si>
    <t>05/04/2025</t>
  </si>
  <si>
    <t>01-17-2025</t>
  </si>
  <si>
    <t>27/03/2025</t>
  </si>
  <si>
    <t>23/01/2025</t>
  </si>
  <si>
    <t>20/03/2025</t>
  </si>
  <si>
    <t>01-29-2025</t>
  </si>
  <si>
    <t>03-16-2025</t>
  </si>
  <si>
    <t>04-30-2025</t>
  </si>
  <si>
    <t>29/04/2025</t>
  </si>
  <si>
    <t>04-25-2025</t>
  </si>
  <si>
    <t>2025-04-28</t>
  </si>
  <si>
    <t>2025-02-14</t>
  </si>
  <si>
    <t>02-06-2025</t>
  </si>
  <si>
    <t>02-24-2025</t>
  </si>
  <si>
    <t>14/03/2025</t>
  </si>
  <si>
    <t>24/03/2025</t>
  </si>
  <si>
    <t>23/03/2025</t>
  </si>
  <si>
    <t>08/01/2025</t>
  </si>
  <si>
    <t>2025-03-21</t>
  </si>
  <si>
    <t>26/03/2025</t>
  </si>
  <si>
    <t>2025-02-08</t>
  </si>
  <si>
    <t>01-30-2025</t>
  </si>
  <si>
    <t>04/04/2025</t>
  </si>
  <si>
    <t>02-09-2025</t>
  </si>
  <si>
    <t>2025-04-26</t>
  </si>
  <si>
    <t>2025-01-23</t>
  </si>
  <si>
    <t>2025-04-29</t>
  </si>
  <si>
    <t>01-12-2025</t>
  </si>
  <si>
    <t>04-24-2025</t>
  </si>
  <si>
    <t>01/04/2025</t>
  </si>
  <si>
    <t>2025-03-06</t>
  </si>
  <si>
    <t>2025-04-10</t>
  </si>
  <si>
    <t>17/01/2025</t>
  </si>
  <si>
    <t>03-07-2025</t>
  </si>
  <si>
    <t>2025-01-16</t>
  </si>
  <si>
    <t>2025-03-30</t>
  </si>
  <si>
    <t>north</t>
  </si>
  <si>
    <t>977</t>
  </si>
  <si>
    <t>475</t>
  </si>
  <si>
    <t>south</t>
  </si>
  <si>
    <t>east</t>
  </si>
  <si>
    <t>607</t>
  </si>
  <si>
    <t>1327</t>
  </si>
  <si>
    <t>710</t>
  </si>
  <si>
    <t>152</t>
  </si>
  <si>
    <t>1320</t>
  </si>
  <si>
    <t>1418</t>
  </si>
  <si>
    <t>282</t>
  </si>
  <si>
    <t>1312</t>
  </si>
  <si>
    <t>972</t>
  </si>
  <si>
    <t>782</t>
  </si>
  <si>
    <t>1554</t>
  </si>
  <si>
    <t>573</t>
  </si>
  <si>
    <t>869</t>
  </si>
  <si>
    <t>395</t>
  </si>
  <si>
    <t>503</t>
  </si>
  <si>
    <t>134</t>
  </si>
  <si>
    <t>100</t>
  </si>
  <si>
    <t>1787</t>
  </si>
  <si>
    <t>582</t>
  </si>
  <si>
    <t>274</t>
  </si>
  <si>
    <t>455</t>
  </si>
  <si>
    <t>637</t>
  </si>
  <si>
    <t>532</t>
  </si>
  <si>
    <t>1450</t>
  </si>
  <si>
    <t>338</t>
  </si>
  <si>
    <t>west</t>
  </si>
  <si>
    <t>373</t>
  </si>
  <si>
    <t>1034</t>
  </si>
  <si>
    <t>1018</t>
  </si>
  <si>
    <t>158</t>
  </si>
  <si>
    <t>375</t>
  </si>
  <si>
    <t>477</t>
  </si>
  <si>
    <t>162</t>
  </si>
  <si>
    <t>774</t>
  </si>
  <si>
    <t>92</t>
  </si>
  <si>
    <t>1724</t>
  </si>
  <si>
    <t>612</t>
  </si>
  <si>
    <t>634</t>
  </si>
  <si>
    <t>336</t>
  </si>
  <si>
    <t>392</t>
  </si>
  <si>
    <t>1045</t>
  </si>
  <si>
    <t>1624</t>
  </si>
  <si>
    <t>339</t>
  </si>
  <si>
    <t>384</t>
  </si>
  <si>
    <t>167</t>
  </si>
  <si>
    <t>970</t>
  </si>
  <si>
    <t>733</t>
  </si>
  <si>
    <t>1649</t>
  </si>
  <si>
    <t>143</t>
  </si>
  <si>
    <t>1329</t>
  </si>
  <si>
    <t>1708</t>
  </si>
  <si>
    <t>346</t>
  </si>
  <si>
    <t>620</t>
  </si>
  <si>
    <t>587</t>
  </si>
  <si>
    <t>542</t>
  </si>
  <si>
    <t>680</t>
  </si>
  <si>
    <t>390</t>
  </si>
  <si>
    <t>1742</t>
  </si>
  <si>
    <t>494</t>
  </si>
  <si>
    <t>185</t>
  </si>
  <si>
    <t>1629</t>
  </si>
  <si>
    <t>433</t>
  </si>
  <si>
    <t>479</t>
  </si>
  <si>
    <t>320</t>
  </si>
  <si>
    <t>1627</t>
  </si>
  <si>
    <t>201</t>
  </si>
  <si>
    <t>88</t>
  </si>
  <si>
    <t>165</t>
  </si>
  <si>
    <t>1293</t>
  </si>
  <si>
    <t>419</t>
  </si>
  <si>
    <t>521</t>
  </si>
  <si>
    <t>243</t>
  </si>
  <si>
    <t>424</t>
  </si>
  <si>
    <t>1792</t>
  </si>
  <si>
    <t>182</t>
  </si>
  <si>
    <t>259</t>
  </si>
  <si>
    <t>685</t>
  </si>
  <si>
    <t>1023</t>
  </si>
  <si>
    <t>454</t>
  </si>
  <si>
    <t>1832</t>
  </si>
  <si>
    <t>720</t>
  </si>
  <si>
    <t>561</t>
  </si>
  <si>
    <t>116</t>
  </si>
  <si>
    <t>415</t>
  </si>
  <si>
    <t>233</t>
  </si>
  <si>
    <t>195</t>
  </si>
  <si>
    <t>870</t>
  </si>
  <si>
    <t>321</t>
  </si>
  <si>
    <t>501</t>
  </si>
  <si>
    <t>514</t>
  </si>
  <si>
    <t>458</t>
  </si>
  <si>
    <t>533</t>
  </si>
  <si>
    <t>237</t>
  </si>
  <si>
    <t>209</t>
  </si>
  <si>
    <t>221</t>
  </si>
  <si>
    <t>380</t>
  </si>
  <si>
    <t>1665</t>
  </si>
  <si>
    <t>536</t>
  </si>
  <si>
    <t>471</t>
  </si>
  <si>
    <t>445</t>
  </si>
  <si>
    <t>111</t>
  </si>
  <si>
    <t>306</t>
  </si>
  <si>
    <t>601</t>
  </si>
  <si>
    <t>775</t>
  </si>
  <si>
    <t>576</t>
  </si>
  <si>
    <t>799</t>
  </si>
  <si>
    <t>1079</t>
  </si>
  <si>
    <t>300</t>
  </si>
  <si>
    <t>679</t>
  </si>
  <si>
    <t>1395</t>
  </si>
  <si>
    <t>473</t>
  </si>
  <si>
    <t>117</t>
  </si>
  <si>
    <t>660</t>
  </si>
  <si>
    <t>863</t>
  </si>
  <si>
    <t>1190</t>
  </si>
  <si>
    <t>257</t>
  </si>
  <si>
    <t>781</t>
  </si>
  <si>
    <t>487</t>
  </si>
  <si>
    <t>262</t>
  </si>
  <si>
    <t>538</t>
  </si>
  <si>
    <t>608</t>
  </si>
  <si>
    <t>994</t>
  </si>
  <si>
    <t>522</t>
  </si>
  <si>
    <t>331</t>
  </si>
  <si>
    <t>688</t>
  </si>
  <si>
    <t>1950</t>
  </si>
  <si>
    <t>1043</t>
  </si>
  <si>
    <t>827</t>
  </si>
  <si>
    <t>497</t>
  </si>
  <si>
    <t>1348</t>
  </si>
  <si>
    <t>617</t>
  </si>
  <si>
    <t>376</t>
  </si>
  <si>
    <t>488</t>
  </si>
  <si>
    <t>335</t>
  </si>
  <si>
    <t>1936</t>
  </si>
  <si>
    <t>156</t>
  </si>
  <si>
    <t>726</t>
  </si>
  <si>
    <t>101</t>
  </si>
  <si>
    <t>461</t>
  </si>
  <si>
    <t>1234</t>
  </si>
  <si>
    <t>244</t>
  </si>
  <si>
    <t>406</t>
  </si>
  <si>
    <t>668</t>
  </si>
  <si>
    <t>511</t>
  </si>
  <si>
    <t>640</t>
  </si>
  <si>
    <t>267</t>
  </si>
  <si>
    <t>1952</t>
  </si>
  <si>
    <t>513</t>
  </si>
  <si>
    <t>549</t>
  </si>
  <si>
    <t>334</t>
  </si>
  <si>
    <t>937</t>
  </si>
  <si>
    <t>661</t>
  </si>
  <si>
    <t>1382</t>
  </si>
  <si>
    <t>378</t>
  </si>
  <si>
    <t>310</t>
  </si>
  <si>
    <t>399</t>
  </si>
  <si>
    <t>1237</t>
  </si>
  <si>
    <t>57</t>
  </si>
  <si>
    <t>1609</t>
  </si>
  <si>
    <t>355</t>
  </si>
  <si>
    <t>1789</t>
  </si>
  <si>
    <t>314</t>
  </si>
  <si>
    <t>900</t>
  </si>
  <si>
    <t>1947</t>
  </si>
  <si>
    <t>1359</t>
  </si>
  <si>
    <t>995</t>
  </si>
  <si>
    <t>559</t>
  </si>
  <si>
    <t>305</t>
  </si>
  <si>
    <t>166</t>
  </si>
  <si>
    <t>1203</t>
  </si>
  <si>
    <t>113</t>
  </si>
  <si>
    <t>1576</t>
  </si>
  <si>
    <t>537</t>
  </si>
  <si>
    <t>1741</t>
  </si>
  <si>
    <t>62</t>
  </si>
  <si>
    <t>ProductCategories</t>
  </si>
  <si>
    <t>Column Labels</t>
  </si>
  <si>
    <t>Grand Total</t>
  </si>
  <si>
    <t>Row Labels</t>
  </si>
  <si>
    <t>Sum of NetRevenue</t>
  </si>
  <si>
    <t>Sum of Profit</t>
  </si>
  <si>
    <t>Count of ShipmentID</t>
  </si>
  <si>
    <t>Total Count of ShipmentID</t>
  </si>
  <si>
    <t>Total Sum of NetRevenue</t>
  </si>
  <si>
    <t>Total Sum of Profit</t>
  </si>
  <si>
    <t>2025</t>
  </si>
  <si>
    <t>2026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</si>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</sst>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[Data-Driven Logistics Performance Dashboard.xlsx]Pivot and Charts!PivotTable3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Shipment Trend</a:t>
            </a:r>
            <a:endParaRPr lang="en-US"/>
          </a:p>
        </c:rich>
      </c:tx>
      <c:layout>
        <c:manualLayout>
          <c:xMode val="edge"/>
          <c:yMode val="edge"/>
          <c:x val="0.3389316239316239"/>
          <c:y val="4.0499365843820259E-2"/>
        </c:manualLayout>
      </c:layout>
      <c:overlay val="0"/>
      <c:spPr>
        <a:solidFill>
          <a:schemeClr val="accent1"/>
        </a:solidFill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021558202660566E-2"/>
          <c:y val="0.20812315488977054"/>
          <c:w val="0.94604583080961036"/>
          <c:h val="0.522518432490453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and Charts'!$I$2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and Charts'!$H$3:$H$23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Mar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'Pivot and Charts'!$I$3:$I$23</c:f>
              <c:numCache>
                <c:formatCode>General</c:formatCode>
                <c:ptCount val="13"/>
                <c:pt idx="0">
                  <c:v>68</c:v>
                </c:pt>
                <c:pt idx="1">
                  <c:v>48</c:v>
                </c:pt>
                <c:pt idx="2">
                  <c:v>40</c:v>
                </c:pt>
                <c:pt idx="3">
                  <c:v>53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05-4A73-8EB2-8F8A2EE1A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035631"/>
        <c:axId val="718036591"/>
      </c:barChart>
      <c:catAx>
        <c:axId val="718035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036591"/>
        <c:crosses val="autoZero"/>
        <c:auto val="1"/>
        <c:lblAlgn val="ctr"/>
        <c:lblOffset val="100"/>
        <c:noMultiLvlLbl val="0"/>
      </c:catAx>
      <c:valAx>
        <c:axId val="71803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0356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[Data-Driven Logistics Performance Dashboard.xlsx]Pivot and Charts!PivotTable1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35870516185477"/>
          <c:y val="0.37800488480606592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and Charts'!$B$2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and Charts'!$A$3:$A$7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'Pivot and Charts'!$B$3:$B$7</c:f>
              <c:numCache>
                <c:formatCode>General</c:formatCode>
                <c:ptCount val="4"/>
                <c:pt idx="0">
                  <c:v>221311.06999999995</c:v>
                </c:pt>
                <c:pt idx="1">
                  <c:v>237896.86999999997</c:v>
                </c:pt>
                <c:pt idx="2">
                  <c:v>284709.84999999992</c:v>
                </c:pt>
                <c:pt idx="3">
                  <c:v>316333.95000000019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1A3-B25E-A94A36E38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4753471"/>
        <c:axId val="2124751551"/>
      </c:barChart>
      <c:catAx>
        <c:axId val="212475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751551"/>
        <c:crosses val="autoZero"/>
        <c:auto val="1"/>
        <c:lblAlgn val="ctr"/>
        <c:lblOffset val="100"/>
        <c:noMultiLvlLbl val="0"/>
      </c:catAx>
      <c:valAx>
        <c:axId val="21247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75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[Data-Driven Logistics Performance Dashboard.xlsx]Pivot and Charts!PivotTable2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+mj-lt"/>
              </a:rPr>
              <a:t>Profit by Category</a:t>
            </a:r>
            <a:endParaRPr lang="en-US" b="1">
              <a:latin typeface="+mj-lt"/>
            </a:endParaRPr>
          </a:p>
        </c:rich>
      </c:tx>
      <c:layout>
        <c:manualLayout>
          <c:xMode val="edge"/>
          <c:yMode val="edge"/>
          <c:x val="0.23318744531933513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615660542432199"/>
          <c:y val="0.19384040536599587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'Pivot and Charts'!$E$2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AD-462F-847C-4ADEF8C5B5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AD8-4211-851A-257655C67F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AD-462F-847C-4ADEF8C5B5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AD-462F-847C-4ADEF8C5B5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AD-462F-847C-4ADEF8C5B5F0}"/>
              </c:ext>
            </c:extLst>
          </c:dPt>
          <c:cat>
            <c:strRef>
              <c:f>'Pivot and Charts'!$D$3:$D$8</c:f>
              <c:strCache>
                <c:ptCount val="5"/>
                <c:pt idx="0">
                  <c:v>Electronics</c:v>
                </c:pt>
                <c:pt idx="1">
                  <c:v>Food Products</c:v>
                </c:pt>
                <c:pt idx="2">
                  <c:v>Industrial Goods</c:v>
                </c:pt>
                <c:pt idx="3">
                  <c:v>Medical Equipment</c:v>
                </c:pt>
                <c:pt idx="4">
                  <c:v>Pharmaceuticals</c:v>
                </c:pt>
              </c:strCache>
            </c:strRef>
          </c:cat>
          <c:val>
            <c:numRef>
              <c:f>'Pivot and Charts'!$E$3:$E$8</c:f>
              <c:numCache>
                <c:formatCode>General</c:formatCode>
                <c:ptCount val="5"/>
                <c:pt idx="0">
                  <c:v>54664.149999999994</c:v>
                </c:pt>
                <c:pt idx="1">
                  <c:v>49692.180000000008</c:v>
                </c:pt>
                <c:pt idx="2">
                  <c:v>50774.19000000001</c:v>
                </c:pt>
                <c:pt idx="3">
                  <c:v>58437.899999999987</c:v>
                </c:pt>
                <c:pt idx="4">
                  <c:v>50463.319999999992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8-4211-851A-257655C67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[Data-Driven Logistics Performance Dashboard.xlsx]Pivot and Charts!PivotTable3</c:name>
    <c:fmtId val="7"/>
  </c:pivotSource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Monthly Shipment Trend</a:t>
            </a:r>
          </a:p>
        </c:rich>
      </c:tx>
      <c:layout>
        <c:manualLayout>
          <c:xMode val="edge"/>
          <c:yMode val="edge"/>
          <c:x val="0.3389316239316239"/>
          <c:y val="4.0499365843820259E-2"/>
        </c:manualLayout>
      </c:layout>
      <c:overlay val="0"/>
      <c:spPr>
        <a:solidFill>
          <a:schemeClr val="tx2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662187549867676E-2"/>
          <c:y val="0.14501101057175711"/>
          <c:w val="0.94604583080961036"/>
          <c:h val="0.66283894821019107"/>
        </c:manualLayout>
      </c:layout>
      <c:lineChart>
        <c:grouping val="standard"/>
        <c:varyColors val="0"/>
        <c:ser>
          <c:idx val="0"/>
          <c:order val="0"/>
          <c:tx>
            <c:strRef>
              <c:f>'Pivot and Charts'!$I$2</c:f>
              <c:strCache>
                <c:ptCount val="1"/>
                <c:pt idx="0">
                  <c:v>Total</c:v>
                </c:pt>
              </c:strCache>
            </c:strRef>
          </c:tx>
          <c:spPr>
            <a:effectLst/>
          </c:spPr>
          <c:cat>
            <c:multiLvlStrRef>
              <c:f>'Pivot and Charts'!$H$3:$H$23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Mar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'Pivot and Charts'!$I$3:$I$23</c:f>
              <c:numCache>
                <c:formatCode>General</c:formatCode>
                <c:ptCount val="13"/>
                <c:pt idx="0">
                  <c:v>68</c:v>
                </c:pt>
                <c:pt idx="1">
                  <c:v>48</c:v>
                </c:pt>
                <c:pt idx="2">
                  <c:v>40</c:v>
                </c:pt>
                <c:pt idx="3">
                  <c:v>53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B-4524-8F23-61589265F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035631"/>
        <c:axId val="718036591"/>
      </c:lineChart>
      <c:catAx>
        <c:axId val="718035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18036591"/>
        <c:crosses val="autoZero"/>
        <c:auto val="1"/>
        <c:lblAlgn val="ctr"/>
        <c:lblOffset val="100"/>
        <c:noMultiLvlLbl val="0"/>
      </c:catAx>
      <c:valAx>
        <c:axId val="71803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18035631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tx2">
        <a:lumMod val="60000"/>
        <a:lumOff val="40000"/>
      </a:schemeClr>
    </a:solidFill>
  </c:spPr>
  <c:txPr>
    <a:bodyPr/>
    <a:lstStyle/>
    <a:p>
      <a:pPr>
        <a:defRPr b="1" i="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[Data-Driven Logistics Performance Dashboard.xlsx]Pivot and Charts!PivotTable2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Profit by Category</a:t>
            </a:r>
            <a:endParaRPr lang="en-US" b="1" baseline="0">
              <a:solidFill>
                <a:schemeClr val="tx1"/>
              </a:solidFill>
              <a:latin typeface="+mj-lt"/>
            </a:endParaRPr>
          </a:p>
        </c:rich>
      </c:tx>
      <c:layout>
        <c:manualLayout>
          <c:xMode val="edge"/>
          <c:yMode val="edge"/>
          <c:x val="0.23318744531933513"/>
          <c:y val="5.4534849810440364E-2"/>
        </c:manualLayout>
      </c:layout>
      <c:overlay val="0"/>
      <c:spPr>
        <a:solidFill>
          <a:schemeClr val="accent1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615660542432199"/>
          <c:y val="0.19384040536599587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'Pivot and Charts'!$E$2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70-4471-903D-D205AFD650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70-4471-903D-D205AFD650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70-4471-903D-D205AFD650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70-4471-903D-D205AFD650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570-4471-903D-D205AFD650D5}"/>
              </c:ext>
            </c:extLst>
          </c:dPt>
          <c:cat>
            <c:strRef>
              <c:f>'Pivot and Charts'!$D$3:$D$8</c:f>
              <c:strCache>
                <c:ptCount val="5"/>
                <c:pt idx="0">
                  <c:v>Electronics</c:v>
                </c:pt>
                <c:pt idx="1">
                  <c:v>Food Products</c:v>
                </c:pt>
                <c:pt idx="2">
                  <c:v>Industrial Goods</c:v>
                </c:pt>
                <c:pt idx="3">
                  <c:v>Medical Equipment</c:v>
                </c:pt>
                <c:pt idx="4">
                  <c:v>Pharmaceuticals</c:v>
                </c:pt>
              </c:strCache>
            </c:strRef>
          </c:cat>
          <c:val>
            <c:numRef>
              <c:f>'Pivot and Charts'!$E$3:$E$8</c:f>
              <c:numCache>
                <c:formatCode>General</c:formatCode>
                <c:ptCount val="5"/>
                <c:pt idx="0">
                  <c:v>54664.149999999994</c:v>
                </c:pt>
                <c:pt idx="1">
                  <c:v>49692.180000000008</c:v>
                </c:pt>
                <c:pt idx="2">
                  <c:v>50774.19000000001</c:v>
                </c:pt>
                <c:pt idx="3">
                  <c:v>58437.899999999987</c:v>
                </c:pt>
                <c:pt idx="4">
                  <c:v>50463.319999999992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570-4471-903D-D205AFD65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4063316573173"/>
          <c:y val="0.17493024100300059"/>
          <c:w val="0.21826437127996398"/>
          <c:h val="0.73435545659758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[Data-Driven Logistics Performance Dashboard.xlsx]Pivot and Charts!PivotTable1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5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450" b="1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Revenue by Region</a:t>
            </a:r>
            <a:endParaRPr lang="en-US" sz="1450" b="1" baseline="0">
              <a:solidFill>
                <a:schemeClr val="tx1"/>
              </a:solidFill>
              <a:latin typeface="+mj-lt"/>
            </a:endParaRPr>
          </a:p>
        </c:rich>
      </c:tx>
      <c:layout>
        <c:manualLayout>
          <c:xMode val="edge"/>
          <c:yMode val="edge"/>
          <c:x val="0.35918866139489186"/>
          <c:y val="6.8697201442913261E-2"/>
        </c:manualLayout>
      </c:layout>
      <c:overlay val="0"/>
      <c:spPr>
        <a:solidFill>
          <a:schemeClr val="accent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162467033041814E-2"/>
          <c:y val="0.17848873261691955"/>
          <c:w val="0.8362234871469808"/>
          <c:h val="0.676551323507150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and Charts'!$B$2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and Charts'!$A$3:$A$7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'Pivot and Charts'!$B$3:$B$7</c:f>
              <c:numCache>
                <c:formatCode>General</c:formatCode>
                <c:ptCount val="4"/>
                <c:pt idx="0">
                  <c:v>221311.06999999995</c:v>
                </c:pt>
                <c:pt idx="1">
                  <c:v>237896.86999999997</c:v>
                </c:pt>
                <c:pt idx="2">
                  <c:v>284709.84999999992</c:v>
                </c:pt>
                <c:pt idx="3">
                  <c:v>316333.95000000019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0-4788-96E2-B05793F28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4753471"/>
        <c:axId val="2124751551"/>
      </c:barChart>
      <c:catAx>
        <c:axId val="212475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751551"/>
        <c:crosses val="autoZero"/>
        <c:auto val="1"/>
        <c:lblAlgn val="ctr"/>
        <c:lblOffset val="100"/>
        <c:noMultiLvlLbl val="0"/>
      </c:catAx>
      <c:valAx>
        <c:axId val="21247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753471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43</xdr:row>
      <xdr:rowOff>96760</xdr:rowOff>
    </xdr:from>
    <xdr:to>
      <xdr:col>10</xdr:col>
      <xdr:colOff>1</xdr:colOff>
      <xdr:row>64</xdr:row>
      <xdr:rowOff>60475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03B3C8-623A-3D44-566C-B61E526B9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29028</xdr:rowOff>
    </xdr:from>
    <xdr:to>
      <xdr:col>6</xdr:col>
      <xdr:colOff>36284</xdr:colOff>
      <xdr:row>41</xdr:row>
      <xdr:rowOff>7258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8FAA75-5536-B880-2468-68854CCFA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687085</xdr:colOff>
      <xdr:row>25</xdr:row>
      <xdr:rowOff>140182</xdr:rowOff>
    </xdr:from>
    <xdr:to>
      <xdr:col>12</xdr:col>
      <xdr:colOff>454856</xdr:colOff>
      <xdr:row>40</xdr:row>
      <xdr:rowOff>161953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D68812-8303-63E3-6B8B-A80E25C2B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110836</xdr:colOff>
      <xdr:row>2</xdr:row>
      <xdr:rowOff>47443</xdr:rowOff>
    </xdr:from>
    <xdr:to>
      <xdr:col>31</xdr:col>
      <xdr:colOff>193964</xdr:colOff>
      <xdr:row>59</xdr:row>
      <xdr:rowOff>55419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04ED3A-87A9-C392-BCCB-CB22D344D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8036" y="407661"/>
          <a:ext cx="14713528" cy="10274194"/>
        </a:xfrm>
        <a:prstGeom prst="rect">
          <a:avLst/>
        </a:prstGeom>
        <a:solidFill>
          <a:schemeClr val="tx2">
            <a:lumMod val="50000"/>
          </a:schemeClr>
        </a:solidFill>
        <a:ln>
          <a:solidFill>
            <a:schemeClr val="tx2">
              <a:lumMod val="50000"/>
            </a:schemeClr>
          </a:solidFill>
        </a:ln>
      </xdr:spPr>
    </xdr:pic>
    <xdr:clientData/>
  </xdr:twoCellAnchor>
  <xdr:twoCellAnchor>
    <xdr:from>
      <xdr:col>8</xdr:col>
      <xdr:colOff>127745</xdr:colOff>
      <xdr:row>31</xdr:row>
      <xdr:rowOff>159712</xdr:rowOff>
    </xdr:from>
    <xdr:to>
      <xdr:col>25</xdr:col>
      <xdr:colOff>264306</xdr:colOff>
      <xdr:row>56</xdr:row>
      <xdr:rowOff>14431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ED8834-C2DB-4310-9642-8D3CF708D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129763</xdr:colOff>
      <xdr:row>10</xdr:row>
      <xdr:rowOff>17721</xdr:rowOff>
    </xdr:from>
    <xdr:to>
      <xdr:col>29</xdr:col>
      <xdr:colOff>473107</xdr:colOff>
      <xdr:row>31</xdr:row>
      <xdr:rowOff>10835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1EE32E1-DFFE-4A05-B0AF-9C4F9C0A3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474415</xdr:colOff>
      <xdr:row>50</xdr:row>
      <xdr:rowOff>21364</xdr:rowOff>
    </xdr:from>
    <xdr:to>
      <xdr:col>28</xdr:col>
      <xdr:colOff>491932</xdr:colOff>
      <xdr:row>51</xdr:row>
      <xdr:rowOff>142430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9F5F079-C116-5A0E-6263-C0BF8D815A35}"/>
            </a:ext>
          </a:extLst>
        </xdr:cNvPr>
        <xdr:cNvSpPr/>
      </xdr:nvSpPr>
      <xdr:spPr>
        <a:xfrm>
          <a:off x="16398079" y="9279308"/>
          <a:ext cx="1242414" cy="306225"/>
        </a:xfrm>
        <a:prstGeom prst="rect">
          <a:avLst/>
        </a:prstGeom>
        <a:solidFill>
          <a:schemeClr val="tx2">
            <a:lumMod val="50000"/>
          </a:schemeClr>
        </a:solidFill>
        <a:ln>
          <a:solidFill>
            <a:schemeClr val="tx2">
              <a:lumMod val="50000"/>
            </a:schemeClr>
          </a:solidFill>
        </a:ln>
        <a:effectLst>
          <a:outerShdw blurRad="50800" dist="50800" dir="5400000" algn="ctr" rotWithShape="0">
            <a:schemeClr val="tx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50" b="1">
              <a:solidFill>
                <a:schemeClr val="bg1"/>
              </a:solidFill>
              <a:latin typeface="Arial Black" panose="020B0A04020102020204" pitchFamily="34" charset="0"/>
            </a:rPr>
            <a:t>Top</a:t>
          </a:r>
          <a:r>
            <a:rPr lang="en-US" sz="1250" b="1" baseline="0">
              <a:solidFill>
                <a:schemeClr val="bg1"/>
              </a:solidFill>
            </a:rPr>
            <a:t> </a:t>
          </a:r>
          <a:r>
            <a:rPr lang="en-US" sz="1250" b="1" baseline="0">
              <a:solidFill>
                <a:schemeClr val="bg1"/>
              </a:solidFill>
              <a:latin typeface="Arial Black" panose="020B0A04020102020204" pitchFamily="34" charset="0"/>
            </a:rPr>
            <a:t>Region</a:t>
          </a:r>
        </a:p>
      </xdr:txBody>
    </xdr:sp>
    <xdr:clientData/>
  </xdr:twoCellAnchor>
  <xdr:twoCellAnchor>
    <xdr:from>
      <xdr:col>8</xdr:col>
      <xdr:colOff>160045</xdr:colOff>
      <xdr:row>9</xdr:row>
      <xdr:rowOff>152400</xdr:rowOff>
    </xdr:from>
    <xdr:to>
      <xdr:col>19</xdr:col>
      <xdr:colOff>502393</xdr:colOff>
      <xdr:row>31</xdr:row>
      <xdr:rowOff>22087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520EC08-D4D1-4C5A-B831-9961D3CBA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502422</xdr:colOff>
      <xdr:row>51</xdr:row>
      <xdr:rowOff>166517</xdr:rowOff>
    </xdr:from>
    <xdr:to>
      <xdr:col>28</xdr:col>
      <xdr:colOff>476981</xdr:colOff>
      <xdr:row>53</xdr:row>
      <xdr:rowOff>159121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091515E-3732-070F-5398-3DABD16410E7}"/>
            </a:ext>
          </a:extLst>
        </xdr:cNvPr>
        <xdr:cNvSpPr/>
      </xdr:nvSpPr>
      <xdr:spPr>
        <a:xfrm>
          <a:off x="16393297" y="9477205"/>
          <a:ext cx="1196934" cy="357729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baseline="0">
              <a:solidFill>
                <a:schemeClr val="tx1"/>
              </a:solidFill>
              <a:latin typeface="Agency FB" panose="020B0503020202020204" pitchFamily="34" charset="0"/>
            </a:rPr>
            <a:t>West</a:t>
          </a:r>
        </a:p>
      </xdr:txBody>
    </xdr:sp>
    <xdr:clientData/>
  </xdr:twoCellAnchor>
  <xdr:twoCellAnchor>
    <xdr:from>
      <xdr:col>26</xdr:col>
      <xdr:colOff>433606</xdr:colOff>
      <xdr:row>32</xdr:row>
      <xdr:rowOff>24595</xdr:rowOff>
    </xdr:from>
    <xdr:to>
      <xdr:col>28</xdr:col>
      <xdr:colOff>461963</xdr:colOff>
      <xdr:row>33</xdr:row>
      <xdr:rowOff>126947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EEE6BC0-2B01-6DDE-1D7A-DB11AF2CAAD3}"/>
            </a:ext>
          </a:extLst>
        </xdr:cNvPr>
        <xdr:cNvSpPr/>
      </xdr:nvSpPr>
      <xdr:spPr>
        <a:xfrm>
          <a:off x="16283206" y="5815795"/>
          <a:ext cx="1247557" cy="283327"/>
        </a:xfrm>
        <a:prstGeom prst="rect">
          <a:avLst/>
        </a:prstGeom>
        <a:solidFill>
          <a:schemeClr val="tx2">
            <a:lumMod val="50000"/>
          </a:schemeClr>
        </a:solidFill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Top</a:t>
          </a:r>
          <a:r>
            <a:rPr lang="en-US" sz="1200" b="1" baseline="0"/>
            <a:t> Category</a:t>
          </a:r>
          <a:endParaRPr lang="en-US" sz="1200" b="1"/>
        </a:p>
      </xdr:txBody>
    </xdr:sp>
    <xdr:clientData/>
  </xdr:twoCellAnchor>
  <xdr:twoCellAnchor>
    <xdr:from>
      <xdr:col>26</xdr:col>
      <xdr:colOff>450271</xdr:colOff>
      <xdr:row>33</xdr:row>
      <xdr:rowOff>158338</xdr:rowOff>
    </xdr:from>
    <xdr:to>
      <xdr:col>28</xdr:col>
      <xdr:colOff>447675</xdr:colOff>
      <xdr:row>35</xdr:row>
      <xdr:rowOff>64324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822A87-2307-7B05-C586-338E992252BD}"/>
            </a:ext>
          </a:extLst>
        </xdr:cNvPr>
        <xdr:cNvSpPr/>
      </xdr:nvSpPr>
      <xdr:spPr>
        <a:xfrm>
          <a:off x="16299871" y="6130513"/>
          <a:ext cx="1216604" cy="26793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tx1"/>
              </a:solidFill>
            </a:rPr>
            <a:t>Electronics</a:t>
          </a:r>
        </a:p>
      </xdr:txBody>
    </xdr:sp>
    <xdr:clientData/>
  </xdr:twoCellAnchor>
  <xdr:twoCellAnchor>
    <xdr:from>
      <xdr:col>26</xdr:col>
      <xdr:colOff>445929</xdr:colOff>
      <xdr:row>36</xdr:row>
      <xdr:rowOff>38877</xdr:rowOff>
    </xdr:from>
    <xdr:to>
      <xdr:col>28</xdr:col>
      <xdr:colOff>457200</xdr:colOff>
      <xdr:row>37</xdr:row>
      <xdr:rowOff>132888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3419A9F-857E-2FF3-CD89-DC0CB2F93DDB}"/>
            </a:ext>
          </a:extLst>
        </xdr:cNvPr>
        <xdr:cNvSpPr/>
      </xdr:nvSpPr>
      <xdr:spPr>
        <a:xfrm>
          <a:off x="16214664" y="6756918"/>
          <a:ext cx="1224250" cy="280623"/>
        </a:xfrm>
        <a:prstGeom prst="rect">
          <a:avLst/>
        </a:prstGeom>
        <a:solidFill>
          <a:schemeClr val="tx2">
            <a:lumMod val="50000"/>
          </a:schemeClr>
        </a:solidFill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latin typeface="Aptos Display" panose="020B0004020202020204" pitchFamily="34" charset="0"/>
            </a:rPr>
            <a:t>Top</a:t>
          </a:r>
          <a:r>
            <a:rPr lang="en-US" sz="1100" b="1" baseline="0">
              <a:latin typeface="Aptos Display" panose="020B0004020202020204" pitchFamily="34" charset="0"/>
            </a:rPr>
            <a:t> Empolyee</a:t>
          </a:r>
          <a:endParaRPr lang="en-US" sz="1100" b="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26</xdr:col>
      <xdr:colOff>453142</xdr:colOff>
      <xdr:row>37</xdr:row>
      <xdr:rowOff>166345</xdr:rowOff>
    </xdr:from>
    <xdr:to>
      <xdr:col>28</xdr:col>
      <xdr:colOff>414338</xdr:colOff>
      <xdr:row>39</xdr:row>
      <xdr:rowOff>127927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0909BF3-0F16-F75E-30C2-B7BA060D09A2}"/>
            </a:ext>
          </a:extLst>
        </xdr:cNvPr>
        <xdr:cNvSpPr/>
      </xdr:nvSpPr>
      <xdr:spPr>
        <a:xfrm>
          <a:off x="16360587" y="6957600"/>
          <a:ext cx="1184846" cy="32867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Priya</a:t>
          </a:r>
          <a:r>
            <a:rPr lang="en-US" sz="1100" b="1" baseline="0"/>
            <a:t> </a:t>
          </a:r>
          <a:r>
            <a:rPr lang="en-US" sz="1100" b="1" baseline="0">
              <a:solidFill>
                <a:schemeClr val="tx1"/>
              </a:solidFill>
            </a:rPr>
            <a:t>Sharma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495299</xdr:colOff>
      <xdr:row>40</xdr:row>
      <xdr:rowOff>135107</xdr:rowOff>
    </xdr:from>
    <xdr:to>
      <xdr:col>28</xdr:col>
      <xdr:colOff>540564</xdr:colOff>
      <xdr:row>42</xdr:row>
      <xdr:rowOff>33338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415F325-E2D1-46AF-8251-2509C9C760C7}"/>
            </a:ext>
          </a:extLst>
        </xdr:cNvPr>
        <xdr:cNvSpPr/>
      </xdr:nvSpPr>
      <xdr:spPr>
        <a:xfrm>
          <a:off x="16327966" y="7429466"/>
          <a:ext cx="1263162" cy="262949"/>
        </a:xfrm>
        <a:prstGeom prst="rect">
          <a:avLst/>
        </a:prstGeom>
        <a:solidFill>
          <a:schemeClr val="tx2">
            <a:lumMod val="50000"/>
          </a:schemeClr>
        </a:solidFill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Total</a:t>
          </a:r>
          <a:r>
            <a:rPr lang="en-US" sz="1200" b="1" baseline="0"/>
            <a:t> Revenue</a:t>
          </a:r>
          <a:endParaRPr lang="en-US" sz="1200" b="1"/>
        </a:p>
      </xdr:txBody>
    </xdr:sp>
    <xdr:clientData/>
  </xdr:twoCellAnchor>
  <xdr:twoCellAnchor>
    <xdr:from>
      <xdr:col>26</xdr:col>
      <xdr:colOff>491884</xdr:colOff>
      <xdr:row>42</xdr:row>
      <xdr:rowOff>23486</xdr:rowOff>
    </xdr:from>
    <xdr:to>
      <xdr:col>28</xdr:col>
      <xdr:colOff>516609</xdr:colOff>
      <xdr:row>43</xdr:row>
      <xdr:rowOff>122560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DC5DBC7-56BB-D801-1BEE-80DC47C9C38B}"/>
            </a:ext>
          </a:extLst>
        </xdr:cNvPr>
        <xdr:cNvSpPr/>
      </xdr:nvSpPr>
      <xdr:spPr>
        <a:xfrm>
          <a:off x="16274325" y="7617655"/>
          <a:ext cx="1238759" cy="27988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1060251.74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  <xdr:twoCellAnchor>
    <xdr:from>
      <xdr:col>26</xdr:col>
      <xdr:colOff>495085</xdr:colOff>
      <xdr:row>44</xdr:row>
      <xdr:rowOff>154982</xdr:rowOff>
    </xdr:from>
    <xdr:to>
      <xdr:col>28</xdr:col>
      <xdr:colOff>510208</xdr:colOff>
      <xdr:row>46</xdr:row>
      <xdr:rowOff>55966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E2DD0D86-5F9B-0E12-3BC4-AE1AD7C07E67}"/>
            </a:ext>
          </a:extLst>
        </xdr:cNvPr>
        <xdr:cNvSpPr/>
      </xdr:nvSpPr>
      <xdr:spPr>
        <a:xfrm>
          <a:off x="16344685" y="8318321"/>
          <a:ext cx="1234323" cy="272045"/>
        </a:xfrm>
        <a:prstGeom prst="rect">
          <a:avLst/>
        </a:prstGeom>
        <a:solidFill>
          <a:schemeClr val="tx2">
            <a:lumMod val="50000"/>
          </a:schemeClr>
        </a:solidFill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12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Profit</a:t>
          </a:r>
          <a:r>
            <a:rPr lang="en-US" sz="1200" b="1">
              <a:solidFill>
                <a:schemeClr val="tx1"/>
              </a:solidFill>
              <a:effectLst/>
            </a:rPr>
            <a:t> 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479580</xdr:colOff>
      <xdr:row>46</xdr:row>
      <xdr:rowOff>95916</xdr:rowOff>
    </xdr:from>
    <xdr:to>
      <xdr:col>28</xdr:col>
      <xdr:colOff>530087</xdr:colOff>
      <xdr:row>48</xdr:row>
      <xdr:rowOff>47957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675106C9-A02B-CD18-E5D9-E592DA15D6F3}"/>
            </a:ext>
          </a:extLst>
        </xdr:cNvPr>
        <xdr:cNvSpPr/>
      </xdr:nvSpPr>
      <xdr:spPr>
        <a:xfrm>
          <a:off x="16329180" y="8630316"/>
          <a:ext cx="1269707" cy="32310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264031.74</a:t>
          </a:r>
          <a:r>
            <a:rPr lang="en-US">
              <a:solidFill>
                <a:schemeClr val="tx1"/>
              </a:solidFill>
              <a:effectLst/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328246</xdr:colOff>
      <xdr:row>4</xdr:row>
      <xdr:rowOff>105508</xdr:rowOff>
    </xdr:from>
    <xdr:to>
      <xdr:col>26</xdr:col>
      <xdr:colOff>234462</xdr:colOff>
      <xdr:row>7</xdr:row>
      <xdr:rowOff>82061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4C8B5B4-1A11-96D5-408D-E9BC36629EA6}"/>
            </a:ext>
          </a:extLst>
        </xdr:cNvPr>
        <xdr:cNvSpPr/>
      </xdr:nvSpPr>
      <xdr:spPr>
        <a:xfrm>
          <a:off x="7033846" y="855785"/>
          <a:ext cx="9050216" cy="539261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 b="1">
              <a:solidFill>
                <a:schemeClr val="tx1"/>
              </a:solidFill>
            </a:rPr>
            <a:t>Logistics Performance Dashboard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MIKA" refreshedDate="46106.419128240741" createdVersion="8" refreshedVersion="8" minRefreshableVersion="3" recordCount="300" xr:uid="{2402BF64-CACD-4180-8F1A-173BDDB48EA9}">
  <cacheSource type="worksheet">
    <worksheetSource name="AB"/>
  </cacheSource>
  <cacheFields count="26">
    <cacheField name="ShipmentID" numFmtId="0">
      <sharedItems/>
    </cacheField>
    <cacheField name="ShipDate" numFmtId="14">
      <sharedItems containsSemiMixedTypes="0" containsNonDate="0" containsDate="1" containsString="0" minDate="2025-01-01T00:00:00" maxDate="2026-03-15T00:00:00" count="123">
        <d v="2026-03-14T00:00:00"/>
        <d v="2025-06-04T00:00:00"/>
        <d v="2025-01-15T00:00:00"/>
        <d v="2025-03-03T00:00:00"/>
        <d v="2025-02-27T00:00:00"/>
        <d v="2025-05-04T00:00:00"/>
        <d v="2025-02-24T00:00:00"/>
        <d v="2025-04-16T00:00:00"/>
        <d v="2025-02-13T00:00:00"/>
        <d v="2025-01-21T00:00:00"/>
        <d v="2025-03-09T00:00:00"/>
        <d v="2025-04-09T00:00:00"/>
        <d v="2025-02-18T00:00:00"/>
        <d v="2025-12-02T00:00:00"/>
        <d v="2025-03-02T00:00:00"/>
        <d v="2025-01-11T00:00:00"/>
        <d v="2025-05-01T00:00:00"/>
        <d v="2025-01-18T00:00:00"/>
        <d v="2025-04-23T00:00:00"/>
        <d v="2025-01-19T00:00:00"/>
        <d v="2025-01-27T00:00:00"/>
        <d v="2025-01-02T00:00:00"/>
        <d v="2025-01-09T00:00:00"/>
        <d v="2025-01-24T00:00:00"/>
        <d v="2025-04-27T00:00:00"/>
        <d v="2025-03-06T00:00:00"/>
        <d v="2025-11-01T00:00:00"/>
        <d v="2025-04-26T00:00:00"/>
        <d v="2025-02-26T00:00:00"/>
        <d v="2025-04-17T00:00:00"/>
        <d v="2025-04-12T00:00:00"/>
        <d v="2025-05-03T00:00:00"/>
        <d v="2025-04-13T00:00:00"/>
        <d v="2025-02-23T00:00:00"/>
        <d v="2025-01-30T00:00:00"/>
        <d v="2025-01-17T00:00:00"/>
        <d v="2025-01-22T00:00:00"/>
        <d v="2025-04-03T00:00:00"/>
        <d v="2025-02-05T00:00:00"/>
        <d v="2025-04-01T00:00:00"/>
        <d v="2025-02-01T00:00:00"/>
        <d v="2025-02-03T00:00:00"/>
        <d v="2025-01-05T00:00:00"/>
        <d v="2025-01-31T00:00:00"/>
        <d v="2025-01-04T00:00:00"/>
        <d v="2025-01-07T00:00:00"/>
        <d v="2025-01-08T00:00:00"/>
        <d v="2025-02-11T00:00:00"/>
        <d v="2025-02-06T00:00:00"/>
        <d v="2025-05-02T00:00:00"/>
        <d v="2025-03-05T00:00:00"/>
        <d v="2025-02-21T00:00:00"/>
        <d v="2025-04-25T00:00:00"/>
        <d v="2025-11-04T00:00:00"/>
        <d v="2025-04-22T00:00:00"/>
        <d v="2025-04-15T00:00:00"/>
        <d v="2025-03-17T00:00:00"/>
        <d v="2025-01-28T00:00:00"/>
        <d v="2025-10-04T00:00:00"/>
        <d v="2025-02-14T00:00:00"/>
        <d v="2025-03-11T00:00:00"/>
        <d v="2025-04-19T00:00:00"/>
        <d v="2025-04-10T00:00:00"/>
        <d v="2025-06-01T00:00:00"/>
        <d v="2025-03-15T00:00:00"/>
        <d v="2025-07-02T00:00:00"/>
        <d v="2025-04-14T00:00:00"/>
        <d v="2025-08-04T00:00:00"/>
        <d v="2025-02-28T00:00:00"/>
        <d v="2025-04-30T00:00:00"/>
        <d v="2025-04-11T00:00:00"/>
        <d v="2025-01-14T00:00:00"/>
        <d v="2025-09-03T00:00:00"/>
        <d v="2025-02-12T00:00:00"/>
        <d v="2025-08-01T00:00:00"/>
        <d v="2025-04-04T00:00:00"/>
        <d v="2025-04-06T00:00:00"/>
        <d v="2025-03-10T00:00:00"/>
        <d v="2025-01-01T00:00:00"/>
        <d v="2025-02-20T00:00:00"/>
        <d v="2025-01-03T00:00:00"/>
        <d v="2025-02-22T00:00:00"/>
        <d v="2025-02-09T00:00:00"/>
        <d v="2025-08-03T00:00:00"/>
        <d v="2025-11-03T00:00:00"/>
        <d v="2025-03-12T00:00:00"/>
        <d v="2025-01-10T00:00:00"/>
        <d v="2025-02-19T00:00:00"/>
        <d v="2025-02-25T00:00:00"/>
        <d v="2025-01-12T00:00:00"/>
        <d v="2025-03-27T00:00:00"/>
        <d v="2025-03-19T00:00:00"/>
        <d v="2025-04-05T00:00:00"/>
        <d v="2025-02-16T00:00:00"/>
        <d v="2025-03-16T00:00:00"/>
        <d v="2025-11-02T00:00:00"/>
        <d v="2025-02-15T00:00:00"/>
        <d v="2025-09-01T00:00:00"/>
        <d v="2025-04-02T00:00:00"/>
        <d v="2025-01-25T00:00:00"/>
        <d v="2025-09-04T00:00:00"/>
        <d v="2025-01-26T00:00:00"/>
        <d v="2025-03-07T00:00:00"/>
        <d v="2025-04-08T00:00:00"/>
        <d v="2025-03-13T00:00:00"/>
        <d v="2025-01-13T00:00:00"/>
        <d v="2025-03-08T00:00:00"/>
        <d v="2025-01-23T00:00:00"/>
        <d v="2025-03-20T00:00:00"/>
        <d v="2025-04-29T00:00:00"/>
        <d v="2025-04-28T00:00:00"/>
        <d v="2025-06-02T00:00:00"/>
        <d v="2025-03-14T00:00:00"/>
        <d v="2025-03-24T00:00:00"/>
        <d v="2025-03-23T00:00:00"/>
        <d v="2025-03-21T00:00:00"/>
        <d v="2025-03-26T00:00:00"/>
        <d v="2025-02-08T00:00:00"/>
        <d v="2025-09-02T00:00:00"/>
        <d v="2025-12-01T00:00:00"/>
        <d v="2025-07-03T00:00:00"/>
        <d v="2025-01-16T00:00:00"/>
        <d v="2025-03-30T00:00:00"/>
      </sharedItems>
      <fieldGroup par="25"/>
    </cacheField>
    <cacheField name="CustomerID" numFmtId="0">
      <sharedItems/>
    </cacheField>
    <cacheField name="EmployeeID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ProductCategory" numFmtId="0">
      <sharedItems count="5">
        <s v="Industrial Goods"/>
        <s v="Medical Equipment"/>
        <s v="Pharmaceuticals"/>
        <s v="Food Products"/>
        <s v="Electronics"/>
      </sharedItems>
    </cacheField>
    <cacheField name="DistanceKM" numFmtId="0">
      <sharedItems containsSemiMixedTypes="0" containsString="0" containsNumber="1" containsInteger="1" minValue="110" maxValue="1996"/>
    </cacheField>
    <cacheField name="WeightKG" numFmtId="0">
      <sharedItems containsSemiMixedTypes="0" containsString="0" containsNumber="1" containsInteger="1" minValue="52" maxValue="800"/>
    </cacheField>
    <cacheField name="ShippingFee" numFmtId="0">
      <sharedItems containsSemiMixedTypes="0" containsString="0" containsNumber="1" minValue="567.05999999999995" maxValue="7953.03"/>
    </cacheField>
    <cacheField name="Discount" numFmtId="0">
      <sharedItems containsSemiMixedTypes="0" containsString="0" containsNumber="1" containsInteger="1" minValue="0" maxValue="150"/>
    </cacheField>
    <cacheField name="NetRevenue" numFmtId="0">
      <sharedItems containsSemiMixedTypes="0" containsString="0" containsNumber="1" minValue="417.05999999999995" maxValue="7803.03" count="300">
        <n v="4025.16"/>
        <n v="3650.61"/>
        <n v="1736.34"/>
        <n v="1742.12"/>
        <n v="2232.1999999999998"/>
        <n v="5185.91"/>
        <n v="1900.42"/>
        <n v="5893.83"/>
        <n v="3956"/>
        <n v="3501.63"/>
        <n v="1856.45"/>
        <n v="1666.99"/>
        <n v="1300.24"/>
        <n v="2083.59"/>
        <n v="6092.19"/>
        <n v="1419.91"/>
        <n v="963.84999999999991"/>
        <n v="3489.6"/>
        <n v="1446.57"/>
        <n v="1538.72"/>
        <n v="6379.12"/>
        <n v="2121.81"/>
        <n v="1054.92"/>
        <n v="5125.49"/>
        <n v="7379.59"/>
        <n v="6671.7"/>
        <n v="5870.23"/>
        <n v="2860.14"/>
        <n v="4847.32"/>
        <n v="779.31"/>
        <n v="6153.82"/>
        <n v="5111.6000000000004"/>
        <n v="4213.21"/>
        <n v="5643.32"/>
        <n v="6279.35"/>
        <n v="1974.6"/>
        <n v="3405.27"/>
        <n v="2251.56"/>
        <n v="1386.82"/>
        <n v="6325.16"/>
        <n v="1610.61"/>
        <n v="4254.25"/>
        <n v="5173.6000000000004"/>
        <n v="5787.28"/>
        <n v="3036.36"/>
        <n v="3023.44"/>
        <n v="5945.2"/>
        <n v="6360.76"/>
        <n v="2746.14"/>
        <n v="4561.1099999999997"/>
        <n v="1595.17"/>
        <n v="4079.21"/>
        <n v="6314.6"/>
        <n v="3286.85"/>
        <n v="2690.11"/>
        <n v="2573.5"/>
        <n v="1460.16"/>
        <n v="1573.88"/>
        <n v="2215.73"/>
        <n v="727.34"/>
        <n v="4831.03"/>
        <n v="2261.96"/>
        <n v="2307.6799999999998"/>
        <n v="1110.18"/>
        <n v="1307.6199999999999"/>
        <n v="3911.22"/>
        <n v="4453.09"/>
        <n v="1364.94"/>
        <n v="2412.52"/>
        <n v="3965.33"/>
        <n v="1221.23"/>
        <n v="1145.05"/>
        <n v="7581.81"/>
        <n v="3674.54"/>
        <n v="2690.92"/>
        <n v="1376.17"/>
        <n v="1205.1300000000001"/>
        <n v="4541.99"/>
        <n v="3889.53"/>
        <n v="1922.62"/>
        <n v="3224.37"/>
        <n v="4886.88"/>
        <n v="4087.08"/>
        <n v="3712.77"/>
        <n v="1851.09"/>
        <n v="6732.11"/>
        <n v="3814.86"/>
        <n v="3373.97"/>
        <n v="973.79"/>
        <n v="3726"/>
        <n v="2526.63"/>
        <n v="2074.23"/>
        <n v="2272.5700000000002"/>
        <n v="1678.52"/>
        <n v="944.65000000000009"/>
        <n v="4465.09"/>
        <n v="1424.25"/>
        <n v="6005.66"/>
        <n v="2560.69"/>
        <n v="2902.68"/>
        <n v="3589.42"/>
        <n v="2024.79"/>
        <n v="4739.01"/>
        <n v="5410.26"/>
        <n v="5089.6499999999996"/>
        <n v="1964.85"/>
        <n v="2508.31"/>
        <n v="2284.4299999999998"/>
        <n v="6876.85"/>
        <n v="6333.61"/>
        <n v="3027.07"/>
        <n v="3048.17"/>
        <n v="1985.6599999999999"/>
        <n v="2399.5500000000002"/>
        <n v="4404.42"/>
        <n v="3242.98"/>
        <n v="6346.52"/>
        <n v="788.5"/>
        <n v="1124.4100000000001"/>
        <n v="3979.99"/>
        <n v="5446.25"/>
        <n v="3571.42"/>
        <n v="4506.1499999999996"/>
        <n v="1610.03"/>
        <n v="2690.73"/>
        <n v="4034.2700000000004"/>
        <n v="3902.37"/>
        <n v="3012.61"/>
        <n v="5956.26"/>
        <n v="4420.7299999999996"/>
        <n v="2565.58"/>
        <n v="2239.88"/>
        <n v="3473.14"/>
        <n v="2514.44"/>
        <n v="2028.83"/>
        <n v="2795.13"/>
        <n v="5276.53"/>
        <n v="4253.34"/>
        <n v="3428.58"/>
        <n v="3605.64"/>
        <n v="5906.47"/>
        <n v="4516.5"/>
        <n v="1408.75"/>
        <n v="2208.46"/>
        <n v="4044.67"/>
        <n v="3829.19"/>
        <n v="796.48"/>
        <n v="1371.3"/>
        <n v="3064.04"/>
        <n v="2402.34"/>
        <n v="4535.3500000000004"/>
        <n v="5443.89"/>
        <n v="977.8"/>
        <n v="3847.65"/>
        <n v="3226.28"/>
        <n v="4182.33"/>
        <n v="3111.63"/>
        <n v="1297.67"/>
        <n v="2366.4299999999998"/>
        <n v="4736.59"/>
        <n v="2723.83"/>
        <n v="1805.95"/>
        <n v="4659.13"/>
        <n v="6746.2"/>
        <n v="3363.41"/>
        <n v="1848.89"/>
        <n v="1374.7"/>
        <n v="2618.17"/>
        <n v="2276.9299999999998"/>
        <n v="2334.66"/>
        <n v="3022.84"/>
        <n v="4260.63"/>
        <n v="2405.98"/>
        <n v="5986.43"/>
        <n v="4289.53"/>
        <n v="4667.95"/>
        <n v="3773.28"/>
        <n v="4556.01"/>
        <n v="1989.52"/>
        <n v="2069.39"/>
        <n v="3888.07"/>
        <n v="6865.37"/>
        <n v="7505.97"/>
        <n v="4045.85"/>
        <n v="4189.41"/>
        <n v="4186.1099999999997"/>
        <n v="2373.15"/>
        <n v="5777.77"/>
        <n v="5411.73"/>
        <n v="4117.78"/>
        <n v="4396.03"/>
        <n v="977.47"/>
        <n v="5201.8999999999996"/>
        <n v="1911.15"/>
        <n v="988.67000000000007"/>
        <n v="1389"/>
        <n v="4171.8599999999997"/>
        <n v="5669.94"/>
        <n v="2486.59"/>
        <n v="4262.4799999999996"/>
        <n v="2554.2199999999998"/>
        <n v="2093.5500000000002"/>
        <n v="2548.9"/>
        <n v="5063.01"/>
        <n v="4131.3599999999997"/>
        <n v="6146.67"/>
        <n v="2305.13"/>
        <n v="5278.26"/>
        <n v="5528.46"/>
        <n v="2073.75"/>
        <n v="1892.05"/>
        <n v="6066.11"/>
        <n v="4101.79"/>
        <n v="4162.7"/>
        <n v="4012.62"/>
        <n v="3068.99"/>
        <n v="5308.55"/>
        <n v="6444.16"/>
        <n v="5653.74"/>
        <n v="2037.79"/>
        <n v="957.11"/>
        <n v="3774.32"/>
        <n v="1284.8399999999999"/>
        <n v="3217.25"/>
        <n v="4077.79"/>
        <n v="4354.3500000000004"/>
        <n v="6397.44"/>
        <n v="1694.81"/>
        <n v="3217.76"/>
        <n v="4316.26"/>
        <n v="5837.25"/>
        <n v="3114.98"/>
        <n v="3280.33"/>
        <n v="3422.15"/>
        <n v="5228.7"/>
        <n v="3685.41"/>
        <n v="5009.32"/>
        <n v="5298.36"/>
        <n v="417.05999999999995"/>
        <n v="5999.5"/>
        <n v="2415.9499999999998"/>
        <n v="7803.03"/>
        <n v="1692.92"/>
        <n v="4197.57"/>
        <n v="6303.07"/>
        <n v="2719.25"/>
        <n v="1992.58"/>
        <n v="3954.15"/>
        <n v="1915.06"/>
        <n v="5548.62"/>
        <n v="4772.83"/>
        <n v="3350.28"/>
        <n v="5416.02"/>
        <n v="2787.3"/>
        <n v="5113.13"/>
        <n v="6014.06"/>
        <n v="3250.03"/>
        <n v="3857.27"/>
        <n v="4200.57"/>
        <n v="3643.18"/>
        <n v="3635.28"/>
        <n v="3790.69"/>
        <n v="1853.11"/>
        <n v="3892.86"/>
        <n v="2284.4899999999998"/>
        <n v="3813.52"/>
        <n v="989.99"/>
        <n v="4751.8599999999997"/>
        <n v="1795.87"/>
        <n v="5887.44"/>
        <n v="3217.11"/>
        <n v="1968.65"/>
        <n v="3156.99"/>
        <n v="4512.4799999999996"/>
        <n v="3901.85"/>
        <n v="1700.96"/>
        <n v="5707.37"/>
        <n v="1848.92"/>
        <n v="3729.9"/>
        <n v="4562.25"/>
        <n v="546.51"/>
        <n v="4270"/>
        <n v="3847.54"/>
        <n v="5448.94"/>
        <n v="3079.8"/>
        <n v="2244.38"/>
        <n v="2781"/>
        <n v="1834.86"/>
        <n v="5885.24"/>
        <n v="1569.37"/>
        <n v="4163.7"/>
        <n v="1612.88"/>
        <n v="4370.5200000000004"/>
        <n v="1891.62"/>
        <n v="5842.06"/>
        <n v="3548.22"/>
        <n v="5321.75"/>
        <n v="2631.26"/>
        <n v="6908.55"/>
        <n v="6139.95"/>
      </sharedItems>
    </cacheField>
    <cacheField name="Cost" numFmtId="0">
      <sharedItems containsSemiMixedTypes="0" containsString="0" containsNumber="1" minValue="462.42" maxValue="6355.73"/>
    </cacheField>
    <cacheField name="Profit" numFmtId="0">
      <sharedItems containsSemiMixedTypes="0" containsString="0" containsNumber="1" minValue="-51.390000000000043" maxValue="2827.04"/>
    </cacheField>
    <cacheField name="Profit Margin" numFmtId="10">
      <sharedItems containsSemiMixedTypes="0" containsString="0" containsNumber="1" minValue="-0.12321968062149342" maxValue="0.39937801829206698"/>
    </cacheField>
    <cacheField name="Revenue per KM" numFmtId="0">
      <sharedItems containsSemiMixedTypes="0" containsString="0" containsNumber="1" minValue="0.64923698837796862" maxValue="43.081909090909093"/>
    </cacheField>
    <cacheField name="SHIPEMENT CATEGORY" numFmtId="0">
      <sharedItems/>
    </cacheField>
    <cacheField name="DeliveryDays" numFmtId="0">
      <sharedItems containsSemiMixedTypes="0" containsString="0" containsNumber="1" containsInteger="1" minValue="1" maxValue="8"/>
    </cacheField>
    <cacheField name="PaymentStatus" numFmtId="0">
      <sharedItems/>
    </cacheField>
    <cacheField name="Delivery status" numFmtId="0">
      <sharedItems/>
    </cacheField>
    <cacheField name="payement risk flag" numFmtId="0">
      <sharedItems/>
    </cacheField>
    <cacheField name="ProductCategories" numFmtId="0">
      <sharedItems/>
    </cacheField>
    <cacheField name="EmployeeName" numFmtId="0">
      <sharedItems count="5">
        <s v="Neha Verma"/>
        <s v="Priya Sharma"/>
        <s v="Amit Kulkarni"/>
        <s v="Rahul Mehta"/>
        <s v="Arjun Patel"/>
      </sharedItems>
    </cacheField>
    <cacheField name="HandlingstPerKG" numFmtId="0">
      <sharedItems containsSemiMixedTypes="0" containsString="0" containsNumber="1" minValue="1.5" maxValue="3"/>
    </cacheField>
    <cacheField name="Months (ShipDate)" numFmtId="0" databaseField="0">
      <fieldGroup base="1">
        <rangePr groupBy="months" startDate="2025-01-01T00:00:00" endDate="2026-03-15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3-2026"/>
        </groupItems>
      </fieldGroup>
    </cacheField>
    <cacheField name="Quarters (ShipDate)" numFmtId="0" databaseField="0">
      <fieldGroup base="1">
        <rangePr groupBy="quarters" startDate="2025-01-01T00:00:00" endDate="2026-03-15T00:00:00"/>
        <groupItems count="6">
          <s v="&lt;01-01-2025"/>
          <s v="Qtr1"/>
          <s v="Qtr2"/>
          <s v="Qtr3"/>
          <s v="Qtr4"/>
          <s v="&gt;15-03-2026"/>
        </groupItems>
      </fieldGroup>
    </cacheField>
    <cacheField name="Years (ShipDate)" numFmtId="0" databaseField="0">
      <fieldGroup base="1">
        <rangePr groupBy="years" startDate="2025-01-01T00:00:00" endDate="2026-03-15T00:00:00"/>
        <groupItems count="4">
          <s v="&lt;01-01-2025"/>
          <s v="2025"/>
          <s v="2026"/>
          <s v="&gt;15-03-2026"/>
        </groupItems>
      </fieldGroup>
    </cacheField>
  </cacheFields>
  <extLst>
    <ext xmlns:x14="http://schemas.microsoft.com/office/spreadsheetml/2009/9/main" uri="{725AE2AE-9491-48be-B2B4-4EB974FC3084}">
      <x14:pivotCacheDefinition pivotCacheId="10571700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001"/>
    <x v="0"/>
    <s v="C008"/>
    <s v="E04"/>
    <x v="0"/>
    <x v="0"/>
    <n v="1607"/>
    <n v="421"/>
    <n v="4125.16"/>
    <n v="100"/>
    <x v="0"/>
    <n v="2508.64"/>
    <n v="1516.52"/>
    <n v="0.37676017847737731"/>
    <n v="2.5047666459240823"/>
    <s v="MEDIUM"/>
    <n v="8"/>
    <s v="Paid"/>
    <s v="Delayed"/>
    <s v="Clear"/>
    <s v="Sun Pharmaceutical Industries"/>
    <x v="0"/>
    <n v="3"/>
  </r>
  <r>
    <s v="S002"/>
    <x v="1"/>
    <s v="C005"/>
    <s v="E04"/>
    <x v="1"/>
    <x v="1"/>
    <n v="977"/>
    <n v="475"/>
    <n v="3650.61"/>
    <n v="0"/>
    <x v="1"/>
    <n v="2887.46"/>
    <n v="763.15000000000009"/>
    <n v="0.20904725511626826"/>
    <n v="3.7365506653019449"/>
    <s v="LOW"/>
    <n v="1"/>
    <s v="Pending"/>
    <s v="Fast"/>
    <s v="Risk"/>
    <s v="Flipkart Internet Pvt Ltd"/>
    <x v="0"/>
    <n v="2"/>
  </r>
  <r>
    <s v="S003"/>
    <x v="2"/>
    <s v="C006"/>
    <s v="E02"/>
    <x v="1"/>
    <x v="0"/>
    <n v="541"/>
    <n v="178"/>
    <n v="1786.34"/>
    <n v="50"/>
    <x v="2"/>
    <n v="1176.1400000000001"/>
    <n v="560.19999999999982"/>
    <n v="0.3226326641095637"/>
    <n v="3.2095009242144177"/>
    <s v="LOW"/>
    <n v="7"/>
    <s v="Paid"/>
    <s v="Delayed"/>
    <s v="Clear"/>
    <s v=" Amazon Seller Services Pvt Ltd "/>
    <x v="1"/>
    <n v="3"/>
  </r>
  <r>
    <s v="S005"/>
    <x v="3"/>
    <s v="C010"/>
    <s v="E03"/>
    <x v="1"/>
    <x v="1"/>
    <n v="722"/>
    <n v="164"/>
    <n v="1842.12"/>
    <n v="100"/>
    <x v="3"/>
    <n v="1320.36"/>
    <n v="421.76"/>
    <n v="0.24209583725575737"/>
    <n v="2.4129085872576175"/>
    <s v="LOW"/>
    <n v="3"/>
    <s v="Overdue"/>
    <s v="Fast"/>
    <s v="Risk"/>
    <s v="BigBasket Retail Pvt Ltd"/>
    <x v="2"/>
    <n v="2"/>
  </r>
  <r>
    <s v="S006"/>
    <x v="4"/>
    <s v="C010"/>
    <s v="E01"/>
    <x v="2"/>
    <x v="2"/>
    <n v="875"/>
    <n v="314"/>
    <n v="2382.1999999999998"/>
    <n v="150"/>
    <x v="4"/>
    <n v="1540.1"/>
    <n v="692.09999999999991"/>
    <n v="0.31005286264671622"/>
    <n v="2.5510857142857142"/>
    <s v="LOW"/>
    <n v="2"/>
    <s v="Overdue"/>
    <s v="Fast"/>
    <s v="Risk"/>
    <s v="BigBasket Retail Pvt Ltd"/>
    <x v="3"/>
    <n v="2"/>
  </r>
  <r>
    <s v="S007"/>
    <x v="5"/>
    <s v="C005"/>
    <s v="E02"/>
    <x v="0"/>
    <x v="3"/>
    <n v="362"/>
    <n v="772"/>
    <n v="5185.91"/>
    <n v="0"/>
    <x v="5"/>
    <n v="4314.46"/>
    <n v="871.44999999999982"/>
    <n v="0.16804186729040801"/>
    <n v="14.325718232044199"/>
    <s v="LOW"/>
    <n v="8"/>
    <s v="Pending"/>
    <s v="Delayed"/>
    <s v="Risk"/>
    <s v="Flipkart Internet Pvt Ltd"/>
    <x v="1"/>
    <n v="1.5"/>
  </r>
  <r>
    <s v="S008"/>
    <x v="6"/>
    <s v="C010"/>
    <s v="E03"/>
    <x v="3"/>
    <x v="3"/>
    <n v="1261"/>
    <n v="187"/>
    <n v="1900.42"/>
    <n v="0"/>
    <x v="6"/>
    <n v="1536.94"/>
    <n v="363.48"/>
    <n v="0.19126298397196409"/>
    <n v="1.5070737509912768"/>
    <s v="LOW"/>
    <n v="6"/>
    <s v="Overdue"/>
    <s v="Delayed"/>
    <s v="Risk"/>
    <s v="BigBasket Retail Pvt Ltd"/>
    <x v="2"/>
    <n v="1.5"/>
  </r>
  <r>
    <s v="S009"/>
    <x v="7"/>
    <s v="C004"/>
    <s v="E02"/>
    <x v="2"/>
    <x v="0"/>
    <n v="1894"/>
    <n v="607"/>
    <n v="5993.83"/>
    <n v="100"/>
    <x v="7"/>
    <n v="4814.13"/>
    <n v="1079.6999999999998"/>
    <n v="0.18319157491817711"/>
    <n v="3.1118426610348466"/>
    <s v="MEDIUM"/>
    <n v="5"/>
    <s v="Overdue"/>
    <s v="Normal"/>
    <s v="Risk"/>
    <s v=" Fortis Healthcare"/>
    <x v="1"/>
    <n v="3"/>
  </r>
  <r>
    <s v="S010"/>
    <x v="0"/>
    <s v="C001 "/>
    <s v="E04"/>
    <x v="0"/>
    <x v="4"/>
    <n v="429"/>
    <n v="539"/>
    <n v="4056"/>
    <n v="100"/>
    <x v="8"/>
    <n v="3129.93"/>
    <n v="826.07000000000016"/>
    <n v="0.20881445904954504"/>
    <n v="9.2214452214452223"/>
    <s v="LOW"/>
    <n v="4"/>
    <s v="Pending"/>
    <s v="Normal"/>
    <s v="Risk"/>
    <s v="  Apollo Hospitals  "/>
    <x v="0"/>
    <n v="2.5"/>
  </r>
  <r>
    <s v="S011"/>
    <x v="8"/>
    <s v="C005"/>
    <s v="E01"/>
    <x v="3"/>
    <x v="4"/>
    <n v="1327"/>
    <n v="386"/>
    <n v="3651.63"/>
    <n v="150"/>
    <x v="9"/>
    <n v="3008.95"/>
    <n v="492.68000000000029"/>
    <n v="0.14070018819806784"/>
    <n v="2.6387565938206481"/>
    <s v="LOW"/>
    <n v="7"/>
    <s v="Pending"/>
    <s v="Delayed"/>
    <s v="Risk"/>
    <s v="Flipkart Internet Pvt Ltd"/>
    <x v="3"/>
    <n v="2.5"/>
  </r>
  <r>
    <s v="S012"/>
    <x v="9"/>
    <s v="C001 "/>
    <s v="E02"/>
    <x v="2"/>
    <x v="1"/>
    <n v="575"/>
    <n v="207"/>
    <n v="1856.45"/>
    <n v="0"/>
    <x v="10"/>
    <n v="1229.75"/>
    <n v="626.70000000000005"/>
    <n v="0.33757978938296213"/>
    <n v="3.228608695652174"/>
    <s v="LOW"/>
    <n v="7"/>
    <s v="Overdue"/>
    <s v="Delayed"/>
    <s v="Risk"/>
    <s v="  Apollo Hospitals  "/>
    <x v="1"/>
    <n v="2"/>
  </r>
  <r>
    <s v="S013"/>
    <x v="0"/>
    <s v="C008"/>
    <s v="E02"/>
    <x v="1"/>
    <x v="0"/>
    <n v="710"/>
    <n v="148"/>
    <n v="1716.99"/>
    <n v="50"/>
    <x v="11"/>
    <n v="1178.48"/>
    <n v="488.51"/>
    <n v="0.29304914846519775"/>
    <n v="2.3478732394366197"/>
    <s v="LOW"/>
    <n v="6"/>
    <s v="Pending"/>
    <s v="Delayed"/>
    <s v="Risk"/>
    <s v="Sun Pharmaceutical Industries"/>
    <x v="1"/>
    <n v="3"/>
  </r>
  <r>
    <s v="S014"/>
    <x v="3"/>
    <s v="C003"/>
    <s v="E01"/>
    <x v="3"/>
    <x v="4"/>
    <n v="401"/>
    <n v="176"/>
    <n v="1350.24"/>
    <n v="50"/>
    <x v="12"/>
    <n v="894.87"/>
    <n v="405.37"/>
    <n v="0.31176552021165321"/>
    <n v="3.2424937655860351"/>
    <s v="LOW"/>
    <n v="3"/>
    <s v="Pending"/>
    <s v="Fast"/>
    <s v="Risk"/>
    <s v="Tata Steel Limited "/>
    <x v="3"/>
    <n v="2.5"/>
  </r>
  <r>
    <s v="S015"/>
    <x v="10"/>
    <s v="C003"/>
    <s v="E03"/>
    <x v="0"/>
    <x v="2"/>
    <n v="1751"/>
    <n v="152"/>
    <n v="2183.59"/>
    <n v="100"/>
    <x v="13"/>
    <n v="1655.04"/>
    <n v="428.55000000000018"/>
    <n v="0.20567866038904015"/>
    <n v="1.1899428897772701"/>
    <s v="LOW"/>
    <n v="3"/>
    <s v="Paid"/>
    <s v="Fast"/>
    <s v="Clear"/>
    <s v="Tata Steel Limited "/>
    <x v="2"/>
    <n v="2"/>
  </r>
  <r>
    <s v="S016"/>
    <x v="11"/>
    <s v="C003"/>
    <s v="E03"/>
    <x v="3"/>
    <x v="0"/>
    <n v="1019"/>
    <n v="741"/>
    <n v="6242.19"/>
    <n v="150"/>
    <x v="14"/>
    <n v="4165.58"/>
    <n v="1926.6099999999997"/>
    <n v="0.31624259913101854"/>
    <n v="5.9785966633954857"/>
    <s v="MEDIUM"/>
    <n v="5"/>
    <s v="Pending"/>
    <s v="Normal"/>
    <s v="Risk"/>
    <s v="Tata Steel Limited "/>
    <x v="2"/>
    <n v="3"/>
  </r>
  <r>
    <s v="S017"/>
    <x v="12"/>
    <s v="C009"/>
    <s v="E03"/>
    <x v="3"/>
    <x v="4"/>
    <n v="1226"/>
    <n v="69"/>
    <n v="1519.91"/>
    <n v="100"/>
    <x v="15"/>
    <n v="1212.33"/>
    <n v="207.58000000000015"/>
    <n v="0.14619236430477997"/>
    <n v="1.1581647634584014"/>
    <s v="LOW"/>
    <n v="4"/>
    <s v="Pending"/>
    <s v="Normal"/>
    <s v="Risk"/>
    <s v="Lupin Pharmaceuticals"/>
    <x v="2"/>
    <n v="2.5"/>
  </r>
  <r>
    <s v="S018"/>
    <x v="13"/>
    <s v="C005"/>
    <s v="E02"/>
    <x v="2"/>
    <x v="0"/>
    <n v="989"/>
    <n v="62"/>
    <n v="1063.8499999999999"/>
    <n v="100"/>
    <x v="16"/>
    <n v="689.81"/>
    <n v="274.03999999999996"/>
    <n v="0.28431809928930851"/>
    <n v="0.97457027300303323"/>
    <s v="LOW"/>
    <n v="1"/>
    <s v="Paid"/>
    <s v="Fast"/>
    <s v="Clear"/>
    <s v="Flipkart Internet Pvt Ltd"/>
    <x v="1"/>
    <n v="3"/>
  </r>
  <r>
    <s v="S019"/>
    <x v="14"/>
    <s v="C003"/>
    <s v="E01"/>
    <x v="0"/>
    <x v="2"/>
    <n v="1320"/>
    <n v="373"/>
    <n v="3639.6"/>
    <n v="150"/>
    <x v="17"/>
    <n v="2777.43"/>
    <n v="712.17000000000007"/>
    <n v="0.20408356258596977"/>
    <n v="2.6436363636363636"/>
    <s v="LOW"/>
    <n v="3"/>
    <s v="Overdue"/>
    <s v="Fast"/>
    <s v="Risk"/>
    <s v="Tata Steel Limited "/>
    <x v="3"/>
    <n v="2"/>
  </r>
  <r>
    <s v="S020"/>
    <x v="0"/>
    <s v="C004"/>
    <s v="E04"/>
    <x v="0"/>
    <x v="3"/>
    <n v="1377"/>
    <n v="90"/>
    <n v="1446.57"/>
    <n v="0"/>
    <x v="18"/>
    <n v="1108.8599999999999"/>
    <n v="337.71000000000004"/>
    <n v="0.23345569173977065"/>
    <n v="1.0505228758169933"/>
    <s v="LOW"/>
    <n v="8"/>
    <s v="Overdue"/>
    <s v="Delayed"/>
    <s v="Risk"/>
    <s v=" Fortis Healthcare"/>
    <x v="0"/>
    <n v="1.5"/>
  </r>
  <r>
    <s v="S021"/>
    <x v="15"/>
    <s v="C003"/>
    <s v="E03"/>
    <x v="3"/>
    <x v="2"/>
    <n v="1418"/>
    <n v="82"/>
    <n v="1538.72"/>
    <n v="0"/>
    <x v="19"/>
    <n v="1205.8800000000001"/>
    <n v="332.83999999999992"/>
    <n v="0.21630965997712379"/>
    <n v="1.0851339915373766"/>
    <s v="LOW"/>
    <n v="3"/>
    <s v="Overdue"/>
    <s v="Fast"/>
    <s v="Risk"/>
    <s v="Tata Steel Limited "/>
    <x v="2"/>
    <n v="2"/>
  </r>
  <r>
    <s v="S022"/>
    <x v="16"/>
    <s v="C005"/>
    <s v="E03"/>
    <x v="3"/>
    <x v="1"/>
    <n v="419"/>
    <n v="731"/>
    <n v="6379.12"/>
    <n v="0"/>
    <x v="20"/>
    <n v="5303.89"/>
    <n v="1075.2299999999996"/>
    <n v="0.16855459687229579"/>
    <n v="15.224630071599044"/>
    <s v="MEDIUM"/>
    <n v="4"/>
    <s v="Paid"/>
    <s v="Normal"/>
    <s v="Clear"/>
    <s v="Flipkart Internet Pvt Ltd"/>
    <x v="2"/>
    <n v="2"/>
  </r>
  <r>
    <s v="S023"/>
    <x v="17"/>
    <s v="C006"/>
    <s v="E03"/>
    <x v="3"/>
    <x v="4"/>
    <n v="614"/>
    <n v="282"/>
    <n v="2171.81"/>
    <n v="50"/>
    <x v="21"/>
    <n v="1826.53"/>
    <n v="295.27999999999997"/>
    <n v="0.13916420414645986"/>
    <n v="3.45571661237785"/>
    <s v="LOW"/>
    <n v="4"/>
    <s v="Paid"/>
    <s v="Normal"/>
    <s v="Clear"/>
    <s v=" Amazon Seller Services Pvt Ltd "/>
    <x v="2"/>
    <n v="2.5"/>
  </r>
  <r>
    <s v="S024"/>
    <x v="0"/>
    <s v="C003"/>
    <s v="E01"/>
    <x v="2"/>
    <x v="3"/>
    <n v="1312"/>
    <n v="83"/>
    <n v="1154.92"/>
    <n v="100"/>
    <x v="22"/>
    <n v="938.59"/>
    <n v="116.33000000000004"/>
    <n v="0.1102737648352482"/>
    <n v="0.80405487804878051"/>
    <s v="LOW"/>
    <n v="5"/>
    <s v="Overdue"/>
    <s v="Normal"/>
    <s v="Risk"/>
    <s v="Tata Steel Limited "/>
    <x v="3"/>
    <n v="1.5"/>
  </r>
  <r>
    <s v="S025"/>
    <x v="18"/>
    <s v="C005"/>
    <s v="E02"/>
    <x v="3"/>
    <x v="4"/>
    <n v="356"/>
    <n v="732"/>
    <n v="5175.49"/>
    <n v="50"/>
    <x v="23"/>
    <n v="3640.79"/>
    <n v="1484.6999999999998"/>
    <n v="0.28966986571040038"/>
    <n v="14.397443820224719"/>
    <s v="MEDIUM"/>
    <n v="2"/>
    <s v="Overdue"/>
    <s v="Fast"/>
    <s v="Risk"/>
    <s v="Flipkart Internet Pvt Ltd"/>
    <x v="1"/>
    <n v="2.5"/>
  </r>
  <r>
    <s v="S026"/>
    <x v="19"/>
    <s v="C004"/>
    <s v="E01"/>
    <x v="3"/>
    <x v="4"/>
    <n v="972"/>
    <n v="782"/>
    <n v="7379.59"/>
    <n v="0"/>
    <x v="24"/>
    <n v="4749.58"/>
    <n v="2630.01"/>
    <n v="0.35638971812797188"/>
    <n v="7.592170781893004"/>
    <s v="HIGH"/>
    <n v="7"/>
    <s v="Paid"/>
    <s v="Delayed"/>
    <s v="Clear"/>
    <s v=" Fortis Healthcare"/>
    <x v="3"/>
    <n v="2.5"/>
  </r>
  <r>
    <s v="S027"/>
    <x v="20"/>
    <s v="C006"/>
    <s v="E05"/>
    <x v="3"/>
    <x v="1"/>
    <n v="1554"/>
    <n v="681"/>
    <n v="6721.7"/>
    <n v="50"/>
    <x v="25"/>
    <n v="4941.0600000000004"/>
    <n v="1730.6399999999994"/>
    <n v="0.25940015288457208"/>
    <n v="4.2932432432432428"/>
    <s v="MEDIUM"/>
    <n v="7"/>
    <s v="Paid"/>
    <s v="Delayed"/>
    <s v="Clear"/>
    <s v=" Amazon Seller Services Pvt Ltd "/>
    <x v="4"/>
    <n v="2"/>
  </r>
  <r>
    <s v="S028"/>
    <x v="21"/>
    <s v="C006"/>
    <s v="E01"/>
    <x v="1"/>
    <x v="3"/>
    <n v="573"/>
    <n v="800"/>
    <n v="5870.23"/>
    <n v="0"/>
    <x v="26"/>
    <n v="3823.25"/>
    <n v="2046.9799999999996"/>
    <n v="0.34870524664280611"/>
    <n v="10.244729493891796"/>
    <s v="HIGH"/>
    <n v="1"/>
    <s v="Paid"/>
    <s v="Fast"/>
    <s v="Clear"/>
    <s v=" Amazon Seller Services Pvt Ltd "/>
    <x v="3"/>
    <n v="1.5"/>
  </r>
  <r>
    <s v="S029"/>
    <x v="22"/>
    <s v="C008"/>
    <s v="E03"/>
    <x v="3"/>
    <x v="1"/>
    <n v="869"/>
    <n v="395"/>
    <n v="2960.14"/>
    <n v="100"/>
    <x v="27"/>
    <n v="1874"/>
    <n v="986.13999999999987"/>
    <n v="0.34478731810330959"/>
    <n v="3.2913003452243959"/>
    <s v="LOW"/>
    <n v="7"/>
    <s v="Paid"/>
    <s v="Delayed"/>
    <s v="Clear"/>
    <s v="Sun Pharmaceutical Industries"/>
    <x v="2"/>
    <n v="2"/>
  </r>
  <r>
    <s v="S030"/>
    <x v="0"/>
    <s v="C004"/>
    <s v="E02"/>
    <x v="0"/>
    <x v="4"/>
    <n v="1373"/>
    <n v="503"/>
    <n v="4897.32"/>
    <n v="50"/>
    <x v="28"/>
    <n v="3268.35"/>
    <n v="1578.9699999999998"/>
    <n v="0.32574082173242119"/>
    <n v="3.5304588492352509"/>
    <s v="MEDIUM"/>
    <n v="7"/>
    <s v="Overdue"/>
    <s v="Delayed"/>
    <s v="Risk"/>
    <s v=" Fortis Healthcare"/>
    <x v="1"/>
    <n v="2.5"/>
  </r>
  <r>
    <s v="S031"/>
    <x v="23"/>
    <s v="C002"/>
    <s v="E05"/>
    <x v="0"/>
    <x v="0"/>
    <n v="134"/>
    <n v="100"/>
    <n v="779.31"/>
    <n v="0"/>
    <x v="29"/>
    <n v="612.28"/>
    <n v="167.02999999999997"/>
    <n v="0.21433062581001139"/>
    <n v="5.8157462686567163"/>
    <s v="LOW"/>
    <n v="8"/>
    <s v="Paid"/>
    <s v="Delayed"/>
    <s v="Clear"/>
    <s v="Reliance Retail Ltd"/>
    <x v="4"/>
    <n v="3"/>
  </r>
  <r>
    <s v="S032"/>
    <x v="24"/>
    <s v="C007"/>
    <s v="E04"/>
    <x v="3"/>
    <x v="0"/>
    <n v="298"/>
    <n v="732"/>
    <n v="6203.82"/>
    <n v="50"/>
    <x v="30"/>
    <n v="4240.5200000000004"/>
    <n v="1913.2999999999993"/>
    <n v="0.31091257137842826"/>
    <n v="20.650402684563758"/>
    <s v="MEDIUM"/>
    <n v="1"/>
    <s v="Pending"/>
    <s v="Fast"/>
    <s v="Risk"/>
    <s v="ITC Limited Foods Division"/>
    <x v="0"/>
    <n v="3"/>
  </r>
  <r>
    <s v="S033"/>
    <x v="12"/>
    <s v="C009"/>
    <s v="E02"/>
    <x v="0"/>
    <x v="1"/>
    <n v="914"/>
    <n v="581"/>
    <n v="5211.6000000000004"/>
    <n v="100"/>
    <x v="31"/>
    <n v="3689.03"/>
    <n v="1422.5700000000002"/>
    <n v="0.27830229282416463"/>
    <n v="5.5925601750547047"/>
    <s v="MEDIUM"/>
    <n v="6"/>
    <s v="Paid"/>
    <s v="Delayed"/>
    <s v="Clear"/>
    <s v="Lupin Pharmaceuticals"/>
    <x v="1"/>
    <n v="2"/>
  </r>
  <r>
    <s v="S034"/>
    <x v="5"/>
    <s v="C001 "/>
    <s v="E04"/>
    <x v="3"/>
    <x v="3"/>
    <n v="1787"/>
    <n v="579"/>
    <n v="4363.21"/>
    <n v="150"/>
    <x v="32"/>
    <n v="2661.05"/>
    <n v="1552.1599999999999"/>
    <n v="0.36840318901739999"/>
    <n v="2.3577000559597092"/>
    <s v="MEDIUM"/>
    <n v="7"/>
    <s v="Pending"/>
    <s v="Delayed"/>
    <s v="Risk"/>
    <s v="  Apollo Hospitals  "/>
    <x v="0"/>
    <n v="1.5"/>
  </r>
  <r>
    <s v="S035"/>
    <x v="25"/>
    <s v="C007"/>
    <s v="E02"/>
    <x v="0"/>
    <x v="1"/>
    <n v="1869"/>
    <n v="713"/>
    <n v="5693.32"/>
    <n v="50"/>
    <x v="33"/>
    <n v="3860.61"/>
    <n v="1782.7099999999996"/>
    <n v="0.31589737955671476"/>
    <n v="3.0194328517924021"/>
    <s v="MEDIUM"/>
    <n v="2"/>
    <s v="Pending"/>
    <s v="Fast"/>
    <s v="Risk"/>
    <s v="ITC Limited Foods Division"/>
    <x v="1"/>
    <n v="2"/>
  </r>
  <r>
    <s v="S036"/>
    <x v="26"/>
    <s v="C003"/>
    <s v="E04"/>
    <x v="0"/>
    <x v="3"/>
    <n v="582"/>
    <n v="713"/>
    <n v="6379.35"/>
    <n v="100"/>
    <x v="34"/>
    <n v="5176.5600000000004"/>
    <n v="1102.79"/>
    <n v="0.17562168058795893"/>
    <n v="10.789261168384881"/>
    <s v="MEDIUM"/>
    <n v="6"/>
    <s v="Overdue"/>
    <s v="Delayed"/>
    <s v="Risk"/>
    <s v="Tata Steel Limited "/>
    <x v="0"/>
    <n v="1.5"/>
  </r>
  <r>
    <s v="S037"/>
    <x v="27"/>
    <s v="C008"/>
    <s v="E02"/>
    <x v="3"/>
    <x v="2"/>
    <n v="1797"/>
    <n v="101"/>
    <n v="2024.6"/>
    <n v="50"/>
    <x v="35"/>
    <n v="1659.29"/>
    <n v="315.30999999999995"/>
    <n v="0.15968297376683882"/>
    <n v="1.0988313856427379"/>
    <s v="LOW"/>
    <n v="7"/>
    <s v="Paid"/>
    <s v="Delayed"/>
    <s v="Clear"/>
    <s v="Sun Pharmaceutical Industries"/>
    <x v="1"/>
    <n v="2"/>
  </r>
  <r>
    <s v="S038"/>
    <x v="18"/>
    <s v="C005"/>
    <s v="E03"/>
    <x v="3"/>
    <x v="1"/>
    <n v="1531"/>
    <n v="367"/>
    <n v="3455.27"/>
    <n v="50"/>
    <x v="36"/>
    <n v="2419.52"/>
    <n v="985.75"/>
    <n v="0.28947778002919006"/>
    <n v="2.2242129327237099"/>
    <s v="LOW"/>
    <n v="1"/>
    <s v="Overdue"/>
    <s v="Fast"/>
    <s v="Risk"/>
    <s v="Flipkart Internet Pvt Ltd"/>
    <x v="2"/>
    <n v="2"/>
  </r>
  <r>
    <s v="S039"/>
    <x v="28"/>
    <s v="C003"/>
    <s v="E05"/>
    <x v="0"/>
    <x v="4"/>
    <n v="1151"/>
    <n v="274"/>
    <n v="2401.56"/>
    <n v="150"/>
    <x v="37"/>
    <n v="1658.08"/>
    <n v="593.48"/>
    <n v="0.26358613583471019"/>
    <n v="1.9561772371850563"/>
    <s v="LOW"/>
    <n v="6"/>
    <s v="Overdue"/>
    <s v="Delayed"/>
    <s v="Risk"/>
    <s v="Tata Steel Limited "/>
    <x v="4"/>
    <n v="2.5"/>
  </r>
  <r>
    <s v="S040"/>
    <x v="29"/>
    <s v="C002"/>
    <s v="E05"/>
    <x v="3"/>
    <x v="0"/>
    <n v="1739"/>
    <n v="105"/>
    <n v="1436.82"/>
    <n v="50"/>
    <x v="38"/>
    <n v="967.56"/>
    <n v="419.26"/>
    <n v="0.30231753219595908"/>
    <n v="0.79748131109833231"/>
    <s v="LOW"/>
    <n v="1"/>
    <s v="Paid"/>
    <s v="Fast"/>
    <s v="Clear"/>
    <s v="Reliance Retail Ltd"/>
    <x v="4"/>
    <n v="3"/>
  </r>
  <r>
    <s v="S041"/>
    <x v="29"/>
    <s v="C004"/>
    <s v="E04"/>
    <x v="1"/>
    <x v="3"/>
    <n v="464"/>
    <n v="798"/>
    <n v="6425.16"/>
    <n v="100"/>
    <x v="39"/>
    <n v="5422.83"/>
    <n v="902.32999999999993"/>
    <n v="0.14265726084399447"/>
    <n v="13.631810344827587"/>
    <s v="LOW"/>
    <n v="1"/>
    <s v="Pending"/>
    <s v="Fast"/>
    <s v="Risk"/>
    <s v=" Fortis Healthcare"/>
    <x v="0"/>
    <n v="1.5"/>
  </r>
  <r>
    <s v="S042"/>
    <x v="30"/>
    <s v="C002"/>
    <s v="E01"/>
    <x v="0"/>
    <x v="1"/>
    <n v="933"/>
    <n v="163"/>
    <n v="1760.61"/>
    <n v="150"/>
    <x v="40"/>
    <n v="1243.4000000000001"/>
    <n v="367.20999999999981"/>
    <n v="0.2279943623844381"/>
    <n v="1.7262700964630224"/>
    <s v="LOW"/>
    <n v="6"/>
    <s v="Overdue"/>
    <s v="Delayed"/>
    <s v="Risk"/>
    <s v="Reliance Retail Ltd"/>
    <x v="3"/>
    <n v="2"/>
  </r>
  <r>
    <s v="S043"/>
    <x v="0"/>
    <s v="C008"/>
    <s v="E03"/>
    <x v="3"/>
    <x v="1"/>
    <n v="928"/>
    <n v="455"/>
    <n v="4404.25"/>
    <n v="150"/>
    <x v="41"/>
    <n v="2895.68"/>
    <n v="1358.5700000000002"/>
    <n v="0.31934418522653818"/>
    <n v="4.5843211206896548"/>
    <s v="MEDIUM"/>
    <n v="1"/>
    <s v="Pending"/>
    <s v="Fast"/>
    <s v="Risk"/>
    <s v="Sun Pharmaceutical Industries"/>
    <x v="2"/>
    <n v="2"/>
  </r>
  <r>
    <s v="S044"/>
    <x v="31"/>
    <s v="C005"/>
    <s v="E01"/>
    <x v="2"/>
    <x v="4"/>
    <n v="1840"/>
    <n v="637"/>
    <n v="5273.6"/>
    <n v="100"/>
    <x v="42"/>
    <n v="3169"/>
    <n v="2004.6000000000004"/>
    <n v="0.38746714086902739"/>
    <n v="2.8117391304347827"/>
    <s v="HIGH"/>
    <n v="3"/>
    <s v="Pending"/>
    <s v="Fast"/>
    <s v="Risk"/>
    <s v="Flipkart Internet Pvt Ltd"/>
    <x v="3"/>
    <n v="2.5"/>
  </r>
  <r>
    <s v="S045"/>
    <x v="32"/>
    <s v="C001 "/>
    <s v="E03"/>
    <x v="0"/>
    <x v="1"/>
    <n v="1736"/>
    <n v="532"/>
    <n v="5837.28"/>
    <n v="50"/>
    <x v="43"/>
    <n v="4813.8"/>
    <n v="973.47999999999956"/>
    <n v="0.16821028185952633"/>
    <n v="3.3336866359447002"/>
    <s v="LOW"/>
    <n v="1"/>
    <s v="Paid"/>
    <s v="Fast"/>
    <s v="Clear"/>
    <s v="  Apollo Hospitals  "/>
    <x v="2"/>
    <n v="2"/>
  </r>
  <r>
    <s v="S046"/>
    <x v="33"/>
    <s v="C004"/>
    <s v="E03"/>
    <x v="2"/>
    <x v="0"/>
    <n v="1450"/>
    <n v="338"/>
    <n v="3086.36"/>
    <n v="50"/>
    <x v="44"/>
    <n v="2469.21"/>
    <n v="567.15000000000009"/>
    <n v="0.18678615183970282"/>
    <n v="2.0940413793103447"/>
    <s v="LOW"/>
    <n v="8"/>
    <s v="Pending"/>
    <s v="Delayed"/>
    <s v="Risk"/>
    <s v=" Fortis Healthcare"/>
    <x v="2"/>
    <n v="3"/>
  </r>
  <r>
    <s v="S047"/>
    <x v="0"/>
    <s v="C006"/>
    <s v="E02"/>
    <x v="3"/>
    <x v="4"/>
    <n v="1380"/>
    <n v="301"/>
    <n v="3173.44"/>
    <n v="150"/>
    <x v="45"/>
    <n v="1995.38"/>
    <n v="1028.06"/>
    <n v="0.34002989971687875"/>
    <n v="2.1908985507246377"/>
    <s v="MEDIUM"/>
    <n v="2"/>
    <s v="Pending"/>
    <s v="Fast"/>
    <s v="Risk"/>
    <s v=" Amazon Seller Services Pvt Ltd "/>
    <x v="1"/>
    <n v="2.5"/>
  </r>
  <r>
    <s v="S048"/>
    <x v="34"/>
    <s v="C003"/>
    <s v="E04"/>
    <x v="2"/>
    <x v="4"/>
    <n v="1829"/>
    <n v="605"/>
    <n v="5945.2"/>
    <n v="0"/>
    <x v="46"/>
    <n v="4293.58"/>
    <n v="1651.62"/>
    <n v="0.27780730673484488"/>
    <n v="3.2505194095133954"/>
    <s v="MEDIUM"/>
    <n v="8"/>
    <s v="Paid"/>
    <s v="Delayed"/>
    <s v="Clear"/>
    <s v="Tata Steel Limited "/>
    <x v="0"/>
    <n v="2.5"/>
  </r>
  <r>
    <s v="S049"/>
    <x v="35"/>
    <s v="C007"/>
    <s v="E02"/>
    <x v="3"/>
    <x v="4"/>
    <n v="212"/>
    <n v="717"/>
    <n v="6410.76"/>
    <n v="50"/>
    <x v="47"/>
    <n v="4578.3999999999996"/>
    <n v="1782.3600000000006"/>
    <n v="0.28021179859010564"/>
    <n v="30.003584905660379"/>
    <s v="MEDIUM"/>
    <n v="4"/>
    <s v="Overdue"/>
    <s v="Normal"/>
    <s v="Risk"/>
    <s v="ITC Limited Foods Division"/>
    <x v="1"/>
    <n v="2.5"/>
  </r>
  <r>
    <s v="S050"/>
    <x v="36"/>
    <s v="C010"/>
    <s v="E05"/>
    <x v="1"/>
    <x v="3"/>
    <n v="217"/>
    <n v="373"/>
    <n v="2796.14"/>
    <n v="50"/>
    <x v="48"/>
    <n v="1678.02"/>
    <n v="1068.1199999999999"/>
    <n v="0.38895322161288204"/>
    <n v="12.655023041474653"/>
    <s v="MEDIUM"/>
    <n v="5"/>
    <s v="Paid"/>
    <s v="Normal"/>
    <s v="Clear"/>
    <s v="BigBasket Retail Pvt Ltd"/>
    <x v="4"/>
    <n v="1.5"/>
  </r>
  <r>
    <s v="S051"/>
    <x v="37"/>
    <s v="C007"/>
    <s v="E01"/>
    <x v="2"/>
    <x v="1"/>
    <n v="1034"/>
    <n v="540"/>
    <n v="4611.1099999999997"/>
    <n v="50"/>
    <x v="49"/>
    <n v="3618.65"/>
    <n v="942.45999999999958"/>
    <n v="0.20662952658453745"/>
    <n v="4.4111315280464209"/>
    <s v="LOW"/>
    <n v="8"/>
    <s v="Pending"/>
    <s v="Delayed"/>
    <s v="Risk"/>
    <s v="ITC Limited Foods Division"/>
    <x v="3"/>
    <n v="2"/>
  </r>
  <r>
    <s v="S052"/>
    <x v="37"/>
    <s v="C003"/>
    <s v="E04"/>
    <x v="2"/>
    <x v="1"/>
    <n v="1018"/>
    <n v="158"/>
    <n v="1645.17"/>
    <n v="50"/>
    <x v="50"/>
    <n v="1316.6"/>
    <n v="278.57000000000016"/>
    <n v="0.17463342465066428"/>
    <n v="1.5669646365422398"/>
    <s v="LOW"/>
    <n v="6"/>
    <s v="Pending"/>
    <s v="Delayed"/>
    <s v="Risk"/>
    <s v="Tata Steel Limited "/>
    <x v="0"/>
    <n v="2"/>
  </r>
  <r>
    <s v="S053"/>
    <x v="38"/>
    <s v="C010"/>
    <s v="E04"/>
    <x v="1"/>
    <x v="0"/>
    <n v="302"/>
    <n v="502"/>
    <n v="4129.21"/>
    <n v="50"/>
    <x v="51"/>
    <n v="2553.89"/>
    <n v="1525.3200000000002"/>
    <n v="0.37392534338756772"/>
    <n v="13.507317880794702"/>
    <s v="MEDIUM"/>
    <n v="8"/>
    <s v="Pending"/>
    <s v="Delayed"/>
    <s v="Risk"/>
    <s v="BigBasket Retail Pvt Ltd"/>
    <x v="0"/>
    <n v="3"/>
  </r>
  <r>
    <s v="S054"/>
    <x v="0"/>
    <s v="C001 "/>
    <s v="E03"/>
    <x v="0"/>
    <x v="4"/>
    <n v="1956"/>
    <n v="764"/>
    <n v="6364.6"/>
    <n v="50"/>
    <x v="52"/>
    <n v="4117.01"/>
    <n v="2197.59"/>
    <n v="0.34801729325689673"/>
    <n v="3.2283231083844584"/>
    <s v="HIGH"/>
    <n v="6"/>
    <s v="Overdue"/>
    <s v="Delayed"/>
    <s v="Risk"/>
    <s v="  Apollo Hospitals  "/>
    <x v="2"/>
    <n v="2.5"/>
  </r>
  <r>
    <s v="S055"/>
    <x v="39"/>
    <s v="C006"/>
    <s v="E05"/>
    <x v="2"/>
    <x v="4"/>
    <n v="507"/>
    <n v="375"/>
    <n v="3386.85"/>
    <n v="100"/>
    <x v="53"/>
    <n v="2729.55"/>
    <n v="557.29999999999973"/>
    <n v="0.16955443661864694"/>
    <n v="6.482938856015779"/>
    <s v="LOW"/>
    <n v="1"/>
    <s v="Paid"/>
    <s v="Fast"/>
    <s v="Clear"/>
    <s v=" Amazon Seller Services Pvt Ltd "/>
    <x v="4"/>
    <n v="2.5"/>
  </r>
  <r>
    <s v="S056"/>
    <x v="40"/>
    <s v="C005"/>
    <s v="E05"/>
    <x v="3"/>
    <x v="0"/>
    <n v="1339"/>
    <n v="260"/>
    <n v="2840.11"/>
    <n v="150"/>
    <x v="54"/>
    <n v="2295.13"/>
    <n v="394.98"/>
    <n v="0.14682670968845141"/>
    <n v="2.0090440627333832"/>
    <s v="LOW"/>
    <n v="8"/>
    <s v="Pending"/>
    <s v="Delayed"/>
    <s v="Risk"/>
    <s v="Flipkart Internet Pvt Ltd"/>
    <x v="4"/>
    <n v="3"/>
  </r>
  <r>
    <s v="S057"/>
    <x v="0"/>
    <s v="C009"/>
    <s v="E01"/>
    <x v="3"/>
    <x v="4"/>
    <n v="1033"/>
    <n v="249"/>
    <n v="2623.5"/>
    <n v="50"/>
    <x v="55"/>
    <n v="2070.0500000000002"/>
    <n v="503.44999999999982"/>
    <n v="0.19562852146881671"/>
    <n v="2.4912875121006777"/>
    <s v="LOW"/>
    <n v="7"/>
    <s v="Overdue"/>
    <s v="Delayed"/>
    <s v="Risk"/>
    <s v="Lupin Pharmaceuticals"/>
    <x v="3"/>
    <n v="2.5"/>
  </r>
  <r>
    <s v="S058"/>
    <x v="0"/>
    <s v="C005"/>
    <s v="E05"/>
    <x v="2"/>
    <x v="0"/>
    <n v="477"/>
    <n v="156"/>
    <n v="1560.16"/>
    <n v="100"/>
    <x v="56"/>
    <n v="1108.8699999999999"/>
    <n v="351.29000000000019"/>
    <n v="0.24058322375630078"/>
    <n v="3.0611320754716984"/>
    <s v="LOW"/>
    <n v="2"/>
    <s v="Pending"/>
    <s v="Fast"/>
    <s v="Risk"/>
    <s v="Flipkart Internet Pvt Ltd"/>
    <x v="4"/>
    <n v="3"/>
  </r>
  <r>
    <s v="S059"/>
    <x v="41"/>
    <s v="C007"/>
    <s v="E05"/>
    <x v="2"/>
    <x v="2"/>
    <n v="864"/>
    <n v="162"/>
    <n v="1573.88"/>
    <n v="0"/>
    <x v="57"/>
    <n v="1052.6300000000001"/>
    <n v="521.25"/>
    <n v="0.33118789234249113"/>
    <n v="1.8216203703703704"/>
    <s v="LOW"/>
    <n v="2"/>
    <s v="Pending"/>
    <s v="Fast"/>
    <s v="Risk"/>
    <s v="ITC Limited Foods Division"/>
    <x v="4"/>
    <n v="2"/>
  </r>
  <r>
    <s v="S060"/>
    <x v="21"/>
    <s v="C001 "/>
    <s v="E05"/>
    <x v="2"/>
    <x v="2"/>
    <n v="1353"/>
    <n v="194"/>
    <n v="2315.73"/>
    <n v="100"/>
    <x v="58"/>
    <n v="1743.37"/>
    <n v="472.36000000000013"/>
    <n v="0.21318481945002329"/>
    <n v="1.6376422764227643"/>
    <s v="LOW"/>
    <n v="4"/>
    <s v="Paid"/>
    <s v="Normal"/>
    <s v="Clear"/>
    <s v="  Apollo Hospitals  "/>
    <x v="4"/>
    <n v="2"/>
  </r>
  <r>
    <s v="S061"/>
    <x v="0"/>
    <s v="C008"/>
    <s v="E02"/>
    <x v="3"/>
    <x v="3"/>
    <n v="774"/>
    <n v="56"/>
    <n v="777.34"/>
    <n v="50"/>
    <x v="59"/>
    <n v="597.5"/>
    <n v="129.84000000000003"/>
    <n v="0.17851348750240606"/>
    <n v="0.93971576227390186"/>
    <s v="LOW"/>
    <n v="8"/>
    <s v="Overdue"/>
    <s v="Delayed"/>
    <s v="Risk"/>
    <s v="Sun Pharmaceutical Industries"/>
    <x v="1"/>
    <n v="1.5"/>
  </r>
  <r>
    <s v="S062"/>
    <x v="42"/>
    <s v="C007"/>
    <s v="E02"/>
    <x v="0"/>
    <x v="0"/>
    <n v="955"/>
    <n v="543"/>
    <n v="4981.03"/>
    <n v="150"/>
    <x v="60"/>
    <n v="3578.67"/>
    <n v="1252.3599999999997"/>
    <n v="0.25923250321360036"/>
    <n v="5.0586701570680628"/>
    <s v="MEDIUM"/>
    <n v="4"/>
    <s v="Pending"/>
    <s v="Normal"/>
    <s v="Risk"/>
    <s v="ITC Limited Foods Division"/>
    <x v="1"/>
    <n v="3"/>
  </r>
  <r>
    <s v="S063"/>
    <x v="43"/>
    <s v="C009"/>
    <s v="E03"/>
    <x v="0"/>
    <x v="3"/>
    <n v="1165"/>
    <n v="197"/>
    <n v="2311.96"/>
    <n v="50"/>
    <x v="61"/>
    <n v="1737.93"/>
    <n v="524.03"/>
    <n v="0.23167076340872517"/>
    <n v="1.9415965665236052"/>
    <s v="LOW"/>
    <n v="4"/>
    <s v="Overdue"/>
    <s v="Normal"/>
    <s v="Risk"/>
    <s v="Lupin Pharmaceuticals"/>
    <x v="2"/>
    <n v="1.5"/>
  </r>
  <r>
    <s v="S064"/>
    <x v="44"/>
    <s v="C008"/>
    <s v="E04"/>
    <x v="0"/>
    <x v="1"/>
    <n v="881"/>
    <n v="229"/>
    <n v="2407.6799999999998"/>
    <n v="100"/>
    <x v="62"/>
    <n v="1545.26"/>
    <n v="762.41999999999985"/>
    <n v="0.33038376204673087"/>
    <n v="2.61938706015891"/>
    <s v="LOW"/>
    <n v="5"/>
    <s v="Paid"/>
    <s v="Normal"/>
    <s v="Clear"/>
    <s v="Sun Pharmaceutical Industries"/>
    <x v="0"/>
    <n v="2"/>
  </r>
  <r>
    <s v="S065"/>
    <x v="45"/>
    <s v="C005"/>
    <s v="E05"/>
    <x v="1"/>
    <x v="3"/>
    <n v="798"/>
    <n v="92"/>
    <n v="1210.18"/>
    <n v="100"/>
    <x v="63"/>
    <n v="819.88"/>
    <n v="290.30000000000007"/>
    <n v="0.26148912788917117"/>
    <n v="1.3912030075187971"/>
    <s v="LOW"/>
    <n v="2"/>
    <s v="Paid"/>
    <s v="Fast"/>
    <s v="Clear"/>
    <s v="Flipkart Internet Pvt Ltd"/>
    <x v="4"/>
    <n v="1.5"/>
  </r>
  <r>
    <s v="S066"/>
    <x v="46"/>
    <s v="C004"/>
    <s v="E02"/>
    <x v="2"/>
    <x v="2"/>
    <n v="138"/>
    <n v="154"/>
    <n v="1357.62"/>
    <n v="50"/>
    <x v="64"/>
    <n v="1067.18"/>
    <n v="240.43999999999983"/>
    <n v="0.18387604961686105"/>
    <n v="9.4755072463768109"/>
    <s v="LOW"/>
    <n v="3"/>
    <s v="Pending"/>
    <s v="Fast"/>
    <s v="Risk"/>
    <s v=" Fortis Healthcare"/>
    <x v="1"/>
    <n v="2"/>
  </r>
  <r>
    <s v="S067"/>
    <x v="47"/>
    <s v="C004"/>
    <s v="E04"/>
    <x v="1"/>
    <x v="3"/>
    <n v="1724"/>
    <n v="452"/>
    <n v="4011.22"/>
    <n v="100"/>
    <x v="65"/>
    <n v="2901.38"/>
    <n v="1009.8399999999997"/>
    <n v="0.25819053901340239"/>
    <n v="2.26868909512761"/>
    <s v="MEDIUM"/>
    <n v="7"/>
    <s v="Overdue"/>
    <s v="Delayed"/>
    <s v="Risk"/>
    <s v=" Fortis Healthcare"/>
    <x v="0"/>
    <n v="1.5"/>
  </r>
  <r>
    <s v="S068"/>
    <x v="48"/>
    <s v="C004"/>
    <s v="E02"/>
    <x v="0"/>
    <x v="0"/>
    <n v="612"/>
    <n v="634"/>
    <n v="4453.09"/>
    <n v="0"/>
    <x v="66"/>
    <n v="3072.58"/>
    <n v="1380.5100000000002"/>
    <n v="0.31001169974107873"/>
    <n v="7.2762908496732033"/>
    <s v="MEDIUM"/>
    <n v="3"/>
    <s v="Overdue"/>
    <s v="Fast"/>
    <s v="Risk"/>
    <s v=" Fortis Healthcare"/>
    <x v="1"/>
    <n v="3"/>
  </r>
  <r>
    <s v="S069"/>
    <x v="20"/>
    <s v="C005"/>
    <s v="E01"/>
    <x v="3"/>
    <x v="3"/>
    <n v="336"/>
    <n v="134"/>
    <n v="1414.94"/>
    <n v="50"/>
    <x v="67"/>
    <n v="1101.58"/>
    <n v="263.36000000000013"/>
    <n v="0.19294621008982088"/>
    <n v="4.0623214285714289"/>
    <s v="LOW"/>
    <n v="5"/>
    <s v="Paid"/>
    <s v="Normal"/>
    <s v="Clear"/>
    <s v="Flipkart Internet Pvt Ltd"/>
    <x v="3"/>
    <n v="1.5"/>
  </r>
  <r>
    <s v="S070"/>
    <x v="49"/>
    <s v="C003"/>
    <s v="E04"/>
    <x v="2"/>
    <x v="1"/>
    <n v="435"/>
    <n v="312"/>
    <n v="2562.52"/>
    <n v="150"/>
    <x v="68"/>
    <n v="1709.51"/>
    <n v="703.01"/>
    <n v="0.29140069305124933"/>
    <n v="5.5460229885057473"/>
    <s v="LOW"/>
    <n v="2"/>
    <s v="Overdue"/>
    <s v="Fast"/>
    <s v="Risk"/>
    <s v="Tata Steel Limited "/>
    <x v="0"/>
    <n v="2"/>
  </r>
  <r>
    <s v="S071"/>
    <x v="50"/>
    <s v="C005"/>
    <s v="E05"/>
    <x v="3"/>
    <x v="2"/>
    <n v="1035"/>
    <n v="392"/>
    <n v="4065.33"/>
    <n v="100"/>
    <x v="69"/>
    <n v="2704.29"/>
    <n v="1261.04"/>
    <n v="0.31801640720948826"/>
    <n v="3.8312367149758453"/>
    <s v="MEDIUM"/>
    <n v="4"/>
    <s v="Pending"/>
    <s v="Normal"/>
    <s v="Risk"/>
    <s v="Flipkart Internet Pvt Ltd"/>
    <x v="4"/>
    <n v="2"/>
  </r>
  <r>
    <s v="S072"/>
    <x v="51"/>
    <s v="C005"/>
    <s v="E05"/>
    <x v="3"/>
    <x v="4"/>
    <n v="1045"/>
    <n v="63"/>
    <n v="1271.23"/>
    <n v="50"/>
    <x v="70"/>
    <n v="787.27"/>
    <n v="433.96000000000004"/>
    <n v="0.35534665869656007"/>
    <n v="1.1686411483253589"/>
    <s v="LOW"/>
    <n v="7"/>
    <s v="Paid"/>
    <s v="Delayed"/>
    <s v="Clear"/>
    <s v="Flipkart Internet Pvt Ltd"/>
    <x v="4"/>
    <n v="2.5"/>
  </r>
  <r>
    <s v="S073"/>
    <x v="52"/>
    <s v="C001 "/>
    <s v="E04"/>
    <x v="3"/>
    <x v="3"/>
    <n v="222"/>
    <n v="124"/>
    <n v="1145.05"/>
    <n v="0"/>
    <x v="71"/>
    <n v="808.48"/>
    <n v="336.56999999999994"/>
    <n v="0.293934762674119"/>
    <n v="5.1578828828828831"/>
    <s v="LOW"/>
    <n v="7"/>
    <s v="Overdue"/>
    <s v="Delayed"/>
    <s v="Risk"/>
    <s v="  Apollo Hospitals  "/>
    <x v="0"/>
    <n v="1.5"/>
  </r>
  <r>
    <s v="S074"/>
    <x v="53"/>
    <s v="C001 "/>
    <s v="E05"/>
    <x v="3"/>
    <x v="0"/>
    <n v="1100"/>
    <n v="795"/>
    <n v="7731.81"/>
    <n v="150"/>
    <x v="72"/>
    <n v="4754.7700000000004"/>
    <n v="2827.04"/>
    <n v="0.37287138559262234"/>
    <n v="6.892554545454546"/>
    <s v="HIGH"/>
    <n v="5"/>
    <s v="Pending"/>
    <s v="Normal"/>
    <s v="Risk"/>
    <s v="  Apollo Hospitals  "/>
    <x v="4"/>
    <n v="3"/>
  </r>
  <r>
    <s v="S075"/>
    <x v="54"/>
    <s v="C002"/>
    <s v="E01"/>
    <x v="3"/>
    <x v="3"/>
    <n v="1624"/>
    <n v="339"/>
    <n v="3724.54"/>
    <n v="50"/>
    <x v="73"/>
    <n v="2893.01"/>
    <n v="781.52999999999975"/>
    <n v="0.21268784664202858"/>
    <n v="2.2626477832512317"/>
    <s v="LOW"/>
    <n v="5"/>
    <s v="Overdue"/>
    <s v="Normal"/>
    <s v="Risk"/>
    <s v="Reliance Retail Ltd"/>
    <x v="3"/>
    <n v="1.5"/>
  </r>
  <r>
    <s v="S076"/>
    <x v="55"/>
    <s v="C001 "/>
    <s v="E02"/>
    <x v="0"/>
    <x v="4"/>
    <n v="578"/>
    <n v="320"/>
    <n v="2790.92"/>
    <n v="100"/>
    <x v="74"/>
    <n v="2291.61"/>
    <n v="399.30999999999995"/>
    <n v="0.14839162814204804"/>
    <n v="4.6555709342560556"/>
    <s v="LOW"/>
    <n v="7"/>
    <s v="Paid"/>
    <s v="Delayed"/>
    <s v="Clear"/>
    <s v="  Apollo Hospitals  "/>
    <x v="1"/>
    <n v="2.5"/>
  </r>
  <r>
    <s v="S077"/>
    <x v="56"/>
    <s v="C001 "/>
    <s v="E05"/>
    <x v="0"/>
    <x v="1"/>
    <n v="296"/>
    <n v="179"/>
    <n v="1526.17"/>
    <n v="150"/>
    <x v="75"/>
    <n v="1000.58"/>
    <n v="375.59000000000003"/>
    <n v="0.27292413001300714"/>
    <n v="4.6492229729729733"/>
    <s v="LOW"/>
    <n v="2"/>
    <s v="Pending"/>
    <s v="Fast"/>
    <s v="Risk"/>
    <s v="  Apollo Hospitals  "/>
    <x v="4"/>
    <n v="2"/>
  </r>
  <r>
    <s v="S078"/>
    <x v="57"/>
    <s v="C001 "/>
    <s v="E01"/>
    <x v="3"/>
    <x v="2"/>
    <n v="384"/>
    <n v="116"/>
    <n v="1305.1300000000001"/>
    <n v="100"/>
    <x v="76"/>
    <n v="977.5"/>
    <n v="227.63000000000011"/>
    <n v="0.18888418676823254"/>
    <n v="3.1383593750000003"/>
    <s v="LOW"/>
    <n v="8"/>
    <s v="Overdue"/>
    <s v="Delayed"/>
    <s v="Risk"/>
    <s v="  Apollo Hospitals  "/>
    <x v="3"/>
    <n v="2"/>
  </r>
  <r>
    <s v="S079"/>
    <x v="58"/>
    <s v="C009"/>
    <s v="E03"/>
    <x v="2"/>
    <x v="4"/>
    <n v="878"/>
    <n v="625"/>
    <n v="4591.99"/>
    <n v="50"/>
    <x v="77"/>
    <n v="3575.76"/>
    <n v="966.22999999999956"/>
    <n v="0.2127327448981613"/>
    <n v="5.1731093394077448"/>
    <s v="LOW"/>
    <n v="3"/>
    <s v="Paid"/>
    <s v="Fast"/>
    <s v="Clear"/>
    <s v="Lupin Pharmaceuticals"/>
    <x v="2"/>
    <n v="2.5"/>
  </r>
  <r>
    <s v="S080"/>
    <x v="0"/>
    <s v="C009"/>
    <s v="E02"/>
    <x v="2"/>
    <x v="1"/>
    <n v="1439"/>
    <n v="472"/>
    <n v="3939.53"/>
    <n v="50"/>
    <x v="78"/>
    <n v="3348.54"/>
    <n v="540.99000000000024"/>
    <n v="0.13908878450609719"/>
    <n v="2.7029395413481585"/>
    <s v="LOW"/>
    <n v="3"/>
    <s v="Overdue"/>
    <s v="Fast"/>
    <s v="Risk"/>
    <s v="Lupin Pharmaceuticals"/>
    <x v="1"/>
    <n v="2"/>
  </r>
  <r>
    <s v="S081"/>
    <x v="59"/>
    <s v="C007"/>
    <s v="E04"/>
    <x v="0"/>
    <x v="0"/>
    <n v="1189"/>
    <n v="167"/>
    <n v="2022.62"/>
    <n v="100"/>
    <x v="79"/>
    <n v="1303.3399999999999"/>
    <n v="619.28"/>
    <n v="0.3221021314664364"/>
    <n v="1.6170058873002522"/>
    <s v="LOW"/>
    <n v="8"/>
    <s v="Pending"/>
    <s v="Delayed"/>
    <s v="Risk"/>
    <s v="ITC Limited Foods Division"/>
    <x v="0"/>
    <n v="3"/>
  </r>
  <r>
    <s v="S082"/>
    <x v="60"/>
    <s v="C005"/>
    <s v="E04"/>
    <x v="2"/>
    <x v="0"/>
    <n v="970"/>
    <n v="341"/>
    <n v="3224.37"/>
    <n v="0"/>
    <x v="80"/>
    <n v="2444.2800000000002"/>
    <n v="780.08999999999969"/>
    <n v="0.24193563393779241"/>
    <n v="3.3240927835051544"/>
    <s v="LOW"/>
    <n v="6"/>
    <s v="Overdue"/>
    <s v="Delayed"/>
    <s v="Risk"/>
    <s v="Flipkart Internet Pvt Ltd"/>
    <x v="0"/>
    <n v="3"/>
  </r>
  <r>
    <s v="S083"/>
    <x v="45"/>
    <s v="C008"/>
    <s v="E05"/>
    <x v="3"/>
    <x v="0"/>
    <n v="828"/>
    <n v="714"/>
    <n v="4936.88"/>
    <n v="50"/>
    <x v="81"/>
    <n v="3673.11"/>
    <n v="1213.77"/>
    <n v="0.24837319516746881"/>
    <n v="5.9020289855072461"/>
    <s v="MEDIUM"/>
    <n v="6"/>
    <s v="Overdue"/>
    <s v="Delayed"/>
    <s v="Risk"/>
    <s v="Sun Pharmaceutical Industries"/>
    <x v="4"/>
    <n v="3"/>
  </r>
  <r>
    <s v="S084"/>
    <x v="60"/>
    <s v="C009"/>
    <s v="E04"/>
    <x v="2"/>
    <x v="3"/>
    <n v="1055"/>
    <n v="495"/>
    <n v="4237.08"/>
    <n v="150"/>
    <x v="82"/>
    <n v="3362.63"/>
    <n v="724.44999999999982"/>
    <n v="0.1772536872290241"/>
    <n v="3.8740094786729857"/>
    <s v="LOW"/>
    <n v="5"/>
    <s v="Pending"/>
    <s v="Normal"/>
    <s v="Risk"/>
    <s v="Lupin Pharmaceuticals"/>
    <x v="0"/>
    <n v="1.5"/>
  </r>
  <r>
    <s v="S085"/>
    <x v="61"/>
    <s v="C004"/>
    <s v="E02"/>
    <x v="0"/>
    <x v="0"/>
    <n v="874"/>
    <n v="467"/>
    <n v="3812.77"/>
    <n v="100"/>
    <x v="83"/>
    <n v="2791.37"/>
    <n v="921.40000000000009"/>
    <n v="0.24817050342466679"/>
    <n v="4.2480205949656753"/>
    <s v="LOW"/>
    <n v="2"/>
    <s v="Overdue"/>
    <s v="Fast"/>
    <s v="Risk"/>
    <s v=" Fortis Healthcare"/>
    <x v="1"/>
    <n v="3"/>
  </r>
  <r>
    <s v="S086"/>
    <x v="62"/>
    <s v="C008"/>
    <s v="E05"/>
    <x v="2"/>
    <x v="3"/>
    <n v="1120"/>
    <n v="193"/>
    <n v="1901.09"/>
    <n v="50"/>
    <x v="84"/>
    <n v="1610.38"/>
    <n v="240.70999999999981"/>
    <n v="0.13003689717949954"/>
    <n v="1.6527589285714286"/>
    <s v="LOW"/>
    <n v="6"/>
    <s v="Paid"/>
    <s v="Delayed"/>
    <s v="Clear"/>
    <s v="Sun Pharmaceutical Industries"/>
    <x v="4"/>
    <n v="1.5"/>
  </r>
  <r>
    <s v="S087"/>
    <x v="21"/>
    <s v="C003"/>
    <s v="E05"/>
    <x v="3"/>
    <x v="1"/>
    <n v="1150"/>
    <n v="733"/>
    <n v="6732.11"/>
    <n v="0"/>
    <x v="85"/>
    <n v="5402.71"/>
    <n v="1329.3999999999996"/>
    <n v="0.19747152081591057"/>
    <n v="5.8540086956521735"/>
    <s v="MEDIUM"/>
    <n v="5"/>
    <s v="Overdue"/>
    <s v="Normal"/>
    <s v="Risk"/>
    <s v="Tata Steel Limited "/>
    <x v="4"/>
    <n v="2"/>
  </r>
  <r>
    <s v="S088"/>
    <x v="63"/>
    <s v="C004"/>
    <s v="E02"/>
    <x v="2"/>
    <x v="1"/>
    <n v="1649"/>
    <n v="389"/>
    <n v="3864.86"/>
    <n v="50"/>
    <x v="86"/>
    <n v="2717.39"/>
    <n v="1097.4700000000003"/>
    <n v="0.28768290317337997"/>
    <n v="2.313438447543966"/>
    <s v="MEDIUM"/>
    <n v="2"/>
    <s v="Pending"/>
    <s v="Fast"/>
    <s v="Risk"/>
    <s v=" Fortis Healthcare"/>
    <x v="1"/>
    <n v="2"/>
  </r>
  <r>
    <s v="S089"/>
    <x v="64"/>
    <s v="C002"/>
    <s v="E01"/>
    <x v="2"/>
    <x v="4"/>
    <n v="1503"/>
    <n v="342"/>
    <n v="3473.97"/>
    <n v="100"/>
    <x v="87"/>
    <n v="2564.69"/>
    <n v="809.27999999999975"/>
    <n v="0.23985986834500597"/>
    <n v="2.2448236859614106"/>
    <s v="LOW"/>
    <n v="3"/>
    <s v="Overdue"/>
    <s v="Fast"/>
    <s v="Risk"/>
    <s v="Reliance Retail Ltd"/>
    <x v="3"/>
    <n v="2.5"/>
  </r>
  <r>
    <s v="S090"/>
    <x v="0"/>
    <s v="C009"/>
    <s v="E04"/>
    <x v="3"/>
    <x v="3"/>
    <n v="143"/>
    <n v="141"/>
    <n v="973.79"/>
    <n v="0"/>
    <x v="88"/>
    <n v="817.89"/>
    <n v="155.89999999999998"/>
    <n v="0.16009611928649914"/>
    <n v="6.8097202797202794"/>
    <s v="LOW"/>
    <n v="2"/>
    <s v="Pending"/>
    <s v="Fast"/>
    <s v="Risk"/>
    <s v="Lupin Pharmaceuticals"/>
    <x v="0"/>
    <n v="1.5"/>
  </r>
  <r>
    <s v="S091"/>
    <x v="0"/>
    <s v="C006"/>
    <s v="E01"/>
    <x v="0"/>
    <x v="1"/>
    <n v="523"/>
    <n v="452"/>
    <n v="3876"/>
    <n v="150"/>
    <x v="89"/>
    <n v="2953.28"/>
    <n v="772.7199999999998"/>
    <n v="0.20738593666129893"/>
    <n v="7.1242829827915868"/>
    <s v="LOW"/>
    <n v="3"/>
    <s v="Paid"/>
    <s v="Fast"/>
    <s v="Clear"/>
    <s v=" Amazon Seller Services Pvt Ltd "/>
    <x v="3"/>
    <n v="2"/>
  </r>
  <r>
    <s v="S092"/>
    <x v="14"/>
    <s v="C006"/>
    <s v="E01"/>
    <x v="1"/>
    <x v="2"/>
    <n v="1329"/>
    <n v="318"/>
    <n v="2676.63"/>
    <n v="150"/>
    <x v="90"/>
    <n v="1946.78"/>
    <n v="579.85000000000014"/>
    <n v="0.22949541484111252"/>
    <n v="1.9011512415349887"/>
    <s v="LOW"/>
    <n v="2"/>
    <s v="Pending"/>
    <s v="Fast"/>
    <s v="Risk"/>
    <s v=" Amazon Seller Services Pvt Ltd "/>
    <x v="3"/>
    <n v="2"/>
  </r>
  <r>
    <s v="S093"/>
    <x v="40"/>
    <s v="C007"/>
    <s v="E03"/>
    <x v="1"/>
    <x v="3"/>
    <n v="1621"/>
    <n v="170"/>
    <n v="2224.23"/>
    <n v="150"/>
    <x v="91"/>
    <n v="1512.53"/>
    <n v="561.70000000000005"/>
    <n v="0.27079928455378627"/>
    <n v="1.2795990129549661"/>
    <s v="LOW"/>
    <n v="8"/>
    <s v="Paid"/>
    <s v="Delayed"/>
    <s v="Clear"/>
    <s v="ITC Limited Foods Division"/>
    <x v="2"/>
    <n v="1.5"/>
  </r>
  <r>
    <s v="S094"/>
    <x v="65"/>
    <s v="C005"/>
    <s v="E02"/>
    <x v="3"/>
    <x v="1"/>
    <n v="1275"/>
    <n v="238"/>
    <n v="2372.5700000000002"/>
    <n v="100"/>
    <x v="92"/>
    <n v="1914.13"/>
    <n v="358.44000000000005"/>
    <n v="0.15772451453640593"/>
    <n v="1.782407843137255"/>
    <s v="LOW"/>
    <n v="6"/>
    <s v="Overdue"/>
    <s v="Delayed"/>
    <s v="Risk"/>
    <s v="Flipkart Internet Pvt Ltd"/>
    <x v="1"/>
    <n v="2"/>
  </r>
  <r>
    <s v="S095"/>
    <x v="66"/>
    <s v="C009"/>
    <s v="E05"/>
    <x v="2"/>
    <x v="2"/>
    <n v="1708"/>
    <n v="87"/>
    <n v="1828.52"/>
    <n v="150"/>
    <x v="93"/>
    <n v="1528.04"/>
    <n v="150.48000000000002"/>
    <n v="8.9650406310321007E-2"/>
    <n v="0.98274004683840743"/>
    <s v="LOW"/>
    <n v="3"/>
    <s v="Overdue"/>
    <s v="Fast"/>
    <s v="Risk"/>
    <s v="Lupin Pharmaceuticals"/>
    <x v="4"/>
    <n v="2"/>
  </r>
  <r>
    <s v="S096"/>
    <x v="67"/>
    <s v="C005"/>
    <s v="E04"/>
    <x v="0"/>
    <x v="2"/>
    <n v="346"/>
    <n v="117"/>
    <n v="1094.6500000000001"/>
    <n v="150"/>
    <x v="94"/>
    <n v="760.31"/>
    <n v="184.34000000000015"/>
    <n v="0.19514105753453673"/>
    <n v="2.7302023121387284"/>
    <s v="LOW"/>
    <n v="2"/>
    <s v="Paid"/>
    <s v="Fast"/>
    <s v="Clear"/>
    <s v="Flipkart Internet Pvt Ltd"/>
    <x v="0"/>
    <n v="2"/>
  </r>
  <r>
    <s v="S097"/>
    <x v="68"/>
    <s v="C002"/>
    <s v="E02"/>
    <x v="1"/>
    <x v="3"/>
    <n v="620"/>
    <n v="587"/>
    <n v="4465.09"/>
    <n v="0"/>
    <x v="95"/>
    <n v="3791.91"/>
    <n v="673.18000000000029"/>
    <n v="0.15076515814910793"/>
    <n v="7.2017580645161292"/>
    <s v="LOW"/>
    <n v="7"/>
    <s v="Overdue"/>
    <s v="Delayed"/>
    <s v="Risk"/>
    <s v="Reliance Retail Ltd"/>
    <x v="1"/>
    <n v="1.5"/>
  </r>
  <r>
    <s v="S098"/>
    <x v="69"/>
    <s v="C005"/>
    <s v="E03"/>
    <x v="3"/>
    <x v="4"/>
    <n v="990"/>
    <n v="171"/>
    <n v="1574.25"/>
    <n v="150"/>
    <x v="96"/>
    <n v="1112.6300000000001"/>
    <n v="311.61999999999989"/>
    <n v="0.21879585746884317"/>
    <n v="1.4386363636363637"/>
    <s v="LOW"/>
    <n v="1"/>
    <s v="Overdue"/>
    <s v="Fast"/>
    <s v="Risk"/>
    <s v="Flipkart Internet Pvt Ltd"/>
    <x v="2"/>
    <n v="2.5"/>
  </r>
  <r>
    <s v="S099"/>
    <x v="32"/>
    <s v="C002"/>
    <s v="E03"/>
    <x v="0"/>
    <x v="3"/>
    <n v="1602"/>
    <n v="681"/>
    <n v="6155.66"/>
    <n v="150"/>
    <x v="97"/>
    <n v="5125.62"/>
    <n v="880.04"/>
    <n v="0.14653510188721972"/>
    <n v="3.7488514357053684"/>
    <s v="LOW"/>
    <n v="6"/>
    <s v="Overdue"/>
    <s v="Delayed"/>
    <s v="Risk"/>
    <s v="Reliance Retail Ltd"/>
    <x v="2"/>
    <n v="1.5"/>
  </r>
  <r>
    <s v="S100"/>
    <x v="70"/>
    <s v="C008"/>
    <s v="E01"/>
    <x v="0"/>
    <x v="0"/>
    <n v="1495"/>
    <n v="206"/>
    <n v="2560.69"/>
    <n v="0"/>
    <x v="98"/>
    <n v="2138.66"/>
    <n v="422.0300000000002"/>
    <n v="0.16481104702248231"/>
    <n v="1.7128361204013378"/>
    <s v="LOW"/>
    <n v="7"/>
    <s v="Paid"/>
    <s v="Delayed"/>
    <s v="Clear"/>
    <s v="Sun Pharmaceutical Industries"/>
    <x v="3"/>
    <n v="3"/>
  </r>
  <r>
    <s v="S101"/>
    <x v="33"/>
    <s v="C003"/>
    <s v="E01"/>
    <x v="3"/>
    <x v="4"/>
    <n v="542"/>
    <n v="401"/>
    <n v="3052.68"/>
    <n v="150"/>
    <x v="99"/>
    <n v="1856.9"/>
    <n v="1045.7799999999997"/>
    <n v="0.36028084390976606"/>
    <n v="5.3554981549815492"/>
    <s v="MEDIUM"/>
    <n v="1"/>
    <s v="Pending"/>
    <s v="Fast"/>
    <s v="Risk"/>
    <s v="Tata Steel Limited "/>
    <x v="3"/>
    <n v="2.5"/>
  </r>
  <r>
    <s v="S102"/>
    <x v="37"/>
    <s v="C008"/>
    <s v="E01"/>
    <x v="1"/>
    <x v="1"/>
    <n v="680"/>
    <n v="486"/>
    <n v="3739.42"/>
    <n v="150"/>
    <x v="100"/>
    <n v="3123.77"/>
    <n v="465.65000000000009"/>
    <n v="0.12972847981010863"/>
    <n v="5.2785588235294121"/>
    <s v="LOW"/>
    <n v="4"/>
    <s v="Overdue"/>
    <s v="Normal"/>
    <s v="Risk"/>
    <s v="Sun Pharmaceutical Industries"/>
    <x v="3"/>
    <n v="2"/>
  </r>
  <r>
    <s v="S103"/>
    <x v="34"/>
    <s v="C007"/>
    <s v="E03"/>
    <x v="0"/>
    <x v="0"/>
    <n v="380"/>
    <n v="220"/>
    <n v="2124.79"/>
    <n v="100"/>
    <x v="101"/>
    <n v="1747.73"/>
    <n v="277.05999999999995"/>
    <n v="0.13683394327312953"/>
    <n v="5.328394736842105"/>
    <s v="LOW"/>
    <n v="1"/>
    <s v="Paid"/>
    <s v="Fast"/>
    <s v="Clear"/>
    <s v="ITC Limited Foods Division"/>
    <x v="2"/>
    <n v="3"/>
  </r>
  <r>
    <s v="S104"/>
    <x v="71"/>
    <s v="C001 "/>
    <s v="E04"/>
    <x v="1"/>
    <x v="0"/>
    <n v="110"/>
    <n v="733"/>
    <n v="4789.01"/>
    <n v="50"/>
    <x v="102"/>
    <n v="3772.52"/>
    <n v="966.49000000000024"/>
    <n v="0.20394343966355846"/>
    <n v="43.081909090909093"/>
    <s v="LOW"/>
    <n v="2"/>
    <s v="Paid"/>
    <s v="Fast"/>
    <s v="Clear"/>
    <s v="  Apollo Hospitals  "/>
    <x v="0"/>
    <n v="3"/>
  </r>
  <r>
    <s v="S105"/>
    <x v="72"/>
    <s v="C008"/>
    <s v="E05"/>
    <x v="3"/>
    <x v="1"/>
    <n v="390"/>
    <n v="737"/>
    <n v="5410.26"/>
    <n v="0"/>
    <x v="103"/>
    <n v="4206.1899999999996"/>
    <n v="1204.0700000000006"/>
    <n v="0.22255307508326783"/>
    <n v="13.87246153846154"/>
    <s v="MEDIUM"/>
    <n v="8"/>
    <s v="Paid"/>
    <s v="Delayed"/>
    <s v="Clear"/>
    <s v="Sun Pharmaceutical Industries"/>
    <x v="4"/>
    <n v="2"/>
  </r>
  <r>
    <s v="S106"/>
    <x v="0"/>
    <s v="C004"/>
    <s v="E05"/>
    <x v="1"/>
    <x v="1"/>
    <n v="1742"/>
    <n v="494"/>
    <n v="5239.6499999999996"/>
    <n v="150"/>
    <x v="104"/>
    <n v="3400.99"/>
    <n v="1688.6599999999999"/>
    <n v="0.33178312850588942"/>
    <n v="2.9217278989667048"/>
    <s v="MEDIUM"/>
    <n v="4"/>
    <s v="Paid"/>
    <s v="Normal"/>
    <s v="Clear"/>
    <s v=" Fortis Healthcare"/>
    <x v="4"/>
    <n v="2"/>
  </r>
  <r>
    <s v="S107"/>
    <x v="73"/>
    <s v="C001 "/>
    <s v="E03"/>
    <x v="2"/>
    <x v="2"/>
    <n v="834"/>
    <n v="185"/>
    <n v="2014.85"/>
    <n v="50"/>
    <x v="105"/>
    <n v="1307.0999999999999"/>
    <n v="657.75"/>
    <n v="0.33475837850217577"/>
    <n v="2.3559352517985612"/>
    <s v="LOW"/>
    <n v="1"/>
    <s v="Paid"/>
    <s v="Fast"/>
    <s v="Clear"/>
    <s v="  Apollo Hospitals  "/>
    <x v="2"/>
    <n v="2"/>
  </r>
  <r>
    <s v="S108"/>
    <x v="74"/>
    <s v="C006"/>
    <s v="E02"/>
    <x v="0"/>
    <x v="1"/>
    <n v="1629"/>
    <n v="204"/>
    <n v="2658.31"/>
    <n v="150"/>
    <x v="106"/>
    <n v="2119.4299999999998"/>
    <n v="388.88000000000011"/>
    <n v="0.15503665814831505"/>
    <n v="1.5397851442602823"/>
    <s v="LOW"/>
    <n v="8"/>
    <s v="Pending"/>
    <s v="Delayed"/>
    <s v="Risk"/>
    <s v=" Amazon Seller Services Pvt Ltd "/>
    <x v="1"/>
    <n v="2"/>
  </r>
  <r>
    <s v="S109"/>
    <x v="0"/>
    <s v="C009"/>
    <s v="E01"/>
    <x v="0"/>
    <x v="2"/>
    <n v="1465"/>
    <n v="196"/>
    <n v="2434.4299999999998"/>
    <n v="150"/>
    <x v="107"/>
    <n v="1977.69"/>
    <n v="306.73999999999978"/>
    <n v="0.13427419531349169"/>
    <n v="1.5593378839590442"/>
    <s v="LOW"/>
    <n v="3"/>
    <s v="Overdue"/>
    <s v="Fast"/>
    <s v="Risk"/>
    <s v="Lupin Pharmaceuticals"/>
    <x v="3"/>
    <n v="2"/>
  </r>
  <r>
    <s v="S110"/>
    <x v="75"/>
    <s v="C006"/>
    <s v="E04"/>
    <x v="3"/>
    <x v="2"/>
    <n v="433"/>
    <n v="755"/>
    <n v="7026.85"/>
    <n v="150"/>
    <x v="108"/>
    <n v="4536.67"/>
    <n v="2340.1800000000003"/>
    <n v="0.34029824701716632"/>
    <n v="15.881870669745959"/>
    <s v="HIGH"/>
    <n v="6"/>
    <s v="Pending"/>
    <s v="Delayed"/>
    <s v="Risk"/>
    <s v=" Amazon Seller Services Pvt Ltd "/>
    <x v="0"/>
    <n v="2"/>
  </r>
  <r>
    <s v="S111"/>
    <x v="76"/>
    <s v="C010"/>
    <s v="E01"/>
    <x v="3"/>
    <x v="4"/>
    <n v="479"/>
    <n v="745"/>
    <n v="6383.61"/>
    <n v="50"/>
    <x v="109"/>
    <n v="4277.38"/>
    <n v="2056.2299999999996"/>
    <n v="0.32465371249571723"/>
    <n v="13.222567849686847"/>
    <s v="HIGH"/>
    <n v="6"/>
    <s v="Overdue"/>
    <s v="Delayed"/>
    <s v="Risk"/>
    <s v="BigBasket Retail Pvt Ltd"/>
    <x v="3"/>
    <n v="2.5"/>
  </r>
  <r>
    <s v="S112"/>
    <x v="60"/>
    <s v="C003"/>
    <s v="E02"/>
    <x v="1"/>
    <x v="0"/>
    <n v="411"/>
    <n v="320"/>
    <n v="3177.07"/>
    <n v="150"/>
    <x v="110"/>
    <n v="2157.58"/>
    <n v="869.49000000000024"/>
    <n v="0.28723815438691547"/>
    <n v="7.365133819951339"/>
    <s v="LOW"/>
    <n v="6"/>
    <s v="Overdue"/>
    <s v="Delayed"/>
    <s v="Risk"/>
    <s v="Tata Steel Limited "/>
    <x v="1"/>
    <n v="3"/>
  </r>
  <r>
    <s v="S113"/>
    <x v="77"/>
    <s v="C004"/>
    <s v="E02"/>
    <x v="3"/>
    <x v="2"/>
    <n v="587"/>
    <n v="376"/>
    <n v="3048.17"/>
    <n v="0"/>
    <x v="111"/>
    <n v="2059.4299999999998"/>
    <n v="988.74000000000024"/>
    <n v="0.3243716721836381"/>
    <n v="5.1927938671209537"/>
    <s v="LOW"/>
    <n v="4"/>
    <s v="Pending"/>
    <s v="Normal"/>
    <s v="Risk"/>
    <s v=" Fortis Healthcare"/>
    <x v="1"/>
    <n v="2"/>
  </r>
  <r>
    <s v="S114"/>
    <x v="0"/>
    <s v="C001 "/>
    <s v="E04"/>
    <x v="1"/>
    <x v="0"/>
    <n v="1743"/>
    <n v="117"/>
    <n v="2135.66"/>
    <n v="150"/>
    <x v="112"/>
    <n v="1712.47"/>
    <n v="273.18999999999983"/>
    <n v="0.13758145906147068"/>
    <n v="1.1392197360872058"/>
    <s v="LOW"/>
    <n v="8"/>
    <s v="Paid"/>
    <s v="Delayed"/>
    <s v="Clear"/>
    <s v="  Apollo Hospitals  "/>
    <x v="0"/>
    <n v="3"/>
  </r>
  <r>
    <s v="S115"/>
    <x v="8"/>
    <s v="C010"/>
    <s v="E01"/>
    <x v="3"/>
    <x v="1"/>
    <n v="1627"/>
    <n v="201"/>
    <n v="2499.5500000000002"/>
    <n v="100"/>
    <x v="113"/>
    <n v="1619.26"/>
    <n v="780.29000000000019"/>
    <n v="0.32518180492175619"/>
    <n v="1.4748309772587587"/>
    <s v="LOW"/>
    <n v="3"/>
    <s v="Paid"/>
    <s v="Fast"/>
    <s v="Clear"/>
    <s v="BigBasket Retail Pvt Ltd"/>
    <x v="3"/>
    <n v="2"/>
  </r>
  <r>
    <s v="S116"/>
    <x v="78"/>
    <s v="C009"/>
    <s v="E02"/>
    <x v="3"/>
    <x v="2"/>
    <n v="164"/>
    <n v="523"/>
    <n v="4554.42"/>
    <n v="150"/>
    <x v="114"/>
    <n v="3342.98"/>
    <n v="1061.44"/>
    <n v="0.24099427393391185"/>
    <n v="26.856219512195121"/>
    <s v="MEDIUM"/>
    <n v="5"/>
    <s v="Paid"/>
    <s v="Normal"/>
    <s v="Clear"/>
    <s v="Lupin Pharmaceuticals"/>
    <x v="1"/>
    <n v="2"/>
  </r>
  <r>
    <s v="S117"/>
    <x v="79"/>
    <s v="C006"/>
    <s v="E02"/>
    <x v="3"/>
    <x v="1"/>
    <n v="1669"/>
    <n v="325"/>
    <n v="3242.98"/>
    <n v="0"/>
    <x v="115"/>
    <n v="2299.13"/>
    <n v="943.84999999999991"/>
    <n v="0.29104403974122561"/>
    <n v="1.9430677052127023"/>
    <s v="LOW"/>
    <n v="8"/>
    <s v="Pending"/>
    <s v="Delayed"/>
    <s v="Risk"/>
    <s v=" Amazon Seller Services Pvt Ltd "/>
    <x v="1"/>
    <n v="2"/>
  </r>
  <r>
    <s v="S118"/>
    <x v="80"/>
    <s v="C008"/>
    <s v="E03"/>
    <x v="0"/>
    <x v="3"/>
    <n v="487"/>
    <n v="763"/>
    <n v="6446.52"/>
    <n v="100"/>
    <x v="116"/>
    <n v="5442.44"/>
    <n v="904.08000000000084"/>
    <n v="0.14245287181006297"/>
    <n v="13.031868583162218"/>
    <s v="LOW"/>
    <n v="4"/>
    <s v="Overdue"/>
    <s v="Normal"/>
    <s v="Risk"/>
    <s v="Sun Pharmaceutical Industries"/>
    <x v="2"/>
    <n v="1.5"/>
  </r>
  <r>
    <s v="S119"/>
    <x v="81"/>
    <s v="C001 "/>
    <s v="E03"/>
    <x v="1"/>
    <x v="3"/>
    <n v="366"/>
    <n v="88"/>
    <n v="938.5"/>
    <n v="150"/>
    <x v="117"/>
    <n v="603.41"/>
    <n v="185.09000000000003"/>
    <n v="0.23473684210526319"/>
    <n v="2.1543715846994536"/>
    <s v="LOW"/>
    <n v="7"/>
    <s v="Overdue"/>
    <s v="Delayed"/>
    <s v="Risk"/>
    <s v="  Apollo Hospitals  "/>
    <x v="2"/>
    <n v="1.5"/>
  </r>
  <r>
    <s v="S120"/>
    <x v="82"/>
    <s v="C003"/>
    <s v="E04"/>
    <x v="3"/>
    <x v="1"/>
    <n v="149"/>
    <n v="165"/>
    <n v="1174.4100000000001"/>
    <n v="50"/>
    <x v="118"/>
    <n v="944.96"/>
    <n v="179.45000000000005"/>
    <n v="0.15959480972243223"/>
    <n v="7.546375838926175"/>
    <s v="LOW"/>
    <n v="1"/>
    <s v="Overdue"/>
    <s v="Fast"/>
    <s v="Risk"/>
    <s v="Tata Steel Limited "/>
    <x v="0"/>
    <n v="2"/>
  </r>
  <r>
    <s v="S121"/>
    <x v="0"/>
    <s v="C002"/>
    <s v="E05"/>
    <x v="2"/>
    <x v="4"/>
    <n v="1293"/>
    <n v="419"/>
    <n v="4079.99"/>
    <n v="100"/>
    <x v="119"/>
    <n v="3446.28"/>
    <n v="533.70999999999958"/>
    <n v="0.13409832688021819"/>
    <n v="3.0781051817478731"/>
    <s v="LOW"/>
    <n v="6"/>
    <s v="Paid"/>
    <s v="Delayed"/>
    <s v="Clear"/>
    <s v="Reliance Retail Ltd"/>
    <x v="4"/>
    <n v="2.5"/>
  </r>
  <r>
    <s v="S122"/>
    <x v="0"/>
    <s v="C006"/>
    <s v="E03"/>
    <x v="3"/>
    <x v="0"/>
    <n v="1660"/>
    <n v="516"/>
    <n v="5546.25"/>
    <n v="100"/>
    <x v="120"/>
    <n v="4590.32"/>
    <n v="855.93000000000029"/>
    <n v="0.15715951342666978"/>
    <n v="3.2808734939759034"/>
    <s v="LOW"/>
    <n v="3"/>
    <s v="Paid"/>
    <s v="Fast"/>
    <s v="Clear"/>
    <s v=" Amazon Seller Services Pvt Ltd "/>
    <x v="2"/>
    <n v="3"/>
  </r>
  <r>
    <s v="S123"/>
    <x v="6"/>
    <s v="C002"/>
    <s v="E01"/>
    <x v="0"/>
    <x v="0"/>
    <n v="625"/>
    <n v="486"/>
    <n v="3671.42"/>
    <n v="100"/>
    <x v="121"/>
    <n v="2595.2199999999998"/>
    <n v="976.20000000000027"/>
    <n v="0.27333665600797447"/>
    <n v="5.7142720000000002"/>
    <s v="LOW"/>
    <n v="4"/>
    <s v="Paid"/>
    <s v="Normal"/>
    <s v="Clear"/>
    <s v="Reliance Retail Ltd"/>
    <x v="3"/>
    <n v="3"/>
  </r>
  <r>
    <s v="S124"/>
    <x v="34"/>
    <s v="C001 "/>
    <s v="E03"/>
    <x v="1"/>
    <x v="3"/>
    <n v="1109"/>
    <n v="521"/>
    <n v="4506.1499999999996"/>
    <n v="0"/>
    <x v="122"/>
    <n v="3204.33"/>
    <n v="1301.8199999999997"/>
    <n v="0.2888985053759861"/>
    <n v="4.0632551848512168"/>
    <s v="MEDIUM"/>
    <n v="8"/>
    <s v="Pending"/>
    <s v="Delayed"/>
    <s v="Risk"/>
    <s v="  Apollo Hospitals  "/>
    <x v="2"/>
    <n v="1.5"/>
  </r>
  <r>
    <s v="S125"/>
    <x v="0"/>
    <s v="C005"/>
    <s v="E02"/>
    <x v="3"/>
    <x v="4"/>
    <n v="243"/>
    <n v="241"/>
    <n v="1760.03"/>
    <n v="150"/>
    <x v="123"/>
    <n v="1057.8900000000001"/>
    <n v="552.13999999999987"/>
    <n v="0.34293770923523159"/>
    <n v="6.6256378600823043"/>
    <s v="LOW"/>
    <n v="2"/>
    <s v="Pending"/>
    <s v="Fast"/>
    <s v="Risk"/>
    <s v="Flipkart Internet Pvt Ltd"/>
    <x v="1"/>
    <n v="2.5"/>
  </r>
  <r>
    <s v="S126"/>
    <x v="83"/>
    <s v="C004"/>
    <s v="E05"/>
    <x v="1"/>
    <x v="2"/>
    <n v="982"/>
    <n v="300"/>
    <n v="2690.73"/>
    <n v="0"/>
    <x v="124"/>
    <n v="1825.48"/>
    <n v="865.25"/>
    <n v="0.32156700969625346"/>
    <n v="2.7400509164969451"/>
    <s v="LOW"/>
    <n v="8"/>
    <s v="Pending"/>
    <s v="Delayed"/>
    <s v="Risk"/>
    <s v=" Fortis Healthcare"/>
    <x v="4"/>
    <n v="2"/>
  </r>
  <r>
    <s v="S127"/>
    <x v="84"/>
    <s v="C002"/>
    <s v="E01"/>
    <x v="2"/>
    <x v="2"/>
    <n v="1294"/>
    <n v="424"/>
    <n v="4134.2700000000004"/>
    <n v="100"/>
    <x v="125"/>
    <n v="2492.63"/>
    <n v="1541.6400000000003"/>
    <n v="0.38213604939679302"/>
    <n v="3.1176738794435863"/>
    <s v="MEDIUM"/>
    <n v="8"/>
    <s v="Overdue"/>
    <s v="Delayed"/>
    <s v="Risk"/>
    <s v="Reliance Retail Ltd"/>
    <x v="3"/>
    <n v="2"/>
  </r>
  <r>
    <s v="S128"/>
    <x v="0"/>
    <s v="C004"/>
    <s v="E03"/>
    <x v="1"/>
    <x v="3"/>
    <n v="1792"/>
    <n v="355"/>
    <n v="3902.37"/>
    <n v="0"/>
    <x v="126"/>
    <n v="3092.6"/>
    <n v="809.77"/>
    <n v="0.20750723278417987"/>
    <n v="2.1776618303571427"/>
    <s v="LOW"/>
    <n v="3"/>
    <s v="Pending"/>
    <s v="Fast"/>
    <s v="Risk"/>
    <s v=" Fortis Healthcare"/>
    <x v="2"/>
    <n v="1.5"/>
  </r>
  <r>
    <s v="S129"/>
    <x v="85"/>
    <s v="C009"/>
    <s v="E05"/>
    <x v="3"/>
    <x v="0"/>
    <n v="848"/>
    <n v="307"/>
    <n v="3062.61"/>
    <n v="50"/>
    <x v="127"/>
    <n v="2267.41"/>
    <n v="745.20000000000027"/>
    <n v="0.24736026236386396"/>
    <n v="3.5526061320754718"/>
    <s v="LOW"/>
    <n v="3"/>
    <s v="Overdue"/>
    <s v="Fast"/>
    <s v="Risk"/>
    <s v="Lupin Pharmaceuticals"/>
    <x v="4"/>
    <n v="3"/>
  </r>
  <r>
    <s v="S130"/>
    <x v="86"/>
    <s v="C006"/>
    <s v="E04"/>
    <x v="0"/>
    <x v="1"/>
    <n v="1178"/>
    <n v="727"/>
    <n v="6106.26"/>
    <n v="150"/>
    <x v="128"/>
    <n v="4880.09"/>
    <n v="1076.17"/>
    <n v="0.18067881522969112"/>
    <n v="5.0562478777589135"/>
    <s v="MEDIUM"/>
    <n v="4"/>
    <s v="Pending"/>
    <s v="Normal"/>
    <s v="Risk"/>
    <s v=" Amazon Seller Services Pvt Ltd "/>
    <x v="0"/>
    <n v="2"/>
  </r>
  <r>
    <s v="S131"/>
    <x v="70"/>
    <s v="C005"/>
    <s v="E04"/>
    <x v="0"/>
    <x v="4"/>
    <n v="1120"/>
    <n v="477"/>
    <n v="4520.7299999999996"/>
    <n v="100"/>
    <x v="129"/>
    <n v="3166"/>
    <n v="1254.7299999999996"/>
    <n v="0.28382868892694185"/>
    <n v="3.9470803571428568"/>
    <s v="MEDIUM"/>
    <n v="1"/>
    <s v="Paid"/>
    <s v="Fast"/>
    <s v="Clear"/>
    <s v="Flipkart Internet Pvt Ltd"/>
    <x v="0"/>
    <n v="2.5"/>
  </r>
  <r>
    <s v="S132"/>
    <x v="87"/>
    <s v="C010"/>
    <s v="E04"/>
    <x v="3"/>
    <x v="3"/>
    <n v="1816"/>
    <n v="164"/>
    <n v="2615.58"/>
    <n v="50"/>
    <x v="130"/>
    <n v="1778.01"/>
    <n v="787.56999999999994"/>
    <n v="0.30697542076255657"/>
    <n v="1.4127643171806168"/>
    <s v="LOW"/>
    <n v="5"/>
    <s v="Paid"/>
    <s v="Normal"/>
    <s v="Clear"/>
    <s v="BigBasket Retail Pvt Ltd"/>
    <x v="0"/>
    <n v="1.5"/>
  </r>
  <r>
    <s v="S133"/>
    <x v="0"/>
    <s v="C001 "/>
    <s v="E03"/>
    <x v="1"/>
    <x v="3"/>
    <n v="1579"/>
    <n v="182"/>
    <n v="2239.88"/>
    <n v="0"/>
    <x v="131"/>
    <n v="1554.1"/>
    <n v="685.7800000000002"/>
    <n v="0.30616818758147768"/>
    <n v="1.4185433818872706"/>
    <s v="LOW"/>
    <n v="5"/>
    <s v="Pending"/>
    <s v="Normal"/>
    <s v="Risk"/>
    <s v="  Apollo Hospitals  "/>
    <x v="2"/>
    <n v="1.5"/>
  </r>
  <r>
    <s v="S134"/>
    <x v="88"/>
    <s v="C006"/>
    <s v="E03"/>
    <x v="2"/>
    <x v="3"/>
    <n v="631"/>
    <n v="395"/>
    <n v="3623.14"/>
    <n v="150"/>
    <x v="132"/>
    <n v="3020.28"/>
    <n v="452.85999999999967"/>
    <n v="0.13038921552255298"/>
    <n v="5.5041838351822499"/>
    <s v="LOW"/>
    <n v="5"/>
    <s v="Paid"/>
    <s v="Normal"/>
    <s v="Clear"/>
    <s v=" Amazon Seller Services Pvt Ltd "/>
    <x v="2"/>
    <n v="1.5"/>
  </r>
  <r>
    <s v="S135"/>
    <x v="89"/>
    <s v="C008"/>
    <s v="E05"/>
    <x v="1"/>
    <x v="2"/>
    <n v="1560"/>
    <n v="243"/>
    <n v="2614.44"/>
    <n v="100"/>
    <x v="133"/>
    <n v="1867.23"/>
    <n v="647.21"/>
    <n v="0.25739727334913542"/>
    <n v="1.6118205128205128"/>
    <s v="LOW"/>
    <n v="3"/>
    <s v="Overdue"/>
    <s v="Fast"/>
    <s v="Risk"/>
    <s v="Sun Pharmaceutical Industries"/>
    <x v="4"/>
    <n v="2"/>
  </r>
  <r>
    <s v="S136"/>
    <x v="90"/>
    <s v="C010"/>
    <s v="E05"/>
    <x v="1"/>
    <x v="4"/>
    <n v="769"/>
    <n v="259"/>
    <n v="2078.83"/>
    <n v="50"/>
    <x v="134"/>
    <n v="1249.8499999999999"/>
    <n v="778.98"/>
    <n v="0.38395528457288192"/>
    <n v="2.6382704811443434"/>
    <s v="LOW"/>
    <n v="4"/>
    <s v="Pending"/>
    <s v="Normal"/>
    <s v="Risk"/>
    <s v="BigBasket Retail Pvt Ltd"/>
    <x v="4"/>
    <n v="2.5"/>
  </r>
  <r>
    <s v="S137"/>
    <x v="91"/>
    <s v="C003"/>
    <s v="E02"/>
    <x v="3"/>
    <x v="3"/>
    <n v="1785"/>
    <n v="286"/>
    <n v="2845.13"/>
    <n v="50"/>
    <x v="135"/>
    <n v="2167.84"/>
    <n v="627.29"/>
    <n v="0.2244224776665128"/>
    <n v="1.5658991596638656"/>
    <s v="LOW"/>
    <n v="3"/>
    <s v="Paid"/>
    <s v="Fast"/>
    <s v="Clear"/>
    <s v="Tata Steel Limited "/>
    <x v="1"/>
    <n v="1.5"/>
  </r>
  <r>
    <s v="S138"/>
    <x v="92"/>
    <s v="C003"/>
    <s v="E02"/>
    <x v="0"/>
    <x v="2"/>
    <n v="1632"/>
    <n v="685"/>
    <n v="5426.53"/>
    <n v="150"/>
    <x v="136"/>
    <n v="4555.6899999999996"/>
    <n v="720.84000000000015"/>
    <n v="0.13661250859940152"/>
    <n v="3.2331678921568625"/>
    <s v="LOW"/>
    <n v="2"/>
    <s v="Pending"/>
    <s v="Fast"/>
    <s v="Risk"/>
    <s v="Tata Steel Limited "/>
    <x v="1"/>
    <n v="2"/>
  </r>
  <r>
    <s v="S139"/>
    <x v="0"/>
    <s v="C002"/>
    <s v="E04"/>
    <x v="3"/>
    <x v="0"/>
    <n v="1023"/>
    <n v="519"/>
    <n v="4303.34"/>
    <n v="50"/>
    <x v="137"/>
    <n v="3077.5"/>
    <n v="1175.8400000000001"/>
    <n v="0.27645097734956531"/>
    <n v="4.1577126099706749"/>
    <s v="MEDIUM"/>
    <n v="2"/>
    <s v="Paid"/>
    <s v="Fast"/>
    <s v="Clear"/>
    <s v="Reliance Retail Ltd"/>
    <x v="0"/>
    <n v="3"/>
  </r>
  <r>
    <s v="S140"/>
    <x v="0"/>
    <s v="C005"/>
    <s v="E05"/>
    <x v="2"/>
    <x v="0"/>
    <n v="375"/>
    <n v="454"/>
    <n v="3578.58"/>
    <n v="150"/>
    <x v="138"/>
    <n v="2759.55"/>
    <n v="669.02999999999975"/>
    <n v="0.19513326216684451"/>
    <n v="9.1428799999999999"/>
    <s v="LOW"/>
    <n v="2"/>
    <s v="Pending"/>
    <s v="Fast"/>
    <s v="Risk"/>
    <s v="Flipkart Internet Pvt Ltd"/>
    <x v="4"/>
    <n v="3"/>
  </r>
  <r>
    <s v="S141"/>
    <x v="75"/>
    <s v="C003"/>
    <s v="E02"/>
    <x v="1"/>
    <x v="3"/>
    <n v="1585"/>
    <n v="386"/>
    <n v="3605.64"/>
    <n v="0"/>
    <x v="139"/>
    <n v="2413.37"/>
    <n v="1192.27"/>
    <n v="0.33066806447676417"/>
    <n v="2.2748517350157726"/>
    <s v="MEDIUM"/>
    <n v="1"/>
    <s v="Pending"/>
    <s v="Fast"/>
    <s v="Risk"/>
    <s v="Tata Steel Limited "/>
    <x v="1"/>
    <n v="1.5"/>
  </r>
  <r>
    <s v="S142"/>
    <x v="0"/>
    <s v="C006"/>
    <s v="E05"/>
    <x v="1"/>
    <x v="1"/>
    <n v="1832"/>
    <n v="720"/>
    <n v="6006.47"/>
    <n v="100"/>
    <x v="140"/>
    <n v="4987.54"/>
    <n v="918.93000000000029"/>
    <n v="0.15558023658801284"/>
    <n v="3.2240556768558952"/>
    <s v="LOW"/>
    <n v="7"/>
    <s v="Pending"/>
    <s v="Delayed"/>
    <s v="Risk"/>
    <s v=" Amazon Seller Services Pvt Ltd "/>
    <x v="4"/>
    <n v="2"/>
  </r>
  <r>
    <s v="S143"/>
    <x v="93"/>
    <s v="C005"/>
    <s v="E05"/>
    <x v="3"/>
    <x v="3"/>
    <n v="1005"/>
    <n v="561"/>
    <n v="4566.5"/>
    <n v="50"/>
    <x v="141"/>
    <n v="3736.55"/>
    <n v="779.94999999999982"/>
    <n v="0.17268902911546546"/>
    <n v="4.4940298507462684"/>
    <s v="LOW"/>
    <n v="5"/>
    <s v="Paid"/>
    <s v="Normal"/>
    <s v="Clear"/>
    <s v="Flipkart Internet Pvt Ltd"/>
    <x v="4"/>
    <n v="1.5"/>
  </r>
  <r>
    <s v="S144"/>
    <x v="94"/>
    <s v="C006"/>
    <s v="E03"/>
    <x v="1"/>
    <x v="0"/>
    <n v="574"/>
    <n v="116"/>
    <n v="1408.75"/>
    <n v="0"/>
    <x v="142"/>
    <n v="941.34"/>
    <n v="467.40999999999997"/>
    <n v="0.33179059449866899"/>
    <n v="2.4542682926829267"/>
    <s v="LOW"/>
    <n v="2"/>
    <s v="Pending"/>
    <s v="Fast"/>
    <s v="Risk"/>
    <s v=" Amazon Seller Services Pvt Ltd "/>
    <x v="2"/>
    <n v="3"/>
  </r>
  <r>
    <s v="S145"/>
    <x v="91"/>
    <s v="C008"/>
    <s v="E03"/>
    <x v="1"/>
    <x v="4"/>
    <n v="276"/>
    <n v="259"/>
    <n v="2258.46"/>
    <n v="50"/>
    <x v="143"/>
    <n v="1706.83"/>
    <n v="501.63000000000011"/>
    <n v="0.22714017912934809"/>
    <n v="8.0016666666666669"/>
    <s v="LOW"/>
    <n v="3"/>
    <s v="Pending"/>
    <s v="Fast"/>
    <s v="Risk"/>
    <s v="Sun Pharmaceutical Industries"/>
    <x v="2"/>
    <n v="2.5"/>
  </r>
  <r>
    <s v="S146"/>
    <x v="81"/>
    <s v="C010"/>
    <s v="E02"/>
    <x v="2"/>
    <x v="4"/>
    <n v="976"/>
    <n v="400"/>
    <n v="4144.67"/>
    <n v="100"/>
    <x v="144"/>
    <n v="3140.25"/>
    <n v="904.42000000000007"/>
    <n v="0.22360785923202636"/>
    <n v="4.144129098360656"/>
    <s v="LOW"/>
    <n v="7"/>
    <s v="Overdue"/>
    <s v="Delayed"/>
    <s v="Risk"/>
    <s v="BigBasket Retail Pvt Ltd"/>
    <x v="1"/>
    <n v="2.5"/>
  </r>
  <r>
    <s v="S147"/>
    <x v="44"/>
    <s v="C002"/>
    <s v="E02"/>
    <x v="0"/>
    <x v="0"/>
    <n v="1464"/>
    <n v="415"/>
    <n v="3929.19"/>
    <n v="100"/>
    <x v="145"/>
    <n v="2931.28"/>
    <n v="897.90999999999985"/>
    <n v="0.23449084532237885"/>
    <n v="2.6155669398907104"/>
    <s v="LOW"/>
    <n v="4"/>
    <s v="Overdue"/>
    <s v="Normal"/>
    <s v="Risk"/>
    <s v="Reliance Retail Ltd"/>
    <x v="1"/>
    <n v="3"/>
  </r>
  <r>
    <s v="S148"/>
    <x v="14"/>
    <s v="C005"/>
    <s v="E04"/>
    <x v="1"/>
    <x v="2"/>
    <n v="233"/>
    <n v="104"/>
    <n v="846.48"/>
    <n v="50"/>
    <x v="146"/>
    <n v="530.69000000000005"/>
    <n v="265.78999999999996"/>
    <n v="0.33370580554439527"/>
    <n v="3.4183690987124464"/>
    <s v="LOW"/>
    <n v="8"/>
    <s v="Overdue"/>
    <s v="Delayed"/>
    <s v="Risk"/>
    <s v="Flipkart Internet Pvt Ltd"/>
    <x v="0"/>
    <n v="2"/>
  </r>
  <r>
    <s v="S149"/>
    <x v="80"/>
    <s v="C007"/>
    <s v="E05"/>
    <x v="1"/>
    <x v="0"/>
    <n v="264"/>
    <n v="195"/>
    <n v="1421.3"/>
    <n v="50"/>
    <x v="147"/>
    <n v="892.52"/>
    <n v="478.78"/>
    <n v="0.34914314883687009"/>
    <n v="5.1943181818181818"/>
    <s v="LOW"/>
    <n v="8"/>
    <s v="Paid"/>
    <s v="Delayed"/>
    <s v="Clear"/>
    <s v="ITC Limited Foods Division"/>
    <x v="4"/>
    <n v="3"/>
  </r>
  <r>
    <s v="S150"/>
    <x v="24"/>
    <s v="C010"/>
    <s v="E02"/>
    <x v="3"/>
    <x v="1"/>
    <n v="870"/>
    <n v="345"/>
    <n v="3214.04"/>
    <n v="150"/>
    <x v="148"/>
    <n v="1978.47"/>
    <n v="1085.57"/>
    <n v="0.35429367762822939"/>
    <n v="3.5218850574712643"/>
    <s v="MEDIUM"/>
    <n v="2"/>
    <s v="Paid"/>
    <s v="Fast"/>
    <s v="Clear"/>
    <s v="BigBasket Retail Pvt Ltd"/>
    <x v="1"/>
    <n v="2"/>
  </r>
  <r>
    <s v="S151"/>
    <x v="86"/>
    <s v="C002"/>
    <s v="E02"/>
    <x v="3"/>
    <x v="1"/>
    <n v="354"/>
    <n v="321"/>
    <n v="2552.34"/>
    <n v="150"/>
    <x v="149"/>
    <n v="1983.02"/>
    <n v="419.32000000000016"/>
    <n v="0.17454648384491792"/>
    <n v="6.7862711864406782"/>
    <s v="LOW"/>
    <n v="4"/>
    <s v="Overdue"/>
    <s v="Normal"/>
    <s v="Risk"/>
    <s v="Reliance Retail Ltd"/>
    <x v="1"/>
    <n v="2"/>
  </r>
  <r>
    <s v="S152"/>
    <x v="15"/>
    <s v="C008"/>
    <s v="E03"/>
    <x v="2"/>
    <x v="2"/>
    <n v="1150"/>
    <n v="501"/>
    <n v="4635.3500000000004"/>
    <n v="100"/>
    <x v="150"/>
    <n v="2915.95"/>
    <n v="1619.4000000000005"/>
    <n v="0.35706174826639631"/>
    <n v="3.9437826086956527"/>
    <s v="MEDIUM"/>
    <n v="8"/>
    <s v="Pending"/>
    <s v="Delayed"/>
    <s v="Risk"/>
    <s v="Sun Pharmaceutical Industries"/>
    <x v="2"/>
    <n v="2"/>
  </r>
  <r>
    <s v="S153"/>
    <x v="95"/>
    <s v="C005"/>
    <s v="E04"/>
    <x v="3"/>
    <x v="0"/>
    <n v="1538"/>
    <n v="747"/>
    <n v="5443.89"/>
    <n v="0"/>
    <x v="151"/>
    <n v="3269.72"/>
    <n v="2174.1700000000005"/>
    <n v="0.39937801829206698"/>
    <n v="3.5395903771131341"/>
    <s v="HIGH"/>
    <n v="5"/>
    <s v="Overdue"/>
    <s v="Normal"/>
    <s v="Risk"/>
    <s v="Flipkart Internet Pvt Ltd"/>
    <x v="0"/>
    <n v="3"/>
  </r>
  <r>
    <s v="S154"/>
    <x v="96"/>
    <s v="C010"/>
    <s v="E03"/>
    <x v="0"/>
    <x v="0"/>
    <n v="875"/>
    <n v="78"/>
    <n v="1027.8"/>
    <n v="50"/>
    <x v="152"/>
    <n v="790.75"/>
    <n v="187.04999999999995"/>
    <n v="0.19129678870934747"/>
    <n v="1.1174857142857142"/>
    <s v="LOW"/>
    <n v="1"/>
    <s v="Paid"/>
    <s v="Fast"/>
    <s v="Clear"/>
    <s v="BigBasket Retail Pvt Ltd"/>
    <x v="2"/>
    <n v="3"/>
  </r>
  <r>
    <s v="S155"/>
    <x v="21"/>
    <s v="C008"/>
    <s v="E03"/>
    <x v="0"/>
    <x v="3"/>
    <n v="742"/>
    <n v="514"/>
    <n v="3897.65"/>
    <n v="50"/>
    <x v="153"/>
    <n v="2376"/>
    <n v="1471.65"/>
    <n v="0.38248021519628866"/>
    <n v="5.1855121293800543"/>
    <s v="MEDIUM"/>
    <n v="3"/>
    <s v="Pending"/>
    <s v="Fast"/>
    <s v="Risk"/>
    <s v="Sun Pharmaceutical Industries"/>
    <x v="2"/>
    <n v="1.5"/>
  </r>
  <r>
    <s v="S156"/>
    <x v="0"/>
    <s v="C001 "/>
    <s v="E01"/>
    <x v="2"/>
    <x v="4"/>
    <n v="819"/>
    <n v="403"/>
    <n v="3376.28"/>
    <n v="150"/>
    <x v="154"/>
    <n v="2097.06"/>
    <n v="1129.2200000000003"/>
    <n v="0.35000681899897101"/>
    <n v="3.9392918192918196"/>
    <s v="MEDIUM"/>
    <n v="6"/>
    <s v="Overdue"/>
    <s v="Delayed"/>
    <s v="Risk"/>
    <s v="  Apollo Hospitals  "/>
    <x v="3"/>
    <n v="2.5"/>
  </r>
  <r>
    <s v="S157"/>
    <x v="0"/>
    <s v="C006"/>
    <s v="E04"/>
    <x v="3"/>
    <x v="3"/>
    <n v="1252"/>
    <n v="463"/>
    <n v="4282.33"/>
    <n v="100"/>
    <x v="155"/>
    <n v="3160.46"/>
    <n v="1021.8699999999999"/>
    <n v="0.24433031348554513"/>
    <n v="3.3405191693290734"/>
    <s v="MEDIUM"/>
    <n v="5"/>
    <s v="Paid"/>
    <s v="Normal"/>
    <s v="Clear"/>
    <s v=" Amazon Seller Services Pvt Ltd "/>
    <x v="0"/>
    <n v="1.5"/>
  </r>
  <r>
    <s v="S158"/>
    <x v="97"/>
    <s v="C010"/>
    <s v="E05"/>
    <x v="1"/>
    <x v="0"/>
    <n v="458"/>
    <n v="429"/>
    <n v="3261.63"/>
    <n v="150"/>
    <x v="156"/>
    <n v="2637.36"/>
    <n v="474.27"/>
    <n v="0.1524185073418112"/>
    <n v="6.793951965065502"/>
    <s v="LOW"/>
    <n v="3"/>
    <s v="Overdue"/>
    <s v="Fast"/>
    <s v="Risk"/>
    <s v="BigBasket Retail Pvt Ltd"/>
    <x v="4"/>
    <n v="3"/>
  </r>
  <r>
    <s v="S159"/>
    <x v="28"/>
    <s v="C006"/>
    <s v="E01"/>
    <x v="3"/>
    <x v="1"/>
    <n v="533"/>
    <n v="149"/>
    <n v="1397.67"/>
    <n v="100"/>
    <x v="157"/>
    <n v="944.73"/>
    <n v="352.94000000000005"/>
    <n v="0.27197977914261717"/>
    <n v="2.4346529080675423"/>
    <s v="LOW"/>
    <n v="6"/>
    <s v="Pending"/>
    <s v="Delayed"/>
    <s v="Risk"/>
    <s v=" Amazon Seller Services Pvt Ltd "/>
    <x v="3"/>
    <n v="2"/>
  </r>
  <r>
    <s v="S160"/>
    <x v="42"/>
    <s v="C007"/>
    <s v="E04"/>
    <x v="1"/>
    <x v="1"/>
    <n v="1115"/>
    <n v="237"/>
    <n v="2516.4299999999998"/>
    <n v="150"/>
    <x v="158"/>
    <n v="1671.22"/>
    <n v="695.20999999999981"/>
    <n v="0.29378008223357543"/>
    <n v="2.1223587443946186"/>
    <s v="LOW"/>
    <n v="8"/>
    <s v="Paid"/>
    <s v="Delayed"/>
    <s v="Clear"/>
    <s v="ITC Limited Foods Division"/>
    <x v="0"/>
    <n v="2"/>
  </r>
  <r>
    <s v="S161"/>
    <x v="80"/>
    <s v="C003"/>
    <s v="E04"/>
    <x v="0"/>
    <x v="1"/>
    <n v="469"/>
    <n v="662"/>
    <n v="4886.59"/>
    <n v="150"/>
    <x v="159"/>
    <n v="3306.66"/>
    <n v="1429.9300000000003"/>
    <n v="0.30189017837727145"/>
    <n v="10.099339019189765"/>
    <s v="MEDIUM"/>
    <n v="5"/>
    <s v="Paid"/>
    <s v="Normal"/>
    <s v="Clear"/>
    <s v="Tata Steel Limited "/>
    <x v="0"/>
    <n v="2"/>
  </r>
  <r>
    <s v="S162"/>
    <x v="96"/>
    <s v="C001 "/>
    <s v="E03"/>
    <x v="1"/>
    <x v="3"/>
    <n v="1507"/>
    <n v="209"/>
    <n v="2823.83"/>
    <n v="100"/>
    <x v="160"/>
    <n v="1873.96"/>
    <n v="849.86999999999989"/>
    <n v="0.31201286423895763"/>
    <n v="1.8074518911745188"/>
    <s v="LOW"/>
    <n v="3"/>
    <s v="Pending"/>
    <s v="Fast"/>
    <s v="Risk"/>
    <s v="  Apollo Hospitals  "/>
    <x v="2"/>
    <n v="1.5"/>
  </r>
  <r>
    <s v="S163"/>
    <x v="98"/>
    <s v="C008"/>
    <s v="E02"/>
    <x v="2"/>
    <x v="4"/>
    <n v="656"/>
    <n v="221"/>
    <n v="1905.95"/>
    <n v="100"/>
    <x v="161"/>
    <n v="1470.42"/>
    <n v="335.53"/>
    <n v="0.18579141172236216"/>
    <n v="2.7529725609756097"/>
    <s v="LOW"/>
    <n v="1"/>
    <s v="Overdue"/>
    <s v="Fast"/>
    <s v="Risk"/>
    <s v="Sun Pharmaceutical Industries"/>
    <x v="1"/>
    <n v="2.5"/>
  </r>
  <r>
    <s v="S164"/>
    <x v="99"/>
    <s v="C002"/>
    <s v="E03"/>
    <x v="1"/>
    <x v="0"/>
    <n v="1708"/>
    <n v="380"/>
    <n v="4759.13"/>
    <n v="100"/>
    <x v="162"/>
    <n v="3192.39"/>
    <n v="1466.7400000000002"/>
    <n v="0.31480984647348331"/>
    <n v="2.7278278688524589"/>
    <s v="MEDIUM"/>
    <n v="6"/>
    <s v="Overdue"/>
    <s v="Delayed"/>
    <s v="Risk"/>
    <s v="Reliance Retail Ltd"/>
    <x v="2"/>
    <n v="3"/>
  </r>
  <r>
    <s v="S165"/>
    <x v="8"/>
    <s v="C007"/>
    <s v="E01"/>
    <x v="0"/>
    <x v="1"/>
    <n v="1665"/>
    <n v="676"/>
    <n v="6796.2"/>
    <n v="50"/>
    <x v="163"/>
    <n v="5435.58"/>
    <n v="1310.6199999999999"/>
    <n v="0.19427529572203611"/>
    <n v="4.0517717717717714"/>
    <s v="MEDIUM"/>
    <n v="7"/>
    <s v="Overdue"/>
    <s v="Delayed"/>
    <s v="Risk"/>
    <s v="ITC Limited Foods Division"/>
    <x v="3"/>
    <n v="2"/>
  </r>
  <r>
    <s v="S166"/>
    <x v="0"/>
    <s v="C009"/>
    <s v="E02"/>
    <x v="0"/>
    <x v="3"/>
    <n v="572"/>
    <n v="536"/>
    <n v="3463.41"/>
    <n v="100"/>
    <x v="164"/>
    <n v="2359.81"/>
    <n v="1003.5999999999999"/>
    <n v="0.29838764824984165"/>
    <n v="5.8800874125874127"/>
    <s v="MEDIUM"/>
    <n v="6"/>
    <s v="Paid"/>
    <s v="Delayed"/>
    <s v="Clear"/>
    <s v="Lupin Pharmaceuticals"/>
    <x v="1"/>
    <n v="1.5"/>
  </r>
  <r>
    <s v="S167"/>
    <x v="100"/>
    <s v="C010"/>
    <s v="E01"/>
    <x v="3"/>
    <x v="2"/>
    <n v="471"/>
    <n v="258"/>
    <n v="1948.89"/>
    <n v="100"/>
    <x v="165"/>
    <n v="1271.6400000000001"/>
    <n v="577.25"/>
    <n v="0.31221435564041128"/>
    <n v="3.9254564755838643"/>
    <s v="LOW"/>
    <n v="5"/>
    <s v="Paid"/>
    <s v="Normal"/>
    <s v="Clear"/>
    <s v="BigBasket Retail Pvt Ltd"/>
    <x v="3"/>
    <n v="2"/>
  </r>
  <r>
    <s v="S168"/>
    <x v="101"/>
    <s v="C002"/>
    <s v="E02"/>
    <x v="1"/>
    <x v="2"/>
    <n v="445"/>
    <n v="152"/>
    <n v="1374.7"/>
    <n v="0"/>
    <x v="166"/>
    <n v="1039.78"/>
    <n v="334.92000000000007"/>
    <n v="0.24363133774641743"/>
    <n v="3.0892134831460676"/>
    <s v="LOW"/>
    <n v="6"/>
    <s v="Overdue"/>
    <s v="Delayed"/>
    <s v="Risk"/>
    <s v="Reliance Retail Ltd"/>
    <x v="1"/>
    <n v="2"/>
  </r>
  <r>
    <s v="S169"/>
    <x v="42"/>
    <s v="C006"/>
    <s v="E01"/>
    <x v="3"/>
    <x v="1"/>
    <n v="111"/>
    <n v="306"/>
    <n v="2718.17"/>
    <n v="100"/>
    <x v="167"/>
    <n v="1716.03"/>
    <n v="902.1400000000001"/>
    <n v="0.34456891645691456"/>
    <n v="23.587117117117117"/>
    <s v="LOW"/>
    <n v="2"/>
    <s v="Paid"/>
    <s v="Fast"/>
    <s v="Clear"/>
    <s v=" Amazon Seller Services Pvt Ltd "/>
    <x v="3"/>
    <n v="2"/>
  </r>
  <r>
    <s v="S170"/>
    <x v="30"/>
    <s v="C009"/>
    <s v="E05"/>
    <x v="3"/>
    <x v="0"/>
    <n v="1017"/>
    <n v="229"/>
    <n v="2376.9299999999998"/>
    <n v="100"/>
    <x v="168"/>
    <n v="2019.11"/>
    <n v="257.81999999999994"/>
    <n v="0.11323141247205665"/>
    <n v="2.2388692232055063"/>
    <s v="LOW"/>
    <n v="7"/>
    <s v="Pending"/>
    <s v="Delayed"/>
    <s v="Risk"/>
    <s v="Lupin Pharmaceuticals"/>
    <x v="4"/>
    <n v="3"/>
  </r>
  <r>
    <s v="S171"/>
    <x v="102"/>
    <s v="C006"/>
    <s v="E04"/>
    <x v="0"/>
    <x v="1"/>
    <n v="426"/>
    <n v="271"/>
    <n v="2384.66"/>
    <n v="50"/>
    <x v="169"/>
    <n v="1959.52"/>
    <n v="375.13999999999987"/>
    <n v="0.1606829259935065"/>
    <n v="5.4804225352112672"/>
    <s v="LOW"/>
    <n v="4"/>
    <s v="Overdue"/>
    <s v="Normal"/>
    <s v="Risk"/>
    <s v=" Amazon Seller Services Pvt Ltd "/>
    <x v="0"/>
    <n v="2"/>
  </r>
  <r>
    <s v="S172"/>
    <x v="0"/>
    <s v="C008"/>
    <s v="E01"/>
    <x v="0"/>
    <x v="0"/>
    <n v="1019"/>
    <n v="406"/>
    <n v="3072.84"/>
    <n v="50"/>
    <x v="170"/>
    <n v="2199.4299999999998"/>
    <n v="823.41000000000031"/>
    <n v="0.2723961572560904"/>
    <n v="2.9664769381746812"/>
    <s v="LOW"/>
    <n v="1"/>
    <s v="Paid"/>
    <s v="Fast"/>
    <s v="Clear"/>
    <s v="Sun Pharmaceutical Industries"/>
    <x v="3"/>
    <n v="3"/>
  </r>
  <r>
    <s v="S173"/>
    <x v="58"/>
    <s v="C005"/>
    <s v="E02"/>
    <x v="2"/>
    <x v="2"/>
    <n v="637"/>
    <n v="586"/>
    <n v="4360.63"/>
    <n v="100"/>
    <x v="171"/>
    <n v="3054.74"/>
    <n v="1205.8900000000003"/>
    <n v="0.28303091326869506"/>
    <n v="6.6885871271585557"/>
    <s v="MEDIUM"/>
    <n v="1"/>
    <s v="Paid"/>
    <s v="Fast"/>
    <s v="Clear"/>
    <s v="Flipkart Internet Pvt Ltd"/>
    <x v="1"/>
    <n v="2"/>
  </r>
  <r>
    <s v="S174"/>
    <x v="0"/>
    <s v="C005"/>
    <s v="E01"/>
    <x v="1"/>
    <x v="4"/>
    <n v="644"/>
    <n v="323"/>
    <n v="2405.98"/>
    <n v="0"/>
    <x v="172"/>
    <n v="1509.54"/>
    <n v="896.44"/>
    <n v="0.37258830081713068"/>
    <n v="3.7359937888198758"/>
    <s v="LOW"/>
    <n v="5"/>
    <s v="Paid"/>
    <s v="Normal"/>
    <s v="Clear"/>
    <s v="Flipkart Internet Pvt Ltd"/>
    <x v="3"/>
    <n v="2.5"/>
  </r>
  <r>
    <s v="S175"/>
    <x v="28"/>
    <s v="C005"/>
    <s v="E05"/>
    <x v="0"/>
    <x v="1"/>
    <n v="1100"/>
    <n v="755"/>
    <n v="5986.43"/>
    <n v="0"/>
    <x v="173"/>
    <n v="4508.97"/>
    <n v="1477.46"/>
    <n v="0.24680151609556947"/>
    <n v="5.442209090909091"/>
    <s v="MEDIUM"/>
    <n v="1"/>
    <s v="Pending"/>
    <s v="Fast"/>
    <s v="Risk"/>
    <s v="Flipkart Internet Pvt Ltd"/>
    <x v="4"/>
    <n v="2"/>
  </r>
  <r>
    <s v="S176"/>
    <x v="0"/>
    <s v="C009"/>
    <s v="E03"/>
    <x v="2"/>
    <x v="1"/>
    <n v="1320"/>
    <n v="601"/>
    <n v="4339.53"/>
    <n v="50"/>
    <x v="174"/>
    <n v="3469.26"/>
    <n v="820.26999999999953"/>
    <n v="0.19122607838154754"/>
    <n v="3.2496439393939394"/>
    <s v="LOW"/>
    <n v="4"/>
    <s v="Overdue"/>
    <s v="Normal"/>
    <s v="Risk"/>
    <s v="Lupin Pharmaceuticals"/>
    <x v="2"/>
    <n v="2"/>
  </r>
  <r>
    <s v="S177"/>
    <x v="0"/>
    <s v="C002"/>
    <s v="E03"/>
    <x v="1"/>
    <x v="3"/>
    <n v="775"/>
    <n v="577"/>
    <n v="4667.95"/>
    <n v="0"/>
    <x v="175"/>
    <n v="2936.11"/>
    <n v="1731.8399999999997"/>
    <n v="0.37100654462879845"/>
    <n v="6.0231612903225802"/>
    <s v="MEDIUM"/>
    <n v="3"/>
    <s v="Paid"/>
    <s v="Fast"/>
    <s v="Clear"/>
    <s v="Reliance Retail Ltd"/>
    <x v="2"/>
    <n v="1.5"/>
  </r>
  <r>
    <s v="S178"/>
    <x v="0"/>
    <s v="C008"/>
    <s v="E03"/>
    <x v="0"/>
    <x v="4"/>
    <n v="1391"/>
    <n v="482"/>
    <n v="3773.28"/>
    <n v="0"/>
    <x v="176"/>
    <n v="2639.71"/>
    <n v="1133.5700000000002"/>
    <n v="0.30042032396217616"/>
    <n v="2.7126383896477355"/>
    <s v="MEDIUM"/>
    <n v="5"/>
    <s v="Overdue"/>
    <s v="Normal"/>
    <s v="Risk"/>
    <s v="Sun Pharmaceutical Industries"/>
    <x v="2"/>
    <n v="2.5"/>
  </r>
  <r>
    <s v="S179"/>
    <x v="41"/>
    <s v="C008"/>
    <s v="E04"/>
    <x v="3"/>
    <x v="2"/>
    <n v="188"/>
    <n v="576"/>
    <n v="4556.01"/>
    <n v="0"/>
    <x v="177"/>
    <n v="3339.05"/>
    <n v="1216.96"/>
    <n v="0.26711091503311013"/>
    <n v="24.234095744680854"/>
    <s v="MEDIUM"/>
    <n v="8"/>
    <s v="Pending"/>
    <s v="Delayed"/>
    <s v="Risk"/>
    <s v="Sun Pharmaceutical Industries"/>
    <x v="0"/>
    <n v="2"/>
  </r>
  <r>
    <s v="S180"/>
    <x v="0"/>
    <s v="C004"/>
    <s v="E01"/>
    <x v="0"/>
    <x v="1"/>
    <n v="1060"/>
    <n v="209"/>
    <n v="2139.52"/>
    <n v="150"/>
    <x v="178"/>
    <n v="1759.81"/>
    <n v="229.71000000000004"/>
    <n v="0.11546001045478309"/>
    <n v="1.8769056603773584"/>
    <s v="LOW"/>
    <n v="3"/>
    <s v="Pending"/>
    <s v="Fast"/>
    <s v="Risk"/>
    <s v=" Fortis Healthcare"/>
    <x v="3"/>
    <n v="2"/>
  </r>
  <r>
    <s v="S181"/>
    <x v="3"/>
    <s v="C010"/>
    <s v="E05"/>
    <x v="3"/>
    <x v="4"/>
    <n v="352"/>
    <n v="239"/>
    <n v="2219.39"/>
    <n v="150"/>
    <x v="179"/>
    <n v="1684.56"/>
    <n v="384.82999999999993"/>
    <n v="0.1859630132551138"/>
    <n v="5.8789488636363636"/>
    <s v="LOW"/>
    <n v="3"/>
    <s v="Overdue"/>
    <s v="Fast"/>
    <s v="Risk"/>
    <s v="BigBasket Retail Pvt Ltd"/>
    <x v="4"/>
    <n v="2.5"/>
  </r>
  <r>
    <s v="S182"/>
    <x v="66"/>
    <s v="C005"/>
    <s v="E01"/>
    <x v="1"/>
    <x v="1"/>
    <n v="1288"/>
    <n v="370"/>
    <n v="3888.07"/>
    <n v="0"/>
    <x v="180"/>
    <n v="3046.7"/>
    <n v="841.37000000000035"/>
    <n v="0.21639785291931479"/>
    <n v="3.018687888198758"/>
    <s v="LOW"/>
    <n v="7"/>
    <s v="Pending"/>
    <s v="Delayed"/>
    <s v="Risk"/>
    <s v="Flipkart Internet Pvt Ltd"/>
    <x v="3"/>
    <n v="2"/>
  </r>
  <r>
    <s v="S183"/>
    <x v="71"/>
    <s v="C007"/>
    <s v="E03"/>
    <x v="3"/>
    <x v="3"/>
    <n v="1493"/>
    <n v="783"/>
    <n v="6915.37"/>
    <n v="50"/>
    <x v="181"/>
    <n v="5739.97"/>
    <n v="1125.3999999999996"/>
    <n v="0.16392415849400682"/>
    <n v="4.5983724045545884"/>
    <s v="MEDIUM"/>
    <n v="1"/>
    <s v="Overdue"/>
    <s v="Fast"/>
    <s v="Risk"/>
    <s v="ITC Limited Foods Division"/>
    <x v="2"/>
    <n v="1.5"/>
  </r>
  <r>
    <s v="S184"/>
    <x v="0"/>
    <s v="C009"/>
    <s v="E01"/>
    <x v="3"/>
    <x v="1"/>
    <n v="1254"/>
    <n v="799"/>
    <n v="7555.97"/>
    <n v="50"/>
    <x v="182"/>
    <n v="6355.73"/>
    <n v="1150.2400000000007"/>
    <n v="0.15324335162543956"/>
    <n v="5.9856220095693784"/>
    <s v="MEDIUM"/>
    <n v="4"/>
    <s v="Paid"/>
    <s v="Normal"/>
    <s v="Clear"/>
    <s v="Lupin Pharmaceuticals"/>
    <x v="3"/>
    <n v="2"/>
  </r>
  <r>
    <s v="S185"/>
    <x v="0"/>
    <s v="C004"/>
    <s v="E01"/>
    <x v="2"/>
    <x v="3"/>
    <n v="1079"/>
    <n v="548"/>
    <n v="4095.85"/>
    <n v="50"/>
    <x v="183"/>
    <n v="3089.03"/>
    <n v="956.81999999999971"/>
    <n v="0.23649418539985412"/>
    <n v="3.7496292863762744"/>
    <s v="LOW"/>
    <n v="1"/>
    <s v="Pending"/>
    <s v="Fast"/>
    <s v="Risk"/>
    <s v=" Fortis Healthcare"/>
    <x v="3"/>
    <n v="1.5"/>
  </r>
  <r>
    <s v="S186"/>
    <x v="46"/>
    <s v="C001 "/>
    <s v="E05"/>
    <x v="3"/>
    <x v="3"/>
    <n v="300"/>
    <n v="637"/>
    <n v="4339.41"/>
    <n v="150"/>
    <x v="184"/>
    <n v="3049.84"/>
    <n v="1139.5699999999997"/>
    <n v="0.27201204942939455"/>
    <n v="13.964699999999999"/>
    <s v="MEDIUM"/>
    <n v="7"/>
    <s v="Overdue"/>
    <s v="Delayed"/>
    <s v="Risk"/>
    <s v="  Apollo Hospitals  "/>
    <x v="4"/>
    <n v="1.5"/>
  </r>
  <r>
    <s v="S187"/>
    <x v="103"/>
    <s v="C010"/>
    <s v="E02"/>
    <x v="1"/>
    <x v="4"/>
    <n v="1289"/>
    <n v="376"/>
    <n v="4286.1099999999997"/>
    <n v="100"/>
    <x v="185"/>
    <n v="3271.93"/>
    <n v="914.17999999999984"/>
    <n v="0.21838413228510475"/>
    <n v="3.2475640031031805"/>
    <s v="LOW"/>
    <n v="4"/>
    <s v="Pending"/>
    <s v="Normal"/>
    <s v="Risk"/>
    <s v="BigBasket Retail Pvt Ltd"/>
    <x v="1"/>
    <n v="2.5"/>
  </r>
  <r>
    <s v="S188"/>
    <x v="7"/>
    <s v="C007"/>
    <s v="E02"/>
    <x v="1"/>
    <x v="2"/>
    <n v="821"/>
    <n v="264"/>
    <n v="2473.15"/>
    <n v="100"/>
    <x v="186"/>
    <n v="2052.65"/>
    <n v="320.5"/>
    <n v="0.13505256726292059"/>
    <n v="2.8905602923264313"/>
    <s v="LOW"/>
    <n v="7"/>
    <s v="Overdue"/>
    <s v="Delayed"/>
    <s v="Risk"/>
    <s v="ITC Limited Foods Division"/>
    <x v="1"/>
    <n v="2"/>
  </r>
  <r>
    <s v="S189"/>
    <x v="94"/>
    <s v="C008"/>
    <s v="E04"/>
    <x v="1"/>
    <x v="2"/>
    <n v="1098"/>
    <n v="679"/>
    <n v="5777.77"/>
    <n v="0"/>
    <x v="187"/>
    <n v="4241.2700000000004"/>
    <n v="1536.5"/>
    <n v="0.26593305029449077"/>
    <n v="5.2620856102003648"/>
    <s v="MEDIUM"/>
    <n v="3"/>
    <s v="Paid"/>
    <s v="Fast"/>
    <s v="Clear"/>
    <s v="Sun Pharmaceutical Industries"/>
    <x v="0"/>
    <n v="2"/>
  </r>
  <r>
    <s v="S190"/>
    <x v="104"/>
    <s v="C008"/>
    <s v="E02"/>
    <x v="1"/>
    <x v="0"/>
    <n v="1395"/>
    <n v="757"/>
    <n v="5561.73"/>
    <n v="150"/>
    <x v="188"/>
    <n v="4100.34"/>
    <n v="1311.3899999999994"/>
    <n v="0.24232361924929727"/>
    <n v="3.8793763440860212"/>
    <s v="MEDIUM"/>
    <n v="5"/>
    <s v="Pending"/>
    <s v="Normal"/>
    <s v="Risk"/>
    <s v="Sun Pharmaceutical Industries"/>
    <x v="1"/>
    <n v="3"/>
  </r>
  <r>
    <s v="S191"/>
    <x v="89"/>
    <s v="C005"/>
    <s v="E04"/>
    <x v="3"/>
    <x v="4"/>
    <n v="1050"/>
    <n v="473"/>
    <n v="4217.78"/>
    <n v="100"/>
    <x v="189"/>
    <n v="2652.41"/>
    <n v="1465.37"/>
    <n v="0.3558640821024921"/>
    <n v="3.9216952380952379"/>
    <s v="MEDIUM"/>
    <n v="6"/>
    <s v="Pending"/>
    <s v="Delayed"/>
    <s v="Risk"/>
    <s v="Flipkart Internet Pvt Ltd"/>
    <x v="0"/>
    <n v="2.5"/>
  </r>
  <r>
    <s v="S192"/>
    <x v="0"/>
    <s v="C001 "/>
    <s v="E01"/>
    <x v="0"/>
    <x v="2"/>
    <n v="1392"/>
    <n v="510"/>
    <n v="4396.03"/>
    <n v="0"/>
    <x v="190"/>
    <n v="3362.98"/>
    <n v="1033.0499999999997"/>
    <n v="0.23499612150053567"/>
    <n v="3.1580675287356321"/>
    <s v="MEDIUM"/>
    <n v="6"/>
    <s v="Pending"/>
    <s v="Delayed"/>
    <s v="Risk"/>
    <s v="  Apollo Hospitals  "/>
    <x v="3"/>
    <n v="2"/>
  </r>
  <r>
    <s v="S193"/>
    <x v="88"/>
    <s v="C004"/>
    <s v="E02"/>
    <x v="0"/>
    <x v="1"/>
    <n v="879"/>
    <n v="63"/>
    <n v="1127.47"/>
    <n v="150"/>
    <x v="191"/>
    <n v="774.23"/>
    <n v="203.24"/>
    <n v="0.20792453988357698"/>
    <n v="1.1120250284414108"/>
    <s v="LOW"/>
    <n v="8"/>
    <s v="Paid"/>
    <s v="Delayed"/>
    <s v="Clear"/>
    <s v=" Fortis Healthcare"/>
    <x v="1"/>
    <n v="2"/>
  </r>
  <r>
    <s v="S194"/>
    <x v="79"/>
    <s v="C003"/>
    <s v="E02"/>
    <x v="1"/>
    <x v="4"/>
    <n v="1904"/>
    <n v="552"/>
    <n v="5251.9"/>
    <n v="50"/>
    <x v="192"/>
    <n v="3992.28"/>
    <n v="1209.6199999999994"/>
    <n v="0.23253426632576549"/>
    <n v="2.7320903361344535"/>
    <s v="MEDIUM"/>
    <n v="7"/>
    <s v="Overdue"/>
    <s v="Delayed"/>
    <s v="Risk"/>
    <s v="Tata Steel Limited "/>
    <x v="1"/>
    <n v="2.5"/>
  </r>
  <r>
    <s v="S195"/>
    <x v="105"/>
    <s v="C002"/>
    <s v="E03"/>
    <x v="2"/>
    <x v="0"/>
    <n v="988"/>
    <n v="172"/>
    <n v="1961.15"/>
    <n v="50"/>
    <x v="193"/>
    <n v="1315.27"/>
    <n v="595.88000000000011"/>
    <n v="0.31179132982759078"/>
    <n v="1.9343623481781378"/>
    <s v="LOW"/>
    <n v="2"/>
    <s v="Paid"/>
    <s v="Fast"/>
    <s v="Clear"/>
    <s v="Reliance Retail Ltd"/>
    <x v="2"/>
    <n v="3"/>
  </r>
  <r>
    <s v="S196"/>
    <x v="80"/>
    <s v="C003"/>
    <s v="E01"/>
    <x v="3"/>
    <x v="1"/>
    <n v="201"/>
    <n v="117"/>
    <n v="1088.67"/>
    <n v="100"/>
    <x v="194"/>
    <n v="760.13"/>
    <n v="228.54000000000008"/>
    <n v="0.23115903183064124"/>
    <n v="4.9187562189054734"/>
    <s v="LOW"/>
    <n v="4"/>
    <s v="Pending"/>
    <s v="Normal"/>
    <s v="Risk"/>
    <s v="Tata Steel Limited "/>
    <x v="3"/>
    <n v="2"/>
  </r>
  <r>
    <s v="S197"/>
    <x v="6"/>
    <s v="C007"/>
    <s v="E04"/>
    <x v="0"/>
    <x v="1"/>
    <n v="1511"/>
    <n v="107"/>
    <n v="1489"/>
    <n v="100"/>
    <x v="195"/>
    <n v="910.03"/>
    <n v="478.97"/>
    <n v="0.34483081353491724"/>
    <n v="0.91925876902713433"/>
    <s v="LOW"/>
    <n v="8"/>
    <s v="Paid"/>
    <s v="Delayed"/>
    <s v="Clear"/>
    <s v="ITC Limited Foods Division"/>
    <x v="0"/>
    <n v="2"/>
  </r>
  <r>
    <s v="S198"/>
    <x v="57"/>
    <s v="C010"/>
    <s v="E04"/>
    <x v="2"/>
    <x v="1"/>
    <n v="1023"/>
    <n v="588"/>
    <n v="4221.8599999999997"/>
    <n v="50"/>
    <x v="196"/>
    <n v="3086.7"/>
    <n v="1085.1599999999999"/>
    <n v="0.26011419366901095"/>
    <n v="4.0780645161290323"/>
    <s v="MEDIUM"/>
    <n v="8"/>
    <s v="Overdue"/>
    <s v="Delayed"/>
    <s v="Risk"/>
    <s v="BigBasket Retail Pvt Ltd"/>
    <x v="0"/>
    <n v="2"/>
  </r>
  <r>
    <s v="S199"/>
    <x v="0"/>
    <s v="C007"/>
    <s v="E04"/>
    <x v="2"/>
    <x v="1"/>
    <n v="684"/>
    <n v="660"/>
    <n v="5769.94"/>
    <n v="100"/>
    <x v="197"/>
    <n v="3517.96"/>
    <n v="2151.9799999999996"/>
    <n v="0.37954193518802665"/>
    <n v="8.289385964912281"/>
    <s v="HIGH"/>
    <n v="4"/>
    <s v="Pending"/>
    <s v="Normal"/>
    <s v="Risk"/>
    <s v="ITC Limited Foods Division"/>
    <x v="0"/>
    <n v="2"/>
  </r>
  <r>
    <s v="S200"/>
    <x v="3"/>
    <s v="C003"/>
    <s v="E05"/>
    <x v="2"/>
    <x v="0"/>
    <n v="453"/>
    <n v="375"/>
    <n v="2486.59"/>
    <n v="0"/>
    <x v="198"/>
    <n v="1532.24"/>
    <n v="954.35000000000014"/>
    <n v="0.38379869620645146"/>
    <n v="5.4891611479028697"/>
    <s v="LOW"/>
    <n v="3"/>
    <s v="Pending"/>
    <s v="Fast"/>
    <s v="Risk"/>
    <s v="Tata Steel Limited "/>
    <x v="4"/>
    <n v="3"/>
  </r>
  <r>
    <s v="S201"/>
    <x v="0"/>
    <s v="C002"/>
    <s v="E04"/>
    <x v="3"/>
    <x v="4"/>
    <n v="863"/>
    <n v="493"/>
    <n v="4412.4799999999996"/>
    <n v="150"/>
    <x v="199"/>
    <n v="3684.63"/>
    <n v="577.84999999999945"/>
    <n v="0.13556661849439752"/>
    <n v="4.9391425260718416"/>
    <s v="LOW"/>
    <n v="6"/>
    <s v="Overdue"/>
    <s v="Delayed"/>
    <s v="Risk"/>
    <s v="Reliance Retail Ltd"/>
    <x v="0"/>
    <n v="2.5"/>
  </r>
  <r>
    <s v="S202"/>
    <x v="0"/>
    <s v="C005"/>
    <s v="E04"/>
    <x v="0"/>
    <x v="3"/>
    <n v="1190"/>
    <n v="257"/>
    <n v="2654.22"/>
    <n v="100"/>
    <x v="200"/>
    <n v="2025.35"/>
    <n v="528.86999999999989"/>
    <n v="0.20705734040137494"/>
    <n v="2.1464033613445377"/>
    <s v="LOW"/>
    <n v="8"/>
    <s v="Pending"/>
    <s v="Delayed"/>
    <s v="Risk"/>
    <s v="Flipkart Internet Pvt Ltd"/>
    <x v="0"/>
    <n v="1.5"/>
  </r>
  <r>
    <s v="S203"/>
    <x v="81"/>
    <s v="C003"/>
    <s v="E01"/>
    <x v="1"/>
    <x v="2"/>
    <n v="781"/>
    <n v="300"/>
    <n v="2243.5500000000002"/>
    <n v="150"/>
    <x v="201"/>
    <n v="1656.66"/>
    <n v="436.8900000000001"/>
    <n v="0.2086838145733324"/>
    <n v="2.6806017925736239"/>
    <s v="LOW"/>
    <n v="2"/>
    <s v="Paid"/>
    <s v="Fast"/>
    <s v="Clear"/>
    <s v="Tata Steel Limited "/>
    <x v="3"/>
    <n v="2"/>
  </r>
  <r>
    <s v="S204"/>
    <x v="50"/>
    <s v="C003"/>
    <s v="E04"/>
    <x v="2"/>
    <x v="3"/>
    <n v="1763"/>
    <n v="219"/>
    <n v="2648.9"/>
    <n v="100"/>
    <x v="202"/>
    <n v="2079.33"/>
    <n v="469.57000000000016"/>
    <n v="0.18422456746047319"/>
    <n v="1.4457742484401588"/>
    <s v="LOW"/>
    <n v="3"/>
    <s v="Overdue"/>
    <s v="Fast"/>
    <s v="Risk"/>
    <s v="Tata Steel Limited "/>
    <x v="0"/>
    <n v="1.5"/>
  </r>
  <r>
    <s v="S205"/>
    <x v="77"/>
    <s v="C002"/>
    <s v="E04"/>
    <x v="0"/>
    <x v="2"/>
    <n v="964"/>
    <n v="564"/>
    <n v="5113.01"/>
    <n v="50"/>
    <x v="203"/>
    <n v="4111.91"/>
    <n v="951.10000000000036"/>
    <n v="0.18785268052008594"/>
    <n v="5.2520850622406643"/>
    <s v="LOW"/>
    <n v="3"/>
    <s v="Pending"/>
    <s v="Fast"/>
    <s v="Risk"/>
    <s v="Reliance Retail Ltd"/>
    <x v="0"/>
    <n v="2"/>
  </r>
  <r>
    <s v="S206"/>
    <x v="93"/>
    <s v="C007"/>
    <s v="E03"/>
    <x v="1"/>
    <x v="2"/>
    <n v="487"/>
    <n v="620"/>
    <n v="4231.3599999999997"/>
    <n v="100"/>
    <x v="204"/>
    <n v="3062.57"/>
    <n v="1068.7899999999995"/>
    <n v="0.25870173502188132"/>
    <n v="8.4832854209445578"/>
    <s v="MEDIUM"/>
    <n v="1"/>
    <s v="Pending"/>
    <s v="Fast"/>
    <s v="Risk"/>
    <s v="ITC Limited Foods Division"/>
    <x v="2"/>
    <n v="2"/>
  </r>
  <r>
    <s v="S207"/>
    <x v="61"/>
    <s v="C010"/>
    <s v="E03"/>
    <x v="3"/>
    <x v="3"/>
    <n v="1865"/>
    <n v="557"/>
    <n v="6246.67"/>
    <n v="100"/>
    <x v="205"/>
    <n v="4587.17"/>
    <n v="1559.5"/>
    <n v="0.25371461295302983"/>
    <n v="3.2958016085790884"/>
    <s v="MEDIUM"/>
    <n v="8"/>
    <s v="Paid"/>
    <s v="Delayed"/>
    <s v="Clear"/>
    <s v="BigBasket Retail Pvt Ltd"/>
    <x v="2"/>
    <n v="1.5"/>
  </r>
  <r>
    <s v="S208"/>
    <x v="75"/>
    <s v="C006"/>
    <s v="E02"/>
    <x v="1"/>
    <x v="2"/>
    <n v="617"/>
    <n v="262"/>
    <n v="2405.13"/>
    <n v="100"/>
    <x v="206"/>
    <n v="1742.96"/>
    <n v="562.17000000000007"/>
    <n v="0.24387778563464968"/>
    <n v="3.7360291734197735"/>
    <s v="LOW"/>
    <n v="8"/>
    <s v="Overdue"/>
    <s v="Delayed"/>
    <s v="Risk"/>
    <s v=" Amazon Seller Services Pvt Ltd "/>
    <x v="1"/>
    <n v="2"/>
  </r>
  <r>
    <s v="S209"/>
    <x v="106"/>
    <s v="C003"/>
    <s v="E03"/>
    <x v="1"/>
    <x v="2"/>
    <n v="1821"/>
    <n v="538"/>
    <n v="5378.26"/>
    <n v="100"/>
    <x v="207"/>
    <n v="3858.96"/>
    <n v="1419.3000000000002"/>
    <n v="0.26889543144900024"/>
    <n v="2.8985502471169688"/>
    <s v="MEDIUM"/>
    <n v="3"/>
    <s v="Pending"/>
    <s v="Fast"/>
    <s v="Risk"/>
    <s v="Tata Steel Limited "/>
    <x v="2"/>
    <n v="2"/>
  </r>
  <r>
    <s v="S210"/>
    <x v="54"/>
    <s v="C004"/>
    <s v="E03"/>
    <x v="0"/>
    <x v="0"/>
    <n v="1903"/>
    <n v="608"/>
    <n v="5578.46"/>
    <n v="50"/>
    <x v="208"/>
    <n v="4343.55"/>
    <n v="1184.9099999999999"/>
    <n v="0.21432912601339249"/>
    <n v="2.9051287440882816"/>
    <s v="MEDIUM"/>
    <n v="1"/>
    <s v="Overdue"/>
    <s v="Fast"/>
    <s v="Risk"/>
    <s v=" Fortis Healthcare"/>
    <x v="2"/>
    <n v="3"/>
  </r>
  <r>
    <s v="S211"/>
    <x v="51"/>
    <s v="C003"/>
    <s v="E03"/>
    <x v="2"/>
    <x v="1"/>
    <n v="994"/>
    <n v="205"/>
    <n v="2123.75"/>
    <n v="50"/>
    <x v="209"/>
    <n v="1802.38"/>
    <n v="271.36999999999989"/>
    <n v="0.13085955394816148"/>
    <n v="2.086267605633803"/>
    <s v="LOW"/>
    <n v="8"/>
    <s v="Paid"/>
    <s v="Delayed"/>
    <s v="Clear"/>
    <s v="Tata Steel Limited "/>
    <x v="2"/>
    <n v="2"/>
  </r>
  <r>
    <s v="S212"/>
    <x v="87"/>
    <s v="C001 "/>
    <s v="E02"/>
    <x v="3"/>
    <x v="1"/>
    <n v="606"/>
    <n v="281"/>
    <n v="2042.05"/>
    <n v="150"/>
    <x v="210"/>
    <n v="1297.74"/>
    <n v="594.30999999999995"/>
    <n v="0.31410903517348904"/>
    <n v="3.1221947194719473"/>
    <s v="LOW"/>
    <n v="3"/>
    <s v="Paid"/>
    <s v="Fast"/>
    <s v="Clear"/>
    <s v="  Apollo Hospitals  "/>
    <x v="1"/>
    <n v="2"/>
  </r>
  <r>
    <s v="S213"/>
    <x v="0"/>
    <s v="C001 "/>
    <s v="E02"/>
    <x v="0"/>
    <x v="1"/>
    <n v="1556"/>
    <n v="571"/>
    <n v="6166.11"/>
    <n v="100"/>
    <x v="211"/>
    <n v="5065.7700000000004"/>
    <n v="1000.3399999999992"/>
    <n v="0.16490634030705004"/>
    <n v="3.898528277634961"/>
    <s v="MEDIUM"/>
    <n v="3"/>
    <s v="Overdue"/>
    <s v="Fast"/>
    <s v="Risk"/>
    <s v="  Apollo Hospitals  "/>
    <x v="1"/>
    <n v="2"/>
  </r>
  <r>
    <s v="S214"/>
    <x v="45"/>
    <s v="C010"/>
    <s v="E01"/>
    <x v="2"/>
    <x v="2"/>
    <n v="1738"/>
    <n v="358"/>
    <n v="4201.79"/>
    <n v="100"/>
    <x v="212"/>
    <n v="2868.62"/>
    <n v="1233.17"/>
    <n v="0.30064191487131231"/>
    <n v="2.3600632911392405"/>
    <s v="MEDIUM"/>
    <n v="8"/>
    <s v="Paid"/>
    <s v="Delayed"/>
    <s v="Clear"/>
    <s v="BigBasket Retail Pvt Ltd"/>
    <x v="3"/>
    <n v="2"/>
  </r>
  <r>
    <s v="S215"/>
    <x v="47"/>
    <s v="C007"/>
    <s v="E04"/>
    <x v="1"/>
    <x v="2"/>
    <n v="394"/>
    <n v="522"/>
    <n v="4162.7"/>
    <n v="0"/>
    <x v="213"/>
    <n v="2642.42"/>
    <n v="1520.2799999999997"/>
    <n v="0.3652148845701107"/>
    <n v="10.565228426395938"/>
    <s v="MEDIUM"/>
    <n v="4"/>
    <s v="Paid"/>
    <s v="Normal"/>
    <s v="Clear"/>
    <s v="ITC Limited Foods Division"/>
    <x v="0"/>
    <n v="2"/>
  </r>
  <r>
    <s v="S216"/>
    <x v="57"/>
    <s v="C004"/>
    <s v="E05"/>
    <x v="2"/>
    <x v="2"/>
    <n v="1792"/>
    <n v="478"/>
    <n v="4112.62"/>
    <n v="100"/>
    <x v="214"/>
    <n v="3040.54"/>
    <n v="972.07999999999993"/>
    <n v="0.24225568331912814"/>
    <n v="2.2391852678571427"/>
    <s v="LOW"/>
    <n v="1"/>
    <s v="Pending"/>
    <s v="Fast"/>
    <s v="Risk"/>
    <s v=" Fortis Healthcare"/>
    <x v="4"/>
    <n v="2"/>
  </r>
  <r>
    <s v="S217"/>
    <x v="23"/>
    <s v="C004"/>
    <s v="E04"/>
    <x v="3"/>
    <x v="2"/>
    <n v="1197"/>
    <n v="331"/>
    <n v="3068.99"/>
    <n v="0"/>
    <x v="215"/>
    <n v="2128.9699999999998"/>
    <n v="940.02"/>
    <n v="0.30629620819878856"/>
    <n v="2.5639014202172095"/>
    <s v="LOW"/>
    <n v="7"/>
    <s v="Overdue"/>
    <s v="Delayed"/>
    <s v="Risk"/>
    <s v=" Fortis Healthcare"/>
    <x v="0"/>
    <n v="2"/>
  </r>
  <r>
    <s v="S218"/>
    <x v="0"/>
    <s v="C003"/>
    <s v="E04"/>
    <x v="0"/>
    <x v="1"/>
    <n v="1376"/>
    <n v="577"/>
    <n v="5408.55"/>
    <n v="100"/>
    <x v="216"/>
    <n v="3503.33"/>
    <n v="1805.2200000000003"/>
    <n v="0.34005896148665837"/>
    <n v="3.8579578488372093"/>
    <s v="MEDIUM"/>
    <n v="2"/>
    <s v="Paid"/>
    <s v="Fast"/>
    <s v="Clear"/>
    <s v="Tata Steel Limited "/>
    <x v="0"/>
    <n v="2"/>
  </r>
  <r>
    <s v="S219"/>
    <x v="20"/>
    <s v="C004"/>
    <s v="E04"/>
    <x v="0"/>
    <x v="2"/>
    <n v="1836"/>
    <n v="688"/>
    <n v="6444.16"/>
    <n v="0"/>
    <x v="217"/>
    <n v="5144.71"/>
    <n v="1299.4499999999998"/>
    <n v="0.20164769341543348"/>
    <n v="3.5098910675381263"/>
    <s v="MEDIUM"/>
    <n v="3"/>
    <s v="Overdue"/>
    <s v="Fast"/>
    <s v="Risk"/>
    <s v=" Fortis Healthcare"/>
    <x v="0"/>
    <n v="2"/>
  </r>
  <r>
    <s v="S220"/>
    <x v="94"/>
    <s v="C010"/>
    <s v="E01"/>
    <x v="2"/>
    <x v="3"/>
    <n v="1950"/>
    <n v="634"/>
    <n v="5753.74"/>
    <n v="100"/>
    <x v="218"/>
    <n v="4054.77"/>
    <n v="1598.9699999999998"/>
    <n v="0.28281633042906107"/>
    <n v="2.8993538461538462"/>
    <s v="MEDIUM"/>
    <n v="4"/>
    <s v="Paid"/>
    <s v="Normal"/>
    <s v="Clear"/>
    <s v="BigBasket Retail Pvt Ltd"/>
    <x v="3"/>
    <n v="1.5"/>
  </r>
  <r>
    <s v="S221"/>
    <x v="0"/>
    <s v="C001 "/>
    <s v="E02"/>
    <x v="0"/>
    <x v="0"/>
    <n v="1881"/>
    <n v="78"/>
    <n v="2137.79"/>
    <n v="100"/>
    <x v="219"/>
    <n v="1396.14"/>
    <n v="641.64999999999986"/>
    <n v="0.31487542877332791"/>
    <n v="1.0833545986177564"/>
    <s v="LOW"/>
    <n v="1"/>
    <s v="Pending"/>
    <s v="Fast"/>
    <s v="Risk"/>
    <s v="  Apollo Hospitals  "/>
    <x v="1"/>
    <n v="3"/>
  </r>
  <r>
    <s v="S222"/>
    <x v="33"/>
    <s v="C007"/>
    <s v="E03"/>
    <x v="3"/>
    <x v="1"/>
    <n v="1236"/>
    <n v="52"/>
    <n v="1007.11"/>
    <n v="50"/>
    <x v="220"/>
    <n v="831.32"/>
    <n v="125.78999999999996"/>
    <n v="0.13142689972939364"/>
    <n v="0.77436084142394823"/>
    <s v="LOW"/>
    <n v="8"/>
    <s v="Overdue"/>
    <s v="Delayed"/>
    <s v="Risk"/>
    <s v="ITC Limited Foods Division"/>
    <x v="2"/>
    <n v="2"/>
  </r>
  <r>
    <s v="S223"/>
    <x v="92"/>
    <s v="C005"/>
    <s v="E04"/>
    <x v="2"/>
    <x v="4"/>
    <n v="1043"/>
    <n v="487"/>
    <n v="3824.32"/>
    <n v="50"/>
    <x v="221"/>
    <n v="3020.92"/>
    <n v="753.40000000000009"/>
    <n v="0.19961211555988895"/>
    <n v="3.6187152444870567"/>
    <s v="LOW"/>
    <n v="1"/>
    <s v="Pending"/>
    <s v="Fast"/>
    <s v="Risk"/>
    <s v="Flipkart Internet Pvt Ltd"/>
    <x v="0"/>
    <n v="2.5"/>
  </r>
  <r>
    <s v="S224"/>
    <x v="0"/>
    <s v="C009"/>
    <s v="E05"/>
    <x v="2"/>
    <x v="0"/>
    <n v="1979"/>
    <n v="66"/>
    <n v="1384.84"/>
    <n v="100"/>
    <x v="222"/>
    <n v="856.94"/>
    <n v="427.89999999999986"/>
    <n v="0.33303757666324202"/>
    <n v="0.64923698837796862"/>
    <s v="LOW"/>
    <n v="2"/>
    <s v="Pending"/>
    <s v="Fast"/>
    <s v="Risk"/>
    <s v="Lupin Pharmaceuticals"/>
    <x v="4"/>
    <n v="3"/>
  </r>
  <r>
    <s v="S225"/>
    <x v="90"/>
    <s v="C008"/>
    <s v="E05"/>
    <x v="0"/>
    <x v="3"/>
    <n v="1703"/>
    <n v="301"/>
    <n v="3367.25"/>
    <n v="150"/>
    <x v="223"/>
    <n v="2575.19"/>
    <n v="642.05999999999995"/>
    <n v="0.19956795399797964"/>
    <n v="1.8891661773341162"/>
    <s v="LOW"/>
    <n v="3"/>
    <s v="Pending"/>
    <s v="Fast"/>
    <s v="Risk"/>
    <s v="Sun Pharmaceutical Industries"/>
    <x v="4"/>
    <n v="1.5"/>
  </r>
  <r>
    <s v="S226"/>
    <x v="107"/>
    <s v="C008"/>
    <s v="E02"/>
    <x v="0"/>
    <x v="1"/>
    <n v="439"/>
    <n v="454"/>
    <n v="4127.79"/>
    <n v="50"/>
    <x v="224"/>
    <n v="3376.76"/>
    <n v="701.02999999999975"/>
    <n v="0.1719141986222929"/>
    <n v="9.2888154897494299"/>
    <s v="LOW"/>
    <n v="2"/>
    <s v="Paid"/>
    <s v="Fast"/>
    <s v="Clear"/>
    <s v="Sun Pharmaceutical Industries"/>
    <x v="1"/>
    <n v="2"/>
  </r>
  <r>
    <s v="S227"/>
    <x v="108"/>
    <s v="C006"/>
    <s v="E04"/>
    <x v="2"/>
    <x v="4"/>
    <n v="1397"/>
    <n v="464"/>
    <n v="4504.3500000000004"/>
    <n v="150"/>
    <x v="225"/>
    <n v="3452.86"/>
    <n v="901.49000000000024"/>
    <n v="0.2070320484113588"/>
    <n v="3.1169291338582679"/>
    <s v="LOW"/>
    <n v="3"/>
    <s v="Pending"/>
    <s v="Fast"/>
    <s v="Risk"/>
    <s v=" Amazon Seller Services Pvt Ltd "/>
    <x v="0"/>
    <n v="2.5"/>
  </r>
  <r>
    <s v="S228"/>
    <x v="0"/>
    <s v="C010"/>
    <s v="E05"/>
    <x v="3"/>
    <x v="0"/>
    <n v="1988"/>
    <n v="632"/>
    <n v="6547.44"/>
    <n v="150"/>
    <x v="226"/>
    <n v="5326.43"/>
    <n v="1071.0099999999993"/>
    <n v="0.16741227741096429"/>
    <n v="3.2180281690140844"/>
    <s v="MEDIUM"/>
    <n v="4"/>
    <s v="Pending"/>
    <s v="Normal"/>
    <s v="Risk"/>
    <s v="BigBasket Retail Pvt Ltd"/>
    <x v="4"/>
    <n v="3"/>
  </r>
  <r>
    <s v="S229"/>
    <x v="38"/>
    <s v="C001 "/>
    <s v="E01"/>
    <x v="2"/>
    <x v="3"/>
    <n v="1327"/>
    <n v="116"/>
    <n v="1794.81"/>
    <n v="100"/>
    <x v="227"/>
    <n v="1110.77"/>
    <n v="584.04"/>
    <n v="0.34460499997049815"/>
    <n v="1.2771740768651092"/>
    <s v="LOW"/>
    <n v="1"/>
    <s v="Overdue"/>
    <s v="Fast"/>
    <s v="Risk"/>
    <s v="  Apollo Hospitals  "/>
    <x v="3"/>
    <n v="1.5"/>
  </r>
  <r>
    <s v="S230"/>
    <x v="0"/>
    <s v="C001 "/>
    <s v="E03"/>
    <x v="2"/>
    <x v="2"/>
    <n v="827"/>
    <n v="411"/>
    <n v="3217.76"/>
    <n v="0"/>
    <x v="228"/>
    <n v="2562.13"/>
    <n v="655.63000000000011"/>
    <n v="0.20375354283725328"/>
    <n v="3.8908827085852482"/>
    <s v="LOW"/>
    <n v="7"/>
    <s v="Overdue"/>
    <s v="Delayed"/>
    <s v="Risk"/>
    <s v="  Apollo Hospitals  "/>
    <x v="2"/>
    <n v="2"/>
  </r>
  <r>
    <s v="S231"/>
    <x v="0"/>
    <s v="C007"/>
    <s v="E02"/>
    <x v="3"/>
    <x v="1"/>
    <n v="1017"/>
    <n v="497"/>
    <n v="4416.26"/>
    <n v="100"/>
    <x v="229"/>
    <n v="3562.57"/>
    <n v="753.69"/>
    <n v="0.17461645035285178"/>
    <n v="4.244110127826942"/>
    <s v="LOW"/>
    <n v="7"/>
    <s v="Pending"/>
    <s v="Delayed"/>
    <s v="Risk"/>
    <s v="ITC Limited Foods Division"/>
    <x v="1"/>
    <n v="2"/>
  </r>
  <r>
    <s v="S232"/>
    <x v="0"/>
    <s v="C010"/>
    <s v="E04"/>
    <x v="1"/>
    <x v="4"/>
    <n v="1348"/>
    <n v="617"/>
    <n v="5837.25"/>
    <n v="0"/>
    <x v="230"/>
    <n v="4944.93"/>
    <n v="892.31999999999971"/>
    <n v="0.15286650391879733"/>
    <n v="4.330304154302671"/>
    <s v="LOW"/>
    <n v="7"/>
    <s v="Pending"/>
    <s v="Delayed"/>
    <s v="Risk"/>
    <s v="BigBasket Retail Pvt Ltd"/>
    <x v="0"/>
    <n v="2.5"/>
  </r>
  <r>
    <s v="S233"/>
    <x v="21"/>
    <s v="C009"/>
    <s v="E02"/>
    <x v="3"/>
    <x v="3"/>
    <n v="869"/>
    <n v="376"/>
    <n v="3164.98"/>
    <n v="50"/>
    <x v="231"/>
    <n v="2262.91"/>
    <n v="852.07000000000016"/>
    <n v="0.27353947697898545"/>
    <n v="3.5845569620253164"/>
    <s v="LOW"/>
    <n v="6"/>
    <s v="Overdue"/>
    <s v="Delayed"/>
    <s v="Risk"/>
    <s v="Lupin Pharmaceuticals"/>
    <x v="1"/>
    <n v="1.5"/>
  </r>
  <r>
    <s v="S234"/>
    <x v="92"/>
    <s v="C002"/>
    <s v="E02"/>
    <x v="3"/>
    <x v="2"/>
    <n v="488"/>
    <n v="344"/>
    <n v="3380.33"/>
    <n v="100"/>
    <x v="232"/>
    <n v="2186.67"/>
    <n v="1093.6599999999999"/>
    <n v="0.33339938359860133"/>
    <n v="6.7219877049180328"/>
    <s v="MEDIUM"/>
    <n v="5"/>
    <s v="Paid"/>
    <s v="Normal"/>
    <s v="Clear"/>
    <s v="Reliance Retail Ltd"/>
    <x v="1"/>
    <n v="2"/>
  </r>
  <r>
    <s v="S235"/>
    <x v="0"/>
    <s v="C003"/>
    <s v="E02"/>
    <x v="0"/>
    <x v="3"/>
    <n v="1220"/>
    <n v="335"/>
    <n v="3572.15"/>
    <n v="150"/>
    <x v="233"/>
    <n v="2574.65"/>
    <n v="847.5"/>
    <n v="0.24765133030404862"/>
    <n v="2.8050409836065575"/>
    <s v="LOW"/>
    <n v="1"/>
    <s v="Pending"/>
    <s v="Fast"/>
    <s v="Risk"/>
    <s v="Tata Steel Limited "/>
    <x v="1"/>
    <n v="1.5"/>
  </r>
  <r>
    <s v="S236"/>
    <x v="24"/>
    <s v="C004"/>
    <s v="E05"/>
    <x v="2"/>
    <x v="0"/>
    <n v="1120"/>
    <n v="510"/>
    <n v="5328.7"/>
    <n v="100"/>
    <x v="234"/>
    <n v="4386.13"/>
    <n v="842.56999999999971"/>
    <n v="0.16114330521927051"/>
    <n v="4.668482142857143"/>
    <s v="LOW"/>
    <n v="8"/>
    <s v="Paid"/>
    <s v="Delayed"/>
    <s v="Clear"/>
    <s v=" Fortis Healthcare"/>
    <x v="4"/>
    <n v="3"/>
  </r>
  <r>
    <s v="S237"/>
    <x v="12"/>
    <s v="C008"/>
    <s v="E04"/>
    <x v="0"/>
    <x v="3"/>
    <n v="1864"/>
    <n v="321"/>
    <n v="3685.41"/>
    <n v="0"/>
    <x v="235"/>
    <n v="2530.59"/>
    <n v="1154.8199999999997"/>
    <n v="0.31334912533476594"/>
    <n v="1.9771512875536479"/>
    <s v="MEDIUM"/>
    <n v="7"/>
    <s v="Pending"/>
    <s v="Delayed"/>
    <s v="Risk"/>
    <s v="Sun Pharmaceutical Industries"/>
    <x v="0"/>
    <n v="1.5"/>
  </r>
  <r>
    <s v="S238"/>
    <x v="109"/>
    <s v="C004"/>
    <s v="E01"/>
    <x v="0"/>
    <x v="2"/>
    <n v="1936"/>
    <n v="501"/>
    <n v="5009.32"/>
    <n v="0"/>
    <x v="236"/>
    <n v="3110.8"/>
    <n v="1898.5199999999995"/>
    <n v="0.37899754856946644"/>
    <n v="2.5874586776859503"/>
    <s v="MEDIUM"/>
    <n v="4"/>
    <s v="Paid"/>
    <s v="Normal"/>
    <s v="Clear"/>
    <s v=" Fortis Healthcare"/>
    <x v="3"/>
    <n v="2"/>
  </r>
  <r>
    <s v="S239"/>
    <x v="0"/>
    <s v="C010"/>
    <s v="E05"/>
    <x v="3"/>
    <x v="4"/>
    <n v="1772"/>
    <n v="501"/>
    <n v="5298.36"/>
    <n v="0"/>
    <x v="237"/>
    <n v="3312.43"/>
    <n v="1985.9299999999998"/>
    <n v="0.37481975554699942"/>
    <n v="2.9900451467268621"/>
    <s v="MEDIUM"/>
    <n v="6"/>
    <s v="Overdue"/>
    <s v="Delayed"/>
    <s v="Risk"/>
    <s v="BigBasket Retail Pvt Ltd"/>
    <x v="4"/>
    <n v="2.5"/>
  </r>
  <r>
    <s v="S240"/>
    <x v="89"/>
    <s v="C001 "/>
    <s v="E01"/>
    <x v="0"/>
    <x v="0"/>
    <n v="156"/>
    <n v="53"/>
    <n v="567.05999999999995"/>
    <n v="150"/>
    <x v="238"/>
    <n v="468.45"/>
    <n v="-51.390000000000043"/>
    <n v="-0.12321968062149342"/>
    <n v="2.6734615384615381"/>
    <s v="LOW"/>
    <n v="3"/>
    <s v="Paid"/>
    <s v="Fast"/>
    <s v="Clear"/>
    <s v="  Apollo Hospitals  "/>
    <x v="3"/>
    <n v="3"/>
  </r>
  <r>
    <s v="S241"/>
    <x v="17"/>
    <s v="C007"/>
    <s v="E05"/>
    <x v="1"/>
    <x v="4"/>
    <n v="1721"/>
    <n v="605"/>
    <n v="6099.5"/>
    <n v="100"/>
    <x v="239"/>
    <n v="4592.51"/>
    <n v="1406.9899999999998"/>
    <n v="0.23451787648970743"/>
    <n v="3.4860546194073212"/>
    <s v="MEDIUM"/>
    <n v="6"/>
    <s v="Pending"/>
    <s v="Delayed"/>
    <s v="Risk"/>
    <s v="ITC Limited Foods Division"/>
    <x v="4"/>
    <n v="2.5"/>
  </r>
  <r>
    <s v="S242"/>
    <x v="110"/>
    <s v="C010"/>
    <s v="E04"/>
    <x v="0"/>
    <x v="4"/>
    <n v="1063"/>
    <n v="297"/>
    <n v="2415.9499999999998"/>
    <n v="0"/>
    <x v="240"/>
    <n v="1476.63"/>
    <n v="939.31999999999971"/>
    <n v="0.3887994370744427"/>
    <n v="2.2727657572906868"/>
    <s v="LOW"/>
    <n v="3"/>
    <s v="Pending"/>
    <s v="Fast"/>
    <s v="Risk"/>
    <s v="BigBasket Retail Pvt Ltd"/>
    <x v="0"/>
    <n v="2.5"/>
  </r>
  <r>
    <s v="S243"/>
    <x v="0"/>
    <s v="C001 "/>
    <s v="E03"/>
    <x v="0"/>
    <x v="2"/>
    <n v="1964"/>
    <n v="726"/>
    <n v="7953.03"/>
    <n v="150"/>
    <x v="241"/>
    <n v="5449.81"/>
    <n v="2353.2199999999993"/>
    <n v="0.30157772044962011"/>
    <n v="3.973029531568228"/>
    <s v="HIGH"/>
    <n v="5"/>
    <s v="Pending"/>
    <s v="Normal"/>
    <s v="Risk"/>
    <s v="  Apollo Hospitals  "/>
    <x v="2"/>
    <n v="2"/>
  </r>
  <r>
    <s v="S244"/>
    <x v="59"/>
    <s v="C008"/>
    <s v="E05"/>
    <x v="1"/>
    <x v="1"/>
    <n v="1983"/>
    <n v="101"/>
    <n v="1842.92"/>
    <n v="150"/>
    <x v="242"/>
    <n v="1477.22"/>
    <n v="215.70000000000005"/>
    <n v="0.12741299057250197"/>
    <n v="0.85371659102370145"/>
    <s v="LOW"/>
    <n v="6"/>
    <s v="Paid"/>
    <s v="Delayed"/>
    <s v="Clear"/>
    <s v="Sun Pharmaceutical Industries"/>
    <x v="4"/>
    <n v="2"/>
  </r>
  <r>
    <s v="S245"/>
    <x v="72"/>
    <s v="C002"/>
    <s v="E05"/>
    <x v="2"/>
    <x v="3"/>
    <n v="1384"/>
    <n v="461"/>
    <n v="4197.57"/>
    <n v="0"/>
    <x v="243"/>
    <n v="3115.63"/>
    <n v="1081.9399999999996"/>
    <n v="0.25775389094166379"/>
    <n v="3.0329263005780343"/>
    <s v="MEDIUM"/>
    <n v="7"/>
    <s v="Overdue"/>
    <s v="Delayed"/>
    <s v="Risk"/>
    <s v="Reliance Retail Ltd"/>
    <x v="4"/>
    <n v="1.5"/>
  </r>
  <r>
    <s v="S246"/>
    <x v="86"/>
    <s v="C005"/>
    <s v="E05"/>
    <x v="2"/>
    <x v="4"/>
    <n v="569"/>
    <n v="719"/>
    <n v="6303.07"/>
    <n v="0"/>
    <x v="244"/>
    <n v="5356.07"/>
    <n v="947"/>
    <n v="0.1502442460578734"/>
    <n v="11.077451669595781"/>
    <s v="LOW"/>
    <n v="8"/>
    <s v="Pending"/>
    <s v="Delayed"/>
    <s v="Risk"/>
    <s v="Flipkart Internet Pvt Ltd"/>
    <x v="4"/>
    <n v="2.5"/>
  </r>
  <r>
    <s v="S247"/>
    <x v="23"/>
    <s v="C008"/>
    <s v="E01"/>
    <x v="1"/>
    <x v="4"/>
    <n v="1234"/>
    <n v="244"/>
    <n v="2869.25"/>
    <n v="150"/>
    <x v="245"/>
    <n v="1868.38"/>
    <n v="850.86999999999989"/>
    <n v="0.31290613220557134"/>
    <n v="2.2036061588330633"/>
    <s v="LOW"/>
    <n v="2"/>
    <s v="Paid"/>
    <s v="Fast"/>
    <s v="Clear"/>
    <s v="Sun Pharmaceutical Industries"/>
    <x v="3"/>
    <n v="2.5"/>
  </r>
  <r>
    <s v="S248"/>
    <x v="14"/>
    <s v="C003"/>
    <s v="E01"/>
    <x v="3"/>
    <x v="1"/>
    <n v="1016"/>
    <n v="219"/>
    <n v="2092.58"/>
    <n v="100"/>
    <x v="246"/>
    <n v="1655.3"/>
    <n v="337.28"/>
    <n v="0.16926798422146161"/>
    <n v="1.9612007874015747"/>
    <s v="LOW"/>
    <n v="7"/>
    <s v="Pending"/>
    <s v="Delayed"/>
    <s v="Risk"/>
    <s v="Tata Steel Limited "/>
    <x v="3"/>
    <n v="2"/>
  </r>
  <r>
    <s v="S249"/>
    <x v="111"/>
    <s v="C003"/>
    <s v="E02"/>
    <x v="0"/>
    <x v="4"/>
    <n v="1722"/>
    <n v="406"/>
    <n v="4004.15"/>
    <n v="50"/>
    <x v="247"/>
    <n v="3035.24"/>
    <n v="918.91000000000031"/>
    <n v="0.23239128510552212"/>
    <n v="2.2962543554006971"/>
    <s v="LOW"/>
    <n v="1"/>
    <s v="Paid"/>
    <s v="Fast"/>
    <s v="Clear"/>
    <s v="Tata Steel Limited "/>
    <x v="1"/>
    <n v="2.5"/>
  </r>
  <r>
    <s v="S250"/>
    <x v="0"/>
    <s v="C003"/>
    <s v="E02"/>
    <x v="1"/>
    <x v="1"/>
    <n v="1067"/>
    <n v="124"/>
    <n v="1915.06"/>
    <n v="0"/>
    <x v="248"/>
    <n v="1357.68"/>
    <n v="557.37999999999988"/>
    <n v="0.29105093313003244"/>
    <n v="1.7948078725398313"/>
    <s v="LOW"/>
    <n v="6"/>
    <s v="Paid"/>
    <s v="Delayed"/>
    <s v="Clear"/>
    <s v="Tata Steel Limited "/>
    <x v="1"/>
    <n v="2"/>
  </r>
  <r>
    <s v="S251"/>
    <x v="112"/>
    <s v="C004"/>
    <s v="E04"/>
    <x v="0"/>
    <x v="4"/>
    <n v="1541"/>
    <n v="668"/>
    <n v="5698.62"/>
    <n v="150"/>
    <x v="249"/>
    <n v="4665.21"/>
    <n v="883.40999999999985"/>
    <n v="0.15921256096110381"/>
    <n v="3.6006619078520439"/>
    <s v="LOW"/>
    <n v="5"/>
    <s v="Paid"/>
    <s v="Normal"/>
    <s v="Clear"/>
    <s v=" Fortis Healthcare"/>
    <x v="0"/>
    <n v="2.5"/>
  </r>
  <r>
    <s v="S252"/>
    <x v="113"/>
    <s v="C003"/>
    <s v="E02"/>
    <x v="1"/>
    <x v="3"/>
    <n v="964"/>
    <n v="572"/>
    <n v="4822.83"/>
    <n v="50"/>
    <x v="250"/>
    <n v="3797.43"/>
    <n v="975.40000000000009"/>
    <n v="0.20436512509349802"/>
    <n v="4.9510684647302901"/>
    <s v="LOW"/>
    <n v="2"/>
    <s v="Overdue"/>
    <s v="Fast"/>
    <s v="Risk"/>
    <s v="Tata Steel Limited "/>
    <x v="1"/>
    <n v="1.5"/>
  </r>
  <r>
    <s v="S253"/>
    <x v="92"/>
    <s v="C004"/>
    <s v="E04"/>
    <x v="3"/>
    <x v="0"/>
    <n v="511"/>
    <n v="343"/>
    <n v="3350.28"/>
    <n v="0"/>
    <x v="251"/>
    <n v="2824.85"/>
    <n v="525.43000000000029"/>
    <n v="0.1568316678009003"/>
    <n v="6.556320939334638"/>
    <s v="LOW"/>
    <n v="6"/>
    <s v="Overdue"/>
    <s v="Delayed"/>
    <s v="Risk"/>
    <s v=" Fortis Healthcare"/>
    <x v="0"/>
    <n v="3"/>
  </r>
  <r>
    <s v="S254"/>
    <x v="114"/>
    <s v="C003"/>
    <s v="E02"/>
    <x v="2"/>
    <x v="0"/>
    <n v="259"/>
    <n v="640"/>
    <n v="5466.02"/>
    <n v="50"/>
    <x v="252"/>
    <n v="3914.15"/>
    <n v="1501.8700000000003"/>
    <n v="0.27730141321487001"/>
    <n v="20.911274131274133"/>
    <s v="MEDIUM"/>
    <n v="3"/>
    <s v="Paid"/>
    <s v="Fast"/>
    <s v="Clear"/>
    <s v="Tata Steel Limited "/>
    <x v="1"/>
    <n v="3"/>
  </r>
  <r>
    <s v="S255"/>
    <x v="59"/>
    <s v="C003"/>
    <s v="E03"/>
    <x v="2"/>
    <x v="2"/>
    <n v="918"/>
    <n v="267"/>
    <n v="2837.3"/>
    <n v="50"/>
    <x v="253"/>
    <n v="2295.4499999999998"/>
    <n v="491.85000000000036"/>
    <n v="0.17646109137875376"/>
    <n v="3.0362745098039219"/>
    <s v="LOW"/>
    <n v="1"/>
    <s v="Overdue"/>
    <s v="Fast"/>
    <s v="Risk"/>
    <s v="Tata Steel Limited "/>
    <x v="2"/>
    <n v="2"/>
  </r>
  <r>
    <s v="S256"/>
    <x v="46"/>
    <s v="C010"/>
    <s v="E04"/>
    <x v="2"/>
    <x v="0"/>
    <n v="1913"/>
    <n v="482"/>
    <n v="5263.13"/>
    <n v="150"/>
    <x v="254"/>
    <n v="4265.21"/>
    <n v="847.92000000000007"/>
    <n v="0.16583188770870289"/>
    <n v="2.6728332462101414"/>
    <s v="LOW"/>
    <n v="8"/>
    <s v="Pending"/>
    <s v="Delayed"/>
    <s v="Risk"/>
    <s v="BigBasket Retail Pvt Ltd"/>
    <x v="0"/>
    <n v="3"/>
  </r>
  <r>
    <s v="S257"/>
    <x v="9"/>
    <s v="C005"/>
    <s v="E05"/>
    <x v="0"/>
    <x v="4"/>
    <n v="1699"/>
    <n v="771"/>
    <n v="6064.06"/>
    <n v="50"/>
    <x v="255"/>
    <n v="3669.7"/>
    <n v="2344.3600000000006"/>
    <n v="0.38981320439104372"/>
    <n v="3.5397645673925839"/>
    <s v="HIGH"/>
    <n v="7"/>
    <s v="Overdue"/>
    <s v="Delayed"/>
    <s v="Risk"/>
    <s v="Flipkart Internet Pvt Ltd"/>
    <x v="4"/>
    <n v="2.5"/>
  </r>
  <r>
    <s v="S258"/>
    <x v="115"/>
    <s v="C008"/>
    <s v="E01"/>
    <x v="3"/>
    <x v="2"/>
    <n v="1787"/>
    <n v="315"/>
    <n v="3400.03"/>
    <n v="150"/>
    <x v="256"/>
    <n v="2709.84"/>
    <n v="540.19000000000005"/>
    <n v="0.16621077343901441"/>
    <n v="1.8187073307218804"/>
    <s v="LOW"/>
    <n v="3"/>
    <s v="Overdue"/>
    <s v="Fast"/>
    <s v="Risk"/>
    <s v="Sun Pharmaceutical Industries"/>
    <x v="3"/>
    <n v="2"/>
  </r>
  <r>
    <s v="S259"/>
    <x v="116"/>
    <s v="C001 "/>
    <s v="E02"/>
    <x v="2"/>
    <x v="0"/>
    <n v="1952"/>
    <n v="441"/>
    <n v="3907.27"/>
    <n v="50"/>
    <x v="257"/>
    <n v="3185.47"/>
    <n v="671.80000000000018"/>
    <n v="0.17416462938814245"/>
    <n v="1.9760604508196722"/>
    <s v="LOW"/>
    <n v="1"/>
    <s v="Overdue"/>
    <s v="Fast"/>
    <s v="Risk"/>
    <s v="  Apollo Hospitals  "/>
    <x v="1"/>
    <n v="3"/>
  </r>
  <r>
    <s v="S260"/>
    <x v="66"/>
    <s v="C005"/>
    <s v="E05"/>
    <x v="3"/>
    <x v="2"/>
    <n v="513"/>
    <n v="549"/>
    <n v="4350.57"/>
    <n v="150"/>
    <x v="258"/>
    <n v="3203.45"/>
    <n v="997.11999999999989"/>
    <n v="0.2373773083176807"/>
    <n v="8.1882456140350879"/>
    <s v="LOW"/>
    <n v="5"/>
    <s v="Pending"/>
    <s v="Normal"/>
    <s v="Risk"/>
    <s v="Flipkart Internet Pvt Ltd"/>
    <x v="4"/>
    <n v="2"/>
  </r>
  <r>
    <s v="S261"/>
    <x v="0"/>
    <s v="C009"/>
    <s v="E01"/>
    <x v="1"/>
    <x v="1"/>
    <n v="1753"/>
    <n v="334"/>
    <n v="3693.18"/>
    <n v="50"/>
    <x v="259"/>
    <n v="2506.54"/>
    <n v="1136.6399999999999"/>
    <n v="0.31199117254706049"/>
    <n v="2.0782544209925842"/>
    <s v="MEDIUM"/>
    <n v="6"/>
    <s v="Overdue"/>
    <s v="Delayed"/>
    <s v="Risk"/>
    <s v="Lupin Pharmaceuticals"/>
    <x v="3"/>
    <n v="2"/>
  </r>
  <r>
    <s v="S262"/>
    <x v="0"/>
    <s v="C002"/>
    <s v="E05"/>
    <x v="2"/>
    <x v="0"/>
    <n v="937"/>
    <n v="420"/>
    <n v="3735.28"/>
    <n v="100"/>
    <x v="260"/>
    <n v="2813.31"/>
    <n v="821.97000000000025"/>
    <n v="0.22610913052089529"/>
    <n v="3.8797011739594454"/>
    <s v="LOW"/>
    <n v="2"/>
    <s v="Pending"/>
    <s v="Fast"/>
    <s v="Risk"/>
    <s v="Reliance Retail Ltd"/>
    <x v="4"/>
    <n v="3"/>
  </r>
  <r>
    <s v="S263"/>
    <x v="117"/>
    <s v="C006"/>
    <s v="E03"/>
    <x v="0"/>
    <x v="2"/>
    <n v="661"/>
    <n v="529"/>
    <n v="3840.69"/>
    <n v="50"/>
    <x v="261"/>
    <n v="2399.5"/>
    <n v="1391.19"/>
    <n v="0.36700178595453598"/>
    <n v="5.7347806354009077"/>
    <s v="MEDIUM"/>
    <n v="1"/>
    <s v="Pending"/>
    <s v="Fast"/>
    <s v="Risk"/>
    <s v=" Amazon Seller Services Pvt Ltd "/>
    <x v="2"/>
    <n v="2"/>
  </r>
  <r>
    <s v="S264"/>
    <x v="103"/>
    <s v="C002"/>
    <s v="E03"/>
    <x v="3"/>
    <x v="1"/>
    <n v="1382"/>
    <n v="164"/>
    <n v="1903.11"/>
    <n v="50"/>
    <x v="262"/>
    <n v="1399.26"/>
    <n v="453.84999999999991"/>
    <n v="0.24491260637522863"/>
    <n v="1.3408900144717799"/>
    <s v="LOW"/>
    <n v="1"/>
    <s v="Pending"/>
    <s v="Fast"/>
    <s v="Risk"/>
    <s v="Reliance Retail Ltd"/>
    <x v="2"/>
    <n v="2"/>
  </r>
  <r>
    <s v="S265"/>
    <x v="107"/>
    <s v="C003"/>
    <s v="E02"/>
    <x v="2"/>
    <x v="3"/>
    <n v="1831"/>
    <n v="378"/>
    <n v="3992.86"/>
    <n v="100"/>
    <x v="263"/>
    <n v="3172.64"/>
    <n v="720.22000000000025"/>
    <n v="0.18501050641430727"/>
    <n v="2.1260841070453305"/>
    <s v="LOW"/>
    <n v="6"/>
    <s v="Paid"/>
    <s v="Delayed"/>
    <s v="Clear"/>
    <s v="Tata Steel Limited "/>
    <x v="1"/>
    <n v="1.5"/>
  </r>
  <r>
    <s v="S266"/>
    <x v="10"/>
    <s v="C007"/>
    <s v="E04"/>
    <x v="1"/>
    <x v="1"/>
    <n v="269"/>
    <n v="310"/>
    <n v="2284.4899999999998"/>
    <n v="0"/>
    <x v="264"/>
    <n v="1623.31"/>
    <n v="661.17999999999984"/>
    <n v="0.2894212712684231"/>
    <n v="8.4925278810408908"/>
    <s v="LOW"/>
    <n v="7"/>
    <s v="Pending"/>
    <s v="Delayed"/>
    <s v="Risk"/>
    <s v="ITC Limited Foods Division"/>
    <x v="0"/>
    <n v="2"/>
  </r>
  <r>
    <s v="S267"/>
    <x v="0"/>
    <s v="C007"/>
    <s v="E04"/>
    <x v="0"/>
    <x v="1"/>
    <n v="1883"/>
    <n v="399"/>
    <n v="3813.52"/>
    <n v="0"/>
    <x v="265"/>
    <n v="2798.01"/>
    <n v="1015.5099999999998"/>
    <n v="0.26629203465564616"/>
    <n v="2.0252363250132768"/>
    <s v="MEDIUM"/>
    <n v="1"/>
    <s v="Overdue"/>
    <s v="Fast"/>
    <s v="Risk"/>
    <s v="ITC Limited Foods Division"/>
    <x v="0"/>
    <n v="2"/>
  </r>
  <r>
    <s v="S268"/>
    <x v="46"/>
    <s v="C004"/>
    <s v="E05"/>
    <x v="1"/>
    <x v="1"/>
    <n v="1237"/>
    <n v="57"/>
    <n v="1089.99"/>
    <n v="100"/>
    <x v="266"/>
    <n v="662.52"/>
    <n v="327.47000000000003"/>
    <n v="0.33078111900120205"/>
    <n v="0.80031527890056586"/>
    <s v="LOW"/>
    <n v="4"/>
    <s v="Pending"/>
    <s v="Normal"/>
    <s v="Risk"/>
    <s v=" Fortis Healthcare"/>
    <x v="4"/>
    <n v="2"/>
  </r>
  <r>
    <s v="S269"/>
    <x v="75"/>
    <s v="C006"/>
    <s v="E02"/>
    <x v="1"/>
    <x v="2"/>
    <n v="1996"/>
    <n v="499"/>
    <n v="4801.8599999999997"/>
    <n v="50"/>
    <x v="267"/>
    <n v="3934.54"/>
    <n v="817.31999999999971"/>
    <n v="0.17200001683551278"/>
    <n v="2.3806913827655309"/>
    <s v="LOW"/>
    <n v="4"/>
    <s v="Overdue"/>
    <s v="Normal"/>
    <s v="Risk"/>
    <s v=" Amazon Seller Services Pvt Ltd "/>
    <x v="1"/>
    <n v="2"/>
  </r>
  <r>
    <s v="S270"/>
    <x v="118"/>
    <s v="C002"/>
    <s v="E02"/>
    <x v="0"/>
    <x v="0"/>
    <n v="1215"/>
    <n v="181"/>
    <n v="1845.87"/>
    <n v="50"/>
    <x v="268"/>
    <n v="1212.45"/>
    <n v="583.41999999999985"/>
    <n v="0.32486761291184768"/>
    <n v="1.4780823045267488"/>
    <s v="LOW"/>
    <n v="7"/>
    <s v="Pending"/>
    <s v="Delayed"/>
    <s v="Risk"/>
    <s v="Reliance Retail Ltd"/>
    <x v="1"/>
    <n v="3"/>
  </r>
  <r>
    <s v="S271"/>
    <x v="0"/>
    <s v="C006"/>
    <s v="E03"/>
    <x v="3"/>
    <x v="1"/>
    <n v="1609"/>
    <n v="729"/>
    <n v="6037.44"/>
    <n v="150"/>
    <x v="269"/>
    <n v="4182.2299999999996"/>
    <n v="1705.21"/>
    <n v="0.28963522345875292"/>
    <n v="3.6590677439403354"/>
    <s v="MEDIUM"/>
    <n v="7"/>
    <s v="Paid"/>
    <s v="Delayed"/>
    <s v="Clear"/>
    <s v=" Amazon Seller Services Pvt Ltd "/>
    <x v="2"/>
    <n v="2"/>
  </r>
  <r>
    <s v="S272"/>
    <x v="27"/>
    <s v="C002"/>
    <s v="E03"/>
    <x v="0"/>
    <x v="3"/>
    <n v="362"/>
    <n v="355"/>
    <n v="3317.11"/>
    <n v="100"/>
    <x v="270"/>
    <n v="2398.1999999999998"/>
    <n v="818.91000000000031"/>
    <n v="0.25454833686134459"/>
    <n v="8.8870441988950279"/>
    <s v="LOW"/>
    <n v="5"/>
    <s v="Paid"/>
    <s v="Normal"/>
    <s v="Clear"/>
    <s v="Reliance Retail Ltd"/>
    <x v="2"/>
    <n v="1.5"/>
  </r>
  <r>
    <s v="S273"/>
    <x v="107"/>
    <s v="C008"/>
    <s v="E05"/>
    <x v="3"/>
    <x v="2"/>
    <n v="800"/>
    <n v="219"/>
    <n v="2118.65"/>
    <n v="150"/>
    <x v="271"/>
    <n v="1628.44"/>
    <n v="340.21000000000004"/>
    <n v="0.1728138572117949"/>
    <n v="2.4608125000000003"/>
    <s v="LOW"/>
    <n v="2"/>
    <s v="Pending"/>
    <s v="Fast"/>
    <s v="Risk"/>
    <s v="Sun Pharmaceutical Industries"/>
    <x v="4"/>
    <n v="2"/>
  </r>
  <r>
    <s v="S274"/>
    <x v="83"/>
    <s v="C009"/>
    <s v="E01"/>
    <x v="2"/>
    <x v="1"/>
    <n v="1789"/>
    <n v="314"/>
    <n v="3156.99"/>
    <n v="0"/>
    <x v="272"/>
    <n v="2336.42"/>
    <n v="820.56999999999971"/>
    <n v="0.25992163421486913"/>
    <n v="1.7646674119619898"/>
    <s v="LOW"/>
    <n v="1"/>
    <s v="Paid"/>
    <s v="Fast"/>
    <s v="Clear"/>
    <s v="Lupin Pharmaceuticals"/>
    <x v="3"/>
    <n v="2"/>
  </r>
  <r>
    <s v="S275"/>
    <x v="109"/>
    <s v="C003"/>
    <s v="E04"/>
    <x v="2"/>
    <x v="2"/>
    <n v="1276"/>
    <n v="524"/>
    <n v="4612.4799999999996"/>
    <n v="100"/>
    <x v="273"/>
    <n v="3009.58"/>
    <n v="1502.8999999999996"/>
    <n v="0.33305410771903693"/>
    <n v="3.5364263322884009"/>
    <s v="MEDIUM"/>
    <n v="1"/>
    <s v="Pending"/>
    <s v="Fast"/>
    <s v="Risk"/>
    <s v="Tata Steel Limited "/>
    <x v="0"/>
    <n v="2"/>
  </r>
  <r>
    <s v="S276"/>
    <x v="119"/>
    <s v="C007"/>
    <s v="E03"/>
    <x v="2"/>
    <x v="2"/>
    <n v="1460"/>
    <n v="461"/>
    <n v="4051.85"/>
    <n v="150"/>
    <x v="274"/>
    <n v="2551.85"/>
    <n v="1350"/>
    <n v="0.3459897228237887"/>
    <n v="2.6724999999999999"/>
    <s v="MEDIUM"/>
    <n v="4"/>
    <s v="Paid"/>
    <s v="Normal"/>
    <s v="Clear"/>
    <s v="ITC Limited Foods Division"/>
    <x v="2"/>
    <n v="2"/>
  </r>
  <r>
    <s v="S277"/>
    <x v="45"/>
    <s v="C002"/>
    <s v="E05"/>
    <x v="2"/>
    <x v="2"/>
    <n v="1262"/>
    <n v="128"/>
    <n v="1700.96"/>
    <n v="0"/>
    <x v="275"/>
    <n v="1191.96"/>
    <n v="509"/>
    <n v="0.29924278054745557"/>
    <n v="1.3478288431061807"/>
    <s v="LOW"/>
    <n v="5"/>
    <s v="Paid"/>
    <s v="Normal"/>
    <s v="Clear"/>
    <s v="Reliance Retail Ltd"/>
    <x v="4"/>
    <n v="2"/>
  </r>
  <r>
    <s v="S278"/>
    <x v="0"/>
    <s v="C007"/>
    <s v="E03"/>
    <x v="2"/>
    <x v="3"/>
    <n v="900"/>
    <n v="663"/>
    <n v="5757.37"/>
    <n v="50"/>
    <x v="276"/>
    <n v="4673.04"/>
    <n v="1034.33"/>
    <n v="0.18122708007365915"/>
    <n v="6.3415222222222223"/>
    <s v="MEDIUM"/>
    <n v="4"/>
    <s v="Paid"/>
    <s v="Normal"/>
    <s v="Clear"/>
    <s v="ITC Limited Foods Division"/>
    <x v="2"/>
    <n v="1.5"/>
  </r>
  <r>
    <s v="S279"/>
    <x v="40"/>
    <s v="C006"/>
    <s v="E01"/>
    <x v="3"/>
    <x v="4"/>
    <n v="1947"/>
    <n v="106"/>
    <n v="1998.92"/>
    <n v="150"/>
    <x v="277"/>
    <n v="1359.32"/>
    <n v="489.60000000000014"/>
    <n v="0.26480323648400156"/>
    <n v="0.94962506420133541"/>
    <s v="LOW"/>
    <n v="5"/>
    <s v="Overdue"/>
    <s v="Normal"/>
    <s v="Risk"/>
    <s v=" Amazon Seller Services Pvt Ltd "/>
    <x v="3"/>
    <n v="2.5"/>
  </r>
  <r>
    <s v="S280"/>
    <x v="0"/>
    <s v="C007"/>
    <s v="E03"/>
    <x v="3"/>
    <x v="3"/>
    <n v="1359"/>
    <n v="338"/>
    <n v="3829.9"/>
    <n v="100"/>
    <x v="278"/>
    <n v="2376.94"/>
    <n v="1352.96"/>
    <n v="0.36273358535081368"/>
    <n v="2.744591611479029"/>
    <s v="MEDIUM"/>
    <n v="6"/>
    <s v="Paid"/>
    <s v="Delayed"/>
    <s v="Clear"/>
    <s v="ITC Limited Foods Division"/>
    <x v="2"/>
    <n v="1.5"/>
  </r>
  <r>
    <s v="S281"/>
    <x v="63"/>
    <s v="C001 "/>
    <s v="E02"/>
    <x v="1"/>
    <x v="3"/>
    <n v="1690"/>
    <n v="549"/>
    <n v="4562.25"/>
    <n v="0"/>
    <x v="279"/>
    <n v="3659.14"/>
    <n v="903.11000000000013"/>
    <n v="0.19795276453504304"/>
    <n v="2.6995562130177513"/>
    <s v="LOW"/>
    <n v="7"/>
    <s v="Pending"/>
    <s v="Delayed"/>
    <s v="Risk"/>
    <s v="  Apollo Hospitals  "/>
    <x v="1"/>
    <n v="1.5"/>
  </r>
  <r>
    <s v="S282"/>
    <x v="0"/>
    <s v="C004"/>
    <s v="E04"/>
    <x v="3"/>
    <x v="3"/>
    <n v="161"/>
    <n v="72"/>
    <n v="646.51"/>
    <n v="100"/>
    <x v="280"/>
    <n v="462.42"/>
    <n v="84.089999999999975"/>
    <n v="0.15386726683866714"/>
    <n v="3.3944720496894409"/>
    <s v="LOW"/>
    <n v="3"/>
    <s v="Paid"/>
    <s v="Fast"/>
    <s v="Clear"/>
    <s v=" Fortis Healthcare"/>
    <x v="0"/>
    <n v="1.5"/>
  </r>
  <r>
    <s v="S283"/>
    <x v="39"/>
    <s v="C009"/>
    <s v="E03"/>
    <x v="1"/>
    <x v="2"/>
    <n v="393"/>
    <n v="572"/>
    <n v="4320"/>
    <n v="50"/>
    <x v="281"/>
    <n v="3610.98"/>
    <n v="659.02"/>
    <n v="0.15433723653395784"/>
    <n v="10.865139949109414"/>
    <s v="LOW"/>
    <n v="2"/>
    <s v="Overdue"/>
    <s v="Fast"/>
    <s v="Risk"/>
    <s v="Lupin Pharmaceuticals"/>
    <x v="2"/>
    <n v="2"/>
  </r>
  <r>
    <s v="S284"/>
    <x v="75"/>
    <s v="C001 "/>
    <s v="E01"/>
    <x v="1"/>
    <x v="0"/>
    <n v="995"/>
    <n v="495"/>
    <n v="3897.54"/>
    <n v="50"/>
    <x v="282"/>
    <n v="3233.48"/>
    <n v="614.05999999999995"/>
    <n v="0.15959808085166105"/>
    <n v="3.8668743718592964"/>
    <s v="LOW"/>
    <n v="5"/>
    <s v="Pending"/>
    <s v="Normal"/>
    <s v="Risk"/>
    <s v="  Apollo Hospitals  "/>
    <x v="3"/>
    <n v="3"/>
  </r>
  <r>
    <s v="S285"/>
    <x v="111"/>
    <s v="C007"/>
    <s v="E03"/>
    <x v="1"/>
    <x v="2"/>
    <n v="1559"/>
    <n v="569"/>
    <n v="5498.94"/>
    <n v="50"/>
    <x v="283"/>
    <n v="4349.88"/>
    <n v="1099.0599999999995"/>
    <n v="0.2017016153600516"/>
    <n v="3.4951507376523412"/>
    <s v="MEDIUM"/>
    <n v="4"/>
    <s v="Paid"/>
    <s v="Normal"/>
    <s v="Clear"/>
    <s v="ITC Limited Foods Division"/>
    <x v="2"/>
    <n v="2"/>
  </r>
  <r>
    <s v="S286"/>
    <x v="25"/>
    <s v="C001 "/>
    <s v="E04"/>
    <x v="1"/>
    <x v="4"/>
    <n v="434"/>
    <n v="378"/>
    <n v="3179.8"/>
    <n v="100"/>
    <x v="284"/>
    <n v="2108.6"/>
    <n v="971.20000000000027"/>
    <n v="0.31534515228261584"/>
    <n v="7.0963133640553"/>
    <s v="LOW"/>
    <n v="7"/>
    <s v="Pending"/>
    <s v="Delayed"/>
    <s v="Risk"/>
    <s v="  Apollo Hospitals  "/>
    <x v="0"/>
    <n v="2.5"/>
  </r>
  <r>
    <s v="S287"/>
    <x v="62"/>
    <s v="C006"/>
    <s v="E05"/>
    <x v="3"/>
    <x v="0"/>
    <n v="559"/>
    <n v="259"/>
    <n v="2394.38"/>
    <n v="150"/>
    <x v="285"/>
    <n v="1509.09"/>
    <n v="735.29000000000019"/>
    <n v="0.32761386218020128"/>
    <n v="4.0149910554561723"/>
    <s v="LOW"/>
    <n v="5"/>
    <s v="Overdue"/>
    <s v="Normal"/>
    <s v="Risk"/>
    <s v=" Amazon Seller Services Pvt Ltd "/>
    <x v="4"/>
    <n v="3"/>
  </r>
  <r>
    <s v="S288"/>
    <x v="60"/>
    <s v="C002"/>
    <s v="E05"/>
    <x v="2"/>
    <x v="2"/>
    <n v="1261"/>
    <n v="305"/>
    <n v="2781"/>
    <n v="0"/>
    <x v="286"/>
    <n v="2154.86"/>
    <n v="626.13999999999987"/>
    <n v="0.22514922689679967"/>
    <n v="2.2053925455987313"/>
    <s v="LOW"/>
    <n v="2"/>
    <s v="Paid"/>
    <s v="Fast"/>
    <s v="Clear"/>
    <s v="Reliance Retail Ltd"/>
    <x v="4"/>
    <n v="2"/>
  </r>
  <r>
    <s v="S289"/>
    <x v="35"/>
    <s v="C010"/>
    <s v="E02"/>
    <x v="2"/>
    <x v="3"/>
    <n v="1355"/>
    <n v="166"/>
    <n v="1934.86"/>
    <n v="100"/>
    <x v="287"/>
    <n v="1307.06"/>
    <n v="527.79999999999995"/>
    <n v="0.28765137394678614"/>
    <n v="1.354140221402214"/>
    <s v="LOW"/>
    <n v="6"/>
    <s v="Paid"/>
    <s v="Delayed"/>
    <s v="Clear"/>
    <s v="BigBasket Retail Pvt Ltd"/>
    <x v="1"/>
    <n v="1.5"/>
  </r>
  <r>
    <s v="S290"/>
    <x v="120"/>
    <s v="C004"/>
    <s v="E03"/>
    <x v="2"/>
    <x v="0"/>
    <n v="1203"/>
    <n v="602"/>
    <n v="6035.24"/>
    <n v="150"/>
    <x v="288"/>
    <n v="4882.66"/>
    <n v="1002.5799999999999"/>
    <n v="0.17035498977102037"/>
    <n v="4.8921363258520367"/>
    <s v="MEDIUM"/>
    <n v="1"/>
    <s v="Overdue"/>
    <s v="Fast"/>
    <s v="Risk"/>
    <s v=" Fortis Healthcare"/>
    <x v="2"/>
    <n v="3"/>
  </r>
  <r>
    <s v="S291"/>
    <x v="67"/>
    <s v="C004"/>
    <s v="E01"/>
    <x v="1"/>
    <x v="1"/>
    <n v="1043"/>
    <n v="113"/>
    <n v="1569.37"/>
    <n v="0"/>
    <x v="289"/>
    <n v="1219.67"/>
    <n v="349.69999999999982"/>
    <n v="0.22282826866831904"/>
    <n v="1.5046692233940555"/>
    <s v="LOW"/>
    <n v="2"/>
    <s v="Paid"/>
    <s v="Fast"/>
    <s v="Clear"/>
    <s v=" Fortis Healthcare"/>
    <x v="3"/>
    <n v="2"/>
  </r>
  <r>
    <s v="S292"/>
    <x v="34"/>
    <s v="C006"/>
    <s v="E05"/>
    <x v="3"/>
    <x v="3"/>
    <n v="1576"/>
    <n v="424"/>
    <n v="4313.7"/>
    <n v="150"/>
    <x v="290"/>
    <n v="3061.96"/>
    <n v="1101.7399999999998"/>
    <n v="0.26460599947162378"/>
    <n v="2.6419416243654821"/>
    <s v="MEDIUM"/>
    <n v="4"/>
    <s v="Pending"/>
    <s v="Normal"/>
    <s v="Risk"/>
    <s v=" Amazon Seller Services Pvt Ltd "/>
    <x v="4"/>
    <n v="1.5"/>
  </r>
  <r>
    <s v="S293"/>
    <x v="62"/>
    <s v="C005"/>
    <s v="E05"/>
    <x v="1"/>
    <x v="2"/>
    <n v="1819"/>
    <n v="72"/>
    <n v="1612.88"/>
    <n v="0"/>
    <x v="291"/>
    <n v="1236.25"/>
    <n v="376.63000000000011"/>
    <n v="0.2335139626010615"/>
    <n v="0.88668499175371085"/>
    <s v="LOW"/>
    <n v="8"/>
    <s v="Pending"/>
    <s v="Delayed"/>
    <s v="Risk"/>
    <s v="Flipkart Internet Pvt Ltd"/>
    <x v="4"/>
    <n v="2"/>
  </r>
  <r>
    <s v="S294"/>
    <x v="103"/>
    <s v="C006"/>
    <s v="E04"/>
    <x v="3"/>
    <x v="1"/>
    <n v="510"/>
    <n v="537"/>
    <n v="4520.5200000000004"/>
    <n v="150"/>
    <x v="292"/>
    <n v="2842.5"/>
    <n v="1528.0200000000004"/>
    <n v="0.34961972488399556"/>
    <n v="8.5696470588235307"/>
    <s v="MEDIUM"/>
    <n v="7"/>
    <s v="Paid"/>
    <s v="Delayed"/>
    <s v="Clear"/>
    <s v=" Amazon Seller Services Pvt Ltd "/>
    <x v="0"/>
    <n v="2"/>
  </r>
  <r>
    <s v="S295"/>
    <x v="121"/>
    <s v="C004"/>
    <s v="E01"/>
    <x v="1"/>
    <x v="3"/>
    <n v="1741"/>
    <n v="62"/>
    <n v="1891.62"/>
    <n v="0"/>
    <x v="293"/>
    <n v="1543.53"/>
    <n v="348.08999999999992"/>
    <n v="0.18401687442509593"/>
    <n v="1.0865134979896611"/>
    <s v="LOW"/>
    <n v="7"/>
    <s v="Paid"/>
    <s v="Delayed"/>
    <s v="Clear"/>
    <s v=" Fortis Healthcare"/>
    <x v="3"/>
    <n v="1.5"/>
  </r>
  <r>
    <s v="S296"/>
    <x v="45"/>
    <s v="C004"/>
    <s v="E02"/>
    <x v="0"/>
    <x v="4"/>
    <n v="138"/>
    <n v="671"/>
    <n v="5942.06"/>
    <n v="100"/>
    <x v="294"/>
    <n v="4983.67"/>
    <n v="858.39000000000033"/>
    <n v="0.14693276001958219"/>
    <n v="42.333768115942028"/>
    <s v="LOW"/>
    <n v="6"/>
    <s v="Overdue"/>
    <s v="Delayed"/>
    <s v="Risk"/>
    <s v=" Fortis Healthcare"/>
    <x v="1"/>
    <n v="2.5"/>
  </r>
  <r>
    <s v="S297"/>
    <x v="80"/>
    <s v="C003"/>
    <s v="E05"/>
    <x v="0"/>
    <x v="3"/>
    <n v="1884"/>
    <n v="407"/>
    <n v="3548.22"/>
    <n v="0"/>
    <x v="295"/>
    <n v="3001.93"/>
    <n v="546.29"/>
    <n v="0.15396170474209603"/>
    <n v="1.8833439490445858"/>
    <s v="LOW"/>
    <n v="3"/>
    <s v="Pending"/>
    <s v="Fast"/>
    <s v="Risk"/>
    <s v="Tata Steel Limited "/>
    <x v="4"/>
    <n v="1.5"/>
  </r>
  <r>
    <s v="S298"/>
    <x v="46"/>
    <s v="C002"/>
    <s v="E05"/>
    <x v="3"/>
    <x v="4"/>
    <n v="1574"/>
    <n v="671"/>
    <n v="5421.75"/>
    <n v="100"/>
    <x v="296"/>
    <n v="3512.54"/>
    <n v="1809.21"/>
    <n v="0.33996523699910747"/>
    <n v="3.381035578144854"/>
    <s v="MEDIUM"/>
    <n v="2"/>
    <s v="Pending"/>
    <s v="Fast"/>
    <s v="Risk"/>
    <s v="Reliance Retail Ltd"/>
    <x v="4"/>
    <n v="2.5"/>
  </r>
  <r>
    <s v="S299"/>
    <x v="0"/>
    <s v="C003"/>
    <s v="E05"/>
    <x v="0"/>
    <x v="4"/>
    <n v="905"/>
    <n v="338"/>
    <n v="2681.26"/>
    <n v="50"/>
    <x v="297"/>
    <n v="1753.26"/>
    <n v="878.00000000000023"/>
    <n v="0.33368044206957886"/>
    <n v="2.9074696132596687"/>
    <s v="LOW"/>
    <n v="4"/>
    <s v="Overdue"/>
    <s v="Normal"/>
    <s v="Risk"/>
    <s v="Tata Steel Limited "/>
    <x v="4"/>
    <n v="2.5"/>
  </r>
  <r>
    <s v="S300"/>
    <x v="122"/>
    <s v="C005"/>
    <s v="E02"/>
    <x v="2"/>
    <x v="1"/>
    <n v="1573"/>
    <n v="781"/>
    <n v="6908.55"/>
    <n v="0"/>
    <x v="298"/>
    <n v="5369.65"/>
    <n v="1538.9000000000005"/>
    <n v="0.22275296552822235"/>
    <n v="4.3919580419580422"/>
    <s v="MEDIUM"/>
    <n v="1"/>
    <s v="Paid"/>
    <s v="Fast"/>
    <s v="Clear"/>
    <s v="Flipkart Internet Pvt Ltd"/>
    <x v="1"/>
    <n v="2"/>
  </r>
  <r>
    <s v="S004"/>
    <x v="19"/>
    <s v="C003"/>
    <s v="E04"/>
    <x v="0"/>
    <x v="0"/>
    <n v="871"/>
    <n v="713"/>
    <n v="6139.95"/>
    <n v="0"/>
    <x v="299"/>
    <n v="4284.75"/>
    <n v="1855.1999999999998"/>
    <n v="0.30215229765714702"/>
    <n v="7.0493111366245689"/>
    <s v="MEDIUM"/>
    <n v="1"/>
    <s v="Paid"/>
    <s v="Fast"/>
    <s v="Clear"/>
    <s v="Tata Steel Limited "/>
    <x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60A03-32D7-437A-B85A-824CDF4C03F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AC9" firstHeaderRow="1" firstDataRow="3" firstDataCol="1"/>
  <pivotFields count="26">
    <pivotField dataField="1" showAll="0"/>
    <pivotField numFmtId="14" showAll="0">
      <items count="124">
        <item x="78"/>
        <item x="21"/>
        <item x="80"/>
        <item x="44"/>
        <item x="42"/>
        <item x="45"/>
        <item x="46"/>
        <item x="22"/>
        <item x="86"/>
        <item x="15"/>
        <item x="89"/>
        <item x="105"/>
        <item x="71"/>
        <item x="2"/>
        <item x="121"/>
        <item x="35"/>
        <item x="17"/>
        <item x="19"/>
        <item x="9"/>
        <item x="36"/>
        <item x="107"/>
        <item x="23"/>
        <item x="99"/>
        <item x="101"/>
        <item x="20"/>
        <item x="57"/>
        <item x="34"/>
        <item x="43"/>
        <item x="40"/>
        <item x="41"/>
        <item x="38"/>
        <item x="48"/>
        <item x="117"/>
        <item x="82"/>
        <item x="47"/>
        <item x="73"/>
        <item x="8"/>
        <item x="59"/>
        <item x="96"/>
        <item x="93"/>
        <item x="12"/>
        <item x="87"/>
        <item x="79"/>
        <item x="51"/>
        <item x="81"/>
        <item x="33"/>
        <item x="6"/>
        <item x="88"/>
        <item x="28"/>
        <item x="4"/>
        <item x="68"/>
        <item x="14"/>
        <item x="3"/>
        <item x="50"/>
        <item x="25"/>
        <item x="102"/>
        <item x="106"/>
        <item x="10"/>
        <item x="77"/>
        <item x="60"/>
        <item x="85"/>
        <item x="104"/>
        <item x="112"/>
        <item x="64"/>
        <item x="94"/>
        <item x="56"/>
        <item x="91"/>
        <item x="108"/>
        <item x="115"/>
        <item x="114"/>
        <item x="113"/>
        <item x="116"/>
        <item x="90"/>
        <item x="122"/>
        <item x="39"/>
        <item x="98"/>
        <item x="37"/>
        <item x="75"/>
        <item x="92"/>
        <item x="76"/>
        <item x="103"/>
        <item x="11"/>
        <item x="62"/>
        <item x="70"/>
        <item x="30"/>
        <item x="32"/>
        <item x="66"/>
        <item x="55"/>
        <item x="7"/>
        <item x="29"/>
        <item x="61"/>
        <item x="54"/>
        <item x="18"/>
        <item x="52"/>
        <item x="27"/>
        <item x="24"/>
        <item x="110"/>
        <item x="109"/>
        <item x="69"/>
        <item x="16"/>
        <item x="49"/>
        <item x="31"/>
        <item x="5"/>
        <item x="63"/>
        <item x="111"/>
        <item x="1"/>
        <item x="65"/>
        <item x="120"/>
        <item x="74"/>
        <item x="83"/>
        <item x="67"/>
        <item x="97"/>
        <item x="118"/>
        <item x="72"/>
        <item x="100"/>
        <item x="58"/>
        <item x="26"/>
        <item x="95"/>
        <item x="84"/>
        <item x="53"/>
        <item x="119"/>
        <item x="13"/>
        <item x="0"/>
        <item t="default"/>
      </items>
    </pivotField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axis="axisCol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5"/>
    <field x="-2"/>
  </colFields>
  <col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Count of ShipmentID" fld="0" subtotal="count" baseField="0" baseItem="0"/>
    <dataField name="Sum of Profit" fld="12" baseField="0" baseItem="0"/>
    <dataField name="Sum of Net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5B295-1516-4128-AB88-BCDF18FDC04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D2:E8" firstHeaderRow="1" firstDataRow="1" firstDataCol="1"/>
  <pivotFields count="26">
    <pivotField showAll="0"/>
    <pivotField numFmtId="14" showAll="0">
      <items count="124">
        <item x="78"/>
        <item x="21"/>
        <item x="80"/>
        <item x="44"/>
        <item x="42"/>
        <item x="45"/>
        <item x="46"/>
        <item x="22"/>
        <item x="86"/>
        <item x="15"/>
        <item x="89"/>
        <item x="105"/>
        <item x="71"/>
        <item x="2"/>
        <item x="121"/>
        <item x="35"/>
        <item x="17"/>
        <item x="19"/>
        <item x="9"/>
        <item x="36"/>
        <item x="107"/>
        <item x="23"/>
        <item x="99"/>
        <item x="101"/>
        <item x="20"/>
        <item x="57"/>
        <item x="34"/>
        <item x="43"/>
        <item x="40"/>
        <item x="41"/>
        <item x="38"/>
        <item x="48"/>
        <item x="117"/>
        <item x="82"/>
        <item x="47"/>
        <item x="73"/>
        <item x="8"/>
        <item x="59"/>
        <item x="96"/>
        <item x="93"/>
        <item x="12"/>
        <item x="87"/>
        <item x="79"/>
        <item x="51"/>
        <item x="81"/>
        <item x="33"/>
        <item x="6"/>
        <item x="88"/>
        <item x="28"/>
        <item x="4"/>
        <item x="68"/>
        <item x="14"/>
        <item x="3"/>
        <item x="50"/>
        <item x="25"/>
        <item x="102"/>
        <item x="106"/>
        <item x="10"/>
        <item x="77"/>
        <item x="60"/>
        <item x="85"/>
        <item x="104"/>
        <item x="112"/>
        <item x="64"/>
        <item x="94"/>
        <item x="56"/>
        <item x="91"/>
        <item x="108"/>
        <item x="115"/>
        <item x="114"/>
        <item x="113"/>
        <item x="116"/>
        <item x="90"/>
        <item x="122"/>
        <item x="39"/>
        <item x="98"/>
        <item x="37"/>
        <item x="75"/>
        <item x="92"/>
        <item x="76"/>
        <item x="103"/>
        <item x="11"/>
        <item x="62"/>
        <item x="70"/>
        <item x="30"/>
        <item x="32"/>
        <item x="66"/>
        <item x="55"/>
        <item x="7"/>
        <item x="29"/>
        <item x="61"/>
        <item x="54"/>
        <item x="18"/>
        <item x="52"/>
        <item x="27"/>
        <item x="24"/>
        <item x="110"/>
        <item x="109"/>
        <item x="69"/>
        <item x="16"/>
        <item x="49"/>
        <item x="31"/>
        <item x="5"/>
        <item x="63"/>
        <item x="111"/>
        <item x="1"/>
        <item x="65"/>
        <item x="120"/>
        <item x="74"/>
        <item x="83"/>
        <item x="67"/>
        <item x="97"/>
        <item x="118"/>
        <item x="72"/>
        <item x="100"/>
        <item x="58"/>
        <item x="26"/>
        <item x="95"/>
        <item x="84"/>
        <item x="53"/>
        <item x="119"/>
        <item x="13"/>
        <item x="0"/>
        <item t="default"/>
      </items>
    </pivotField>
    <pivotField showAll="0"/>
    <pivotField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2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718D5-75F6-4FF9-B429-0A77010D96E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:B7" firstHeaderRow="1" firstDataRow="1" firstDataCol="1"/>
  <pivotFields count="26">
    <pivotField showAll="0"/>
    <pivotField numFmtId="14" showAll="0">
      <items count="124">
        <item x="78"/>
        <item x="21"/>
        <item x="80"/>
        <item x="44"/>
        <item x="42"/>
        <item x="45"/>
        <item x="46"/>
        <item x="22"/>
        <item x="86"/>
        <item x="15"/>
        <item x="89"/>
        <item x="105"/>
        <item x="71"/>
        <item x="2"/>
        <item x="121"/>
        <item x="35"/>
        <item x="17"/>
        <item x="19"/>
        <item x="9"/>
        <item x="36"/>
        <item x="107"/>
        <item x="23"/>
        <item x="99"/>
        <item x="101"/>
        <item x="20"/>
        <item x="57"/>
        <item x="34"/>
        <item x="43"/>
        <item x="40"/>
        <item x="41"/>
        <item x="38"/>
        <item x="48"/>
        <item x="117"/>
        <item x="82"/>
        <item x="47"/>
        <item x="73"/>
        <item x="8"/>
        <item x="59"/>
        <item x="96"/>
        <item x="93"/>
        <item x="12"/>
        <item x="87"/>
        <item x="79"/>
        <item x="51"/>
        <item x="81"/>
        <item x="33"/>
        <item x="6"/>
        <item x="88"/>
        <item x="28"/>
        <item x="4"/>
        <item x="68"/>
        <item x="14"/>
        <item x="3"/>
        <item x="50"/>
        <item x="25"/>
        <item x="102"/>
        <item x="106"/>
        <item x="10"/>
        <item x="77"/>
        <item x="60"/>
        <item x="85"/>
        <item x="104"/>
        <item x="112"/>
        <item x="64"/>
        <item x="94"/>
        <item x="56"/>
        <item x="91"/>
        <item x="108"/>
        <item x="115"/>
        <item x="114"/>
        <item x="113"/>
        <item x="116"/>
        <item x="90"/>
        <item x="122"/>
        <item x="39"/>
        <item x="98"/>
        <item x="37"/>
        <item x="75"/>
        <item x="92"/>
        <item x="76"/>
        <item x="103"/>
        <item x="11"/>
        <item x="62"/>
        <item x="70"/>
        <item x="30"/>
        <item x="32"/>
        <item x="66"/>
        <item x="55"/>
        <item x="7"/>
        <item x="29"/>
        <item x="61"/>
        <item x="54"/>
        <item x="18"/>
        <item x="52"/>
        <item x="27"/>
        <item x="24"/>
        <item x="110"/>
        <item x="109"/>
        <item x="69"/>
        <item x="16"/>
        <item x="49"/>
        <item x="31"/>
        <item x="5"/>
        <item x="63"/>
        <item x="111"/>
        <item x="1"/>
        <item x="65"/>
        <item x="120"/>
        <item x="74"/>
        <item x="83"/>
        <item x="67"/>
        <item x="97"/>
        <item x="118"/>
        <item x="72"/>
        <item x="100"/>
        <item x="58"/>
        <item x="26"/>
        <item x="95"/>
        <item x="84"/>
        <item x="53"/>
        <item x="119"/>
        <item x="13"/>
        <item x="0"/>
        <item t="default"/>
      </items>
    </pivotField>
    <pivotField showAll="0"/>
    <pivotField showAll="0"/>
    <pivotField axis="axisRow" showAll="0" sortType="a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301">
        <item x="238"/>
        <item x="280"/>
        <item x="59"/>
        <item x="29"/>
        <item x="117"/>
        <item x="146"/>
        <item x="94"/>
        <item x="220"/>
        <item x="16"/>
        <item x="88"/>
        <item x="191"/>
        <item x="152"/>
        <item x="194"/>
        <item x="266"/>
        <item x="22"/>
        <item x="63"/>
        <item x="118"/>
        <item x="71"/>
        <item x="76"/>
        <item x="70"/>
        <item x="222"/>
        <item x="157"/>
        <item x="12"/>
        <item x="64"/>
        <item x="67"/>
        <item x="147"/>
        <item x="166"/>
        <item x="75"/>
        <item x="38"/>
        <item x="195"/>
        <item x="142"/>
        <item x="15"/>
        <item x="96"/>
        <item x="18"/>
        <item x="56"/>
        <item x="19"/>
        <item x="289"/>
        <item x="57"/>
        <item x="50"/>
        <item x="123"/>
        <item x="40"/>
        <item x="291"/>
        <item x="11"/>
        <item x="93"/>
        <item x="242"/>
        <item x="227"/>
        <item x="275"/>
        <item x="2"/>
        <item x="3"/>
        <item x="268"/>
        <item x="161"/>
        <item x="287"/>
        <item x="165"/>
        <item x="277"/>
        <item x="84"/>
        <item x="262"/>
        <item x="10"/>
        <item x="293"/>
        <item x="210"/>
        <item x="6"/>
        <item x="193"/>
        <item x="248"/>
        <item x="79"/>
        <item x="105"/>
        <item x="271"/>
        <item x="35"/>
        <item x="112"/>
        <item x="178"/>
        <item x="246"/>
        <item x="101"/>
        <item x="134"/>
        <item x="219"/>
        <item x="179"/>
        <item x="209"/>
        <item x="91"/>
        <item x="13"/>
        <item x="201"/>
        <item x="21"/>
        <item x="143"/>
        <item x="58"/>
        <item x="4"/>
        <item x="131"/>
        <item x="285"/>
        <item x="37"/>
        <item x="61"/>
        <item x="92"/>
        <item x="168"/>
        <item x="107"/>
        <item x="264"/>
        <item x="206"/>
        <item x="62"/>
        <item x="169"/>
        <item x="158"/>
        <item x="186"/>
        <item x="113"/>
        <item x="149"/>
        <item x="172"/>
        <item x="68"/>
        <item x="240"/>
        <item x="198"/>
        <item x="106"/>
        <item x="133"/>
        <item x="90"/>
        <item x="202"/>
        <item x="200"/>
        <item x="98"/>
        <item x="130"/>
        <item x="55"/>
        <item x="167"/>
        <item x="297"/>
        <item x="54"/>
        <item x="124"/>
        <item x="74"/>
        <item x="245"/>
        <item x="160"/>
        <item x="48"/>
        <item x="286"/>
        <item x="253"/>
        <item x="135"/>
        <item x="27"/>
        <item x="99"/>
        <item x="127"/>
        <item x="170"/>
        <item x="45"/>
        <item x="110"/>
        <item x="44"/>
        <item x="111"/>
        <item x="148"/>
        <item x="215"/>
        <item x="284"/>
        <item x="156"/>
        <item x="231"/>
        <item x="272"/>
        <item x="270"/>
        <item x="223"/>
        <item x="228"/>
        <item x="80"/>
        <item x="154"/>
        <item x="115"/>
        <item x="256"/>
        <item x="232"/>
        <item x="53"/>
        <item x="251"/>
        <item x="164"/>
        <item x="87"/>
        <item x="36"/>
        <item x="233"/>
        <item x="138"/>
        <item x="132"/>
        <item x="17"/>
        <item x="9"/>
        <item x="295"/>
        <item x="121"/>
        <item x="100"/>
        <item x="139"/>
        <item x="260"/>
        <item x="259"/>
        <item x="1"/>
        <item x="73"/>
        <item x="235"/>
        <item x="83"/>
        <item x="89"/>
        <item x="278"/>
        <item x="176"/>
        <item x="221"/>
        <item x="261"/>
        <item x="265"/>
        <item x="86"/>
        <item x="145"/>
        <item x="282"/>
        <item x="153"/>
        <item x="257"/>
        <item x="180"/>
        <item x="78"/>
        <item x="263"/>
        <item x="274"/>
        <item x="126"/>
        <item x="65"/>
        <item x="247"/>
        <item x="8"/>
        <item x="69"/>
        <item x="119"/>
        <item x="214"/>
        <item x="0"/>
        <item x="125"/>
        <item x="144"/>
        <item x="183"/>
        <item x="224"/>
        <item x="51"/>
        <item x="82"/>
        <item x="212"/>
        <item x="189"/>
        <item x="204"/>
        <item x="213"/>
        <item x="290"/>
        <item x="196"/>
        <item x="155"/>
        <item x="185"/>
        <item x="184"/>
        <item x="243"/>
        <item x="258"/>
        <item x="32"/>
        <item x="137"/>
        <item x="41"/>
        <item x="171"/>
        <item x="199"/>
        <item x="281"/>
        <item x="174"/>
        <item x="229"/>
        <item x="225"/>
        <item x="292"/>
        <item x="190"/>
        <item x="114"/>
        <item x="129"/>
        <item x="66"/>
        <item x="95"/>
        <item x="122"/>
        <item x="273"/>
        <item x="141"/>
        <item x="150"/>
        <item x="77"/>
        <item x="177"/>
        <item x="49"/>
        <item x="279"/>
        <item x="162"/>
        <item x="175"/>
        <item x="159"/>
        <item x="102"/>
        <item x="267"/>
        <item x="250"/>
        <item x="60"/>
        <item x="28"/>
        <item x="81"/>
        <item x="236"/>
        <item x="203"/>
        <item x="104"/>
        <item x="31"/>
        <item x="254"/>
        <item x="23"/>
        <item x="42"/>
        <item x="5"/>
        <item x="192"/>
        <item x="234"/>
        <item x="136"/>
        <item x="207"/>
        <item x="237"/>
        <item x="216"/>
        <item x="296"/>
        <item x="103"/>
        <item x="188"/>
        <item x="252"/>
        <item x="151"/>
        <item x="120"/>
        <item x="283"/>
        <item x="208"/>
        <item x="249"/>
        <item x="33"/>
        <item x="218"/>
        <item x="197"/>
        <item x="276"/>
        <item x="187"/>
        <item x="43"/>
        <item x="230"/>
        <item x="294"/>
        <item x="26"/>
        <item x="288"/>
        <item x="269"/>
        <item x="7"/>
        <item x="140"/>
        <item x="46"/>
        <item x="128"/>
        <item x="173"/>
        <item x="239"/>
        <item x="97"/>
        <item x="255"/>
        <item x="211"/>
        <item x="14"/>
        <item x="299"/>
        <item x="205"/>
        <item x="30"/>
        <item x="34"/>
        <item x="244"/>
        <item x="52"/>
        <item x="39"/>
        <item x="109"/>
        <item x="116"/>
        <item x="47"/>
        <item x="20"/>
        <item x="226"/>
        <item x="217"/>
        <item x="25"/>
        <item x="85"/>
        <item x="163"/>
        <item x="181"/>
        <item x="108"/>
        <item x="298"/>
        <item x="24"/>
        <item x="182"/>
        <item x="72"/>
        <item x="241"/>
        <item t="default"/>
      </items>
    </pivotField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Sum of NetRevenue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6A408-5F2B-432B-8708-18976485DB3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8" firstHeaderRow="1" firstDataRow="1" firstDataCol="1"/>
  <pivotFields count="26">
    <pivotField dataField="1" showAll="0"/>
    <pivotField numFmtId="14" showAll="0">
      <items count="124">
        <item x="78"/>
        <item x="21"/>
        <item x="80"/>
        <item x="44"/>
        <item x="42"/>
        <item x="45"/>
        <item x="46"/>
        <item x="22"/>
        <item x="86"/>
        <item x="15"/>
        <item x="89"/>
        <item x="105"/>
        <item x="71"/>
        <item x="2"/>
        <item x="121"/>
        <item x="35"/>
        <item x="17"/>
        <item x="19"/>
        <item x="9"/>
        <item x="36"/>
        <item x="107"/>
        <item x="23"/>
        <item x="99"/>
        <item x="101"/>
        <item x="20"/>
        <item x="57"/>
        <item x="34"/>
        <item x="43"/>
        <item x="40"/>
        <item x="41"/>
        <item x="38"/>
        <item x="48"/>
        <item x="117"/>
        <item x="82"/>
        <item x="47"/>
        <item x="73"/>
        <item x="8"/>
        <item x="59"/>
        <item x="96"/>
        <item x="93"/>
        <item x="12"/>
        <item x="87"/>
        <item x="79"/>
        <item x="51"/>
        <item x="81"/>
        <item x="33"/>
        <item x="6"/>
        <item x="88"/>
        <item x="28"/>
        <item x="4"/>
        <item x="68"/>
        <item x="14"/>
        <item x="3"/>
        <item x="50"/>
        <item x="25"/>
        <item x="102"/>
        <item x="106"/>
        <item x="10"/>
        <item x="77"/>
        <item x="60"/>
        <item x="85"/>
        <item x="104"/>
        <item x="112"/>
        <item x="64"/>
        <item x="94"/>
        <item x="56"/>
        <item x="91"/>
        <item x="108"/>
        <item x="115"/>
        <item x="114"/>
        <item x="113"/>
        <item x="116"/>
        <item x="90"/>
        <item x="122"/>
        <item x="39"/>
        <item x="98"/>
        <item x="37"/>
        <item x="75"/>
        <item x="92"/>
        <item x="76"/>
        <item x="103"/>
        <item x="11"/>
        <item x="62"/>
        <item x="70"/>
        <item x="30"/>
        <item x="32"/>
        <item x="66"/>
        <item x="55"/>
        <item x="7"/>
        <item x="29"/>
        <item x="61"/>
        <item x="54"/>
        <item x="18"/>
        <item x="52"/>
        <item x="27"/>
        <item x="24"/>
        <item x="110"/>
        <item x="109"/>
        <item x="69"/>
        <item x="16"/>
        <item x="49"/>
        <item x="31"/>
        <item x="5"/>
        <item x="63"/>
        <item x="111"/>
        <item x="1"/>
        <item x="65"/>
        <item x="120"/>
        <item x="74"/>
        <item x="83"/>
        <item x="67"/>
        <item x="97"/>
        <item x="118"/>
        <item x="72"/>
        <item x="100"/>
        <item x="58"/>
        <item x="26"/>
        <item x="95"/>
        <item x="84"/>
        <item x="53"/>
        <item x="119"/>
        <item x="1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hipmen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88D54-72C5-45B9-9807-EAE21D9DCB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H2:I23" firstHeaderRow="1" firstDataRow="1" firstDataCol="1"/>
  <pivotFields count="26">
    <pivotField dataField="1" showAll="0"/>
    <pivotField axis="axisRow" numFmtId="14" showAll="0">
      <items count="124">
        <item x="78"/>
        <item x="21"/>
        <item x="80"/>
        <item x="44"/>
        <item x="42"/>
        <item x="45"/>
        <item x="46"/>
        <item x="22"/>
        <item x="86"/>
        <item x="15"/>
        <item x="89"/>
        <item x="105"/>
        <item x="71"/>
        <item x="2"/>
        <item x="121"/>
        <item x="35"/>
        <item x="17"/>
        <item x="19"/>
        <item x="9"/>
        <item x="36"/>
        <item x="107"/>
        <item x="23"/>
        <item x="99"/>
        <item x="101"/>
        <item x="20"/>
        <item x="57"/>
        <item x="34"/>
        <item x="43"/>
        <item x="40"/>
        <item x="41"/>
        <item x="38"/>
        <item x="48"/>
        <item x="117"/>
        <item x="82"/>
        <item x="47"/>
        <item x="73"/>
        <item x="8"/>
        <item x="59"/>
        <item x="96"/>
        <item x="93"/>
        <item x="12"/>
        <item x="87"/>
        <item x="79"/>
        <item x="51"/>
        <item x="81"/>
        <item x="33"/>
        <item x="6"/>
        <item x="88"/>
        <item x="28"/>
        <item x="4"/>
        <item x="68"/>
        <item x="14"/>
        <item x="3"/>
        <item x="50"/>
        <item x="25"/>
        <item x="102"/>
        <item x="106"/>
        <item x="10"/>
        <item x="77"/>
        <item x="60"/>
        <item x="85"/>
        <item x="104"/>
        <item x="112"/>
        <item x="64"/>
        <item x="94"/>
        <item x="56"/>
        <item x="91"/>
        <item x="108"/>
        <item x="115"/>
        <item x="114"/>
        <item x="113"/>
        <item x="116"/>
        <item x="90"/>
        <item x="122"/>
        <item x="39"/>
        <item x="98"/>
        <item x="37"/>
        <item x="75"/>
        <item x="92"/>
        <item x="76"/>
        <item x="103"/>
        <item x="11"/>
        <item x="62"/>
        <item x="70"/>
        <item x="30"/>
        <item x="32"/>
        <item x="66"/>
        <item x="55"/>
        <item x="7"/>
        <item x="29"/>
        <item x="61"/>
        <item x="54"/>
        <item x="18"/>
        <item x="52"/>
        <item x="27"/>
        <item x="24"/>
        <item x="110"/>
        <item x="109"/>
        <item x="69"/>
        <item x="16"/>
        <item x="49"/>
        <item x="31"/>
        <item x="5"/>
        <item x="63"/>
        <item x="111"/>
        <item x="1"/>
        <item x="65"/>
        <item x="120"/>
        <item x="74"/>
        <item x="83"/>
        <item x="67"/>
        <item x="97"/>
        <item x="118"/>
        <item x="72"/>
        <item x="100"/>
        <item x="58"/>
        <item x="26"/>
        <item x="95"/>
        <item x="84"/>
        <item x="53"/>
        <item x="119"/>
        <item x="1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4">
    <field x="25"/>
    <field x="24"/>
    <field x="23"/>
    <field x="1"/>
  </rowFields>
  <rowItems count="21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3"/>
    </i>
    <i t="grand">
      <x/>
    </i>
  </rowItems>
  <colItems count="1">
    <i/>
  </colItems>
  <dataFields count="1">
    <dataField name="Count of ShipmentID" fld="0" subtotal="count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B7B89-E00B-4873-984D-6FE67DA6A3A0}" name="AB" displayName="AB" ref="A1:W301" totalsRowShown="0" headerRowDxfId="24" dataDxfId="23">
  <autoFilter ref="A1:W301" xr:uid="{543B7B89-E00B-4873-984D-6FE67DA6A3A0}"/>
  <tableColumns count="23">
    <tableColumn id="1" xr3:uid="{4F7D9219-0B97-4B3E-9FED-7AFDEA90E1B4}" name="ShipmentID" dataDxfId="22"/>
    <tableColumn id="2" xr3:uid="{72BA7B98-ADF3-4F4D-AFAB-B5A65B7509A4}" name="ShipDate" dataDxfId="21"/>
    <tableColumn id="3" xr3:uid="{8735842A-751B-4B6A-BEB0-3A71D270D313}" name="CustomerID" dataDxfId="20"/>
    <tableColumn id="4" xr3:uid="{540773E5-E86F-410A-838E-4F781330BEEC}" name="EmployeeID" dataDxfId="19"/>
    <tableColumn id="5" xr3:uid="{52BECF36-F3D5-4F04-8A55-794346B7457F}" name="Region" dataDxfId="18"/>
    <tableColumn id="6" xr3:uid="{AE36D9CF-1C1F-4FED-B4C1-D0A4F6A8B3E6}" name="ProductCategory" dataDxfId="17"/>
    <tableColumn id="7" xr3:uid="{4BF3B9A0-A604-4125-B175-076BE3E07888}" name="DistanceKM" dataDxfId="16"/>
    <tableColumn id="8" xr3:uid="{3E96CC74-9CD4-447E-95C4-CE3D8FB26F7D}" name="WeightKG" dataDxfId="15"/>
    <tableColumn id="9" xr3:uid="{E8174FF1-1051-4D24-98D0-A340A7CC3A81}" name="ShippingFee" dataDxfId="14"/>
    <tableColumn id="10" xr3:uid="{B158397A-9638-4201-B0B7-7236148CA861}" name="Discount" dataDxfId="13"/>
    <tableColumn id="11" xr3:uid="{B6AB5C2F-7927-4215-B826-EEB524C0D2C2}" name="NetRevenue" dataDxfId="12">
      <calculatedColumnFormula>I2-J2</calculatedColumnFormula>
    </tableColumn>
    <tableColumn id="12" xr3:uid="{7C9E9EAD-A32D-4B2A-BDC7-F94F4840B3E6}" name="Cost" dataDxfId="11"/>
    <tableColumn id="13" xr3:uid="{22E2B607-ECF1-489B-9808-7865CDBFFBE1}" name="Profit" dataDxfId="10">
      <calculatedColumnFormula>K2-L2</calculatedColumnFormula>
    </tableColumn>
    <tableColumn id="14" xr3:uid="{F6922F84-FD47-4DD4-9A06-531AD3985773}" name="Profit Margin" dataDxfId="9">
      <calculatedColumnFormula>M2/K2</calculatedColumnFormula>
    </tableColumn>
    <tableColumn id="15" xr3:uid="{0F8F98C8-1739-4D68-8F83-E6D160FEF778}" name="Revenue per KM" dataDxfId="8">
      <calculatedColumnFormula>K2/G2</calculatedColumnFormula>
    </tableColumn>
    <tableColumn id="16" xr3:uid="{E031E4EA-BBA4-489C-9C1D-EB4B038C605D}" name="SHIPEMENT CATEGORY" dataDxfId="7">
      <calculatedColumnFormula>IF(M2&gt;=2000,"HIGH",IF(M2&gt;=1000,"MEDIUM","LOW"))</calculatedColumnFormula>
    </tableColumn>
    <tableColumn id="17" xr3:uid="{45C60B3E-5983-4BDF-9D73-59D120395121}" name="DeliveryDays" dataDxfId="6"/>
    <tableColumn id="18" xr3:uid="{D973635A-8191-46B9-A590-85D2009FF6F1}" name="PaymentStatus" dataDxfId="5"/>
    <tableColumn id="19" xr3:uid="{C815ACCF-E048-4A58-BD3C-C931930B95E3}" name="Delivery status" dataDxfId="4">
      <calculatedColumnFormula>IF(Q2&lt;=3,"Fast",
   IF(Q2&lt;=5,"Normal","Delayed"))</calculatedColumnFormula>
    </tableColumn>
    <tableColumn id="20" xr3:uid="{AF8BD07A-771F-4A91-90F9-9875899405A5}" name="payement risk flag" dataDxfId="3">
      <calculatedColumnFormula>IF(OR(R2="Pending",R2="Overdue"),"Risk","Clear")</calculatedColumnFormula>
    </tableColumn>
    <tableColumn id="21" xr3:uid="{BE779AF2-00E5-450B-982A-D61214C48A45}" name="ProductCategories" dataDxfId="2">
      <calculatedColumnFormula>_xlfn.XLOOKUP(C2,Customers!$A$1:$A$11,Customers!$B$1:$B$11)</calculatedColumnFormula>
    </tableColumn>
    <tableColumn id="22" xr3:uid="{2602CCCF-3F2D-4F20-9E13-61F2427EB8CE}" name="EmployeeName" dataDxfId="1">
      <calculatedColumnFormula>_xlfn.XLOOKUP(D2,Employees!$A$1:$A$6,Employees!$B$1:$B$6)</calculatedColumnFormula>
    </tableColumn>
    <tableColumn id="24" xr3:uid="{1D9A14C9-E819-414B-8050-EAA0AA456AC3}" name="HandlingstPerKG" dataDxfId="0">
      <calculatedColumnFormula>_xlfn.XLOOKUP(F2,Categories!$A$1:$A$6,Categories!$C$1:$C$6)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O20" sqref="O20"/>
    </sheetView>
  </sheetViews>
  <sheetFormatPr defaultRowHeight="14.4" x14ac:dyDescent="0.3"/>
  <cols>
    <col min="1" max="1" width="14.77734375" customWidth="1"/>
    <col min="2" max="2" width="30" customWidth="1"/>
    <col min="3" max="3" width="17.21875" customWidth="1"/>
    <col min="4" max="4" width="16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28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40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62</v>
      </c>
    </row>
    <row r="5" spans="1:5" x14ac:dyDescent="0.3">
      <c r="A5" t="s">
        <v>17</v>
      </c>
      <c r="B5" t="s">
        <v>18</v>
      </c>
      <c r="C5" t="s">
        <v>7</v>
      </c>
      <c r="D5" t="s">
        <v>19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t="s">
        <v>28</v>
      </c>
    </row>
    <row r="7" spans="1:5" x14ac:dyDescent="0.3">
      <c r="A7" t="s">
        <v>25</v>
      </c>
      <c r="B7" t="s">
        <v>26</v>
      </c>
      <c r="C7" t="s">
        <v>23</v>
      </c>
      <c r="D7" t="s">
        <v>27</v>
      </c>
      <c r="E7" t="s">
        <v>28</v>
      </c>
    </row>
    <row r="8" spans="1:5" x14ac:dyDescent="0.3">
      <c r="A8" t="s">
        <v>29</v>
      </c>
      <c r="B8" t="s">
        <v>30</v>
      </c>
      <c r="C8" t="s">
        <v>31</v>
      </c>
      <c r="D8" t="s">
        <v>32</v>
      </c>
      <c r="E8" t="s">
        <v>62</v>
      </c>
    </row>
    <row r="9" spans="1:5" x14ac:dyDescent="0.3">
      <c r="A9" t="s">
        <v>33</v>
      </c>
      <c r="B9" t="s">
        <v>34</v>
      </c>
      <c r="C9" t="s">
        <v>35</v>
      </c>
      <c r="D9" t="s">
        <v>36</v>
      </c>
      <c r="E9" t="s">
        <v>40</v>
      </c>
    </row>
    <row r="10" spans="1:5" x14ac:dyDescent="0.3">
      <c r="A10" t="s">
        <v>37</v>
      </c>
      <c r="B10" t="s">
        <v>38</v>
      </c>
      <c r="C10" t="s">
        <v>35</v>
      </c>
      <c r="D10" t="s">
        <v>39</v>
      </c>
      <c r="E10" t="s">
        <v>40</v>
      </c>
    </row>
    <row r="11" spans="1:5" x14ac:dyDescent="0.3">
      <c r="A11" t="s">
        <v>41</v>
      </c>
      <c r="B11" t="s">
        <v>42</v>
      </c>
      <c r="C11" t="s">
        <v>11</v>
      </c>
      <c r="D11" t="s">
        <v>24</v>
      </c>
      <c r="E1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O20" sqref="O20"/>
    </sheetView>
  </sheetViews>
  <sheetFormatPr defaultRowHeight="14.4" x14ac:dyDescent="0.3"/>
  <cols>
    <col min="2" max="2" width="19.109375" customWidth="1"/>
    <col min="3" max="3" width="23.5546875" customWidth="1"/>
  </cols>
  <sheetData>
    <row r="1" spans="1:5" x14ac:dyDescent="0.3">
      <c r="A1" t="s">
        <v>43</v>
      </c>
      <c r="B1" t="s">
        <v>44</v>
      </c>
      <c r="C1" t="s">
        <v>45</v>
      </c>
      <c r="D1" t="s">
        <v>4</v>
      </c>
      <c r="E1" t="s">
        <v>46</v>
      </c>
    </row>
    <row r="2" spans="1:5" x14ac:dyDescent="0.3">
      <c r="A2" t="s">
        <v>47</v>
      </c>
      <c r="B2" t="s">
        <v>48</v>
      </c>
      <c r="C2" t="s">
        <v>49</v>
      </c>
      <c r="D2" t="s">
        <v>40</v>
      </c>
      <c r="E2" t="s">
        <v>50</v>
      </c>
    </row>
    <row r="3" spans="1:5" x14ac:dyDescent="0.3">
      <c r="A3" t="s">
        <v>51</v>
      </c>
      <c r="B3" t="s">
        <v>52</v>
      </c>
      <c r="C3" t="s">
        <v>53</v>
      </c>
      <c r="D3" t="s">
        <v>20</v>
      </c>
      <c r="E3" t="s">
        <v>54</v>
      </c>
    </row>
    <row r="4" spans="1:5" x14ac:dyDescent="0.3">
      <c r="A4" t="s">
        <v>55</v>
      </c>
      <c r="B4" t="s">
        <v>56</v>
      </c>
      <c r="C4" t="s">
        <v>57</v>
      </c>
      <c r="D4" t="s">
        <v>40</v>
      </c>
      <c r="E4" t="s">
        <v>58</v>
      </c>
    </row>
    <row r="5" spans="1:5" x14ac:dyDescent="0.3">
      <c r="A5" t="s">
        <v>59</v>
      </c>
      <c r="B5" t="s">
        <v>60</v>
      </c>
      <c r="C5" t="s">
        <v>61</v>
      </c>
      <c r="D5" t="s">
        <v>62</v>
      </c>
      <c r="E5" t="s">
        <v>63</v>
      </c>
    </row>
    <row r="6" spans="1:5" x14ac:dyDescent="0.3">
      <c r="A6" t="s">
        <v>64</v>
      </c>
      <c r="B6" t="s">
        <v>65</v>
      </c>
      <c r="C6" t="s">
        <v>66</v>
      </c>
      <c r="D6" t="s">
        <v>40</v>
      </c>
      <c r="E6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O20" sqref="O20"/>
    </sheetView>
  </sheetViews>
  <sheetFormatPr defaultRowHeight="14.4" x14ac:dyDescent="0.3"/>
  <cols>
    <col min="1" max="1" width="19.6640625" style="1" customWidth="1"/>
    <col min="2" max="2" width="8.88671875" style="1"/>
    <col min="3" max="3" width="20.109375" style="1" customWidth="1"/>
    <col min="4" max="16384" width="8.88671875" style="1"/>
  </cols>
  <sheetData>
    <row r="1" spans="1:3" x14ac:dyDescent="0.3">
      <c r="A1" s="1" t="s">
        <v>68</v>
      </c>
      <c r="B1" s="1" t="s">
        <v>69</v>
      </c>
      <c r="C1" s="1" t="s">
        <v>70</v>
      </c>
    </row>
    <row r="2" spans="1:3" x14ac:dyDescent="0.3">
      <c r="A2" s="1" t="s">
        <v>71</v>
      </c>
      <c r="B2" s="1">
        <v>0.18</v>
      </c>
      <c r="C2" s="1">
        <v>2.5</v>
      </c>
    </row>
    <row r="3" spans="1:3" x14ac:dyDescent="0.3">
      <c r="A3" s="1" t="s">
        <v>72</v>
      </c>
      <c r="B3" s="1">
        <v>0.12</v>
      </c>
      <c r="C3" s="1">
        <v>2</v>
      </c>
    </row>
    <row r="4" spans="1:3" x14ac:dyDescent="0.3">
      <c r="A4" s="1" t="s">
        <v>73</v>
      </c>
      <c r="B4" s="1">
        <v>0.15</v>
      </c>
      <c r="C4" s="1">
        <v>3</v>
      </c>
    </row>
    <row r="5" spans="1:3" x14ac:dyDescent="0.3">
      <c r="A5" s="1" t="s">
        <v>74</v>
      </c>
      <c r="B5" s="1">
        <v>0.05</v>
      </c>
      <c r="C5" s="1">
        <v>1.5</v>
      </c>
    </row>
    <row r="6" spans="1:3" x14ac:dyDescent="0.3">
      <c r="A6" s="1" t="s">
        <v>75</v>
      </c>
      <c r="B6" s="1">
        <v>0.1</v>
      </c>
      <c r="C6" s="1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O20" sqref="O20"/>
    </sheetView>
  </sheetViews>
  <sheetFormatPr defaultRowHeight="14.4" x14ac:dyDescent="0.3"/>
  <cols>
    <col min="1" max="1" width="8.88671875" style="1"/>
    <col min="2" max="2" width="22.5546875" style="1" customWidth="1"/>
    <col min="3" max="3" width="19.33203125" style="1" customWidth="1"/>
    <col min="4" max="16384" width="8.88671875" style="1"/>
  </cols>
  <sheetData>
    <row r="1" spans="1:3" x14ac:dyDescent="0.3">
      <c r="A1" s="1" t="s">
        <v>4</v>
      </c>
      <c r="B1" s="1" t="s">
        <v>76</v>
      </c>
      <c r="C1" s="1" t="s">
        <v>77</v>
      </c>
    </row>
    <row r="2" spans="1:3" x14ac:dyDescent="0.3">
      <c r="A2" s="1" t="s">
        <v>20</v>
      </c>
      <c r="B2" s="1">
        <v>550000</v>
      </c>
      <c r="C2" s="1">
        <v>120</v>
      </c>
    </row>
    <row r="3" spans="1:3" x14ac:dyDescent="0.3">
      <c r="A3" s="1" t="s">
        <v>28</v>
      </c>
      <c r="B3" s="1">
        <v>520000</v>
      </c>
      <c r="C3" s="1">
        <v>110</v>
      </c>
    </row>
    <row r="4" spans="1:3" x14ac:dyDescent="0.3">
      <c r="A4" s="1" t="s">
        <v>62</v>
      </c>
      <c r="B4" s="1">
        <v>460000</v>
      </c>
      <c r="C4" s="1">
        <v>100</v>
      </c>
    </row>
    <row r="5" spans="1:3" x14ac:dyDescent="0.3">
      <c r="A5" s="1" t="s">
        <v>40</v>
      </c>
      <c r="B5" s="1">
        <v>600000</v>
      </c>
      <c r="C5" s="1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AB75-6F5B-4C98-8B5B-B6D7145234AF}">
  <dimension ref="A1:M301"/>
  <sheetViews>
    <sheetView tabSelected="1" workbookViewId="0">
      <selection activeCell="O20" sqref="O20"/>
    </sheetView>
  </sheetViews>
  <sheetFormatPr defaultRowHeight="14.4" x14ac:dyDescent="0.3"/>
  <cols>
    <col min="1" max="1" width="11.109375" style="1" customWidth="1"/>
    <col min="2" max="5" width="8.88671875" style="1"/>
    <col min="6" max="6" width="22.88671875" style="1" customWidth="1"/>
    <col min="7" max="7" width="25" style="1" customWidth="1"/>
    <col min="8" max="12" width="8.88671875" style="1"/>
    <col min="13" max="13" width="22" style="1" customWidth="1"/>
  </cols>
  <sheetData>
    <row r="1" spans="1:13" x14ac:dyDescent="0.3">
      <c r="A1" s="1" t="s">
        <v>78</v>
      </c>
      <c r="B1" s="1" t="s">
        <v>79</v>
      </c>
      <c r="C1" s="1" t="s">
        <v>0</v>
      </c>
      <c r="D1" s="1" t="s">
        <v>43</v>
      </c>
      <c r="E1" s="1" t="s">
        <v>4</v>
      </c>
      <c r="F1" s="1" t="s">
        <v>68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 x14ac:dyDescent="0.3">
      <c r="A2" s="1" t="s">
        <v>87</v>
      </c>
      <c r="B2" s="1" t="s">
        <v>473</v>
      </c>
      <c r="C2" s="1" t="s">
        <v>33</v>
      </c>
      <c r="D2" s="1" t="s">
        <v>59</v>
      </c>
      <c r="E2" s="1" t="s">
        <v>682</v>
      </c>
      <c r="F2" s="1" t="s">
        <v>73</v>
      </c>
      <c r="G2" s="1">
        <v>1607</v>
      </c>
      <c r="H2" s="1">
        <v>421</v>
      </c>
      <c r="I2" s="1">
        <v>4125.16</v>
      </c>
      <c r="J2" s="1">
        <v>100</v>
      </c>
      <c r="K2" s="1">
        <v>2508.64</v>
      </c>
      <c r="L2" s="1">
        <v>8</v>
      </c>
      <c r="M2" s="1" t="s">
        <v>88</v>
      </c>
    </row>
    <row r="3" spans="1:13" x14ac:dyDescent="0.3">
      <c r="A3" s="1" t="s">
        <v>89</v>
      </c>
      <c r="B3" s="1" t="s">
        <v>474</v>
      </c>
      <c r="C3" s="1" t="s">
        <v>21</v>
      </c>
      <c r="D3" s="1" t="s">
        <v>59</v>
      </c>
      <c r="E3" s="1" t="s">
        <v>40</v>
      </c>
      <c r="F3" s="1" t="s">
        <v>72</v>
      </c>
      <c r="G3" s="1" t="s">
        <v>683</v>
      </c>
      <c r="H3" s="1" t="s">
        <v>684</v>
      </c>
      <c r="I3" s="1">
        <v>3650.61</v>
      </c>
      <c r="J3" s="1">
        <v>0</v>
      </c>
      <c r="K3" s="1">
        <v>2887.46</v>
      </c>
      <c r="L3" s="1">
        <v>1</v>
      </c>
      <c r="M3" s="1" t="s">
        <v>90</v>
      </c>
    </row>
    <row r="4" spans="1:13" x14ac:dyDescent="0.3">
      <c r="A4" s="1" t="s">
        <v>91</v>
      </c>
      <c r="B4" s="1" t="s">
        <v>475</v>
      </c>
      <c r="C4" s="1" t="s">
        <v>25</v>
      </c>
      <c r="D4" s="1" t="s">
        <v>51</v>
      </c>
      <c r="E4" s="1" t="s">
        <v>40</v>
      </c>
      <c r="F4" s="1" t="s">
        <v>73</v>
      </c>
      <c r="G4" s="1">
        <v>541</v>
      </c>
      <c r="H4" s="1">
        <v>178</v>
      </c>
      <c r="I4" s="1">
        <v>1786.34</v>
      </c>
      <c r="J4" s="1">
        <v>50</v>
      </c>
      <c r="K4" s="1">
        <v>1176.1400000000001</v>
      </c>
      <c r="L4" s="1">
        <v>7</v>
      </c>
      <c r="M4" s="1" t="s">
        <v>88</v>
      </c>
    </row>
    <row r="5" spans="1:13" x14ac:dyDescent="0.3">
      <c r="A5" s="1" t="s">
        <v>92</v>
      </c>
      <c r="B5" s="1" t="s">
        <v>476</v>
      </c>
      <c r="C5" s="1" t="s">
        <v>41</v>
      </c>
      <c r="D5" s="1" t="s">
        <v>55</v>
      </c>
      <c r="E5" s="1" t="s">
        <v>40</v>
      </c>
      <c r="F5" s="1" t="s">
        <v>72</v>
      </c>
      <c r="G5" s="1">
        <v>722</v>
      </c>
      <c r="H5" s="1">
        <v>164</v>
      </c>
      <c r="I5" s="1">
        <v>1842.12</v>
      </c>
      <c r="J5" s="1">
        <v>100</v>
      </c>
      <c r="K5" s="1">
        <v>1320.36</v>
      </c>
      <c r="L5" s="1">
        <v>3</v>
      </c>
      <c r="M5" s="1" t="s">
        <v>93</v>
      </c>
    </row>
    <row r="6" spans="1:13" x14ac:dyDescent="0.3">
      <c r="A6" s="1" t="s">
        <v>94</v>
      </c>
      <c r="B6" s="1" t="s">
        <v>477</v>
      </c>
      <c r="C6" s="1" t="s">
        <v>41</v>
      </c>
      <c r="D6" s="1" t="s">
        <v>47</v>
      </c>
      <c r="E6" s="1" t="s">
        <v>685</v>
      </c>
      <c r="F6" s="1" t="s">
        <v>75</v>
      </c>
      <c r="G6" s="1">
        <v>875</v>
      </c>
      <c r="H6" s="1">
        <v>314</v>
      </c>
      <c r="I6" s="1">
        <v>2382.1999999999998</v>
      </c>
      <c r="J6" s="1">
        <v>150</v>
      </c>
      <c r="K6" s="1">
        <v>1540.1</v>
      </c>
      <c r="L6" s="1">
        <v>2</v>
      </c>
      <c r="M6" s="1" t="s">
        <v>93</v>
      </c>
    </row>
    <row r="7" spans="1:13" x14ac:dyDescent="0.3">
      <c r="A7" s="1" t="s">
        <v>407</v>
      </c>
      <c r="B7" s="1" t="s">
        <v>478</v>
      </c>
      <c r="C7" s="1" t="s">
        <v>21</v>
      </c>
      <c r="D7" s="1" t="s">
        <v>51</v>
      </c>
      <c r="E7" s="1" t="s">
        <v>20</v>
      </c>
      <c r="F7" s="1" t="s">
        <v>74</v>
      </c>
      <c r="G7" s="1">
        <v>362</v>
      </c>
      <c r="H7" s="1">
        <v>772</v>
      </c>
      <c r="I7" s="1">
        <v>5185.91</v>
      </c>
      <c r="J7" s="1">
        <v>0</v>
      </c>
      <c r="K7" s="1">
        <v>4314.46</v>
      </c>
      <c r="L7" s="1">
        <v>8</v>
      </c>
      <c r="M7" s="1" t="s">
        <v>90</v>
      </c>
    </row>
    <row r="8" spans="1:13" x14ac:dyDescent="0.3">
      <c r="A8" s="1" t="s">
        <v>408</v>
      </c>
      <c r="B8" s="1" t="s">
        <v>479</v>
      </c>
      <c r="C8" s="1" t="s">
        <v>41</v>
      </c>
      <c r="D8" s="1" t="s">
        <v>55</v>
      </c>
      <c r="E8" s="1" t="s">
        <v>686</v>
      </c>
      <c r="F8" s="1" t="s">
        <v>74</v>
      </c>
      <c r="G8" s="1">
        <v>1261</v>
      </c>
      <c r="H8" s="1">
        <v>187</v>
      </c>
      <c r="I8" s="1">
        <v>1900.42</v>
      </c>
      <c r="J8" s="1">
        <v>0</v>
      </c>
      <c r="K8" s="1">
        <v>1536.94</v>
      </c>
      <c r="L8" s="1">
        <v>6</v>
      </c>
      <c r="M8" s="1" t="s">
        <v>93</v>
      </c>
    </row>
    <row r="9" spans="1:13" x14ac:dyDescent="0.3">
      <c r="A9" s="1" t="s">
        <v>409</v>
      </c>
      <c r="B9" s="1" t="s">
        <v>480</v>
      </c>
      <c r="C9" s="1" t="s">
        <v>17</v>
      </c>
      <c r="D9" s="1" t="s">
        <v>51</v>
      </c>
      <c r="E9" s="1" t="s">
        <v>28</v>
      </c>
      <c r="F9" s="1" t="s">
        <v>73</v>
      </c>
      <c r="G9" s="1">
        <v>1894</v>
      </c>
      <c r="H9" s="1" t="s">
        <v>687</v>
      </c>
      <c r="I9" s="1">
        <v>5993.83</v>
      </c>
      <c r="J9" s="1">
        <v>100</v>
      </c>
      <c r="K9" s="1">
        <v>4814.13</v>
      </c>
      <c r="L9" s="1">
        <v>5</v>
      </c>
      <c r="M9" s="1" t="s">
        <v>93</v>
      </c>
    </row>
    <row r="10" spans="1:13" x14ac:dyDescent="0.3">
      <c r="A10" s="1" t="s">
        <v>95</v>
      </c>
      <c r="B10" s="1" t="s">
        <v>481</v>
      </c>
      <c r="C10" s="1" t="s">
        <v>5</v>
      </c>
      <c r="D10" s="1" t="s">
        <v>59</v>
      </c>
      <c r="E10" s="1" t="s">
        <v>682</v>
      </c>
      <c r="F10" s="1" t="s">
        <v>71</v>
      </c>
      <c r="G10" s="1">
        <v>429</v>
      </c>
      <c r="H10" s="1">
        <v>539</v>
      </c>
      <c r="I10" s="1">
        <v>4056</v>
      </c>
      <c r="J10" s="1">
        <v>100</v>
      </c>
      <c r="K10" s="1">
        <v>3129.93</v>
      </c>
      <c r="L10" s="1">
        <v>4</v>
      </c>
      <c r="M10" s="1" t="s">
        <v>90</v>
      </c>
    </row>
    <row r="11" spans="1:13" x14ac:dyDescent="0.3">
      <c r="A11" s="1" t="s">
        <v>410</v>
      </c>
      <c r="B11" s="1" t="s">
        <v>482</v>
      </c>
      <c r="C11" s="1" t="s">
        <v>21</v>
      </c>
      <c r="D11" s="1" t="s">
        <v>47</v>
      </c>
      <c r="E11" s="1" t="s">
        <v>62</v>
      </c>
      <c r="F11" s="1" t="s">
        <v>71</v>
      </c>
      <c r="G11" s="1" t="s">
        <v>688</v>
      </c>
      <c r="H11" s="1">
        <v>386</v>
      </c>
      <c r="I11" s="1">
        <v>3651.63</v>
      </c>
      <c r="J11" s="1">
        <v>150</v>
      </c>
      <c r="K11" s="1">
        <v>3008.95</v>
      </c>
      <c r="L11" s="1">
        <v>7</v>
      </c>
      <c r="M11" s="1" t="s">
        <v>90</v>
      </c>
    </row>
    <row r="12" spans="1:13" x14ac:dyDescent="0.3">
      <c r="A12" s="1" t="s">
        <v>96</v>
      </c>
      <c r="B12" s="1" t="s">
        <v>483</v>
      </c>
      <c r="C12" s="1" t="s">
        <v>5</v>
      </c>
      <c r="D12" s="1" t="s">
        <v>51</v>
      </c>
      <c r="E12" s="1" t="s">
        <v>28</v>
      </c>
      <c r="F12" s="1" t="s">
        <v>72</v>
      </c>
      <c r="G12" s="1">
        <v>575</v>
      </c>
      <c r="H12" s="1">
        <v>207</v>
      </c>
      <c r="I12" s="1">
        <v>1856.45</v>
      </c>
      <c r="J12" s="1">
        <v>0</v>
      </c>
      <c r="K12" s="1">
        <v>1229.75</v>
      </c>
      <c r="L12" s="1">
        <v>7</v>
      </c>
      <c r="M12" s="1" t="s">
        <v>93</v>
      </c>
    </row>
    <row r="13" spans="1:13" x14ac:dyDescent="0.3">
      <c r="A13" s="1" t="s">
        <v>97</v>
      </c>
      <c r="B13" s="1" t="s">
        <v>484</v>
      </c>
      <c r="C13" s="1" t="s">
        <v>33</v>
      </c>
      <c r="D13" s="1" t="s">
        <v>51</v>
      </c>
      <c r="E13" s="1" t="s">
        <v>40</v>
      </c>
      <c r="F13" s="1" t="s">
        <v>73</v>
      </c>
      <c r="G13" s="1" t="s">
        <v>689</v>
      </c>
      <c r="H13" s="1">
        <v>148</v>
      </c>
      <c r="I13" s="1">
        <v>1716.99</v>
      </c>
      <c r="J13" s="1">
        <v>50</v>
      </c>
      <c r="K13" s="1">
        <v>1178.48</v>
      </c>
      <c r="L13" s="1">
        <v>6</v>
      </c>
      <c r="M13" s="1" t="s">
        <v>90</v>
      </c>
    </row>
    <row r="14" spans="1:13" x14ac:dyDescent="0.3">
      <c r="A14" s="1" t="s">
        <v>98</v>
      </c>
      <c r="B14" s="1" t="s">
        <v>476</v>
      </c>
      <c r="C14" s="1" t="s">
        <v>13</v>
      </c>
      <c r="D14" s="1" t="s">
        <v>47</v>
      </c>
      <c r="E14" s="1" t="s">
        <v>62</v>
      </c>
      <c r="F14" s="1" t="s">
        <v>71</v>
      </c>
      <c r="G14" s="1">
        <v>401</v>
      </c>
      <c r="H14" s="1">
        <v>176</v>
      </c>
      <c r="I14" s="1">
        <v>1350.24</v>
      </c>
      <c r="J14" s="1">
        <v>50</v>
      </c>
      <c r="K14" s="1">
        <v>894.87</v>
      </c>
      <c r="L14" s="1">
        <v>3</v>
      </c>
      <c r="M14" s="1" t="s">
        <v>90</v>
      </c>
    </row>
    <row r="15" spans="1:13" x14ac:dyDescent="0.3">
      <c r="A15" s="1" t="s">
        <v>411</v>
      </c>
      <c r="B15" s="1" t="s">
        <v>485</v>
      </c>
      <c r="C15" s="1" t="s">
        <v>13</v>
      </c>
      <c r="D15" s="1" t="s">
        <v>55</v>
      </c>
      <c r="E15" s="1" t="s">
        <v>682</v>
      </c>
      <c r="F15" s="1" t="s">
        <v>75</v>
      </c>
      <c r="G15" s="1">
        <v>1751</v>
      </c>
      <c r="H15" s="1" t="s">
        <v>690</v>
      </c>
      <c r="I15" s="1">
        <v>2183.59</v>
      </c>
      <c r="J15" s="1">
        <v>100</v>
      </c>
      <c r="K15" s="1">
        <v>1655.04</v>
      </c>
      <c r="L15" s="1">
        <v>3</v>
      </c>
      <c r="M15" s="1" t="s">
        <v>88</v>
      </c>
    </row>
    <row r="16" spans="1:13" x14ac:dyDescent="0.3">
      <c r="A16" s="1" t="s">
        <v>99</v>
      </c>
      <c r="B16" s="1" t="s">
        <v>486</v>
      </c>
      <c r="C16" s="1" t="s">
        <v>13</v>
      </c>
      <c r="D16" s="1" t="s">
        <v>55</v>
      </c>
      <c r="E16" s="1" t="s">
        <v>62</v>
      </c>
      <c r="F16" s="1" t="s">
        <v>73</v>
      </c>
      <c r="G16" s="1">
        <v>1019</v>
      </c>
      <c r="H16" s="1">
        <v>741</v>
      </c>
      <c r="I16" s="1">
        <v>6242.19</v>
      </c>
      <c r="J16" s="1">
        <v>150</v>
      </c>
      <c r="K16" s="1">
        <v>4165.58</v>
      </c>
      <c r="L16" s="1">
        <v>5</v>
      </c>
      <c r="M16" s="1" t="s">
        <v>90</v>
      </c>
    </row>
    <row r="17" spans="1:13" x14ac:dyDescent="0.3">
      <c r="A17" s="1" t="s">
        <v>100</v>
      </c>
      <c r="B17" s="1" t="s">
        <v>487</v>
      </c>
      <c r="C17" s="1" t="s">
        <v>37</v>
      </c>
      <c r="D17" s="1" t="s">
        <v>55</v>
      </c>
      <c r="E17" s="1" t="s">
        <v>686</v>
      </c>
      <c r="F17" s="1" t="s">
        <v>71</v>
      </c>
      <c r="G17" s="1">
        <v>1226</v>
      </c>
      <c r="H17" s="1">
        <v>69</v>
      </c>
      <c r="I17" s="1">
        <v>1519.91</v>
      </c>
      <c r="J17" s="1">
        <v>100</v>
      </c>
      <c r="K17" s="1">
        <v>1212.33</v>
      </c>
      <c r="L17" s="1">
        <v>4</v>
      </c>
      <c r="M17" s="1" t="s">
        <v>90</v>
      </c>
    </row>
    <row r="18" spans="1:13" x14ac:dyDescent="0.3">
      <c r="A18" s="1" t="s">
        <v>101</v>
      </c>
      <c r="B18" s="1" t="s">
        <v>488</v>
      </c>
      <c r="C18" s="1" t="s">
        <v>21</v>
      </c>
      <c r="D18" s="1" t="s">
        <v>51</v>
      </c>
      <c r="E18" s="1" t="s">
        <v>685</v>
      </c>
      <c r="F18" s="1" t="s">
        <v>73</v>
      </c>
      <c r="G18" s="1">
        <v>989</v>
      </c>
      <c r="H18" s="1">
        <v>62</v>
      </c>
      <c r="I18" s="1">
        <v>1063.8499999999999</v>
      </c>
      <c r="J18" s="1">
        <v>100</v>
      </c>
      <c r="K18" s="1">
        <v>689.81</v>
      </c>
      <c r="L18" s="1">
        <v>1</v>
      </c>
      <c r="M18" s="1" t="s">
        <v>88</v>
      </c>
    </row>
    <row r="19" spans="1:13" x14ac:dyDescent="0.3">
      <c r="A19" s="1" t="s">
        <v>102</v>
      </c>
      <c r="B19" s="1" t="s">
        <v>489</v>
      </c>
      <c r="C19" s="1" t="s">
        <v>13</v>
      </c>
      <c r="D19" s="1" t="s">
        <v>47</v>
      </c>
      <c r="E19" s="1" t="s">
        <v>682</v>
      </c>
      <c r="F19" s="1" t="s">
        <v>75</v>
      </c>
      <c r="G19" s="1" t="s">
        <v>691</v>
      </c>
      <c r="H19" s="1">
        <v>373</v>
      </c>
      <c r="I19" s="1">
        <v>3639.6</v>
      </c>
      <c r="J19" s="1">
        <v>150</v>
      </c>
      <c r="K19" s="1">
        <v>2777.43</v>
      </c>
      <c r="L19" s="1">
        <v>3</v>
      </c>
      <c r="M19" s="1" t="s">
        <v>93</v>
      </c>
    </row>
    <row r="20" spans="1:13" x14ac:dyDescent="0.3">
      <c r="A20" s="1" t="s">
        <v>103</v>
      </c>
      <c r="B20" s="1" t="s">
        <v>490</v>
      </c>
      <c r="C20" s="1" t="s">
        <v>17</v>
      </c>
      <c r="D20" s="1" t="s">
        <v>59</v>
      </c>
      <c r="E20" s="1" t="s">
        <v>20</v>
      </c>
      <c r="F20" s="1" t="s">
        <v>74</v>
      </c>
      <c r="G20" s="1">
        <v>1377</v>
      </c>
      <c r="H20" s="1">
        <v>90</v>
      </c>
      <c r="I20" s="1">
        <v>1446.57</v>
      </c>
      <c r="J20" s="1">
        <v>0</v>
      </c>
      <c r="K20" s="1">
        <v>1108.8599999999999</v>
      </c>
      <c r="L20" s="1">
        <v>8</v>
      </c>
      <c r="M20" s="1" t="s">
        <v>93</v>
      </c>
    </row>
    <row r="21" spans="1:13" x14ac:dyDescent="0.3">
      <c r="A21" s="1" t="s">
        <v>104</v>
      </c>
      <c r="B21" s="1" t="s">
        <v>491</v>
      </c>
      <c r="C21" s="1" t="s">
        <v>13</v>
      </c>
      <c r="D21" s="1" t="s">
        <v>55</v>
      </c>
      <c r="E21" s="1" t="s">
        <v>62</v>
      </c>
      <c r="F21" s="1" t="s">
        <v>75</v>
      </c>
      <c r="G21" s="1" t="s">
        <v>692</v>
      </c>
      <c r="H21" s="1">
        <v>82</v>
      </c>
      <c r="I21" s="1">
        <v>1538.72</v>
      </c>
      <c r="J21" s="1">
        <v>0</v>
      </c>
      <c r="K21" s="1">
        <v>1205.8800000000001</v>
      </c>
      <c r="L21" s="1">
        <v>3</v>
      </c>
      <c r="M21" s="1" t="s">
        <v>93</v>
      </c>
    </row>
    <row r="22" spans="1:13" x14ac:dyDescent="0.3">
      <c r="A22" s="1" t="s">
        <v>105</v>
      </c>
      <c r="B22" s="1" t="s">
        <v>492</v>
      </c>
      <c r="C22" s="1" t="s">
        <v>21</v>
      </c>
      <c r="D22" s="1" t="s">
        <v>55</v>
      </c>
      <c r="E22" s="1" t="s">
        <v>62</v>
      </c>
      <c r="F22" s="1" t="s">
        <v>72</v>
      </c>
      <c r="G22" s="1">
        <v>419</v>
      </c>
      <c r="H22" s="1">
        <v>731</v>
      </c>
      <c r="I22" s="1">
        <v>6379.12</v>
      </c>
      <c r="J22" s="1">
        <v>0</v>
      </c>
      <c r="K22" s="1">
        <v>5303.89</v>
      </c>
      <c r="L22" s="1">
        <v>4</v>
      </c>
      <c r="M22" s="1" t="s">
        <v>88</v>
      </c>
    </row>
    <row r="23" spans="1:13" x14ac:dyDescent="0.3">
      <c r="A23" s="1" t="s">
        <v>106</v>
      </c>
      <c r="B23" s="1" t="s">
        <v>493</v>
      </c>
      <c r="C23" s="1" t="s">
        <v>25</v>
      </c>
      <c r="D23" s="1" t="s">
        <v>55</v>
      </c>
      <c r="E23" s="1" t="s">
        <v>686</v>
      </c>
      <c r="F23" s="1" t="s">
        <v>71</v>
      </c>
      <c r="G23" s="1">
        <v>614</v>
      </c>
      <c r="H23" s="1" t="s">
        <v>693</v>
      </c>
      <c r="I23" s="1">
        <v>2171.81</v>
      </c>
      <c r="J23" s="1">
        <v>50</v>
      </c>
      <c r="K23" s="1">
        <v>1826.53</v>
      </c>
      <c r="L23" s="1">
        <v>4</v>
      </c>
      <c r="M23" s="1" t="s">
        <v>88</v>
      </c>
    </row>
    <row r="24" spans="1:13" x14ac:dyDescent="0.3">
      <c r="A24" s="1" t="s">
        <v>107</v>
      </c>
      <c r="B24" s="1" t="s">
        <v>494</v>
      </c>
      <c r="C24" s="1" t="s">
        <v>13</v>
      </c>
      <c r="D24" s="1" t="s">
        <v>47</v>
      </c>
      <c r="E24" s="1" t="s">
        <v>28</v>
      </c>
      <c r="F24" s="1" t="s">
        <v>74</v>
      </c>
      <c r="G24" s="1" t="s">
        <v>694</v>
      </c>
      <c r="H24" s="1">
        <v>83</v>
      </c>
      <c r="I24" s="1">
        <v>1154.92</v>
      </c>
      <c r="J24" s="1">
        <v>100</v>
      </c>
      <c r="K24" s="1">
        <v>938.59</v>
      </c>
      <c r="L24" s="1">
        <v>5</v>
      </c>
      <c r="M24" s="1" t="s">
        <v>93</v>
      </c>
    </row>
    <row r="25" spans="1:13" x14ac:dyDescent="0.3">
      <c r="A25" s="1" t="s">
        <v>108</v>
      </c>
      <c r="B25" s="1" t="s">
        <v>495</v>
      </c>
      <c r="C25" s="1" t="s">
        <v>21</v>
      </c>
      <c r="D25" s="1" t="s">
        <v>51</v>
      </c>
      <c r="E25" s="1" t="s">
        <v>62</v>
      </c>
      <c r="F25" s="1" t="s">
        <v>71</v>
      </c>
      <c r="G25" s="1">
        <v>356</v>
      </c>
      <c r="H25" s="1">
        <v>732</v>
      </c>
      <c r="I25" s="1">
        <v>5175.49</v>
      </c>
      <c r="J25" s="1">
        <v>50</v>
      </c>
      <c r="K25" s="1">
        <v>3640.79</v>
      </c>
      <c r="L25" s="1">
        <v>2</v>
      </c>
      <c r="M25" s="1" t="s">
        <v>93</v>
      </c>
    </row>
    <row r="26" spans="1:13" x14ac:dyDescent="0.3">
      <c r="A26" s="1" t="s">
        <v>109</v>
      </c>
      <c r="B26" s="1" t="s">
        <v>496</v>
      </c>
      <c r="C26" s="1" t="s">
        <v>17</v>
      </c>
      <c r="D26" s="1" t="s">
        <v>47</v>
      </c>
      <c r="E26" s="1" t="s">
        <v>62</v>
      </c>
      <c r="F26" s="1" t="s">
        <v>71</v>
      </c>
      <c r="G26" s="1" t="s">
        <v>695</v>
      </c>
      <c r="H26" s="1" t="s">
        <v>696</v>
      </c>
      <c r="I26" s="1">
        <v>7379.59</v>
      </c>
      <c r="J26" s="1">
        <v>0</v>
      </c>
      <c r="K26" s="1">
        <v>4749.58</v>
      </c>
      <c r="L26" s="1">
        <v>7</v>
      </c>
      <c r="M26" s="1" t="s">
        <v>88</v>
      </c>
    </row>
    <row r="27" spans="1:13" x14ac:dyDescent="0.3">
      <c r="A27" s="1" t="s">
        <v>110</v>
      </c>
      <c r="B27" s="1" t="s">
        <v>497</v>
      </c>
      <c r="C27" s="1" t="s">
        <v>25</v>
      </c>
      <c r="D27" s="1" t="s">
        <v>64</v>
      </c>
      <c r="E27" s="1" t="s">
        <v>62</v>
      </c>
      <c r="F27" s="1" t="s">
        <v>72</v>
      </c>
      <c r="G27" s="1" t="s">
        <v>697</v>
      </c>
      <c r="H27" s="1">
        <v>681</v>
      </c>
      <c r="I27" s="1">
        <v>6721.7</v>
      </c>
      <c r="J27" s="1">
        <v>50</v>
      </c>
      <c r="K27" s="1">
        <v>4941.0600000000004</v>
      </c>
      <c r="L27" s="1">
        <v>7</v>
      </c>
      <c r="M27" s="1" t="s">
        <v>88</v>
      </c>
    </row>
    <row r="28" spans="1:13" x14ac:dyDescent="0.3">
      <c r="A28" s="1" t="s">
        <v>111</v>
      </c>
      <c r="B28" s="1" t="s">
        <v>498</v>
      </c>
      <c r="C28" s="1" t="s">
        <v>25</v>
      </c>
      <c r="D28" s="1" t="s">
        <v>47</v>
      </c>
      <c r="E28" s="1" t="s">
        <v>40</v>
      </c>
      <c r="F28" s="1" t="s">
        <v>74</v>
      </c>
      <c r="G28" s="1" t="s">
        <v>698</v>
      </c>
      <c r="H28" s="1">
        <v>800</v>
      </c>
      <c r="I28" s="1">
        <v>5870.23</v>
      </c>
      <c r="J28" s="1">
        <v>0</v>
      </c>
      <c r="K28" s="1">
        <v>3823.25</v>
      </c>
      <c r="L28" s="1">
        <v>1</v>
      </c>
      <c r="M28" s="1" t="s">
        <v>88</v>
      </c>
    </row>
    <row r="29" spans="1:13" x14ac:dyDescent="0.3">
      <c r="A29" s="1" t="s">
        <v>112</v>
      </c>
      <c r="B29" s="1" t="s">
        <v>499</v>
      </c>
      <c r="C29" s="1" t="s">
        <v>33</v>
      </c>
      <c r="D29" s="1" t="s">
        <v>55</v>
      </c>
      <c r="E29" s="1" t="s">
        <v>686</v>
      </c>
      <c r="F29" s="1" t="s">
        <v>72</v>
      </c>
      <c r="G29" s="1" t="s">
        <v>699</v>
      </c>
      <c r="H29" s="1" t="s">
        <v>700</v>
      </c>
      <c r="I29" s="1">
        <v>2960.14</v>
      </c>
      <c r="J29" s="1">
        <v>100</v>
      </c>
      <c r="K29" s="1">
        <v>1874</v>
      </c>
      <c r="L29" s="1">
        <v>7</v>
      </c>
      <c r="M29" s="1" t="s">
        <v>88</v>
      </c>
    </row>
    <row r="30" spans="1:13" x14ac:dyDescent="0.3">
      <c r="A30" s="1" t="s">
        <v>113</v>
      </c>
      <c r="B30" s="1" t="s">
        <v>500</v>
      </c>
      <c r="C30" s="1" t="s">
        <v>17</v>
      </c>
      <c r="D30" s="1" t="s">
        <v>51</v>
      </c>
      <c r="E30" s="1" t="s">
        <v>20</v>
      </c>
      <c r="F30" s="1" t="s">
        <v>71</v>
      </c>
      <c r="G30" s="1">
        <v>1373</v>
      </c>
      <c r="H30" s="1" t="s">
        <v>701</v>
      </c>
      <c r="I30" s="1">
        <v>4897.32</v>
      </c>
      <c r="J30" s="1">
        <v>50</v>
      </c>
      <c r="K30" s="1">
        <v>3268.35</v>
      </c>
      <c r="L30" s="1">
        <v>7</v>
      </c>
      <c r="M30" s="1" t="s">
        <v>93</v>
      </c>
    </row>
    <row r="31" spans="1:13" x14ac:dyDescent="0.3">
      <c r="A31" s="1" t="s">
        <v>114</v>
      </c>
      <c r="B31" s="1" t="s">
        <v>501</v>
      </c>
      <c r="C31" s="1" t="s">
        <v>9</v>
      </c>
      <c r="D31" s="1" t="s">
        <v>64</v>
      </c>
      <c r="E31" s="1" t="s">
        <v>682</v>
      </c>
      <c r="F31" s="1" t="s">
        <v>73</v>
      </c>
      <c r="G31" s="1" t="s">
        <v>702</v>
      </c>
      <c r="H31" s="1" t="s">
        <v>703</v>
      </c>
      <c r="I31" s="1">
        <v>779.31</v>
      </c>
      <c r="J31" s="1">
        <v>0</v>
      </c>
      <c r="K31" s="1">
        <v>612.28</v>
      </c>
      <c r="L31" s="1">
        <v>8</v>
      </c>
      <c r="M31" s="1" t="s">
        <v>88</v>
      </c>
    </row>
    <row r="32" spans="1:13" x14ac:dyDescent="0.3">
      <c r="A32" s="1" t="s">
        <v>115</v>
      </c>
      <c r="B32" s="1" t="s">
        <v>502</v>
      </c>
      <c r="C32" s="1" t="s">
        <v>29</v>
      </c>
      <c r="D32" s="1" t="s">
        <v>59</v>
      </c>
      <c r="E32" s="1" t="s">
        <v>686</v>
      </c>
      <c r="F32" s="1" t="s">
        <v>73</v>
      </c>
      <c r="G32" s="1">
        <v>298</v>
      </c>
      <c r="H32" s="1">
        <v>732</v>
      </c>
      <c r="I32" s="1">
        <v>6203.82</v>
      </c>
      <c r="J32" s="1">
        <v>50</v>
      </c>
      <c r="K32" s="1">
        <v>4240.5200000000004</v>
      </c>
      <c r="L32" s="1">
        <v>1</v>
      </c>
      <c r="M32" s="1" t="s">
        <v>90</v>
      </c>
    </row>
    <row r="33" spans="1:13" x14ac:dyDescent="0.3">
      <c r="A33" s="1" t="s">
        <v>116</v>
      </c>
      <c r="B33" s="1" t="s">
        <v>503</v>
      </c>
      <c r="C33" s="1" t="s">
        <v>37</v>
      </c>
      <c r="D33" s="1" t="s">
        <v>51</v>
      </c>
      <c r="E33" s="1" t="s">
        <v>20</v>
      </c>
      <c r="F33" s="1" t="s">
        <v>72</v>
      </c>
      <c r="G33" s="1">
        <v>914</v>
      </c>
      <c r="H33" s="1">
        <v>581</v>
      </c>
      <c r="I33" s="1">
        <v>5211.6000000000004</v>
      </c>
      <c r="J33" s="1">
        <v>100</v>
      </c>
      <c r="K33" s="1">
        <v>3689.03</v>
      </c>
      <c r="L33" s="1">
        <v>6</v>
      </c>
      <c r="M33" s="1" t="s">
        <v>88</v>
      </c>
    </row>
    <row r="34" spans="1:13" x14ac:dyDescent="0.3">
      <c r="A34" s="1" t="s">
        <v>117</v>
      </c>
      <c r="B34" s="1" t="s">
        <v>478</v>
      </c>
      <c r="C34" s="1" t="s">
        <v>5</v>
      </c>
      <c r="D34" s="1" t="s">
        <v>59</v>
      </c>
      <c r="E34" s="1" t="s">
        <v>62</v>
      </c>
      <c r="F34" s="1" t="s">
        <v>74</v>
      </c>
      <c r="G34" s="1" t="s">
        <v>704</v>
      </c>
      <c r="H34" s="1">
        <v>579</v>
      </c>
      <c r="I34" s="1">
        <v>4363.21</v>
      </c>
      <c r="J34" s="1">
        <v>150</v>
      </c>
      <c r="K34" s="1">
        <v>2661.05</v>
      </c>
      <c r="L34" s="1">
        <v>7</v>
      </c>
      <c r="M34" s="1" t="s">
        <v>90</v>
      </c>
    </row>
    <row r="35" spans="1:13" x14ac:dyDescent="0.3">
      <c r="A35" s="1" t="s">
        <v>118</v>
      </c>
      <c r="B35" s="1" t="s">
        <v>504</v>
      </c>
      <c r="C35" s="1" t="s">
        <v>29</v>
      </c>
      <c r="D35" s="1" t="s">
        <v>51</v>
      </c>
      <c r="E35" s="1" t="s">
        <v>682</v>
      </c>
      <c r="F35" s="1" t="s">
        <v>72</v>
      </c>
      <c r="G35" s="1">
        <v>1869</v>
      </c>
      <c r="H35" s="1">
        <v>713</v>
      </c>
      <c r="I35" s="1">
        <v>5693.32</v>
      </c>
      <c r="J35" s="1">
        <v>50</v>
      </c>
      <c r="K35" s="1">
        <v>3860.61</v>
      </c>
      <c r="L35" s="1">
        <v>2</v>
      </c>
      <c r="M35" s="1" t="s">
        <v>90</v>
      </c>
    </row>
    <row r="36" spans="1:13" x14ac:dyDescent="0.3">
      <c r="A36" s="1" t="s">
        <v>119</v>
      </c>
      <c r="B36" s="1" t="s">
        <v>505</v>
      </c>
      <c r="C36" s="1" t="s">
        <v>13</v>
      </c>
      <c r="D36" s="1" t="s">
        <v>59</v>
      </c>
      <c r="E36" s="1" t="s">
        <v>682</v>
      </c>
      <c r="F36" s="1" t="s">
        <v>74</v>
      </c>
      <c r="G36" s="1" t="s">
        <v>705</v>
      </c>
      <c r="H36" s="1">
        <v>713</v>
      </c>
      <c r="I36" s="1">
        <v>6379.35</v>
      </c>
      <c r="J36" s="1">
        <v>100</v>
      </c>
      <c r="K36" s="1">
        <v>5176.5600000000004</v>
      </c>
      <c r="L36" s="1">
        <v>6</v>
      </c>
      <c r="M36" s="1" t="s">
        <v>93</v>
      </c>
    </row>
    <row r="37" spans="1:13" x14ac:dyDescent="0.3">
      <c r="A37" s="1" t="s">
        <v>120</v>
      </c>
      <c r="B37" s="1" t="s">
        <v>506</v>
      </c>
      <c r="C37" s="1" t="s">
        <v>33</v>
      </c>
      <c r="D37" s="1" t="s">
        <v>51</v>
      </c>
      <c r="E37" s="1" t="s">
        <v>62</v>
      </c>
      <c r="F37" s="1" t="s">
        <v>75</v>
      </c>
      <c r="G37" s="1">
        <v>1797</v>
      </c>
      <c r="H37" s="1">
        <v>101</v>
      </c>
      <c r="I37" s="1">
        <v>2024.6</v>
      </c>
      <c r="J37" s="1">
        <v>50</v>
      </c>
      <c r="K37" s="1">
        <v>1659.29</v>
      </c>
      <c r="L37" s="1">
        <v>7</v>
      </c>
      <c r="M37" s="1" t="s">
        <v>88</v>
      </c>
    </row>
    <row r="38" spans="1:13" x14ac:dyDescent="0.3">
      <c r="A38" s="1" t="s">
        <v>412</v>
      </c>
      <c r="B38" s="1" t="s">
        <v>507</v>
      </c>
      <c r="C38" s="1" t="s">
        <v>21</v>
      </c>
      <c r="D38" s="1" t="s">
        <v>55</v>
      </c>
      <c r="E38" s="1" t="s">
        <v>62</v>
      </c>
      <c r="F38" s="1" t="s">
        <v>72</v>
      </c>
      <c r="G38" s="1">
        <v>1531</v>
      </c>
      <c r="H38" s="1">
        <v>367</v>
      </c>
      <c r="I38" s="1">
        <v>3455.27</v>
      </c>
      <c r="J38" s="1">
        <v>50</v>
      </c>
      <c r="K38" s="1">
        <v>2419.52</v>
      </c>
      <c r="L38" s="1">
        <v>1</v>
      </c>
      <c r="M38" s="1" t="s">
        <v>93</v>
      </c>
    </row>
    <row r="39" spans="1:13" x14ac:dyDescent="0.3">
      <c r="A39" s="1" t="s">
        <v>121</v>
      </c>
      <c r="B39" s="1" t="s">
        <v>508</v>
      </c>
      <c r="C39" s="1" t="s">
        <v>13</v>
      </c>
      <c r="D39" s="1" t="s">
        <v>64</v>
      </c>
      <c r="E39" s="1" t="s">
        <v>20</v>
      </c>
      <c r="F39" s="1" t="s">
        <v>71</v>
      </c>
      <c r="G39" s="1">
        <v>1151</v>
      </c>
      <c r="H39" s="1" t="s">
        <v>706</v>
      </c>
      <c r="I39" s="1">
        <v>2401.56</v>
      </c>
      <c r="J39" s="1">
        <v>150</v>
      </c>
      <c r="K39" s="1">
        <v>1658.08</v>
      </c>
      <c r="L39" s="1">
        <v>6</v>
      </c>
      <c r="M39" s="1" t="s">
        <v>93</v>
      </c>
    </row>
    <row r="40" spans="1:13" x14ac:dyDescent="0.3">
      <c r="A40" s="1" t="s">
        <v>122</v>
      </c>
      <c r="B40" s="1" t="s">
        <v>509</v>
      </c>
      <c r="C40" s="1" t="s">
        <v>9</v>
      </c>
      <c r="D40" s="1" t="s">
        <v>64</v>
      </c>
      <c r="E40" s="1" t="s">
        <v>686</v>
      </c>
      <c r="F40" s="1" t="s">
        <v>73</v>
      </c>
      <c r="G40" s="1">
        <v>1739</v>
      </c>
      <c r="H40" s="1">
        <v>105</v>
      </c>
      <c r="I40" s="1">
        <v>1436.82</v>
      </c>
      <c r="J40" s="1">
        <v>50</v>
      </c>
      <c r="K40" s="1">
        <v>967.56</v>
      </c>
      <c r="L40" s="1">
        <v>1</v>
      </c>
      <c r="M40" s="1" t="s">
        <v>88</v>
      </c>
    </row>
    <row r="41" spans="1:13" x14ac:dyDescent="0.3">
      <c r="A41" s="1" t="s">
        <v>123</v>
      </c>
      <c r="B41" s="1" t="s">
        <v>509</v>
      </c>
      <c r="C41" s="1" t="s">
        <v>17</v>
      </c>
      <c r="D41" s="1" t="s">
        <v>59</v>
      </c>
      <c r="E41" s="1" t="s">
        <v>40</v>
      </c>
      <c r="F41" s="1" t="s">
        <v>74</v>
      </c>
      <c r="G41" s="1">
        <v>464</v>
      </c>
      <c r="H41" s="1">
        <v>798</v>
      </c>
      <c r="I41" s="1">
        <v>6425.16</v>
      </c>
      <c r="J41" s="1">
        <v>100</v>
      </c>
      <c r="K41" s="1">
        <v>5422.83</v>
      </c>
      <c r="L41" s="1">
        <v>1</v>
      </c>
      <c r="M41" s="1" t="s">
        <v>90</v>
      </c>
    </row>
    <row r="42" spans="1:13" x14ac:dyDescent="0.3">
      <c r="A42" s="1" t="s">
        <v>124</v>
      </c>
      <c r="B42" s="1" t="s">
        <v>510</v>
      </c>
      <c r="C42" s="1" t="s">
        <v>9</v>
      </c>
      <c r="D42" s="1" t="s">
        <v>47</v>
      </c>
      <c r="E42" s="1" t="s">
        <v>682</v>
      </c>
      <c r="F42" s="1" t="s">
        <v>72</v>
      </c>
      <c r="G42" s="1">
        <v>933</v>
      </c>
      <c r="H42" s="1">
        <v>163</v>
      </c>
      <c r="I42" s="1">
        <v>1760.61</v>
      </c>
      <c r="J42" s="1">
        <v>150</v>
      </c>
      <c r="K42" s="1">
        <v>1243.4000000000001</v>
      </c>
      <c r="L42" s="1">
        <v>6</v>
      </c>
      <c r="M42" s="1" t="s">
        <v>93</v>
      </c>
    </row>
    <row r="43" spans="1:13" x14ac:dyDescent="0.3">
      <c r="A43" s="1" t="s">
        <v>125</v>
      </c>
      <c r="B43" s="1" t="s">
        <v>511</v>
      </c>
      <c r="C43" s="1" t="s">
        <v>33</v>
      </c>
      <c r="D43" s="1" t="s">
        <v>55</v>
      </c>
      <c r="E43" s="1" t="s">
        <v>686</v>
      </c>
      <c r="F43" s="1" t="s">
        <v>72</v>
      </c>
      <c r="G43" s="1">
        <v>928</v>
      </c>
      <c r="H43" s="1" t="s">
        <v>707</v>
      </c>
      <c r="I43" s="1">
        <v>4404.25</v>
      </c>
      <c r="J43" s="1">
        <v>150</v>
      </c>
      <c r="K43" s="1">
        <v>2895.68</v>
      </c>
      <c r="L43" s="1">
        <v>1</v>
      </c>
      <c r="M43" s="1" t="s">
        <v>90</v>
      </c>
    </row>
    <row r="44" spans="1:13" x14ac:dyDescent="0.3">
      <c r="A44" s="1" t="s">
        <v>126</v>
      </c>
      <c r="B44" s="1" t="s">
        <v>512</v>
      </c>
      <c r="C44" s="1" t="s">
        <v>21</v>
      </c>
      <c r="D44" s="1" t="s">
        <v>47</v>
      </c>
      <c r="E44" s="1" t="s">
        <v>685</v>
      </c>
      <c r="F44" s="1" t="s">
        <v>71</v>
      </c>
      <c r="G44" s="1">
        <v>1840</v>
      </c>
      <c r="H44" s="1" t="s">
        <v>708</v>
      </c>
      <c r="I44" s="1">
        <v>5273.6</v>
      </c>
      <c r="J44" s="1">
        <v>100</v>
      </c>
      <c r="K44" s="1">
        <v>3169</v>
      </c>
      <c r="L44" s="1">
        <v>3</v>
      </c>
      <c r="M44" s="1" t="s">
        <v>90</v>
      </c>
    </row>
    <row r="45" spans="1:13" x14ac:dyDescent="0.3">
      <c r="A45" s="1" t="s">
        <v>127</v>
      </c>
      <c r="B45" s="1" t="s">
        <v>513</v>
      </c>
      <c r="C45" s="1" t="s">
        <v>5</v>
      </c>
      <c r="D45" s="1" t="s">
        <v>55</v>
      </c>
      <c r="E45" s="1" t="s">
        <v>682</v>
      </c>
      <c r="F45" s="1" t="s">
        <v>72</v>
      </c>
      <c r="G45" s="1">
        <v>1736</v>
      </c>
      <c r="H45" s="1" t="s">
        <v>709</v>
      </c>
      <c r="I45" s="1">
        <v>5837.28</v>
      </c>
      <c r="J45" s="1">
        <v>50</v>
      </c>
      <c r="K45" s="1">
        <v>4813.8</v>
      </c>
      <c r="L45" s="1">
        <v>1</v>
      </c>
      <c r="M45" s="1" t="s">
        <v>88</v>
      </c>
    </row>
    <row r="46" spans="1:13" x14ac:dyDescent="0.3">
      <c r="A46" s="1" t="s">
        <v>128</v>
      </c>
      <c r="B46" s="1" t="s">
        <v>514</v>
      </c>
      <c r="C46" s="1" t="s">
        <v>17</v>
      </c>
      <c r="D46" s="1" t="s">
        <v>55</v>
      </c>
      <c r="E46" s="1" t="s">
        <v>28</v>
      </c>
      <c r="F46" s="1" t="s">
        <v>73</v>
      </c>
      <c r="G46" s="1" t="s">
        <v>710</v>
      </c>
      <c r="H46" s="1" t="s">
        <v>711</v>
      </c>
      <c r="I46" s="1">
        <v>3086.36</v>
      </c>
      <c r="J46" s="1">
        <v>50</v>
      </c>
      <c r="K46" s="1">
        <v>2469.21</v>
      </c>
      <c r="L46" s="1">
        <v>8</v>
      </c>
      <c r="M46" s="1" t="s">
        <v>90</v>
      </c>
    </row>
    <row r="47" spans="1:13" x14ac:dyDescent="0.3">
      <c r="A47" s="1" t="s">
        <v>129</v>
      </c>
      <c r="B47" s="1" t="s">
        <v>515</v>
      </c>
      <c r="C47" s="1" t="s">
        <v>25</v>
      </c>
      <c r="D47" s="1" t="s">
        <v>51</v>
      </c>
      <c r="E47" s="1" t="s">
        <v>62</v>
      </c>
      <c r="F47" s="1" t="s">
        <v>71</v>
      </c>
      <c r="G47" s="1">
        <v>1380</v>
      </c>
      <c r="H47" s="1">
        <v>301</v>
      </c>
      <c r="I47" s="1">
        <v>3173.44</v>
      </c>
      <c r="J47" s="1">
        <v>150</v>
      </c>
      <c r="K47" s="1">
        <v>1995.38</v>
      </c>
      <c r="L47" s="1">
        <v>2</v>
      </c>
      <c r="M47" s="1" t="s">
        <v>90</v>
      </c>
    </row>
    <row r="48" spans="1:13" x14ac:dyDescent="0.3">
      <c r="A48" s="1" t="s">
        <v>413</v>
      </c>
      <c r="B48" s="1" t="s">
        <v>516</v>
      </c>
      <c r="C48" s="1" t="s">
        <v>13</v>
      </c>
      <c r="D48" s="1" t="s">
        <v>59</v>
      </c>
      <c r="E48" s="1" t="s">
        <v>28</v>
      </c>
      <c r="F48" s="1" t="s">
        <v>71</v>
      </c>
      <c r="G48" s="1">
        <v>1829</v>
      </c>
      <c r="H48" s="1">
        <v>605</v>
      </c>
      <c r="I48" s="1">
        <v>5945.2</v>
      </c>
      <c r="J48" s="1">
        <v>0</v>
      </c>
      <c r="K48" s="1">
        <v>4293.58</v>
      </c>
      <c r="L48" s="1">
        <v>8</v>
      </c>
      <c r="M48" s="1" t="s">
        <v>88</v>
      </c>
    </row>
    <row r="49" spans="1:13" x14ac:dyDescent="0.3">
      <c r="A49" s="1" t="s">
        <v>130</v>
      </c>
      <c r="B49" s="1" t="s">
        <v>517</v>
      </c>
      <c r="C49" s="1" t="s">
        <v>29</v>
      </c>
      <c r="D49" s="1" t="s">
        <v>51</v>
      </c>
      <c r="E49" s="1" t="s">
        <v>686</v>
      </c>
      <c r="F49" s="1" t="s">
        <v>71</v>
      </c>
      <c r="G49" s="1">
        <v>212</v>
      </c>
      <c r="H49" s="1">
        <v>717</v>
      </c>
      <c r="I49" s="1">
        <v>6410.76</v>
      </c>
      <c r="J49" s="1">
        <v>50</v>
      </c>
      <c r="K49" s="1">
        <v>4578.3999999999996</v>
      </c>
      <c r="L49" s="1">
        <v>4</v>
      </c>
      <c r="M49" s="1" t="s">
        <v>93</v>
      </c>
    </row>
    <row r="50" spans="1:13" x14ac:dyDescent="0.3">
      <c r="A50" s="1" t="s">
        <v>131</v>
      </c>
      <c r="B50" s="1" t="s">
        <v>518</v>
      </c>
      <c r="C50" s="1" t="s">
        <v>41</v>
      </c>
      <c r="D50" s="1" t="s">
        <v>64</v>
      </c>
      <c r="E50" s="1" t="s">
        <v>712</v>
      </c>
      <c r="F50" s="1" t="s">
        <v>74</v>
      </c>
      <c r="G50" s="1">
        <v>217</v>
      </c>
      <c r="H50" s="1" t="s">
        <v>713</v>
      </c>
      <c r="I50" s="1">
        <v>2796.14</v>
      </c>
      <c r="J50" s="1">
        <v>50</v>
      </c>
      <c r="K50" s="1">
        <v>1678.02</v>
      </c>
      <c r="L50" s="1">
        <v>5</v>
      </c>
      <c r="M50" s="1" t="s">
        <v>88</v>
      </c>
    </row>
    <row r="51" spans="1:13" x14ac:dyDescent="0.3">
      <c r="A51" s="1" t="s">
        <v>414</v>
      </c>
      <c r="B51" s="1" t="s">
        <v>519</v>
      </c>
      <c r="C51" s="1" t="s">
        <v>29</v>
      </c>
      <c r="D51" s="1" t="s">
        <v>47</v>
      </c>
      <c r="E51" s="1" t="s">
        <v>28</v>
      </c>
      <c r="F51" s="1" t="s">
        <v>72</v>
      </c>
      <c r="G51" s="1" t="s">
        <v>714</v>
      </c>
      <c r="H51" s="1">
        <v>540</v>
      </c>
      <c r="I51" s="1">
        <v>4611.1099999999997</v>
      </c>
      <c r="J51" s="1">
        <v>50</v>
      </c>
      <c r="K51" s="1">
        <v>3618.65</v>
      </c>
      <c r="L51" s="1">
        <v>8</v>
      </c>
      <c r="M51" s="1" t="s">
        <v>90</v>
      </c>
    </row>
    <row r="52" spans="1:13" x14ac:dyDescent="0.3">
      <c r="A52" s="1" t="s">
        <v>132</v>
      </c>
      <c r="B52" s="1" t="s">
        <v>519</v>
      </c>
      <c r="C52" s="1" t="s">
        <v>13</v>
      </c>
      <c r="D52" s="1" t="s">
        <v>59</v>
      </c>
      <c r="E52" s="1" t="s">
        <v>28</v>
      </c>
      <c r="F52" s="1" t="s">
        <v>72</v>
      </c>
      <c r="G52" s="1" t="s">
        <v>715</v>
      </c>
      <c r="H52" s="1" t="s">
        <v>716</v>
      </c>
      <c r="I52" s="1">
        <v>1645.17</v>
      </c>
      <c r="J52" s="1">
        <v>50</v>
      </c>
      <c r="K52" s="1">
        <v>1316.6</v>
      </c>
      <c r="L52" s="1">
        <v>6</v>
      </c>
      <c r="M52" s="1" t="s">
        <v>90</v>
      </c>
    </row>
    <row r="53" spans="1:13" x14ac:dyDescent="0.3">
      <c r="A53" s="1" t="s">
        <v>133</v>
      </c>
      <c r="B53" s="1" t="s">
        <v>520</v>
      </c>
      <c r="C53" s="1" t="s">
        <v>41</v>
      </c>
      <c r="D53" s="1" t="s">
        <v>59</v>
      </c>
      <c r="E53" s="1" t="s">
        <v>712</v>
      </c>
      <c r="F53" s="1" t="s">
        <v>73</v>
      </c>
      <c r="G53" s="1">
        <v>302</v>
      </c>
      <c r="H53" s="1">
        <v>502</v>
      </c>
      <c r="I53" s="1">
        <v>4129.21</v>
      </c>
      <c r="J53" s="1">
        <v>50</v>
      </c>
      <c r="K53" s="1">
        <v>2553.89</v>
      </c>
      <c r="L53" s="1">
        <v>8</v>
      </c>
      <c r="M53" s="1" t="s">
        <v>90</v>
      </c>
    </row>
    <row r="54" spans="1:13" x14ac:dyDescent="0.3">
      <c r="A54" s="1" t="s">
        <v>134</v>
      </c>
      <c r="B54" s="1" t="s">
        <v>521</v>
      </c>
      <c r="C54" s="1" t="s">
        <v>5</v>
      </c>
      <c r="D54" s="1" t="s">
        <v>55</v>
      </c>
      <c r="E54" s="1" t="s">
        <v>20</v>
      </c>
      <c r="F54" s="1" t="s">
        <v>71</v>
      </c>
      <c r="G54" s="1">
        <v>1956</v>
      </c>
      <c r="H54" s="1">
        <v>764</v>
      </c>
      <c r="I54" s="1">
        <v>6364.6</v>
      </c>
      <c r="J54" s="1">
        <v>50</v>
      </c>
      <c r="K54" s="1">
        <v>4117.01</v>
      </c>
      <c r="L54" s="1">
        <v>6</v>
      </c>
      <c r="M54" s="1" t="s">
        <v>93</v>
      </c>
    </row>
    <row r="55" spans="1:13" x14ac:dyDescent="0.3">
      <c r="A55" s="1" t="s">
        <v>135</v>
      </c>
      <c r="B55" s="1" t="s">
        <v>522</v>
      </c>
      <c r="C55" s="1" t="s">
        <v>25</v>
      </c>
      <c r="D55" s="1" t="s">
        <v>64</v>
      </c>
      <c r="E55" s="1" t="s">
        <v>28</v>
      </c>
      <c r="F55" s="1" t="s">
        <v>71</v>
      </c>
      <c r="G55" s="1">
        <v>507</v>
      </c>
      <c r="H55" s="1" t="s">
        <v>717</v>
      </c>
      <c r="I55" s="1">
        <v>3386.85</v>
      </c>
      <c r="J55" s="1">
        <v>100</v>
      </c>
      <c r="K55" s="1">
        <v>2729.55</v>
      </c>
      <c r="L55" s="1">
        <v>1</v>
      </c>
      <c r="M55" s="1" t="s">
        <v>88</v>
      </c>
    </row>
    <row r="56" spans="1:13" x14ac:dyDescent="0.3">
      <c r="A56" s="1" t="s">
        <v>136</v>
      </c>
      <c r="B56" s="1" t="s">
        <v>523</v>
      </c>
      <c r="C56" s="1" t="s">
        <v>21</v>
      </c>
      <c r="D56" s="1" t="s">
        <v>64</v>
      </c>
      <c r="E56" s="1" t="s">
        <v>62</v>
      </c>
      <c r="F56" s="1" t="s">
        <v>73</v>
      </c>
      <c r="G56" s="1">
        <v>1339</v>
      </c>
      <c r="H56" s="1">
        <v>260</v>
      </c>
      <c r="I56" s="1">
        <v>2840.11</v>
      </c>
      <c r="J56" s="1">
        <v>150</v>
      </c>
      <c r="K56" s="1">
        <v>2295.13</v>
      </c>
      <c r="L56" s="1">
        <v>8</v>
      </c>
      <c r="M56" s="1" t="s">
        <v>90</v>
      </c>
    </row>
    <row r="57" spans="1:13" x14ac:dyDescent="0.3">
      <c r="A57" s="1" t="s">
        <v>137</v>
      </c>
      <c r="B57" s="1" t="s">
        <v>524</v>
      </c>
      <c r="C57" s="1" t="s">
        <v>37</v>
      </c>
      <c r="D57" s="1" t="s">
        <v>47</v>
      </c>
      <c r="E57" s="1" t="s">
        <v>62</v>
      </c>
      <c r="F57" s="1" t="s">
        <v>71</v>
      </c>
      <c r="G57" s="1">
        <v>1033</v>
      </c>
      <c r="H57" s="1">
        <v>249</v>
      </c>
      <c r="I57" s="1">
        <v>2623.5</v>
      </c>
      <c r="J57" s="1">
        <v>50</v>
      </c>
      <c r="K57" s="1">
        <v>2070.0500000000002</v>
      </c>
      <c r="L57" s="1">
        <v>7</v>
      </c>
      <c r="M57" s="1" t="s">
        <v>93</v>
      </c>
    </row>
    <row r="58" spans="1:13" x14ac:dyDescent="0.3">
      <c r="A58" s="1" t="s">
        <v>415</v>
      </c>
      <c r="B58" s="1" t="s">
        <v>525</v>
      </c>
      <c r="C58" s="1" t="s">
        <v>21</v>
      </c>
      <c r="D58" s="1" t="s">
        <v>64</v>
      </c>
      <c r="E58" s="1" t="s">
        <v>685</v>
      </c>
      <c r="F58" s="1" t="s">
        <v>73</v>
      </c>
      <c r="G58" s="1" t="s">
        <v>718</v>
      </c>
      <c r="H58" s="1">
        <v>156</v>
      </c>
      <c r="I58" s="1">
        <v>1560.16</v>
      </c>
      <c r="J58" s="1">
        <v>100</v>
      </c>
      <c r="K58" s="1">
        <v>1108.8699999999999</v>
      </c>
      <c r="L58" s="1">
        <v>2</v>
      </c>
      <c r="M58" s="1" t="s">
        <v>90</v>
      </c>
    </row>
    <row r="59" spans="1:13" x14ac:dyDescent="0.3">
      <c r="A59" s="1" t="s">
        <v>138</v>
      </c>
      <c r="B59" s="1" t="s">
        <v>526</v>
      </c>
      <c r="C59" s="1" t="s">
        <v>29</v>
      </c>
      <c r="D59" s="1" t="s">
        <v>64</v>
      </c>
      <c r="E59" s="1" t="s">
        <v>28</v>
      </c>
      <c r="F59" s="1" t="s">
        <v>75</v>
      </c>
      <c r="G59" s="1">
        <v>864</v>
      </c>
      <c r="H59" s="1" t="s">
        <v>719</v>
      </c>
      <c r="I59" s="1">
        <v>1573.88</v>
      </c>
      <c r="J59" s="1">
        <v>0</v>
      </c>
      <c r="K59" s="1">
        <v>1052.6300000000001</v>
      </c>
      <c r="L59" s="1">
        <v>2</v>
      </c>
      <c r="M59" s="1" t="s">
        <v>90</v>
      </c>
    </row>
    <row r="60" spans="1:13" x14ac:dyDescent="0.3">
      <c r="A60" s="1" t="s">
        <v>139</v>
      </c>
      <c r="B60" s="1" t="s">
        <v>498</v>
      </c>
      <c r="C60" s="1" t="s">
        <v>5</v>
      </c>
      <c r="D60" s="1" t="s">
        <v>64</v>
      </c>
      <c r="E60" s="1" t="s">
        <v>685</v>
      </c>
      <c r="F60" s="1" t="s">
        <v>75</v>
      </c>
      <c r="G60" s="1">
        <v>1353</v>
      </c>
      <c r="H60" s="1">
        <v>194</v>
      </c>
      <c r="I60" s="1">
        <v>2315.73</v>
      </c>
      <c r="J60" s="1">
        <v>100</v>
      </c>
      <c r="K60" s="1">
        <v>1743.37</v>
      </c>
      <c r="L60" s="1">
        <v>4</v>
      </c>
      <c r="M60" s="1" t="s">
        <v>88</v>
      </c>
    </row>
    <row r="61" spans="1:13" x14ac:dyDescent="0.3">
      <c r="A61" s="1" t="s">
        <v>140</v>
      </c>
      <c r="B61" s="1" t="s">
        <v>527</v>
      </c>
      <c r="C61" s="1" t="s">
        <v>33</v>
      </c>
      <c r="D61" s="1" t="s">
        <v>51</v>
      </c>
      <c r="E61" s="1" t="s">
        <v>686</v>
      </c>
      <c r="F61" s="1" t="s">
        <v>74</v>
      </c>
      <c r="G61" s="1" t="s">
        <v>720</v>
      </c>
      <c r="H61" s="1">
        <v>56</v>
      </c>
      <c r="I61" s="1">
        <v>777.34</v>
      </c>
      <c r="J61" s="1">
        <v>50</v>
      </c>
      <c r="K61" s="1">
        <v>597.5</v>
      </c>
      <c r="L61" s="1">
        <v>8</v>
      </c>
      <c r="M61" s="1" t="s">
        <v>93</v>
      </c>
    </row>
    <row r="62" spans="1:13" x14ac:dyDescent="0.3">
      <c r="A62" s="1" t="s">
        <v>416</v>
      </c>
      <c r="B62" s="1" t="s">
        <v>528</v>
      </c>
      <c r="C62" s="1" t="s">
        <v>29</v>
      </c>
      <c r="D62" s="1" t="s">
        <v>51</v>
      </c>
      <c r="E62" s="1" t="s">
        <v>20</v>
      </c>
      <c r="F62" s="1" t="s">
        <v>73</v>
      </c>
      <c r="G62" s="1">
        <v>955</v>
      </c>
      <c r="H62" s="1">
        <v>543</v>
      </c>
      <c r="I62" s="1">
        <v>4981.03</v>
      </c>
      <c r="J62" s="1">
        <v>150</v>
      </c>
      <c r="K62" s="1">
        <v>3578.67</v>
      </c>
      <c r="L62" s="1">
        <v>4</v>
      </c>
      <c r="M62" s="1" t="s">
        <v>90</v>
      </c>
    </row>
    <row r="63" spans="1:13" x14ac:dyDescent="0.3">
      <c r="A63" s="1" t="s">
        <v>141</v>
      </c>
      <c r="B63" s="1" t="s">
        <v>529</v>
      </c>
      <c r="C63" s="1" t="s">
        <v>37</v>
      </c>
      <c r="D63" s="1" t="s">
        <v>55</v>
      </c>
      <c r="E63" s="1" t="s">
        <v>682</v>
      </c>
      <c r="F63" s="1" t="s">
        <v>74</v>
      </c>
      <c r="G63" s="1">
        <v>1165</v>
      </c>
      <c r="H63" s="1">
        <v>197</v>
      </c>
      <c r="I63" s="1">
        <v>2311.96</v>
      </c>
      <c r="J63" s="1">
        <v>50</v>
      </c>
      <c r="K63" s="1">
        <v>1737.93</v>
      </c>
      <c r="L63" s="1">
        <v>4</v>
      </c>
      <c r="M63" s="1" t="s">
        <v>93</v>
      </c>
    </row>
    <row r="64" spans="1:13" x14ac:dyDescent="0.3">
      <c r="A64" s="1" t="s">
        <v>417</v>
      </c>
      <c r="B64" s="1" t="s">
        <v>530</v>
      </c>
      <c r="C64" s="1" t="s">
        <v>33</v>
      </c>
      <c r="D64" s="1" t="s">
        <v>59</v>
      </c>
      <c r="E64" s="1" t="s">
        <v>20</v>
      </c>
      <c r="F64" s="1" t="s">
        <v>72</v>
      </c>
      <c r="G64" s="1">
        <v>881</v>
      </c>
      <c r="H64" s="1">
        <v>229</v>
      </c>
      <c r="I64" s="1">
        <v>2407.6799999999998</v>
      </c>
      <c r="J64" s="1">
        <v>100</v>
      </c>
      <c r="K64" s="1">
        <v>1545.26</v>
      </c>
      <c r="L64" s="1">
        <v>5</v>
      </c>
      <c r="M64" s="1" t="s">
        <v>88</v>
      </c>
    </row>
    <row r="65" spans="1:13" x14ac:dyDescent="0.3">
      <c r="A65" s="1" t="s">
        <v>142</v>
      </c>
      <c r="B65" s="1" t="s">
        <v>531</v>
      </c>
      <c r="C65" s="1" t="s">
        <v>21</v>
      </c>
      <c r="D65" s="1" t="s">
        <v>64</v>
      </c>
      <c r="E65" s="1" t="s">
        <v>40</v>
      </c>
      <c r="F65" s="1" t="s">
        <v>74</v>
      </c>
      <c r="G65" s="1">
        <v>798</v>
      </c>
      <c r="H65" s="1" t="s">
        <v>721</v>
      </c>
      <c r="I65" s="1">
        <v>1210.18</v>
      </c>
      <c r="J65" s="1">
        <v>100</v>
      </c>
      <c r="K65" s="1">
        <v>819.88</v>
      </c>
      <c r="L65" s="1">
        <v>2</v>
      </c>
      <c r="M65" s="1" t="s">
        <v>88</v>
      </c>
    </row>
    <row r="66" spans="1:13" x14ac:dyDescent="0.3">
      <c r="A66" s="1" t="s">
        <v>143</v>
      </c>
      <c r="B66" s="1" t="s">
        <v>532</v>
      </c>
      <c r="C66" s="1" t="s">
        <v>17</v>
      </c>
      <c r="D66" s="1" t="s">
        <v>51</v>
      </c>
      <c r="E66" s="1" t="s">
        <v>28</v>
      </c>
      <c r="F66" s="1" t="s">
        <v>75</v>
      </c>
      <c r="G66" s="1">
        <v>138</v>
      </c>
      <c r="H66" s="1">
        <v>154</v>
      </c>
      <c r="I66" s="1">
        <v>1357.62</v>
      </c>
      <c r="J66" s="1">
        <v>50</v>
      </c>
      <c r="K66" s="1">
        <v>1067.18</v>
      </c>
      <c r="L66" s="1">
        <v>3</v>
      </c>
      <c r="M66" s="1" t="s">
        <v>90</v>
      </c>
    </row>
    <row r="67" spans="1:13" x14ac:dyDescent="0.3">
      <c r="A67" s="1" t="s">
        <v>144</v>
      </c>
      <c r="B67" s="1" t="s">
        <v>533</v>
      </c>
      <c r="C67" s="1" t="s">
        <v>17</v>
      </c>
      <c r="D67" s="1" t="s">
        <v>59</v>
      </c>
      <c r="E67" s="1" t="s">
        <v>712</v>
      </c>
      <c r="F67" s="1" t="s">
        <v>74</v>
      </c>
      <c r="G67" s="1" t="s">
        <v>722</v>
      </c>
      <c r="H67" s="1">
        <v>452</v>
      </c>
      <c r="I67" s="1">
        <v>4011.22</v>
      </c>
      <c r="J67" s="1">
        <v>100</v>
      </c>
      <c r="K67" s="1">
        <v>2901.38</v>
      </c>
      <c r="L67" s="1">
        <v>7</v>
      </c>
      <c r="M67" s="1" t="s">
        <v>93</v>
      </c>
    </row>
    <row r="68" spans="1:13" x14ac:dyDescent="0.3">
      <c r="A68" s="1" t="s">
        <v>145</v>
      </c>
      <c r="B68" s="1" t="s">
        <v>534</v>
      </c>
      <c r="C68" s="1" t="s">
        <v>17</v>
      </c>
      <c r="D68" s="1" t="s">
        <v>51</v>
      </c>
      <c r="E68" s="1" t="s">
        <v>20</v>
      </c>
      <c r="F68" s="1" t="s">
        <v>73</v>
      </c>
      <c r="G68" s="1" t="s">
        <v>723</v>
      </c>
      <c r="H68" s="1" t="s">
        <v>724</v>
      </c>
      <c r="I68" s="1">
        <v>4453.09</v>
      </c>
      <c r="J68" s="1">
        <v>0</v>
      </c>
      <c r="K68" s="1">
        <v>3072.58</v>
      </c>
      <c r="L68" s="1">
        <v>3</v>
      </c>
      <c r="M68" s="1" t="s">
        <v>93</v>
      </c>
    </row>
    <row r="69" spans="1:13" x14ac:dyDescent="0.3">
      <c r="A69" s="1" t="s">
        <v>418</v>
      </c>
      <c r="B69" s="1" t="s">
        <v>497</v>
      </c>
      <c r="C69" s="1" t="s">
        <v>21</v>
      </c>
      <c r="D69" s="1" t="s">
        <v>47</v>
      </c>
      <c r="E69" s="1" t="s">
        <v>686</v>
      </c>
      <c r="F69" s="1" t="s">
        <v>74</v>
      </c>
      <c r="G69" s="1" t="s">
        <v>725</v>
      </c>
      <c r="H69" s="1" t="s">
        <v>702</v>
      </c>
      <c r="I69" s="1">
        <v>1414.94</v>
      </c>
      <c r="J69" s="1">
        <v>50</v>
      </c>
      <c r="K69" s="1">
        <v>1101.58</v>
      </c>
      <c r="L69" s="1">
        <v>5</v>
      </c>
      <c r="M69" s="1" t="s">
        <v>88</v>
      </c>
    </row>
    <row r="70" spans="1:13" x14ac:dyDescent="0.3">
      <c r="A70" s="1" t="s">
        <v>146</v>
      </c>
      <c r="B70" s="1" t="s">
        <v>535</v>
      </c>
      <c r="C70" s="1" t="s">
        <v>13</v>
      </c>
      <c r="D70" s="1" t="s">
        <v>59</v>
      </c>
      <c r="E70" s="1" t="s">
        <v>28</v>
      </c>
      <c r="F70" s="1" t="s">
        <v>72</v>
      </c>
      <c r="G70" s="1">
        <v>435</v>
      </c>
      <c r="H70" s="1">
        <v>312</v>
      </c>
      <c r="I70" s="1">
        <v>2562.52</v>
      </c>
      <c r="J70" s="1">
        <v>150</v>
      </c>
      <c r="K70" s="1">
        <v>1709.51</v>
      </c>
      <c r="L70" s="1">
        <v>2</v>
      </c>
      <c r="M70" s="1" t="s">
        <v>93</v>
      </c>
    </row>
    <row r="71" spans="1:13" x14ac:dyDescent="0.3">
      <c r="A71" s="1" t="s">
        <v>147</v>
      </c>
      <c r="B71" s="1" t="s">
        <v>536</v>
      </c>
      <c r="C71" s="1" t="s">
        <v>21</v>
      </c>
      <c r="D71" s="1" t="s">
        <v>64</v>
      </c>
      <c r="E71" s="1" t="s">
        <v>686</v>
      </c>
      <c r="F71" s="1" t="s">
        <v>75</v>
      </c>
      <c r="G71" s="1">
        <v>1035</v>
      </c>
      <c r="H71" s="1" t="s">
        <v>726</v>
      </c>
      <c r="I71" s="1">
        <v>4065.33</v>
      </c>
      <c r="J71" s="1">
        <v>100</v>
      </c>
      <c r="K71" s="1">
        <v>2704.29</v>
      </c>
      <c r="L71" s="1">
        <v>4</v>
      </c>
      <c r="M71" s="1" t="s">
        <v>90</v>
      </c>
    </row>
    <row r="72" spans="1:13" x14ac:dyDescent="0.3">
      <c r="A72" s="1" t="s">
        <v>148</v>
      </c>
      <c r="B72" s="1" t="s">
        <v>537</v>
      </c>
      <c r="C72" s="1" t="s">
        <v>21</v>
      </c>
      <c r="D72" s="1" t="s">
        <v>64</v>
      </c>
      <c r="E72" s="1" t="s">
        <v>62</v>
      </c>
      <c r="F72" s="1" t="s">
        <v>71</v>
      </c>
      <c r="G72" s="1" t="s">
        <v>727</v>
      </c>
      <c r="H72" s="1">
        <v>63</v>
      </c>
      <c r="I72" s="1">
        <v>1271.23</v>
      </c>
      <c r="J72" s="1">
        <v>50</v>
      </c>
      <c r="K72" s="1">
        <v>787.27</v>
      </c>
      <c r="L72" s="1">
        <v>7</v>
      </c>
      <c r="M72" s="1" t="s">
        <v>88</v>
      </c>
    </row>
    <row r="73" spans="1:13" x14ac:dyDescent="0.3">
      <c r="A73" s="1" t="s">
        <v>149</v>
      </c>
      <c r="B73" s="1" t="s">
        <v>538</v>
      </c>
      <c r="C73" s="1" t="s">
        <v>5</v>
      </c>
      <c r="D73" s="1" t="s">
        <v>59</v>
      </c>
      <c r="E73" s="1" t="s">
        <v>62</v>
      </c>
      <c r="F73" s="1" t="s">
        <v>74</v>
      </c>
      <c r="G73" s="1">
        <v>222</v>
      </c>
      <c r="H73" s="1">
        <v>124</v>
      </c>
      <c r="I73" s="1">
        <v>1145.05</v>
      </c>
      <c r="J73" s="1">
        <v>0</v>
      </c>
      <c r="K73" s="1">
        <v>808.48</v>
      </c>
      <c r="L73" s="1">
        <v>7</v>
      </c>
      <c r="M73" s="1" t="s">
        <v>93</v>
      </c>
    </row>
    <row r="74" spans="1:13" x14ac:dyDescent="0.3">
      <c r="A74" s="1" t="s">
        <v>150</v>
      </c>
      <c r="B74" s="1" t="s">
        <v>539</v>
      </c>
      <c r="C74" s="1" t="s">
        <v>5</v>
      </c>
      <c r="D74" s="1" t="s">
        <v>64</v>
      </c>
      <c r="E74" s="1" t="s">
        <v>62</v>
      </c>
      <c r="F74" s="1" t="s">
        <v>73</v>
      </c>
      <c r="G74" s="1">
        <v>1100</v>
      </c>
      <c r="H74" s="1">
        <v>795</v>
      </c>
      <c r="I74" s="1">
        <v>7731.81</v>
      </c>
      <c r="J74" s="1">
        <v>150</v>
      </c>
      <c r="K74" s="1">
        <v>4754.7700000000004</v>
      </c>
      <c r="L74" s="1">
        <v>5</v>
      </c>
      <c r="M74" s="1" t="s">
        <v>90</v>
      </c>
    </row>
    <row r="75" spans="1:13" x14ac:dyDescent="0.3">
      <c r="A75" s="1" t="s">
        <v>151</v>
      </c>
      <c r="B75" s="1" t="s">
        <v>540</v>
      </c>
      <c r="C75" s="1" t="s">
        <v>9</v>
      </c>
      <c r="D75" s="1" t="s">
        <v>47</v>
      </c>
      <c r="E75" s="1" t="s">
        <v>62</v>
      </c>
      <c r="F75" s="1" t="s">
        <v>74</v>
      </c>
      <c r="G75" s="1" t="s">
        <v>728</v>
      </c>
      <c r="H75" s="1" t="s">
        <v>729</v>
      </c>
      <c r="I75" s="1">
        <v>3724.54</v>
      </c>
      <c r="J75" s="1">
        <v>50</v>
      </c>
      <c r="K75" s="1">
        <v>2893.01</v>
      </c>
      <c r="L75" s="1">
        <v>5</v>
      </c>
      <c r="M75" s="1" t="s">
        <v>93</v>
      </c>
    </row>
    <row r="76" spans="1:13" x14ac:dyDescent="0.3">
      <c r="A76" s="1" t="s">
        <v>152</v>
      </c>
      <c r="B76" s="1" t="s">
        <v>541</v>
      </c>
      <c r="C76" s="1" t="s">
        <v>5</v>
      </c>
      <c r="D76" s="1" t="s">
        <v>51</v>
      </c>
      <c r="E76" s="1" t="s">
        <v>20</v>
      </c>
      <c r="F76" s="1" t="s">
        <v>71</v>
      </c>
      <c r="G76" s="1">
        <v>578</v>
      </c>
      <c r="H76" s="1">
        <v>320</v>
      </c>
      <c r="I76" s="1">
        <v>2790.92</v>
      </c>
      <c r="J76" s="1">
        <v>100</v>
      </c>
      <c r="K76" s="1">
        <v>2291.61</v>
      </c>
      <c r="L76" s="1">
        <v>7</v>
      </c>
      <c r="M76" s="1" t="s">
        <v>88</v>
      </c>
    </row>
    <row r="77" spans="1:13" x14ac:dyDescent="0.3">
      <c r="A77" s="1" t="s">
        <v>153</v>
      </c>
      <c r="B77" s="1" t="s">
        <v>542</v>
      </c>
      <c r="C77" s="1" t="s">
        <v>5</v>
      </c>
      <c r="D77" s="1" t="s">
        <v>64</v>
      </c>
      <c r="E77" s="1" t="s">
        <v>682</v>
      </c>
      <c r="F77" s="1" t="s">
        <v>72</v>
      </c>
      <c r="G77" s="1">
        <v>296</v>
      </c>
      <c r="H77" s="1">
        <v>179</v>
      </c>
      <c r="I77" s="1">
        <v>1526.17</v>
      </c>
      <c r="J77" s="1">
        <v>150</v>
      </c>
      <c r="K77" s="1">
        <v>1000.58</v>
      </c>
      <c r="L77" s="1">
        <v>2</v>
      </c>
      <c r="M77" s="1" t="s">
        <v>90</v>
      </c>
    </row>
    <row r="78" spans="1:13" x14ac:dyDescent="0.3">
      <c r="A78" s="1" t="s">
        <v>154</v>
      </c>
      <c r="B78" s="1" t="s">
        <v>543</v>
      </c>
      <c r="C78" s="1" t="s">
        <v>5</v>
      </c>
      <c r="D78" s="1" t="s">
        <v>47</v>
      </c>
      <c r="E78" s="1" t="s">
        <v>62</v>
      </c>
      <c r="F78" s="1" t="s">
        <v>75</v>
      </c>
      <c r="G78" s="1" t="s">
        <v>730</v>
      </c>
      <c r="H78" s="1">
        <v>116</v>
      </c>
      <c r="I78" s="1">
        <v>1305.1300000000001</v>
      </c>
      <c r="J78" s="1">
        <v>100</v>
      </c>
      <c r="K78" s="1">
        <v>977.5</v>
      </c>
      <c r="L78" s="1">
        <v>8</v>
      </c>
      <c r="M78" s="1" t="s">
        <v>93</v>
      </c>
    </row>
    <row r="79" spans="1:13" x14ac:dyDescent="0.3">
      <c r="A79" s="1" t="s">
        <v>155</v>
      </c>
      <c r="B79" s="1" t="s">
        <v>544</v>
      </c>
      <c r="C79" s="1" t="s">
        <v>37</v>
      </c>
      <c r="D79" s="1" t="s">
        <v>55</v>
      </c>
      <c r="E79" s="1" t="s">
        <v>28</v>
      </c>
      <c r="F79" s="1" t="s">
        <v>71</v>
      </c>
      <c r="G79" s="1">
        <v>878</v>
      </c>
      <c r="H79" s="1">
        <v>625</v>
      </c>
      <c r="I79" s="1">
        <v>4591.99</v>
      </c>
      <c r="J79" s="1">
        <v>50</v>
      </c>
      <c r="K79" s="1">
        <v>3575.76</v>
      </c>
      <c r="L79" s="1">
        <v>3</v>
      </c>
      <c r="M79" s="1" t="s">
        <v>88</v>
      </c>
    </row>
    <row r="80" spans="1:13" x14ac:dyDescent="0.3">
      <c r="A80" s="1" t="s">
        <v>156</v>
      </c>
      <c r="B80" s="1" t="s">
        <v>545</v>
      </c>
      <c r="C80" s="1" t="s">
        <v>37</v>
      </c>
      <c r="D80" s="1" t="s">
        <v>51</v>
      </c>
      <c r="E80" s="1" t="s">
        <v>28</v>
      </c>
      <c r="F80" s="1" t="s">
        <v>72</v>
      </c>
      <c r="G80" s="1">
        <v>1439</v>
      </c>
      <c r="H80" s="1">
        <v>472</v>
      </c>
      <c r="I80" s="1">
        <v>3939.53</v>
      </c>
      <c r="J80" s="1">
        <v>50</v>
      </c>
      <c r="K80" s="1">
        <v>3348.54</v>
      </c>
      <c r="L80" s="1">
        <v>3</v>
      </c>
      <c r="M80" s="1" t="s">
        <v>93</v>
      </c>
    </row>
    <row r="81" spans="1:13" x14ac:dyDescent="0.3">
      <c r="A81" s="1" t="s">
        <v>157</v>
      </c>
      <c r="B81" s="1" t="s">
        <v>546</v>
      </c>
      <c r="C81" s="1" t="s">
        <v>29</v>
      </c>
      <c r="D81" s="1" t="s">
        <v>59</v>
      </c>
      <c r="E81" s="1" t="s">
        <v>20</v>
      </c>
      <c r="F81" s="1" t="s">
        <v>73</v>
      </c>
      <c r="G81" s="1">
        <v>1189</v>
      </c>
      <c r="H81" s="1" t="s">
        <v>731</v>
      </c>
      <c r="I81" s="1">
        <v>2022.62</v>
      </c>
      <c r="J81" s="1">
        <v>100</v>
      </c>
      <c r="K81" s="1">
        <v>1303.3399999999999</v>
      </c>
      <c r="L81" s="1">
        <v>8</v>
      </c>
      <c r="M81" s="1" t="s">
        <v>90</v>
      </c>
    </row>
    <row r="82" spans="1:13" x14ac:dyDescent="0.3">
      <c r="A82" s="1" t="s">
        <v>158</v>
      </c>
      <c r="B82" s="1" t="s">
        <v>547</v>
      </c>
      <c r="C82" s="1" t="s">
        <v>21</v>
      </c>
      <c r="D82" s="1" t="s">
        <v>59</v>
      </c>
      <c r="E82" s="1" t="s">
        <v>28</v>
      </c>
      <c r="F82" s="1" t="s">
        <v>73</v>
      </c>
      <c r="G82" s="1" t="s">
        <v>732</v>
      </c>
      <c r="H82" s="1">
        <v>341</v>
      </c>
      <c r="I82" s="1">
        <v>3224.37</v>
      </c>
      <c r="J82" s="1">
        <v>0</v>
      </c>
      <c r="K82" s="1">
        <v>2444.2800000000002</v>
      </c>
      <c r="L82" s="1">
        <v>6</v>
      </c>
      <c r="M82" s="1" t="s">
        <v>93</v>
      </c>
    </row>
    <row r="83" spans="1:13" x14ac:dyDescent="0.3">
      <c r="A83" s="1" t="s">
        <v>159</v>
      </c>
      <c r="B83" s="1" t="s">
        <v>548</v>
      </c>
      <c r="C83" s="1" t="s">
        <v>33</v>
      </c>
      <c r="D83" s="1" t="s">
        <v>64</v>
      </c>
      <c r="E83" s="1" t="s">
        <v>62</v>
      </c>
      <c r="F83" s="1" t="s">
        <v>73</v>
      </c>
      <c r="G83" s="1">
        <v>828</v>
      </c>
      <c r="H83" s="1">
        <v>714</v>
      </c>
      <c r="I83" s="1">
        <v>4936.88</v>
      </c>
      <c r="J83" s="1">
        <v>50</v>
      </c>
      <c r="K83" s="1">
        <v>3673.11</v>
      </c>
      <c r="L83" s="1">
        <v>6</v>
      </c>
      <c r="M83" s="1" t="s">
        <v>93</v>
      </c>
    </row>
    <row r="84" spans="1:13" x14ac:dyDescent="0.3">
      <c r="A84" s="1" t="s">
        <v>160</v>
      </c>
      <c r="B84" s="1" t="s">
        <v>547</v>
      </c>
      <c r="C84" s="1" t="s">
        <v>37</v>
      </c>
      <c r="D84" s="1" t="s">
        <v>59</v>
      </c>
      <c r="E84" s="1" t="s">
        <v>28</v>
      </c>
      <c r="F84" s="1" t="s">
        <v>74</v>
      </c>
      <c r="G84" s="1">
        <v>1055</v>
      </c>
      <c r="H84" s="1">
        <v>495</v>
      </c>
      <c r="I84" s="1">
        <v>4237.08</v>
      </c>
      <c r="J84" s="1">
        <v>150</v>
      </c>
      <c r="K84" s="1">
        <v>3362.63</v>
      </c>
      <c r="L84" s="1">
        <v>5</v>
      </c>
      <c r="M84" s="1" t="s">
        <v>90</v>
      </c>
    </row>
    <row r="85" spans="1:13" x14ac:dyDescent="0.3">
      <c r="A85" s="1" t="s">
        <v>161</v>
      </c>
      <c r="B85" s="1" t="s">
        <v>549</v>
      </c>
      <c r="C85" s="1" t="s">
        <v>17</v>
      </c>
      <c r="D85" s="1" t="s">
        <v>51</v>
      </c>
      <c r="E85" s="1" t="s">
        <v>20</v>
      </c>
      <c r="F85" s="1" t="s">
        <v>73</v>
      </c>
      <c r="G85" s="1">
        <v>874</v>
      </c>
      <c r="H85" s="1">
        <v>467</v>
      </c>
      <c r="I85" s="1">
        <v>3812.77</v>
      </c>
      <c r="J85" s="1">
        <v>100</v>
      </c>
      <c r="K85" s="1">
        <v>2791.37</v>
      </c>
      <c r="L85" s="1">
        <v>2</v>
      </c>
      <c r="M85" s="1" t="s">
        <v>93</v>
      </c>
    </row>
    <row r="86" spans="1:13" x14ac:dyDescent="0.3">
      <c r="A86" s="1" t="s">
        <v>162</v>
      </c>
      <c r="B86" s="1" t="s">
        <v>550</v>
      </c>
      <c r="C86" s="1" t="s">
        <v>33</v>
      </c>
      <c r="D86" s="1" t="s">
        <v>64</v>
      </c>
      <c r="E86" s="1" t="s">
        <v>685</v>
      </c>
      <c r="F86" s="1" t="s">
        <v>74</v>
      </c>
      <c r="G86" s="1">
        <v>1120</v>
      </c>
      <c r="H86" s="1">
        <v>193</v>
      </c>
      <c r="I86" s="1">
        <v>1901.09</v>
      </c>
      <c r="J86" s="1">
        <v>50</v>
      </c>
      <c r="K86" s="1">
        <v>1610.38</v>
      </c>
      <c r="L86" s="1">
        <v>6</v>
      </c>
      <c r="M86" s="1" t="s">
        <v>88</v>
      </c>
    </row>
    <row r="87" spans="1:13" x14ac:dyDescent="0.3">
      <c r="A87" s="1" t="s">
        <v>163</v>
      </c>
      <c r="B87" s="1" t="s">
        <v>498</v>
      </c>
      <c r="C87" s="1" t="s">
        <v>13</v>
      </c>
      <c r="D87" s="1" t="s">
        <v>64</v>
      </c>
      <c r="E87" s="1" t="s">
        <v>686</v>
      </c>
      <c r="F87" s="1" t="s">
        <v>72</v>
      </c>
      <c r="G87" s="1">
        <v>1150</v>
      </c>
      <c r="H87" s="1" t="s">
        <v>733</v>
      </c>
      <c r="I87" s="1">
        <v>6732.11</v>
      </c>
      <c r="J87" s="1">
        <v>0</v>
      </c>
      <c r="K87" s="1">
        <v>5402.71</v>
      </c>
      <c r="L87" s="1">
        <v>5</v>
      </c>
      <c r="M87" s="1" t="s">
        <v>93</v>
      </c>
    </row>
    <row r="88" spans="1:13" x14ac:dyDescent="0.3">
      <c r="A88" s="1" t="s">
        <v>419</v>
      </c>
      <c r="B88" s="1" t="s">
        <v>551</v>
      </c>
      <c r="C88" s="1" t="s">
        <v>17</v>
      </c>
      <c r="D88" s="1" t="s">
        <v>51</v>
      </c>
      <c r="E88" s="1" t="s">
        <v>28</v>
      </c>
      <c r="F88" s="1" t="s">
        <v>72</v>
      </c>
      <c r="G88" s="1" t="s">
        <v>734</v>
      </c>
      <c r="H88" s="1">
        <v>389</v>
      </c>
      <c r="I88" s="1">
        <v>3864.86</v>
      </c>
      <c r="J88" s="1">
        <v>50</v>
      </c>
      <c r="K88" s="1">
        <v>2717.39</v>
      </c>
      <c r="L88" s="1">
        <v>2</v>
      </c>
      <c r="M88" s="1" t="s">
        <v>90</v>
      </c>
    </row>
    <row r="89" spans="1:13" x14ac:dyDescent="0.3">
      <c r="A89" s="1" t="s">
        <v>164</v>
      </c>
      <c r="B89" s="1" t="s">
        <v>552</v>
      </c>
      <c r="C89" s="1" t="s">
        <v>9</v>
      </c>
      <c r="D89" s="1" t="s">
        <v>47</v>
      </c>
      <c r="E89" s="1" t="s">
        <v>28</v>
      </c>
      <c r="F89" s="1" t="s">
        <v>71</v>
      </c>
      <c r="G89" s="1">
        <v>1503</v>
      </c>
      <c r="H89" s="1">
        <v>342</v>
      </c>
      <c r="I89" s="1">
        <v>3473.97</v>
      </c>
      <c r="J89" s="1">
        <v>100</v>
      </c>
      <c r="K89" s="1">
        <v>2564.69</v>
      </c>
      <c r="L89" s="1">
        <v>3</v>
      </c>
      <c r="M89" s="1" t="s">
        <v>93</v>
      </c>
    </row>
    <row r="90" spans="1:13" x14ac:dyDescent="0.3">
      <c r="A90" s="1" t="s">
        <v>420</v>
      </c>
      <c r="B90" s="1" t="s">
        <v>553</v>
      </c>
      <c r="C90" s="1" t="s">
        <v>37</v>
      </c>
      <c r="D90" s="1" t="s">
        <v>59</v>
      </c>
      <c r="E90" s="1" t="s">
        <v>62</v>
      </c>
      <c r="F90" s="1" t="s">
        <v>74</v>
      </c>
      <c r="G90" s="1" t="s">
        <v>735</v>
      </c>
      <c r="H90" s="1">
        <v>141</v>
      </c>
      <c r="I90" s="1">
        <v>973.79</v>
      </c>
      <c r="J90" s="1">
        <v>0</v>
      </c>
      <c r="K90" s="1">
        <v>817.89</v>
      </c>
      <c r="L90" s="1">
        <v>2</v>
      </c>
      <c r="M90" s="1" t="s">
        <v>90</v>
      </c>
    </row>
    <row r="91" spans="1:13" x14ac:dyDescent="0.3">
      <c r="A91" s="1" t="s">
        <v>421</v>
      </c>
      <c r="B91" s="1" t="s">
        <v>554</v>
      </c>
      <c r="C91" s="1" t="s">
        <v>25</v>
      </c>
      <c r="D91" s="1" t="s">
        <v>47</v>
      </c>
      <c r="E91" s="1" t="s">
        <v>682</v>
      </c>
      <c r="F91" s="1" t="s">
        <v>72</v>
      </c>
      <c r="G91" s="1">
        <v>523</v>
      </c>
      <c r="H91" s="1">
        <v>452</v>
      </c>
      <c r="I91" s="1">
        <v>3876</v>
      </c>
      <c r="J91" s="1">
        <v>150</v>
      </c>
      <c r="K91" s="1">
        <v>2953.28</v>
      </c>
      <c r="L91" s="1">
        <v>3</v>
      </c>
      <c r="M91" s="1" t="s">
        <v>88</v>
      </c>
    </row>
    <row r="92" spans="1:13" x14ac:dyDescent="0.3">
      <c r="A92" s="1" t="s">
        <v>165</v>
      </c>
      <c r="B92" s="1" t="s">
        <v>555</v>
      </c>
      <c r="C92" s="1" t="s">
        <v>25</v>
      </c>
      <c r="D92" s="1" t="s">
        <v>47</v>
      </c>
      <c r="E92" s="1" t="s">
        <v>40</v>
      </c>
      <c r="F92" s="1" t="s">
        <v>75</v>
      </c>
      <c r="G92" s="1" t="s">
        <v>736</v>
      </c>
      <c r="H92" s="1">
        <v>318</v>
      </c>
      <c r="I92" s="1">
        <v>2676.63</v>
      </c>
      <c r="J92" s="1">
        <v>150</v>
      </c>
      <c r="K92" s="1">
        <v>1946.78</v>
      </c>
      <c r="L92" s="1">
        <v>2</v>
      </c>
      <c r="M92" s="1" t="s">
        <v>90</v>
      </c>
    </row>
    <row r="93" spans="1:13" x14ac:dyDescent="0.3">
      <c r="A93" s="1" t="s">
        <v>422</v>
      </c>
      <c r="B93" s="1" t="s">
        <v>523</v>
      </c>
      <c r="C93" s="1" t="s">
        <v>29</v>
      </c>
      <c r="D93" s="1" t="s">
        <v>55</v>
      </c>
      <c r="E93" s="1" t="s">
        <v>40</v>
      </c>
      <c r="F93" s="1" t="s">
        <v>74</v>
      </c>
      <c r="G93" s="1">
        <v>1621</v>
      </c>
      <c r="H93" s="1">
        <v>170</v>
      </c>
      <c r="I93" s="1">
        <v>2224.23</v>
      </c>
      <c r="J93" s="1">
        <v>150</v>
      </c>
      <c r="K93" s="1">
        <v>1512.53</v>
      </c>
      <c r="L93" s="1">
        <v>8</v>
      </c>
      <c r="M93" s="1" t="s">
        <v>88</v>
      </c>
    </row>
    <row r="94" spans="1:13" x14ac:dyDescent="0.3">
      <c r="A94" s="1" t="s">
        <v>166</v>
      </c>
      <c r="B94" s="1" t="s">
        <v>556</v>
      </c>
      <c r="C94" s="1" t="s">
        <v>21</v>
      </c>
      <c r="D94" s="1" t="s">
        <v>51</v>
      </c>
      <c r="E94" s="1" t="s">
        <v>686</v>
      </c>
      <c r="F94" s="1" t="s">
        <v>72</v>
      </c>
      <c r="G94" s="1">
        <v>1275</v>
      </c>
      <c r="H94" s="1">
        <v>238</v>
      </c>
      <c r="I94" s="1">
        <v>2372.5700000000002</v>
      </c>
      <c r="J94" s="1">
        <v>100</v>
      </c>
      <c r="K94" s="1">
        <v>1914.13</v>
      </c>
      <c r="L94" s="1">
        <v>6</v>
      </c>
      <c r="M94" s="1" t="s">
        <v>93</v>
      </c>
    </row>
    <row r="95" spans="1:13" x14ac:dyDescent="0.3">
      <c r="A95" s="1" t="s">
        <v>167</v>
      </c>
      <c r="B95" s="1" t="s">
        <v>557</v>
      </c>
      <c r="C95" s="1" t="s">
        <v>37</v>
      </c>
      <c r="D95" s="1" t="s">
        <v>64</v>
      </c>
      <c r="E95" s="1" t="s">
        <v>685</v>
      </c>
      <c r="F95" s="1" t="s">
        <v>75</v>
      </c>
      <c r="G95" s="1" t="s">
        <v>737</v>
      </c>
      <c r="H95" s="1">
        <v>87</v>
      </c>
      <c r="I95" s="1">
        <v>1828.52</v>
      </c>
      <c r="J95" s="1">
        <v>150</v>
      </c>
      <c r="K95" s="1">
        <v>1528.04</v>
      </c>
      <c r="L95" s="1">
        <v>3</v>
      </c>
      <c r="M95" s="1" t="s">
        <v>93</v>
      </c>
    </row>
    <row r="96" spans="1:13" x14ac:dyDescent="0.3">
      <c r="A96" s="1" t="s">
        <v>168</v>
      </c>
      <c r="B96" s="1" t="s">
        <v>558</v>
      </c>
      <c r="C96" s="1" t="s">
        <v>21</v>
      </c>
      <c r="D96" s="1" t="s">
        <v>59</v>
      </c>
      <c r="E96" s="1" t="s">
        <v>20</v>
      </c>
      <c r="F96" s="1" t="s">
        <v>75</v>
      </c>
      <c r="G96" s="1" t="s">
        <v>738</v>
      </c>
      <c r="H96" s="1">
        <v>117</v>
      </c>
      <c r="I96" s="1">
        <v>1094.6500000000001</v>
      </c>
      <c r="J96" s="1">
        <v>150</v>
      </c>
      <c r="K96" s="1">
        <v>760.31</v>
      </c>
      <c r="L96" s="1">
        <v>2</v>
      </c>
      <c r="M96" s="1" t="s">
        <v>88</v>
      </c>
    </row>
    <row r="97" spans="1:13" x14ac:dyDescent="0.3">
      <c r="A97" s="1" t="s">
        <v>169</v>
      </c>
      <c r="B97" s="1" t="s">
        <v>559</v>
      </c>
      <c r="C97" s="1" t="s">
        <v>9</v>
      </c>
      <c r="D97" s="1" t="s">
        <v>51</v>
      </c>
      <c r="E97" s="1" t="s">
        <v>40</v>
      </c>
      <c r="F97" s="1" t="s">
        <v>74</v>
      </c>
      <c r="G97" s="1" t="s">
        <v>739</v>
      </c>
      <c r="H97" s="1" t="s">
        <v>740</v>
      </c>
      <c r="I97" s="1">
        <v>4465.09</v>
      </c>
      <c r="J97" s="1">
        <v>0</v>
      </c>
      <c r="K97" s="1">
        <v>3791.91</v>
      </c>
      <c r="L97" s="1">
        <v>7</v>
      </c>
      <c r="M97" s="1" t="s">
        <v>93</v>
      </c>
    </row>
    <row r="98" spans="1:13" x14ac:dyDescent="0.3">
      <c r="A98" s="1" t="s">
        <v>170</v>
      </c>
      <c r="B98" s="1" t="s">
        <v>560</v>
      </c>
      <c r="C98" s="1" t="s">
        <v>21</v>
      </c>
      <c r="D98" s="1" t="s">
        <v>55</v>
      </c>
      <c r="E98" s="1" t="s">
        <v>62</v>
      </c>
      <c r="F98" s="1" t="s">
        <v>71</v>
      </c>
      <c r="G98" s="1">
        <v>990</v>
      </c>
      <c r="H98" s="1">
        <v>171</v>
      </c>
      <c r="I98" s="1">
        <v>1574.25</v>
      </c>
      <c r="J98" s="1">
        <v>150</v>
      </c>
      <c r="K98" s="1">
        <v>1112.6300000000001</v>
      </c>
      <c r="L98" s="1">
        <v>1</v>
      </c>
      <c r="M98" s="1" t="s">
        <v>93</v>
      </c>
    </row>
    <row r="99" spans="1:13" x14ac:dyDescent="0.3">
      <c r="A99" s="1" t="s">
        <v>171</v>
      </c>
      <c r="B99" s="1" t="s">
        <v>513</v>
      </c>
      <c r="C99" s="1" t="s">
        <v>9</v>
      </c>
      <c r="D99" s="1" t="s">
        <v>55</v>
      </c>
      <c r="E99" s="1" t="s">
        <v>20</v>
      </c>
      <c r="F99" s="1" t="s">
        <v>74</v>
      </c>
      <c r="G99" s="1">
        <v>1602</v>
      </c>
      <c r="H99" s="1">
        <v>681</v>
      </c>
      <c r="I99" s="1">
        <v>6155.66</v>
      </c>
      <c r="J99" s="1">
        <v>150</v>
      </c>
      <c r="K99" s="1">
        <v>5125.62</v>
      </c>
      <c r="L99" s="1">
        <v>6</v>
      </c>
      <c r="M99" s="1" t="s">
        <v>93</v>
      </c>
    </row>
    <row r="100" spans="1:13" x14ac:dyDescent="0.3">
      <c r="A100" s="1" t="s">
        <v>172</v>
      </c>
      <c r="B100" s="1" t="s">
        <v>561</v>
      </c>
      <c r="C100" s="1" t="s">
        <v>33</v>
      </c>
      <c r="D100" s="1" t="s">
        <v>47</v>
      </c>
      <c r="E100" s="1" t="s">
        <v>20</v>
      </c>
      <c r="F100" s="1" t="s">
        <v>73</v>
      </c>
      <c r="G100" s="1">
        <v>1495</v>
      </c>
      <c r="H100" s="1">
        <v>206</v>
      </c>
      <c r="I100" s="1">
        <v>2560.69</v>
      </c>
      <c r="J100" s="1">
        <v>0</v>
      </c>
      <c r="K100" s="1">
        <v>2138.66</v>
      </c>
      <c r="L100" s="1">
        <v>7</v>
      </c>
      <c r="M100" s="1" t="s">
        <v>88</v>
      </c>
    </row>
    <row r="101" spans="1:13" x14ac:dyDescent="0.3">
      <c r="A101" s="1" t="s">
        <v>173</v>
      </c>
      <c r="B101" s="1" t="s">
        <v>562</v>
      </c>
      <c r="C101" s="1" t="s">
        <v>13</v>
      </c>
      <c r="D101" s="1" t="s">
        <v>47</v>
      </c>
      <c r="E101" s="1" t="s">
        <v>62</v>
      </c>
      <c r="F101" s="1" t="s">
        <v>71</v>
      </c>
      <c r="G101" s="1" t="s">
        <v>741</v>
      </c>
      <c r="H101" s="1">
        <v>401</v>
      </c>
      <c r="I101" s="1">
        <v>3052.68</v>
      </c>
      <c r="J101" s="1">
        <v>150</v>
      </c>
      <c r="K101" s="1">
        <v>1856.9</v>
      </c>
      <c r="L101" s="1">
        <v>1</v>
      </c>
      <c r="M101" s="1" t="s">
        <v>90</v>
      </c>
    </row>
    <row r="102" spans="1:13" x14ac:dyDescent="0.3">
      <c r="A102" s="1" t="s">
        <v>423</v>
      </c>
      <c r="B102" s="1" t="s">
        <v>563</v>
      </c>
      <c r="C102" s="1" t="s">
        <v>33</v>
      </c>
      <c r="D102" s="1" t="s">
        <v>47</v>
      </c>
      <c r="E102" s="1" t="s">
        <v>40</v>
      </c>
      <c r="F102" s="1" t="s">
        <v>72</v>
      </c>
      <c r="G102" s="1" t="s">
        <v>742</v>
      </c>
      <c r="H102" s="1">
        <v>486</v>
      </c>
      <c r="I102" s="1">
        <v>3739.42</v>
      </c>
      <c r="J102" s="1">
        <v>150</v>
      </c>
      <c r="K102" s="1">
        <v>3123.77</v>
      </c>
      <c r="L102" s="1">
        <v>4</v>
      </c>
      <c r="M102" s="1" t="s">
        <v>93</v>
      </c>
    </row>
    <row r="103" spans="1:13" x14ac:dyDescent="0.3">
      <c r="A103" s="1" t="s">
        <v>174</v>
      </c>
      <c r="B103" s="1" t="s">
        <v>564</v>
      </c>
      <c r="C103" s="1" t="s">
        <v>29</v>
      </c>
      <c r="D103" s="1" t="s">
        <v>55</v>
      </c>
      <c r="E103" s="1" t="s">
        <v>20</v>
      </c>
      <c r="F103" s="1" t="s">
        <v>73</v>
      </c>
      <c r="G103" s="1">
        <v>380</v>
      </c>
      <c r="H103" s="1">
        <v>220</v>
      </c>
      <c r="I103" s="1">
        <v>2124.79</v>
      </c>
      <c r="J103" s="1">
        <v>100</v>
      </c>
      <c r="K103" s="1">
        <v>1747.73</v>
      </c>
      <c r="L103" s="1">
        <v>1</v>
      </c>
      <c r="M103" s="1" t="s">
        <v>88</v>
      </c>
    </row>
    <row r="104" spans="1:13" x14ac:dyDescent="0.3">
      <c r="A104" s="1" t="s">
        <v>175</v>
      </c>
      <c r="B104" s="1" t="s">
        <v>565</v>
      </c>
      <c r="C104" s="1" t="s">
        <v>5</v>
      </c>
      <c r="D104" s="1" t="s">
        <v>59</v>
      </c>
      <c r="E104" s="1" t="s">
        <v>712</v>
      </c>
      <c r="F104" s="1" t="s">
        <v>73</v>
      </c>
      <c r="G104" s="1">
        <v>110</v>
      </c>
      <c r="H104" s="1">
        <v>733</v>
      </c>
      <c r="I104" s="1">
        <v>4789.01</v>
      </c>
      <c r="J104" s="1">
        <v>50</v>
      </c>
      <c r="K104" s="1">
        <v>3772.52</v>
      </c>
      <c r="L104" s="1">
        <v>2</v>
      </c>
      <c r="M104" s="1" t="s">
        <v>88</v>
      </c>
    </row>
    <row r="105" spans="1:13" x14ac:dyDescent="0.3">
      <c r="A105" s="1" t="s">
        <v>176</v>
      </c>
      <c r="B105" s="1" t="s">
        <v>566</v>
      </c>
      <c r="C105" s="1" t="s">
        <v>33</v>
      </c>
      <c r="D105" s="1" t="s">
        <v>64</v>
      </c>
      <c r="E105" s="1" t="s">
        <v>62</v>
      </c>
      <c r="F105" s="1" t="s">
        <v>72</v>
      </c>
      <c r="G105" s="1" t="s">
        <v>743</v>
      </c>
      <c r="H105" s="1">
        <v>737</v>
      </c>
      <c r="I105" s="1">
        <v>5410.26</v>
      </c>
      <c r="J105" s="1">
        <v>0</v>
      </c>
      <c r="K105" s="1">
        <v>4206.1899999999996</v>
      </c>
      <c r="L105" s="1">
        <v>8</v>
      </c>
      <c r="M105" s="1" t="s">
        <v>88</v>
      </c>
    </row>
    <row r="106" spans="1:13" x14ac:dyDescent="0.3">
      <c r="A106" s="1" t="s">
        <v>177</v>
      </c>
      <c r="B106" s="1" t="s">
        <v>567</v>
      </c>
      <c r="C106" s="1" t="s">
        <v>17</v>
      </c>
      <c r="D106" s="1" t="s">
        <v>64</v>
      </c>
      <c r="E106" s="1" t="s">
        <v>40</v>
      </c>
      <c r="F106" s="1" t="s">
        <v>72</v>
      </c>
      <c r="G106" s="1" t="s">
        <v>744</v>
      </c>
      <c r="H106" s="1" t="s">
        <v>745</v>
      </c>
      <c r="I106" s="1">
        <v>5239.6499999999996</v>
      </c>
      <c r="J106" s="1">
        <v>150</v>
      </c>
      <c r="K106" s="1">
        <v>3400.99</v>
      </c>
      <c r="L106" s="1">
        <v>4</v>
      </c>
      <c r="M106" s="1" t="s">
        <v>88</v>
      </c>
    </row>
    <row r="107" spans="1:13" x14ac:dyDescent="0.3">
      <c r="A107" s="1" t="s">
        <v>424</v>
      </c>
      <c r="B107" s="1" t="s">
        <v>568</v>
      </c>
      <c r="C107" s="1" t="s">
        <v>5</v>
      </c>
      <c r="D107" s="1" t="s">
        <v>55</v>
      </c>
      <c r="E107" s="1" t="s">
        <v>28</v>
      </c>
      <c r="F107" s="1" t="s">
        <v>75</v>
      </c>
      <c r="G107" s="1">
        <v>834</v>
      </c>
      <c r="H107" s="1" t="s">
        <v>746</v>
      </c>
      <c r="I107" s="1">
        <v>2014.85</v>
      </c>
      <c r="J107" s="1">
        <v>50</v>
      </c>
      <c r="K107" s="1">
        <v>1307.0999999999999</v>
      </c>
      <c r="L107" s="1">
        <v>1</v>
      </c>
      <c r="M107" s="1" t="s">
        <v>88</v>
      </c>
    </row>
    <row r="108" spans="1:13" x14ac:dyDescent="0.3">
      <c r="A108" s="1" t="s">
        <v>425</v>
      </c>
      <c r="B108" s="1" t="s">
        <v>569</v>
      </c>
      <c r="C108" s="1" t="s">
        <v>25</v>
      </c>
      <c r="D108" s="1" t="s">
        <v>51</v>
      </c>
      <c r="E108" s="1" t="s">
        <v>20</v>
      </c>
      <c r="F108" s="1" t="s">
        <v>72</v>
      </c>
      <c r="G108" s="1" t="s">
        <v>747</v>
      </c>
      <c r="H108" s="1">
        <v>204</v>
      </c>
      <c r="I108" s="1">
        <v>2658.31</v>
      </c>
      <c r="J108" s="1">
        <v>150</v>
      </c>
      <c r="K108" s="1">
        <v>2119.4299999999998</v>
      </c>
      <c r="L108" s="1">
        <v>8</v>
      </c>
      <c r="M108" s="1" t="s">
        <v>90</v>
      </c>
    </row>
    <row r="109" spans="1:13" x14ac:dyDescent="0.3">
      <c r="A109" s="1" t="s">
        <v>178</v>
      </c>
      <c r="B109" s="1" t="s">
        <v>570</v>
      </c>
      <c r="C109" s="1" t="s">
        <v>37</v>
      </c>
      <c r="D109" s="1" t="s">
        <v>47</v>
      </c>
      <c r="E109" s="1" t="s">
        <v>20</v>
      </c>
      <c r="F109" s="1" t="s">
        <v>75</v>
      </c>
      <c r="G109" s="1">
        <v>1465</v>
      </c>
      <c r="H109" s="1">
        <v>196</v>
      </c>
      <c r="I109" s="1">
        <v>2434.4299999999998</v>
      </c>
      <c r="J109" s="1">
        <v>150</v>
      </c>
      <c r="K109" s="1">
        <v>1977.69</v>
      </c>
      <c r="L109" s="1">
        <v>3</v>
      </c>
      <c r="M109" s="1" t="s">
        <v>93</v>
      </c>
    </row>
    <row r="110" spans="1:13" x14ac:dyDescent="0.3">
      <c r="A110" s="1" t="s">
        <v>179</v>
      </c>
      <c r="B110" s="1" t="s">
        <v>571</v>
      </c>
      <c r="C110" s="1" t="s">
        <v>25</v>
      </c>
      <c r="D110" s="1" t="s">
        <v>59</v>
      </c>
      <c r="E110" s="1" t="s">
        <v>686</v>
      </c>
      <c r="F110" s="1" t="s">
        <v>75</v>
      </c>
      <c r="G110" s="1" t="s">
        <v>748</v>
      </c>
      <c r="H110" s="1">
        <v>755</v>
      </c>
      <c r="I110" s="1">
        <v>7026.85</v>
      </c>
      <c r="J110" s="1">
        <v>150</v>
      </c>
      <c r="K110" s="1">
        <v>4536.67</v>
      </c>
      <c r="L110" s="1">
        <v>6</v>
      </c>
      <c r="M110" s="1" t="s">
        <v>90</v>
      </c>
    </row>
    <row r="111" spans="1:13" x14ac:dyDescent="0.3">
      <c r="A111" s="1" t="s">
        <v>426</v>
      </c>
      <c r="B111" s="1" t="s">
        <v>572</v>
      </c>
      <c r="C111" s="1" t="s">
        <v>41</v>
      </c>
      <c r="D111" s="1" t="s">
        <v>47</v>
      </c>
      <c r="E111" s="1" t="s">
        <v>686</v>
      </c>
      <c r="F111" s="1" t="s">
        <v>71</v>
      </c>
      <c r="G111" s="1" t="s">
        <v>749</v>
      </c>
      <c r="H111" s="1">
        <v>745</v>
      </c>
      <c r="I111" s="1">
        <v>6383.61</v>
      </c>
      <c r="J111" s="1">
        <v>50</v>
      </c>
      <c r="K111" s="1">
        <v>4277.38</v>
      </c>
      <c r="L111" s="1">
        <v>6</v>
      </c>
      <c r="M111" s="1" t="s">
        <v>93</v>
      </c>
    </row>
    <row r="112" spans="1:13" x14ac:dyDescent="0.3">
      <c r="A112" s="1" t="s">
        <v>180</v>
      </c>
      <c r="B112" s="1" t="s">
        <v>547</v>
      </c>
      <c r="C112" s="1" t="s">
        <v>13</v>
      </c>
      <c r="D112" s="1" t="s">
        <v>51</v>
      </c>
      <c r="E112" s="1" t="s">
        <v>40</v>
      </c>
      <c r="F112" s="1" t="s">
        <v>73</v>
      </c>
      <c r="G112" s="1">
        <v>411</v>
      </c>
      <c r="H112" s="1" t="s">
        <v>750</v>
      </c>
      <c r="I112" s="1">
        <v>3177.07</v>
      </c>
      <c r="J112" s="1">
        <v>150</v>
      </c>
      <c r="K112" s="1">
        <v>2157.58</v>
      </c>
      <c r="L112" s="1">
        <v>6</v>
      </c>
      <c r="M112" s="1" t="s">
        <v>93</v>
      </c>
    </row>
    <row r="113" spans="1:13" x14ac:dyDescent="0.3">
      <c r="A113" s="1" t="s">
        <v>427</v>
      </c>
      <c r="B113" s="1" t="s">
        <v>573</v>
      </c>
      <c r="C113" s="1" t="s">
        <v>17</v>
      </c>
      <c r="D113" s="1" t="s">
        <v>51</v>
      </c>
      <c r="E113" s="1" t="s">
        <v>62</v>
      </c>
      <c r="F113" s="1" t="s">
        <v>75</v>
      </c>
      <c r="G113" s="1">
        <v>587</v>
      </c>
      <c r="H113" s="1">
        <v>376</v>
      </c>
      <c r="I113" s="1">
        <v>3048.17</v>
      </c>
      <c r="J113" s="1">
        <v>0</v>
      </c>
      <c r="K113" s="1">
        <v>2059.4299999999998</v>
      </c>
      <c r="L113" s="1">
        <v>4</v>
      </c>
      <c r="M113" s="1" t="s">
        <v>90</v>
      </c>
    </row>
    <row r="114" spans="1:13" x14ac:dyDescent="0.3">
      <c r="A114" s="1" t="s">
        <v>428</v>
      </c>
      <c r="B114" s="1" t="s">
        <v>574</v>
      </c>
      <c r="C114" s="1" t="s">
        <v>5</v>
      </c>
      <c r="D114" s="1" t="s">
        <v>59</v>
      </c>
      <c r="E114" s="1" t="s">
        <v>40</v>
      </c>
      <c r="F114" s="1" t="s">
        <v>73</v>
      </c>
      <c r="G114" s="1">
        <v>1743</v>
      </c>
      <c r="H114" s="1">
        <v>117</v>
      </c>
      <c r="I114" s="1">
        <v>2135.66</v>
      </c>
      <c r="J114" s="1">
        <v>150</v>
      </c>
      <c r="K114" s="1">
        <v>1712.47</v>
      </c>
      <c r="L114" s="1">
        <v>8</v>
      </c>
      <c r="M114" s="1" t="s">
        <v>88</v>
      </c>
    </row>
    <row r="115" spans="1:13" x14ac:dyDescent="0.3">
      <c r="A115" s="1" t="s">
        <v>181</v>
      </c>
      <c r="B115" s="1" t="s">
        <v>575</v>
      </c>
      <c r="C115" s="1" t="s">
        <v>41</v>
      </c>
      <c r="D115" s="1" t="s">
        <v>47</v>
      </c>
      <c r="E115" s="1" t="s">
        <v>62</v>
      </c>
      <c r="F115" s="1" t="s">
        <v>72</v>
      </c>
      <c r="G115" s="1" t="s">
        <v>751</v>
      </c>
      <c r="H115" s="1" t="s">
        <v>752</v>
      </c>
      <c r="I115" s="1">
        <v>2499.5500000000002</v>
      </c>
      <c r="J115" s="1">
        <v>100</v>
      </c>
      <c r="K115" s="1">
        <v>1619.26</v>
      </c>
      <c r="L115" s="1">
        <v>3</v>
      </c>
      <c r="M115" s="1" t="s">
        <v>88</v>
      </c>
    </row>
    <row r="116" spans="1:13" x14ac:dyDescent="0.3">
      <c r="A116" s="1" t="s">
        <v>182</v>
      </c>
      <c r="B116" s="1" t="s">
        <v>576</v>
      </c>
      <c r="C116" s="1" t="s">
        <v>37</v>
      </c>
      <c r="D116" s="1" t="s">
        <v>51</v>
      </c>
      <c r="E116" s="1" t="s">
        <v>62</v>
      </c>
      <c r="F116" s="1" t="s">
        <v>75</v>
      </c>
      <c r="G116" s="1">
        <v>164</v>
      </c>
      <c r="H116" s="1">
        <v>523</v>
      </c>
      <c r="I116" s="1">
        <v>4554.42</v>
      </c>
      <c r="J116" s="1">
        <v>150</v>
      </c>
      <c r="K116" s="1">
        <v>3342.98</v>
      </c>
      <c r="L116" s="1">
        <v>5</v>
      </c>
      <c r="M116" s="1" t="s">
        <v>88</v>
      </c>
    </row>
    <row r="117" spans="1:13" x14ac:dyDescent="0.3">
      <c r="A117" s="1" t="s">
        <v>183</v>
      </c>
      <c r="B117" s="1" t="s">
        <v>577</v>
      </c>
      <c r="C117" s="1" t="s">
        <v>25</v>
      </c>
      <c r="D117" s="1" t="s">
        <v>51</v>
      </c>
      <c r="E117" s="1" t="s">
        <v>62</v>
      </c>
      <c r="F117" s="1" t="s">
        <v>72</v>
      </c>
      <c r="G117" s="1">
        <v>1669</v>
      </c>
      <c r="H117" s="1">
        <v>325</v>
      </c>
      <c r="I117" s="1">
        <v>3242.98</v>
      </c>
      <c r="J117" s="1">
        <v>0</v>
      </c>
      <c r="K117" s="1">
        <v>2299.13</v>
      </c>
      <c r="L117" s="1">
        <v>8</v>
      </c>
      <c r="M117" s="1" t="s">
        <v>90</v>
      </c>
    </row>
    <row r="118" spans="1:13" x14ac:dyDescent="0.3">
      <c r="A118" s="1" t="s">
        <v>184</v>
      </c>
      <c r="B118" s="1" t="s">
        <v>578</v>
      </c>
      <c r="C118" s="1" t="s">
        <v>33</v>
      </c>
      <c r="D118" s="1" t="s">
        <v>55</v>
      </c>
      <c r="E118" s="1" t="s">
        <v>682</v>
      </c>
      <c r="F118" s="1" t="s">
        <v>74</v>
      </c>
      <c r="G118" s="1">
        <v>487</v>
      </c>
      <c r="H118" s="1">
        <v>763</v>
      </c>
      <c r="I118" s="1">
        <v>6446.52</v>
      </c>
      <c r="J118" s="1">
        <v>100</v>
      </c>
      <c r="K118" s="1">
        <v>5442.44</v>
      </c>
      <c r="L118" s="1">
        <v>4</v>
      </c>
      <c r="M118" s="1" t="s">
        <v>93</v>
      </c>
    </row>
    <row r="119" spans="1:13" x14ac:dyDescent="0.3">
      <c r="A119" s="1" t="s">
        <v>185</v>
      </c>
      <c r="B119" s="1" t="s">
        <v>579</v>
      </c>
      <c r="C119" s="1" t="s">
        <v>5</v>
      </c>
      <c r="D119" s="1" t="s">
        <v>55</v>
      </c>
      <c r="E119" s="1" t="s">
        <v>40</v>
      </c>
      <c r="F119" s="1" t="s">
        <v>74</v>
      </c>
      <c r="G119" s="1">
        <v>366</v>
      </c>
      <c r="H119" s="1" t="s">
        <v>753</v>
      </c>
      <c r="I119" s="1">
        <v>938.5</v>
      </c>
      <c r="J119" s="1">
        <v>150</v>
      </c>
      <c r="K119" s="1">
        <v>603.41</v>
      </c>
      <c r="L119" s="1">
        <v>7</v>
      </c>
      <c r="M119" s="1" t="s">
        <v>93</v>
      </c>
    </row>
    <row r="120" spans="1:13" x14ac:dyDescent="0.3">
      <c r="A120" s="1" t="s">
        <v>429</v>
      </c>
      <c r="B120" s="1" t="s">
        <v>580</v>
      </c>
      <c r="C120" s="1" t="s">
        <v>13</v>
      </c>
      <c r="D120" s="1" t="s">
        <v>59</v>
      </c>
      <c r="E120" s="1" t="s">
        <v>62</v>
      </c>
      <c r="F120" s="1" t="s">
        <v>72</v>
      </c>
      <c r="G120" s="1">
        <v>149</v>
      </c>
      <c r="H120" s="1" t="s">
        <v>754</v>
      </c>
      <c r="I120" s="1">
        <v>1174.4100000000001</v>
      </c>
      <c r="J120" s="1">
        <v>50</v>
      </c>
      <c r="K120" s="1">
        <v>944.96</v>
      </c>
      <c r="L120" s="1">
        <v>1</v>
      </c>
      <c r="M120" s="1" t="s">
        <v>93</v>
      </c>
    </row>
    <row r="121" spans="1:13" x14ac:dyDescent="0.3">
      <c r="A121" s="1" t="s">
        <v>186</v>
      </c>
      <c r="B121" s="1" t="s">
        <v>567</v>
      </c>
      <c r="C121" s="1" t="s">
        <v>9</v>
      </c>
      <c r="D121" s="1" t="s">
        <v>64</v>
      </c>
      <c r="E121" s="1" t="s">
        <v>685</v>
      </c>
      <c r="F121" s="1" t="s">
        <v>71</v>
      </c>
      <c r="G121" s="1" t="s">
        <v>755</v>
      </c>
      <c r="H121" s="1" t="s">
        <v>756</v>
      </c>
      <c r="I121" s="1">
        <v>4079.99</v>
      </c>
      <c r="J121" s="1">
        <v>100</v>
      </c>
      <c r="K121" s="1">
        <v>3446.28</v>
      </c>
      <c r="L121" s="1">
        <v>6</v>
      </c>
      <c r="M121" s="1" t="s">
        <v>88</v>
      </c>
    </row>
    <row r="122" spans="1:13" x14ac:dyDescent="0.3">
      <c r="A122" s="1" t="s">
        <v>187</v>
      </c>
      <c r="B122" s="1" t="s">
        <v>511</v>
      </c>
      <c r="C122" s="1" t="s">
        <v>25</v>
      </c>
      <c r="D122" s="1" t="s">
        <v>55</v>
      </c>
      <c r="E122" s="1" t="s">
        <v>62</v>
      </c>
      <c r="F122" s="1" t="s">
        <v>73</v>
      </c>
      <c r="G122" s="1">
        <v>1660</v>
      </c>
      <c r="H122" s="1">
        <v>516</v>
      </c>
      <c r="I122" s="1">
        <v>5546.25</v>
      </c>
      <c r="J122" s="1">
        <v>100</v>
      </c>
      <c r="K122" s="1">
        <v>4590.32</v>
      </c>
      <c r="L122" s="1">
        <v>3</v>
      </c>
      <c r="M122" s="1" t="s">
        <v>88</v>
      </c>
    </row>
    <row r="123" spans="1:13" x14ac:dyDescent="0.3">
      <c r="A123" s="1" t="s">
        <v>188</v>
      </c>
      <c r="B123" s="1" t="s">
        <v>581</v>
      </c>
      <c r="C123" s="1" t="s">
        <v>9</v>
      </c>
      <c r="D123" s="1" t="s">
        <v>47</v>
      </c>
      <c r="E123" s="1" t="s">
        <v>20</v>
      </c>
      <c r="F123" s="1" t="s">
        <v>73</v>
      </c>
      <c r="G123" s="1">
        <v>625</v>
      </c>
      <c r="H123" s="1">
        <v>486</v>
      </c>
      <c r="I123" s="1">
        <v>3671.42</v>
      </c>
      <c r="J123" s="1">
        <v>100</v>
      </c>
      <c r="K123" s="1">
        <v>2595.2199999999998</v>
      </c>
      <c r="L123" s="1">
        <v>4</v>
      </c>
      <c r="M123" s="1" t="s">
        <v>88</v>
      </c>
    </row>
    <row r="124" spans="1:13" x14ac:dyDescent="0.3">
      <c r="A124" s="1" t="s">
        <v>189</v>
      </c>
      <c r="B124" s="1" t="s">
        <v>516</v>
      </c>
      <c r="C124" s="1" t="s">
        <v>5</v>
      </c>
      <c r="D124" s="1" t="s">
        <v>55</v>
      </c>
      <c r="E124" s="1" t="s">
        <v>712</v>
      </c>
      <c r="F124" s="1" t="s">
        <v>74</v>
      </c>
      <c r="G124" s="1">
        <v>1109</v>
      </c>
      <c r="H124" s="1" t="s">
        <v>757</v>
      </c>
      <c r="I124" s="1">
        <v>4506.1499999999996</v>
      </c>
      <c r="J124" s="1">
        <v>0</v>
      </c>
      <c r="K124" s="1">
        <v>3204.33</v>
      </c>
      <c r="L124" s="1">
        <v>8</v>
      </c>
      <c r="M124" s="1" t="s">
        <v>90</v>
      </c>
    </row>
    <row r="125" spans="1:13" x14ac:dyDescent="0.3">
      <c r="A125" s="1" t="s">
        <v>190</v>
      </c>
      <c r="B125" s="1" t="s">
        <v>524</v>
      </c>
      <c r="C125" s="1" t="s">
        <v>21</v>
      </c>
      <c r="D125" s="1" t="s">
        <v>51</v>
      </c>
      <c r="E125" s="1" t="s">
        <v>686</v>
      </c>
      <c r="F125" s="1" t="s">
        <v>71</v>
      </c>
      <c r="G125" s="1" t="s">
        <v>758</v>
      </c>
      <c r="H125" s="1">
        <v>241</v>
      </c>
      <c r="I125" s="1">
        <v>1760.03</v>
      </c>
      <c r="J125" s="1">
        <v>150</v>
      </c>
      <c r="K125" s="1">
        <v>1057.8900000000001</v>
      </c>
      <c r="L125" s="1">
        <v>2</v>
      </c>
      <c r="M125" s="1" t="s">
        <v>90</v>
      </c>
    </row>
    <row r="126" spans="1:13" x14ac:dyDescent="0.3">
      <c r="A126" s="1" t="s">
        <v>430</v>
      </c>
      <c r="B126" s="1" t="s">
        <v>582</v>
      </c>
      <c r="C126" s="1" t="s">
        <v>17</v>
      </c>
      <c r="D126" s="1" t="s">
        <v>64</v>
      </c>
      <c r="E126" s="1" t="s">
        <v>40</v>
      </c>
      <c r="F126" s="1" t="s">
        <v>75</v>
      </c>
      <c r="G126" s="1">
        <v>982</v>
      </c>
      <c r="H126" s="1">
        <v>300</v>
      </c>
      <c r="I126" s="1">
        <v>2690.73</v>
      </c>
      <c r="J126" s="1">
        <v>0</v>
      </c>
      <c r="K126" s="1">
        <v>1825.48</v>
      </c>
      <c r="L126" s="1">
        <v>8</v>
      </c>
      <c r="M126" s="1" t="s">
        <v>90</v>
      </c>
    </row>
    <row r="127" spans="1:13" x14ac:dyDescent="0.3">
      <c r="A127" s="1" t="s">
        <v>431</v>
      </c>
      <c r="B127" s="1" t="s">
        <v>583</v>
      </c>
      <c r="C127" s="1" t="s">
        <v>9</v>
      </c>
      <c r="D127" s="1" t="s">
        <v>47</v>
      </c>
      <c r="E127" s="1" t="s">
        <v>28</v>
      </c>
      <c r="F127" s="1" t="s">
        <v>75</v>
      </c>
      <c r="G127" s="1">
        <v>1294</v>
      </c>
      <c r="H127" s="1" t="s">
        <v>759</v>
      </c>
      <c r="I127" s="1">
        <v>4134.2700000000004</v>
      </c>
      <c r="J127" s="1">
        <v>100</v>
      </c>
      <c r="K127" s="1">
        <v>2492.63</v>
      </c>
      <c r="L127" s="1">
        <v>8</v>
      </c>
      <c r="M127" s="1" t="s">
        <v>93</v>
      </c>
    </row>
    <row r="128" spans="1:13" x14ac:dyDescent="0.3">
      <c r="A128" s="1" t="s">
        <v>432</v>
      </c>
      <c r="B128" s="1" t="s">
        <v>584</v>
      </c>
      <c r="C128" s="1" t="s">
        <v>17</v>
      </c>
      <c r="D128" s="1" t="s">
        <v>55</v>
      </c>
      <c r="E128" s="1" t="s">
        <v>40</v>
      </c>
      <c r="F128" s="1" t="s">
        <v>74</v>
      </c>
      <c r="G128" s="1" t="s">
        <v>760</v>
      </c>
      <c r="H128" s="1">
        <v>355</v>
      </c>
      <c r="I128" s="1">
        <v>3902.37</v>
      </c>
      <c r="J128" s="1">
        <v>0</v>
      </c>
      <c r="K128" s="1">
        <v>3092.6</v>
      </c>
      <c r="L128" s="1">
        <v>3</v>
      </c>
      <c r="M128" s="1" t="s">
        <v>90</v>
      </c>
    </row>
    <row r="129" spans="1:13" x14ac:dyDescent="0.3">
      <c r="A129" s="1" t="s">
        <v>191</v>
      </c>
      <c r="B129" s="1" t="s">
        <v>585</v>
      </c>
      <c r="C129" s="1" t="s">
        <v>37</v>
      </c>
      <c r="D129" s="1" t="s">
        <v>64</v>
      </c>
      <c r="E129" s="1" t="s">
        <v>62</v>
      </c>
      <c r="F129" s="1" t="s">
        <v>73</v>
      </c>
      <c r="G129" s="1">
        <v>848</v>
      </c>
      <c r="H129" s="1">
        <v>307</v>
      </c>
      <c r="I129" s="1">
        <v>3062.61</v>
      </c>
      <c r="J129" s="1">
        <v>50</v>
      </c>
      <c r="K129" s="1">
        <v>2267.41</v>
      </c>
      <c r="L129" s="1">
        <v>3</v>
      </c>
      <c r="M129" s="1" t="s">
        <v>93</v>
      </c>
    </row>
    <row r="130" spans="1:13" x14ac:dyDescent="0.3">
      <c r="A130" s="1" t="s">
        <v>192</v>
      </c>
      <c r="B130" s="1" t="s">
        <v>586</v>
      </c>
      <c r="C130" s="1" t="s">
        <v>25</v>
      </c>
      <c r="D130" s="1" t="s">
        <v>59</v>
      </c>
      <c r="E130" s="1" t="s">
        <v>20</v>
      </c>
      <c r="F130" s="1" t="s">
        <v>72</v>
      </c>
      <c r="G130" s="1">
        <v>1178</v>
      </c>
      <c r="H130" s="1">
        <v>727</v>
      </c>
      <c r="I130" s="1">
        <v>6106.26</v>
      </c>
      <c r="J130" s="1">
        <v>150</v>
      </c>
      <c r="K130" s="1">
        <v>4880.09</v>
      </c>
      <c r="L130" s="1">
        <v>4</v>
      </c>
      <c r="M130" s="1" t="s">
        <v>90</v>
      </c>
    </row>
    <row r="131" spans="1:13" x14ac:dyDescent="0.3">
      <c r="A131" s="1" t="s">
        <v>433</v>
      </c>
      <c r="B131" s="1" t="s">
        <v>587</v>
      </c>
      <c r="C131" s="1" t="s">
        <v>21</v>
      </c>
      <c r="D131" s="1" t="s">
        <v>59</v>
      </c>
      <c r="E131" s="1" t="s">
        <v>20</v>
      </c>
      <c r="F131" s="1" t="s">
        <v>71</v>
      </c>
      <c r="G131" s="1">
        <v>1120</v>
      </c>
      <c r="H131" s="1">
        <v>477</v>
      </c>
      <c r="I131" s="1">
        <v>4520.7299999999996</v>
      </c>
      <c r="J131" s="1">
        <v>100</v>
      </c>
      <c r="K131" s="1">
        <v>3166</v>
      </c>
      <c r="L131" s="1">
        <v>1</v>
      </c>
      <c r="M131" s="1" t="s">
        <v>88</v>
      </c>
    </row>
    <row r="132" spans="1:13" x14ac:dyDescent="0.3">
      <c r="A132" s="1" t="s">
        <v>193</v>
      </c>
      <c r="B132" s="1" t="s">
        <v>588</v>
      </c>
      <c r="C132" s="1" t="s">
        <v>41</v>
      </c>
      <c r="D132" s="1" t="s">
        <v>59</v>
      </c>
      <c r="E132" s="1" t="s">
        <v>686</v>
      </c>
      <c r="F132" s="1" t="s">
        <v>74</v>
      </c>
      <c r="G132" s="1">
        <v>1816</v>
      </c>
      <c r="H132" s="1">
        <v>164</v>
      </c>
      <c r="I132" s="1">
        <v>2615.58</v>
      </c>
      <c r="J132" s="1">
        <v>50</v>
      </c>
      <c r="K132" s="1">
        <v>1778.01</v>
      </c>
      <c r="L132" s="1">
        <v>5</v>
      </c>
      <c r="M132" s="1" t="s">
        <v>88</v>
      </c>
    </row>
    <row r="133" spans="1:13" x14ac:dyDescent="0.3">
      <c r="A133" s="1" t="s">
        <v>194</v>
      </c>
      <c r="B133" s="1" t="s">
        <v>525</v>
      </c>
      <c r="C133" s="1" t="s">
        <v>5</v>
      </c>
      <c r="D133" s="1" t="s">
        <v>55</v>
      </c>
      <c r="E133" s="1" t="s">
        <v>40</v>
      </c>
      <c r="F133" s="1" t="s">
        <v>74</v>
      </c>
      <c r="G133" s="1">
        <v>1579</v>
      </c>
      <c r="H133" s="1" t="s">
        <v>761</v>
      </c>
      <c r="I133" s="1">
        <v>2239.88</v>
      </c>
      <c r="J133" s="1">
        <v>0</v>
      </c>
      <c r="K133" s="1">
        <v>1554.1</v>
      </c>
      <c r="L133" s="1">
        <v>5</v>
      </c>
      <c r="M133" s="1" t="s">
        <v>90</v>
      </c>
    </row>
    <row r="134" spans="1:13" x14ac:dyDescent="0.3">
      <c r="A134" s="1" t="s">
        <v>195</v>
      </c>
      <c r="B134" s="1" t="s">
        <v>589</v>
      </c>
      <c r="C134" s="1" t="s">
        <v>25</v>
      </c>
      <c r="D134" s="1" t="s">
        <v>55</v>
      </c>
      <c r="E134" s="1" t="s">
        <v>28</v>
      </c>
      <c r="F134" s="1" t="s">
        <v>74</v>
      </c>
      <c r="G134" s="1">
        <v>631</v>
      </c>
      <c r="H134" s="1">
        <v>395</v>
      </c>
      <c r="I134" s="1">
        <v>3623.14</v>
      </c>
      <c r="J134" s="1">
        <v>150</v>
      </c>
      <c r="K134" s="1">
        <v>3020.28</v>
      </c>
      <c r="L134" s="1">
        <v>5</v>
      </c>
      <c r="M134" s="1" t="s">
        <v>88</v>
      </c>
    </row>
    <row r="135" spans="1:13" x14ac:dyDescent="0.3">
      <c r="A135" s="1" t="s">
        <v>434</v>
      </c>
      <c r="B135" s="1" t="s">
        <v>590</v>
      </c>
      <c r="C135" s="1" t="s">
        <v>33</v>
      </c>
      <c r="D135" s="1" t="s">
        <v>64</v>
      </c>
      <c r="E135" s="1" t="s">
        <v>712</v>
      </c>
      <c r="F135" s="1" t="s">
        <v>75</v>
      </c>
      <c r="G135" s="1">
        <v>1560</v>
      </c>
      <c r="H135" s="1">
        <v>243</v>
      </c>
      <c r="I135" s="1">
        <v>2614.44</v>
      </c>
      <c r="J135" s="1">
        <v>100</v>
      </c>
      <c r="K135" s="1">
        <v>1867.23</v>
      </c>
      <c r="L135" s="1">
        <v>3</v>
      </c>
      <c r="M135" s="1" t="s">
        <v>93</v>
      </c>
    </row>
    <row r="136" spans="1:13" x14ac:dyDescent="0.3">
      <c r="A136" s="1" t="s">
        <v>196</v>
      </c>
      <c r="B136" s="1" t="s">
        <v>591</v>
      </c>
      <c r="C136" s="1" t="s">
        <v>41</v>
      </c>
      <c r="D136" s="1" t="s">
        <v>64</v>
      </c>
      <c r="E136" s="1" t="s">
        <v>40</v>
      </c>
      <c r="F136" s="1" t="s">
        <v>71</v>
      </c>
      <c r="G136" s="1">
        <v>769</v>
      </c>
      <c r="H136" s="1" t="s">
        <v>762</v>
      </c>
      <c r="I136" s="1">
        <v>2078.83</v>
      </c>
      <c r="J136" s="1">
        <v>50</v>
      </c>
      <c r="K136" s="1">
        <v>1249.8499999999999</v>
      </c>
      <c r="L136" s="1">
        <v>4</v>
      </c>
      <c r="M136" s="1" t="s">
        <v>90</v>
      </c>
    </row>
    <row r="137" spans="1:13" x14ac:dyDescent="0.3">
      <c r="A137" s="1" t="s">
        <v>197</v>
      </c>
      <c r="B137" s="1" t="s">
        <v>592</v>
      </c>
      <c r="C137" s="1" t="s">
        <v>13</v>
      </c>
      <c r="D137" s="1" t="s">
        <v>51</v>
      </c>
      <c r="E137" s="1" t="s">
        <v>62</v>
      </c>
      <c r="F137" s="1" t="s">
        <v>74</v>
      </c>
      <c r="G137" s="1">
        <v>1785</v>
      </c>
      <c r="H137" s="1">
        <v>286</v>
      </c>
      <c r="I137" s="1">
        <v>2845.13</v>
      </c>
      <c r="J137" s="1">
        <v>50</v>
      </c>
      <c r="K137" s="1">
        <v>2167.84</v>
      </c>
      <c r="L137" s="1">
        <v>3</v>
      </c>
      <c r="M137" s="1" t="s">
        <v>88</v>
      </c>
    </row>
    <row r="138" spans="1:13" x14ac:dyDescent="0.3">
      <c r="A138" s="1" t="s">
        <v>435</v>
      </c>
      <c r="B138" s="1" t="s">
        <v>593</v>
      </c>
      <c r="C138" s="1" t="s">
        <v>13</v>
      </c>
      <c r="D138" s="1" t="s">
        <v>51</v>
      </c>
      <c r="E138" s="1" t="s">
        <v>20</v>
      </c>
      <c r="F138" s="1" t="s">
        <v>75</v>
      </c>
      <c r="G138" s="1">
        <v>1632</v>
      </c>
      <c r="H138" s="1" t="s">
        <v>763</v>
      </c>
      <c r="I138" s="1">
        <v>5426.53</v>
      </c>
      <c r="J138" s="1">
        <v>150</v>
      </c>
      <c r="K138" s="1">
        <v>4555.6899999999996</v>
      </c>
      <c r="L138" s="1">
        <v>2</v>
      </c>
      <c r="M138" s="1" t="s">
        <v>90</v>
      </c>
    </row>
    <row r="139" spans="1:13" x14ac:dyDescent="0.3">
      <c r="A139" s="1" t="s">
        <v>198</v>
      </c>
      <c r="B139" s="1" t="s">
        <v>594</v>
      </c>
      <c r="C139" s="1" t="s">
        <v>9</v>
      </c>
      <c r="D139" s="1" t="s">
        <v>59</v>
      </c>
      <c r="E139" s="1" t="s">
        <v>62</v>
      </c>
      <c r="F139" s="1" t="s">
        <v>73</v>
      </c>
      <c r="G139" s="1" t="s">
        <v>764</v>
      </c>
      <c r="H139" s="1">
        <v>519</v>
      </c>
      <c r="I139" s="1">
        <v>4303.34</v>
      </c>
      <c r="J139" s="1">
        <v>50</v>
      </c>
      <c r="K139" s="1">
        <v>3077.5</v>
      </c>
      <c r="L139" s="1">
        <v>2</v>
      </c>
      <c r="M139" s="1" t="s">
        <v>88</v>
      </c>
    </row>
    <row r="140" spans="1:13" x14ac:dyDescent="0.3">
      <c r="A140" s="1" t="s">
        <v>436</v>
      </c>
      <c r="B140" s="1" t="s">
        <v>481</v>
      </c>
      <c r="C140" s="1" t="s">
        <v>21</v>
      </c>
      <c r="D140" s="1" t="s">
        <v>64</v>
      </c>
      <c r="E140" s="1" t="s">
        <v>685</v>
      </c>
      <c r="F140" s="1" t="s">
        <v>73</v>
      </c>
      <c r="G140" s="1">
        <v>375</v>
      </c>
      <c r="H140" s="1" t="s">
        <v>765</v>
      </c>
      <c r="I140" s="1">
        <v>3578.58</v>
      </c>
      <c r="J140" s="1">
        <v>150</v>
      </c>
      <c r="K140" s="1">
        <v>2759.55</v>
      </c>
      <c r="L140" s="1">
        <v>2</v>
      </c>
      <c r="M140" s="1" t="s">
        <v>90</v>
      </c>
    </row>
    <row r="141" spans="1:13" x14ac:dyDescent="0.3">
      <c r="A141" s="1" t="s">
        <v>199</v>
      </c>
      <c r="B141" s="1" t="s">
        <v>571</v>
      </c>
      <c r="C141" s="1" t="s">
        <v>13</v>
      </c>
      <c r="D141" s="1" t="s">
        <v>51</v>
      </c>
      <c r="E141" s="1" t="s">
        <v>712</v>
      </c>
      <c r="F141" s="1" t="s">
        <v>74</v>
      </c>
      <c r="G141" s="1">
        <v>1585</v>
      </c>
      <c r="H141" s="1">
        <v>386</v>
      </c>
      <c r="I141" s="1">
        <v>3605.64</v>
      </c>
      <c r="J141" s="1">
        <v>0</v>
      </c>
      <c r="K141" s="1">
        <v>2413.37</v>
      </c>
      <c r="L141" s="1">
        <v>1</v>
      </c>
      <c r="M141" s="1" t="s">
        <v>90</v>
      </c>
    </row>
    <row r="142" spans="1:13" x14ac:dyDescent="0.3">
      <c r="A142" s="1" t="s">
        <v>200</v>
      </c>
      <c r="B142" s="1" t="s">
        <v>595</v>
      </c>
      <c r="C142" s="1" t="s">
        <v>25</v>
      </c>
      <c r="D142" s="1" t="s">
        <v>64</v>
      </c>
      <c r="E142" s="1" t="s">
        <v>40</v>
      </c>
      <c r="F142" s="1" t="s">
        <v>72</v>
      </c>
      <c r="G142" s="1" t="s">
        <v>766</v>
      </c>
      <c r="H142" s="1" t="s">
        <v>767</v>
      </c>
      <c r="I142" s="1">
        <v>6006.47</v>
      </c>
      <c r="J142" s="1">
        <v>100</v>
      </c>
      <c r="K142" s="1">
        <v>4987.54</v>
      </c>
      <c r="L142" s="1">
        <v>7</v>
      </c>
      <c r="M142" s="1" t="s">
        <v>90</v>
      </c>
    </row>
    <row r="143" spans="1:13" x14ac:dyDescent="0.3">
      <c r="A143" s="1" t="s">
        <v>201</v>
      </c>
      <c r="B143" s="1" t="s">
        <v>596</v>
      </c>
      <c r="C143" s="1" t="s">
        <v>21</v>
      </c>
      <c r="D143" s="1" t="s">
        <v>64</v>
      </c>
      <c r="E143" s="1" t="s">
        <v>686</v>
      </c>
      <c r="F143" s="1" t="s">
        <v>74</v>
      </c>
      <c r="G143" s="1">
        <v>1005</v>
      </c>
      <c r="H143" s="1" t="s">
        <v>768</v>
      </c>
      <c r="I143" s="1">
        <v>4566.5</v>
      </c>
      <c r="J143" s="1">
        <v>50</v>
      </c>
      <c r="K143" s="1">
        <v>3736.55</v>
      </c>
      <c r="L143" s="1">
        <v>5</v>
      </c>
      <c r="M143" s="1" t="s">
        <v>88</v>
      </c>
    </row>
    <row r="144" spans="1:13" x14ac:dyDescent="0.3">
      <c r="A144" s="1" t="s">
        <v>202</v>
      </c>
      <c r="B144" s="1" t="s">
        <v>597</v>
      </c>
      <c r="C144" s="1" t="s">
        <v>25</v>
      </c>
      <c r="D144" s="1" t="s">
        <v>55</v>
      </c>
      <c r="E144" s="1" t="s">
        <v>40</v>
      </c>
      <c r="F144" s="1" t="s">
        <v>73</v>
      </c>
      <c r="G144" s="1">
        <v>574</v>
      </c>
      <c r="H144" s="1" t="s">
        <v>769</v>
      </c>
      <c r="I144" s="1">
        <v>1408.75</v>
      </c>
      <c r="J144" s="1">
        <v>0</v>
      </c>
      <c r="K144" s="1">
        <v>941.34</v>
      </c>
      <c r="L144" s="1">
        <v>2</v>
      </c>
      <c r="M144" s="1" t="s">
        <v>90</v>
      </c>
    </row>
    <row r="145" spans="1:13" x14ac:dyDescent="0.3">
      <c r="A145" s="1" t="s">
        <v>203</v>
      </c>
      <c r="B145" s="1" t="s">
        <v>598</v>
      </c>
      <c r="C145" s="1" t="s">
        <v>33</v>
      </c>
      <c r="D145" s="1" t="s">
        <v>55</v>
      </c>
      <c r="E145" s="1" t="s">
        <v>40</v>
      </c>
      <c r="F145" s="1" t="s">
        <v>71</v>
      </c>
      <c r="G145" s="1">
        <v>276</v>
      </c>
      <c r="H145" s="1" t="s">
        <v>762</v>
      </c>
      <c r="I145" s="1">
        <v>2258.46</v>
      </c>
      <c r="J145" s="1">
        <v>50</v>
      </c>
      <c r="K145" s="1">
        <v>1706.83</v>
      </c>
      <c r="L145" s="1">
        <v>3</v>
      </c>
      <c r="M145" s="1" t="s">
        <v>90</v>
      </c>
    </row>
    <row r="146" spans="1:13" x14ac:dyDescent="0.3">
      <c r="A146" s="1" t="s">
        <v>204</v>
      </c>
      <c r="B146" s="1" t="s">
        <v>579</v>
      </c>
      <c r="C146" s="1" t="s">
        <v>41</v>
      </c>
      <c r="D146" s="1" t="s">
        <v>51</v>
      </c>
      <c r="E146" s="1" t="s">
        <v>685</v>
      </c>
      <c r="F146" s="1" t="s">
        <v>71</v>
      </c>
      <c r="G146" s="1">
        <v>976</v>
      </c>
      <c r="H146" s="1">
        <v>400</v>
      </c>
      <c r="I146" s="1">
        <v>4144.67</v>
      </c>
      <c r="J146" s="1">
        <v>100</v>
      </c>
      <c r="K146" s="1">
        <v>3140.25</v>
      </c>
      <c r="L146" s="1">
        <v>7</v>
      </c>
      <c r="M146" s="1" t="s">
        <v>93</v>
      </c>
    </row>
    <row r="147" spans="1:13" x14ac:dyDescent="0.3">
      <c r="A147" s="1" t="s">
        <v>205</v>
      </c>
      <c r="B147" s="1" t="s">
        <v>599</v>
      </c>
      <c r="C147" s="1" t="s">
        <v>9</v>
      </c>
      <c r="D147" s="1" t="s">
        <v>51</v>
      </c>
      <c r="E147" s="1" t="s">
        <v>682</v>
      </c>
      <c r="F147" s="1" t="s">
        <v>73</v>
      </c>
      <c r="G147" s="1">
        <v>1464</v>
      </c>
      <c r="H147" s="1" t="s">
        <v>770</v>
      </c>
      <c r="I147" s="1">
        <v>3929.19</v>
      </c>
      <c r="J147" s="1">
        <v>100</v>
      </c>
      <c r="K147" s="1">
        <v>2931.28</v>
      </c>
      <c r="L147" s="1">
        <v>4</v>
      </c>
      <c r="M147" s="1" t="s">
        <v>93</v>
      </c>
    </row>
    <row r="148" spans="1:13" x14ac:dyDescent="0.3">
      <c r="A148" s="1" t="s">
        <v>206</v>
      </c>
      <c r="B148" s="1" t="s">
        <v>600</v>
      </c>
      <c r="C148" s="1" t="s">
        <v>21</v>
      </c>
      <c r="D148" s="1" t="s">
        <v>59</v>
      </c>
      <c r="E148" s="1" t="s">
        <v>712</v>
      </c>
      <c r="F148" s="1" t="s">
        <v>75</v>
      </c>
      <c r="G148" s="1" t="s">
        <v>771</v>
      </c>
      <c r="H148" s="1">
        <v>104</v>
      </c>
      <c r="I148" s="1">
        <v>846.48</v>
      </c>
      <c r="J148" s="1">
        <v>50</v>
      </c>
      <c r="K148" s="1">
        <v>530.69000000000005</v>
      </c>
      <c r="L148" s="1">
        <v>8</v>
      </c>
      <c r="M148" s="1" t="s">
        <v>93</v>
      </c>
    </row>
    <row r="149" spans="1:13" x14ac:dyDescent="0.3">
      <c r="A149" s="1" t="s">
        <v>207</v>
      </c>
      <c r="B149" s="1" t="s">
        <v>601</v>
      </c>
      <c r="C149" s="1" t="s">
        <v>29</v>
      </c>
      <c r="D149" s="1" t="s">
        <v>64</v>
      </c>
      <c r="E149" s="1" t="s">
        <v>40</v>
      </c>
      <c r="F149" s="1" t="s">
        <v>73</v>
      </c>
      <c r="G149" s="1">
        <v>264</v>
      </c>
      <c r="H149" s="1" t="s">
        <v>772</v>
      </c>
      <c r="I149" s="1">
        <v>1421.3</v>
      </c>
      <c r="J149" s="1">
        <v>50</v>
      </c>
      <c r="K149" s="1">
        <v>892.52</v>
      </c>
      <c r="L149" s="1">
        <v>8</v>
      </c>
      <c r="M149" s="1" t="s">
        <v>88</v>
      </c>
    </row>
    <row r="150" spans="1:13" x14ac:dyDescent="0.3">
      <c r="A150" s="1" t="s">
        <v>208</v>
      </c>
      <c r="B150" s="1" t="s">
        <v>602</v>
      </c>
      <c r="C150" s="1" t="s">
        <v>41</v>
      </c>
      <c r="D150" s="1" t="s">
        <v>51</v>
      </c>
      <c r="E150" s="1" t="s">
        <v>62</v>
      </c>
      <c r="F150" s="1" t="s">
        <v>72</v>
      </c>
      <c r="G150" s="1" t="s">
        <v>773</v>
      </c>
      <c r="H150" s="1">
        <v>345</v>
      </c>
      <c r="I150" s="1">
        <v>3214.04</v>
      </c>
      <c r="J150" s="1">
        <v>150</v>
      </c>
      <c r="K150" s="1">
        <v>1978.47</v>
      </c>
      <c r="L150" s="1">
        <v>2</v>
      </c>
      <c r="M150" s="1" t="s">
        <v>88</v>
      </c>
    </row>
    <row r="151" spans="1:13" x14ac:dyDescent="0.3">
      <c r="A151" s="1" t="s">
        <v>437</v>
      </c>
      <c r="B151" s="1" t="s">
        <v>603</v>
      </c>
      <c r="C151" s="1" t="s">
        <v>9</v>
      </c>
      <c r="D151" s="1" t="s">
        <v>51</v>
      </c>
      <c r="E151" s="1" t="s">
        <v>62</v>
      </c>
      <c r="F151" s="1" t="s">
        <v>72</v>
      </c>
      <c r="G151" s="1">
        <v>354</v>
      </c>
      <c r="H151" s="1" t="s">
        <v>774</v>
      </c>
      <c r="I151" s="1">
        <v>2552.34</v>
      </c>
      <c r="J151" s="1">
        <v>150</v>
      </c>
      <c r="K151" s="1">
        <v>1983.02</v>
      </c>
      <c r="L151" s="1">
        <v>4</v>
      </c>
      <c r="M151" s="1" t="s">
        <v>93</v>
      </c>
    </row>
    <row r="152" spans="1:13" x14ac:dyDescent="0.3">
      <c r="A152" s="1" t="s">
        <v>209</v>
      </c>
      <c r="B152" s="1" t="s">
        <v>491</v>
      </c>
      <c r="C152" s="1" t="s">
        <v>33</v>
      </c>
      <c r="D152" s="1" t="s">
        <v>55</v>
      </c>
      <c r="E152" s="1" t="s">
        <v>685</v>
      </c>
      <c r="F152" s="1" t="s">
        <v>75</v>
      </c>
      <c r="G152" s="1">
        <v>1150</v>
      </c>
      <c r="H152" s="1" t="s">
        <v>775</v>
      </c>
      <c r="I152" s="1">
        <v>4635.3500000000004</v>
      </c>
      <c r="J152" s="1">
        <v>100</v>
      </c>
      <c r="K152" s="1">
        <v>2915.95</v>
      </c>
      <c r="L152" s="1">
        <v>8</v>
      </c>
      <c r="M152" s="1" t="s">
        <v>90</v>
      </c>
    </row>
    <row r="153" spans="1:13" x14ac:dyDescent="0.3">
      <c r="A153" s="1" t="s">
        <v>210</v>
      </c>
      <c r="B153" s="1" t="s">
        <v>604</v>
      </c>
      <c r="C153" s="1" t="s">
        <v>21</v>
      </c>
      <c r="D153" s="1" t="s">
        <v>59</v>
      </c>
      <c r="E153" s="1" t="s">
        <v>62</v>
      </c>
      <c r="F153" s="1" t="s">
        <v>73</v>
      </c>
      <c r="G153" s="1">
        <v>1538</v>
      </c>
      <c r="H153" s="1">
        <v>747</v>
      </c>
      <c r="I153" s="1">
        <v>5443.89</v>
      </c>
      <c r="J153" s="1">
        <v>0</v>
      </c>
      <c r="K153" s="1">
        <v>3269.72</v>
      </c>
      <c r="L153" s="1">
        <v>5</v>
      </c>
      <c r="M153" s="1" t="s">
        <v>93</v>
      </c>
    </row>
    <row r="154" spans="1:13" x14ac:dyDescent="0.3">
      <c r="A154" s="1" t="s">
        <v>211</v>
      </c>
      <c r="B154" s="1" t="s">
        <v>605</v>
      </c>
      <c r="C154" s="1" t="s">
        <v>41</v>
      </c>
      <c r="D154" s="1" t="s">
        <v>55</v>
      </c>
      <c r="E154" s="1" t="s">
        <v>20</v>
      </c>
      <c r="F154" s="1" t="s">
        <v>73</v>
      </c>
      <c r="G154" s="1">
        <v>875</v>
      </c>
      <c r="H154" s="1">
        <v>78</v>
      </c>
      <c r="I154" s="1">
        <v>1027.8</v>
      </c>
      <c r="J154" s="1">
        <v>50</v>
      </c>
      <c r="K154" s="1">
        <v>790.75</v>
      </c>
      <c r="L154" s="1">
        <v>1</v>
      </c>
      <c r="M154" s="1" t="s">
        <v>88</v>
      </c>
    </row>
    <row r="155" spans="1:13" x14ac:dyDescent="0.3">
      <c r="A155" s="1" t="s">
        <v>438</v>
      </c>
      <c r="B155" s="1" t="s">
        <v>498</v>
      </c>
      <c r="C155" s="1" t="s">
        <v>33</v>
      </c>
      <c r="D155" s="1" t="s">
        <v>55</v>
      </c>
      <c r="E155" s="1" t="s">
        <v>682</v>
      </c>
      <c r="F155" s="1" t="s">
        <v>74</v>
      </c>
      <c r="G155" s="1">
        <v>742</v>
      </c>
      <c r="H155" s="1" t="s">
        <v>776</v>
      </c>
      <c r="I155" s="1">
        <v>3897.65</v>
      </c>
      <c r="J155" s="1">
        <v>50</v>
      </c>
      <c r="K155" s="1">
        <v>2376</v>
      </c>
      <c r="L155" s="1">
        <v>3</v>
      </c>
      <c r="M155" s="1" t="s">
        <v>90</v>
      </c>
    </row>
    <row r="156" spans="1:13" x14ac:dyDescent="0.3">
      <c r="A156" s="1" t="s">
        <v>212</v>
      </c>
      <c r="B156" s="1" t="s">
        <v>606</v>
      </c>
      <c r="C156" s="1" t="s">
        <v>5</v>
      </c>
      <c r="D156" s="1" t="s">
        <v>47</v>
      </c>
      <c r="E156" s="1" t="s">
        <v>685</v>
      </c>
      <c r="F156" s="1" t="s">
        <v>71</v>
      </c>
      <c r="G156" s="1">
        <v>819</v>
      </c>
      <c r="H156" s="1">
        <v>403</v>
      </c>
      <c r="I156" s="1">
        <v>3376.28</v>
      </c>
      <c r="J156" s="1">
        <v>150</v>
      </c>
      <c r="K156" s="1">
        <v>2097.06</v>
      </c>
      <c r="L156" s="1">
        <v>6</v>
      </c>
      <c r="M156" s="1" t="s">
        <v>93</v>
      </c>
    </row>
    <row r="157" spans="1:13" x14ac:dyDescent="0.3">
      <c r="A157" s="1" t="s">
        <v>213</v>
      </c>
      <c r="B157" s="1" t="s">
        <v>607</v>
      </c>
      <c r="C157" s="1" t="s">
        <v>25</v>
      </c>
      <c r="D157" s="1" t="s">
        <v>59</v>
      </c>
      <c r="E157" s="1" t="s">
        <v>62</v>
      </c>
      <c r="F157" s="1" t="s">
        <v>74</v>
      </c>
      <c r="G157" s="1">
        <v>1252</v>
      </c>
      <c r="H157" s="1">
        <v>463</v>
      </c>
      <c r="I157" s="1">
        <v>4282.33</v>
      </c>
      <c r="J157" s="1">
        <v>100</v>
      </c>
      <c r="K157" s="1">
        <v>3160.46</v>
      </c>
      <c r="L157" s="1">
        <v>5</v>
      </c>
      <c r="M157" s="1" t="s">
        <v>88</v>
      </c>
    </row>
    <row r="158" spans="1:13" x14ac:dyDescent="0.3">
      <c r="A158" s="1" t="s">
        <v>214</v>
      </c>
      <c r="B158" s="1" t="s">
        <v>608</v>
      </c>
      <c r="C158" s="1" t="s">
        <v>41</v>
      </c>
      <c r="D158" s="1" t="s">
        <v>64</v>
      </c>
      <c r="E158" s="1" t="s">
        <v>40</v>
      </c>
      <c r="F158" s="1" t="s">
        <v>73</v>
      </c>
      <c r="G158" s="1" t="s">
        <v>777</v>
      </c>
      <c r="H158" s="1">
        <v>429</v>
      </c>
      <c r="I158" s="1">
        <v>3261.63</v>
      </c>
      <c r="J158" s="1">
        <v>150</v>
      </c>
      <c r="K158" s="1">
        <v>2637.36</v>
      </c>
      <c r="L158" s="1">
        <v>3</v>
      </c>
      <c r="M158" s="1" t="s">
        <v>93</v>
      </c>
    </row>
    <row r="159" spans="1:13" x14ac:dyDescent="0.3">
      <c r="A159" s="1" t="s">
        <v>215</v>
      </c>
      <c r="B159" s="1" t="s">
        <v>508</v>
      </c>
      <c r="C159" s="1" t="s">
        <v>25</v>
      </c>
      <c r="D159" s="1" t="s">
        <v>47</v>
      </c>
      <c r="E159" s="1" t="s">
        <v>62</v>
      </c>
      <c r="F159" s="1" t="s">
        <v>72</v>
      </c>
      <c r="G159" s="1" t="s">
        <v>778</v>
      </c>
      <c r="H159" s="1">
        <v>149</v>
      </c>
      <c r="I159" s="1">
        <v>1397.67</v>
      </c>
      <c r="J159" s="1">
        <v>100</v>
      </c>
      <c r="K159" s="1">
        <v>944.73</v>
      </c>
      <c r="L159" s="1">
        <v>6</v>
      </c>
      <c r="M159" s="1" t="s">
        <v>90</v>
      </c>
    </row>
    <row r="160" spans="1:13" x14ac:dyDescent="0.3">
      <c r="A160" s="1" t="s">
        <v>216</v>
      </c>
      <c r="B160" s="1" t="s">
        <v>609</v>
      </c>
      <c r="C160" s="1" t="s">
        <v>29</v>
      </c>
      <c r="D160" s="1" t="s">
        <v>59</v>
      </c>
      <c r="E160" s="1" t="s">
        <v>40</v>
      </c>
      <c r="F160" s="1" t="s">
        <v>72</v>
      </c>
      <c r="G160" s="1">
        <v>1115</v>
      </c>
      <c r="H160" s="1" t="s">
        <v>779</v>
      </c>
      <c r="I160" s="1">
        <v>2516.4299999999998</v>
      </c>
      <c r="J160" s="1">
        <v>150</v>
      </c>
      <c r="K160" s="1">
        <v>1671.22</v>
      </c>
      <c r="L160" s="1">
        <v>8</v>
      </c>
      <c r="M160" s="1" t="s">
        <v>88</v>
      </c>
    </row>
    <row r="161" spans="1:13" x14ac:dyDescent="0.3">
      <c r="A161" s="1" t="s">
        <v>217</v>
      </c>
      <c r="B161" s="1" t="s">
        <v>610</v>
      </c>
      <c r="C161" s="1" t="s">
        <v>13</v>
      </c>
      <c r="D161" s="1" t="s">
        <v>59</v>
      </c>
      <c r="E161" s="1" t="s">
        <v>20</v>
      </c>
      <c r="F161" s="1" t="s">
        <v>72</v>
      </c>
      <c r="G161" s="1">
        <v>469</v>
      </c>
      <c r="H161" s="1">
        <v>662</v>
      </c>
      <c r="I161" s="1">
        <v>4886.59</v>
      </c>
      <c r="J161" s="1">
        <v>150</v>
      </c>
      <c r="K161" s="1">
        <v>3306.66</v>
      </c>
      <c r="L161" s="1">
        <v>5</v>
      </c>
      <c r="M161" s="1" t="s">
        <v>88</v>
      </c>
    </row>
    <row r="162" spans="1:13" x14ac:dyDescent="0.3">
      <c r="A162" s="1" t="s">
        <v>218</v>
      </c>
      <c r="B162" s="1" t="s">
        <v>611</v>
      </c>
      <c r="C162" s="1" t="s">
        <v>5</v>
      </c>
      <c r="D162" s="1" t="s">
        <v>55</v>
      </c>
      <c r="E162" s="1" t="s">
        <v>40</v>
      </c>
      <c r="F162" s="1" t="s">
        <v>74</v>
      </c>
      <c r="G162" s="1">
        <v>1507</v>
      </c>
      <c r="H162" s="1" t="s">
        <v>780</v>
      </c>
      <c r="I162" s="1">
        <v>2823.83</v>
      </c>
      <c r="J162" s="1">
        <v>100</v>
      </c>
      <c r="K162" s="1">
        <v>1873.96</v>
      </c>
      <c r="L162" s="1">
        <v>3</v>
      </c>
      <c r="M162" s="1" t="s">
        <v>90</v>
      </c>
    </row>
    <row r="163" spans="1:13" x14ac:dyDescent="0.3">
      <c r="A163" s="1" t="s">
        <v>439</v>
      </c>
      <c r="B163" s="1" t="s">
        <v>612</v>
      </c>
      <c r="C163" s="1" t="s">
        <v>33</v>
      </c>
      <c r="D163" s="1" t="s">
        <v>51</v>
      </c>
      <c r="E163" s="1" t="s">
        <v>28</v>
      </c>
      <c r="F163" s="1" t="s">
        <v>71</v>
      </c>
      <c r="G163" s="1">
        <v>656</v>
      </c>
      <c r="H163" s="1" t="s">
        <v>781</v>
      </c>
      <c r="I163" s="1">
        <v>1905.95</v>
      </c>
      <c r="J163" s="1">
        <v>100</v>
      </c>
      <c r="K163" s="1">
        <v>1470.42</v>
      </c>
      <c r="L163" s="1">
        <v>1</v>
      </c>
      <c r="M163" s="1" t="s">
        <v>93</v>
      </c>
    </row>
    <row r="164" spans="1:13" x14ac:dyDescent="0.3">
      <c r="A164" s="1" t="s">
        <v>219</v>
      </c>
      <c r="B164" s="1" t="s">
        <v>613</v>
      </c>
      <c r="C164" s="1" t="s">
        <v>9</v>
      </c>
      <c r="D164" s="1" t="s">
        <v>55</v>
      </c>
      <c r="E164" s="1" t="s">
        <v>40</v>
      </c>
      <c r="F164" s="1" t="s">
        <v>73</v>
      </c>
      <c r="G164" s="1">
        <v>1708</v>
      </c>
      <c r="H164" s="1" t="s">
        <v>782</v>
      </c>
      <c r="I164" s="1">
        <v>4759.13</v>
      </c>
      <c r="J164" s="1">
        <v>100</v>
      </c>
      <c r="K164" s="1">
        <v>3192.39</v>
      </c>
      <c r="L164" s="1">
        <v>6</v>
      </c>
      <c r="M164" s="1" t="s">
        <v>93</v>
      </c>
    </row>
    <row r="165" spans="1:13" x14ac:dyDescent="0.3">
      <c r="A165" s="1" t="s">
        <v>220</v>
      </c>
      <c r="B165" s="1" t="s">
        <v>575</v>
      </c>
      <c r="C165" s="1" t="s">
        <v>29</v>
      </c>
      <c r="D165" s="1" t="s">
        <v>47</v>
      </c>
      <c r="E165" s="1" t="s">
        <v>20</v>
      </c>
      <c r="F165" s="1" t="s">
        <v>72</v>
      </c>
      <c r="G165" s="1" t="s">
        <v>783</v>
      </c>
      <c r="H165" s="1">
        <v>676</v>
      </c>
      <c r="I165" s="1">
        <v>6796.2</v>
      </c>
      <c r="J165" s="1">
        <v>50</v>
      </c>
      <c r="K165" s="1">
        <v>5435.58</v>
      </c>
      <c r="L165" s="1">
        <v>7</v>
      </c>
      <c r="M165" s="1" t="s">
        <v>93</v>
      </c>
    </row>
    <row r="166" spans="1:13" x14ac:dyDescent="0.3">
      <c r="A166" s="1" t="s">
        <v>440</v>
      </c>
      <c r="B166" s="1" t="s">
        <v>614</v>
      </c>
      <c r="C166" s="1" t="s">
        <v>37</v>
      </c>
      <c r="D166" s="1" t="s">
        <v>51</v>
      </c>
      <c r="E166" s="1" t="s">
        <v>682</v>
      </c>
      <c r="F166" s="1" t="s">
        <v>74</v>
      </c>
      <c r="G166" s="1">
        <v>572</v>
      </c>
      <c r="H166" s="1" t="s">
        <v>784</v>
      </c>
      <c r="I166" s="1">
        <v>3463.41</v>
      </c>
      <c r="J166" s="1">
        <v>100</v>
      </c>
      <c r="K166" s="1">
        <v>2359.81</v>
      </c>
      <c r="L166" s="1">
        <v>6</v>
      </c>
      <c r="M166" s="1" t="s">
        <v>88</v>
      </c>
    </row>
    <row r="167" spans="1:13" x14ac:dyDescent="0.3">
      <c r="A167" s="1" t="s">
        <v>221</v>
      </c>
      <c r="B167" s="1" t="s">
        <v>615</v>
      </c>
      <c r="C167" s="1" t="s">
        <v>41</v>
      </c>
      <c r="D167" s="1" t="s">
        <v>47</v>
      </c>
      <c r="E167" s="1" t="s">
        <v>686</v>
      </c>
      <c r="F167" s="1" t="s">
        <v>75</v>
      </c>
      <c r="G167" s="1" t="s">
        <v>785</v>
      </c>
      <c r="H167" s="1">
        <v>258</v>
      </c>
      <c r="I167" s="1">
        <v>1948.89</v>
      </c>
      <c r="J167" s="1">
        <v>100</v>
      </c>
      <c r="K167" s="1">
        <v>1271.6400000000001</v>
      </c>
      <c r="L167" s="1">
        <v>5</v>
      </c>
      <c r="M167" s="1" t="s">
        <v>88</v>
      </c>
    </row>
    <row r="168" spans="1:13" x14ac:dyDescent="0.3">
      <c r="A168" s="1" t="s">
        <v>441</v>
      </c>
      <c r="B168" s="1" t="s">
        <v>616</v>
      </c>
      <c r="C168" s="1" t="s">
        <v>9</v>
      </c>
      <c r="D168" s="1" t="s">
        <v>51</v>
      </c>
      <c r="E168" s="1" t="s">
        <v>40</v>
      </c>
      <c r="F168" s="1" t="s">
        <v>75</v>
      </c>
      <c r="G168" s="1" t="s">
        <v>786</v>
      </c>
      <c r="H168" s="1" t="s">
        <v>690</v>
      </c>
      <c r="I168" s="1">
        <v>1374.7</v>
      </c>
      <c r="J168" s="1">
        <v>0</v>
      </c>
      <c r="K168" s="1">
        <v>1039.78</v>
      </c>
      <c r="L168" s="1">
        <v>6</v>
      </c>
      <c r="M168" s="1" t="s">
        <v>93</v>
      </c>
    </row>
    <row r="169" spans="1:13" x14ac:dyDescent="0.3">
      <c r="A169" s="1" t="s">
        <v>222</v>
      </c>
      <c r="B169" s="1" t="s">
        <v>609</v>
      </c>
      <c r="C169" s="1" t="s">
        <v>25</v>
      </c>
      <c r="D169" s="1" t="s">
        <v>47</v>
      </c>
      <c r="E169" s="1" t="s">
        <v>686</v>
      </c>
      <c r="F169" s="1" t="s">
        <v>72</v>
      </c>
      <c r="G169" s="1" t="s">
        <v>787</v>
      </c>
      <c r="H169" s="1" t="s">
        <v>788</v>
      </c>
      <c r="I169" s="1">
        <v>2718.17</v>
      </c>
      <c r="J169" s="1">
        <v>100</v>
      </c>
      <c r="K169" s="1">
        <v>1716.03</v>
      </c>
      <c r="L169" s="1">
        <v>2</v>
      </c>
      <c r="M169" s="1" t="s">
        <v>88</v>
      </c>
    </row>
    <row r="170" spans="1:13" x14ac:dyDescent="0.3">
      <c r="A170" s="1" t="s">
        <v>223</v>
      </c>
      <c r="B170" s="1" t="s">
        <v>617</v>
      </c>
      <c r="C170" s="1" t="s">
        <v>37</v>
      </c>
      <c r="D170" s="1" t="s">
        <v>64</v>
      </c>
      <c r="E170" s="1" t="s">
        <v>62</v>
      </c>
      <c r="F170" s="1" t="s">
        <v>73</v>
      </c>
      <c r="G170" s="1">
        <v>1017</v>
      </c>
      <c r="H170" s="1">
        <v>229</v>
      </c>
      <c r="I170" s="1">
        <v>2376.9299999999998</v>
      </c>
      <c r="J170" s="1">
        <v>100</v>
      </c>
      <c r="K170" s="1">
        <v>2019.11</v>
      </c>
      <c r="L170" s="1">
        <v>7</v>
      </c>
      <c r="M170" s="1" t="s">
        <v>90</v>
      </c>
    </row>
    <row r="171" spans="1:13" x14ac:dyDescent="0.3">
      <c r="A171" s="1" t="s">
        <v>224</v>
      </c>
      <c r="B171" s="1" t="s">
        <v>618</v>
      </c>
      <c r="C171" s="1" t="s">
        <v>25</v>
      </c>
      <c r="D171" s="1" t="s">
        <v>59</v>
      </c>
      <c r="E171" s="1" t="s">
        <v>20</v>
      </c>
      <c r="F171" s="1" t="s">
        <v>72</v>
      </c>
      <c r="G171" s="1">
        <v>426</v>
      </c>
      <c r="H171" s="1">
        <v>271</v>
      </c>
      <c r="I171" s="1">
        <v>2384.66</v>
      </c>
      <c r="J171" s="1">
        <v>50</v>
      </c>
      <c r="K171" s="1">
        <v>1959.52</v>
      </c>
      <c r="L171" s="1">
        <v>4</v>
      </c>
      <c r="M171" s="1" t="s">
        <v>93</v>
      </c>
    </row>
    <row r="172" spans="1:13" x14ac:dyDescent="0.3">
      <c r="A172" s="1" t="s">
        <v>225</v>
      </c>
      <c r="B172" s="1" t="s">
        <v>619</v>
      </c>
      <c r="C172" s="1" t="s">
        <v>33</v>
      </c>
      <c r="D172" s="1" t="s">
        <v>47</v>
      </c>
      <c r="E172" s="1" t="s">
        <v>682</v>
      </c>
      <c r="F172" s="1" t="s">
        <v>73</v>
      </c>
      <c r="G172" s="1">
        <v>1019</v>
      </c>
      <c r="H172" s="1">
        <v>406</v>
      </c>
      <c r="I172" s="1">
        <v>3072.84</v>
      </c>
      <c r="J172" s="1">
        <v>50</v>
      </c>
      <c r="K172" s="1">
        <v>2199.4299999999998</v>
      </c>
      <c r="L172" s="1">
        <v>1</v>
      </c>
      <c r="M172" s="1" t="s">
        <v>88</v>
      </c>
    </row>
    <row r="173" spans="1:13" x14ac:dyDescent="0.3">
      <c r="A173" s="1" t="s">
        <v>226</v>
      </c>
      <c r="B173" s="1" t="s">
        <v>544</v>
      </c>
      <c r="C173" s="1" t="s">
        <v>21</v>
      </c>
      <c r="D173" s="1" t="s">
        <v>51</v>
      </c>
      <c r="E173" s="1" t="s">
        <v>28</v>
      </c>
      <c r="F173" s="1" t="s">
        <v>75</v>
      </c>
      <c r="G173" s="1">
        <v>637</v>
      </c>
      <c r="H173" s="1">
        <v>586</v>
      </c>
      <c r="I173" s="1">
        <v>4360.63</v>
      </c>
      <c r="J173" s="1">
        <v>100</v>
      </c>
      <c r="K173" s="1">
        <v>3054.74</v>
      </c>
      <c r="L173" s="1">
        <v>1</v>
      </c>
      <c r="M173" s="1" t="s">
        <v>88</v>
      </c>
    </row>
    <row r="174" spans="1:13" x14ac:dyDescent="0.3">
      <c r="A174" s="1" t="s">
        <v>442</v>
      </c>
      <c r="B174" s="1" t="s">
        <v>620</v>
      </c>
      <c r="C174" s="1" t="s">
        <v>21</v>
      </c>
      <c r="D174" s="1" t="s">
        <v>47</v>
      </c>
      <c r="E174" s="1" t="s">
        <v>40</v>
      </c>
      <c r="F174" s="1" t="s">
        <v>71</v>
      </c>
      <c r="G174" s="1">
        <v>644</v>
      </c>
      <c r="H174" s="1">
        <v>323</v>
      </c>
      <c r="I174" s="1">
        <v>2405.98</v>
      </c>
      <c r="J174" s="1">
        <v>0</v>
      </c>
      <c r="K174" s="1">
        <v>1509.54</v>
      </c>
      <c r="L174" s="1">
        <v>5</v>
      </c>
      <c r="M174" s="1" t="s">
        <v>88</v>
      </c>
    </row>
    <row r="175" spans="1:13" x14ac:dyDescent="0.3">
      <c r="A175" s="1" t="s">
        <v>227</v>
      </c>
      <c r="B175" s="1" t="s">
        <v>621</v>
      </c>
      <c r="C175" s="1" t="s">
        <v>21</v>
      </c>
      <c r="D175" s="1" t="s">
        <v>64</v>
      </c>
      <c r="E175" s="1" t="s">
        <v>20</v>
      </c>
      <c r="F175" s="1" t="s">
        <v>72</v>
      </c>
      <c r="G175" s="1">
        <v>1100</v>
      </c>
      <c r="H175" s="1">
        <v>755</v>
      </c>
      <c r="I175" s="1">
        <v>5986.43</v>
      </c>
      <c r="J175" s="1">
        <v>0</v>
      </c>
      <c r="K175" s="1">
        <v>4508.97</v>
      </c>
      <c r="L175" s="1">
        <v>1</v>
      </c>
      <c r="M175" s="1" t="s">
        <v>90</v>
      </c>
    </row>
    <row r="176" spans="1:13" x14ac:dyDescent="0.3">
      <c r="A176" s="1" t="s">
        <v>228</v>
      </c>
      <c r="B176" s="1" t="s">
        <v>619</v>
      </c>
      <c r="C176" s="1" t="s">
        <v>37</v>
      </c>
      <c r="D176" s="1" t="s">
        <v>55</v>
      </c>
      <c r="E176" s="1" t="s">
        <v>685</v>
      </c>
      <c r="F176" s="1" t="s">
        <v>72</v>
      </c>
      <c r="G176" s="1">
        <v>1320</v>
      </c>
      <c r="H176" s="1" t="s">
        <v>789</v>
      </c>
      <c r="I176" s="1">
        <v>4339.53</v>
      </c>
      <c r="J176" s="1">
        <v>50</v>
      </c>
      <c r="K176" s="1">
        <v>3469.26</v>
      </c>
      <c r="L176" s="1">
        <v>4</v>
      </c>
      <c r="M176" s="1" t="s">
        <v>93</v>
      </c>
    </row>
    <row r="177" spans="1:13" x14ac:dyDescent="0.3">
      <c r="A177" s="1" t="s">
        <v>229</v>
      </c>
      <c r="B177" s="1" t="s">
        <v>525</v>
      </c>
      <c r="C177" s="1" t="s">
        <v>9</v>
      </c>
      <c r="D177" s="1" t="s">
        <v>55</v>
      </c>
      <c r="E177" s="1" t="s">
        <v>712</v>
      </c>
      <c r="F177" s="1" t="s">
        <v>74</v>
      </c>
      <c r="G177" s="1" t="s">
        <v>790</v>
      </c>
      <c r="H177" s="1">
        <v>577</v>
      </c>
      <c r="I177" s="1">
        <v>4667.95</v>
      </c>
      <c r="J177" s="1">
        <v>0</v>
      </c>
      <c r="K177" s="1">
        <v>2936.11</v>
      </c>
      <c r="L177" s="1">
        <v>3</v>
      </c>
      <c r="M177" s="1" t="s">
        <v>88</v>
      </c>
    </row>
    <row r="178" spans="1:13" x14ac:dyDescent="0.3">
      <c r="A178" s="1" t="s">
        <v>230</v>
      </c>
      <c r="B178" s="1" t="s">
        <v>527</v>
      </c>
      <c r="C178" s="1" t="s">
        <v>33</v>
      </c>
      <c r="D178" s="1" t="s">
        <v>55</v>
      </c>
      <c r="E178" s="1" t="s">
        <v>682</v>
      </c>
      <c r="F178" s="1" t="s">
        <v>71</v>
      </c>
      <c r="G178" s="1">
        <v>1391</v>
      </c>
      <c r="H178" s="1">
        <v>482</v>
      </c>
      <c r="I178" s="1">
        <v>3773.28</v>
      </c>
      <c r="J178" s="1">
        <v>0</v>
      </c>
      <c r="K178" s="1">
        <v>2639.71</v>
      </c>
      <c r="L178" s="1">
        <v>5</v>
      </c>
      <c r="M178" s="1" t="s">
        <v>93</v>
      </c>
    </row>
    <row r="179" spans="1:13" x14ac:dyDescent="0.3">
      <c r="A179" s="1" t="s">
        <v>231</v>
      </c>
      <c r="B179" s="1" t="s">
        <v>526</v>
      </c>
      <c r="C179" s="1" t="s">
        <v>33</v>
      </c>
      <c r="D179" s="1" t="s">
        <v>59</v>
      </c>
      <c r="E179" s="1" t="s">
        <v>686</v>
      </c>
      <c r="F179" s="1" t="s">
        <v>75</v>
      </c>
      <c r="G179" s="1">
        <v>188</v>
      </c>
      <c r="H179" s="1" t="s">
        <v>791</v>
      </c>
      <c r="I179" s="1">
        <v>4556.01</v>
      </c>
      <c r="J179" s="1">
        <v>0</v>
      </c>
      <c r="K179" s="1">
        <v>3339.05</v>
      </c>
      <c r="L179" s="1">
        <v>8</v>
      </c>
      <c r="M179" s="1" t="s">
        <v>90</v>
      </c>
    </row>
    <row r="180" spans="1:13" x14ac:dyDescent="0.3">
      <c r="A180" s="1" t="s">
        <v>232</v>
      </c>
      <c r="B180" s="1" t="s">
        <v>570</v>
      </c>
      <c r="C180" s="1" t="s">
        <v>17</v>
      </c>
      <c r="D180" s="1" t="s">
        <v>47</v>
      </c>
      <c r="E180" s="1" t="s">
        <v>682</v>
      </c>
      <c r="F180" s="1" t="s">
        <v>72</v>
      </c>
      <c r="G180" s="1">
        <v>1060</v>
      </c>
      <c r="H180" s="1">
        <v>209</v>
      </c>
      <c r="I180" s="1">
        <v>2139.52</v>
      </c>
      <c r="J180" s="1">
        <v>150</v>
      </c>
      <c r="K180" s="1">
        <v>1759.81</v>
      </c>
      <c r="L180" s="1">
        <v>3</v>
      </c>
      <c r="M180" s="1" t="s">
        <v>90</v>
      </c>
    </row>
    <row r="181" spans="1:13" x14ac:dyDescent="0.3">
      <c r="A181" s="1" t="s">
        <v>233</v>
      </c>
      <c r="B181" s="1" t="s">
        <v>622</v>
      </c>
      <c r="C181" s="1" t="s">
        <v>41</v>
      </c>
      <c r="D181" s="1" t="s">
        <v>64</v>
      </c>
      <c r="E181" s="1" t="s">
        <v>62</v>
      </c>
      <c r="F181" s="1" t="s">
        <v>71</v>
      </c>
      <c r="G181" s="1">
        <v>352</v>
      </c>
      <c r="H181" s="1">
        <v>239</v>
      </c>
      <c r="I181" s="1">
        <v>2219.39</v>
      </c>
      <c r="J181" s="1">
        <v>150</v>
      </c>
      <c r="K181" s="1">
        <v>1684.56</v>
      </c>
      <c r="L181" s="1">
        <v>3</v>
      </c>
      <c r="M181" s="1" t="s">
        <v>93</v>
      </c>
    </row>
    <row r="182" spans="1:13" x14ac:dyDescent="0.3">
      <c r="A182" s="1" t="s">
        <v>234</v>
      </c>
      <c r="B182" s="1" t="s">
        <v>623</v>
      </c>
      <c r="C182" s="1" t="s">
        <v>21</v>
      </c>
      <c r="D182" s="1" t="s">
        <v>47</v>
      </c>
      <c r="E182" s="1" t="s">
        <v>712</v>
      </c>
      <c r="F182" s="1" t="s">
        <v>72</v>
      </c>
      <c r="G182" s="1">
        <v>1288</v>
      </c>
      <c r="H182" s="1">
        <v>370</v>
      </c>
      <c r="I182" s="1">
        <v>3888.07</v>
      </c>
      <c r="J182" s="1">
        <v>0</v>
      </c>
      <c r="K182" s="1">
        <v>3046.7</v>
      </c>
      <c r="L182" s="1">
        <v>7</v>
      </c>
      <c r="M182" s="1" t="s">
        <v>90</v>
      </c>
    </row>
    <row r="183" spans="1:13" x14ac:dyDescent="0.3">
      <c r="A183" s="1" t="s">
        <v>235</v>
      </c>
      <c r="B183" s="1" t="s">
        <v>624</v>
      </c>
      <c r="C183" s="1" t="s">
        <v>29</v>
      </c>
      <c r="D183" s="1" t="s">
        <v>55</v>
      </c>
      <c r="E183" s="1" t="s">
        <v>686</v>
      </c>
      <c r="F183" s="1" t="s">
        <v>74</v>
      </c>
      <c r="G183" s="1">
        <v>1493</v>
      </c>
      <c r="H183" s="1">
        <v>783</v>
      </c>
      <c r="I183" s="1">
        <v>6915.37</v>
      </c>
      <c r="J183" s="1">
        <v>50</v>
      </c>
      <c r="K183" s="1">
        <v>5739.97</v>
      </c>
      <c r="L183" s="1">
        <v>1</v>
      </c>
      <c r="M183" s="1" t="s">
        <v>93</v>
      </c>
    </row>
    <row r="184" spans="1:13" x14ac:dyDescent="0.3">
      <c r="A184" s="1" t="s">
        <v>236</v>
      </c>
      <c r="B184" s="1" t="s">
        <v>625</v>
      </c>
      <c r="C184" s="1" t="s">
        <v>37</v>
      </c>
      <c r="D184" s="1" t="s">
        <v>47</v>
      </c>
      <c r="E184" s="1" t="s">
        <v>62</v>
      </c>
      <c r="F184" s="1" t="s">
        <v>72</v>
      </c>
      <c r="G184" s="1">
        <v>1254</v>
      </c>
      <c r="H184" s="1" t="s">
        <v>792</v>
      </c>
      <c r="I184" s="1">
        <v>7555.97</v>
      </c>
      <c r="J184" s="1">
        <v>50</v>
      </c>
      <c r="K184" s="1">
        <v>6355.73</v>
      </c>
      <c r="L184" s="1">
        <v>4</v>
      </c>
      <c r="M184" s="1" t="s">
        <v>88</v>
      </c>
    </row>
    <row r="185" spans="1:13" x14ac:dyDescent="0.3">
      <c r="A185" s="1" t="s">
        <v>237</v>
      </c>
      <c r="B185" s="1" t="s">
        <v>490</v>
      </c>
      <c r="C185" s="1" t="s">
        <v>17</v>
      </c>
      <c r="D185" s="1" t="s">
        <v>47</v>
      </c>
      <c r="E185" s="1" t="s">
        <v>28</v>
      </c>
      <c r="F185" s="1" t="s">
        <v>74</v>
      </c>
      <c r="G185" s="1" t="s">
        <v>793</v>
      </c>
      <c r="H185" s="1">
        <v>548</v>
      </c>
      <c r="I185" s="1">
        <v>4095.85</v>
      </c>
      <c r="J185" s="1">
        <v>50</v>
      </c>
      <c r="K185" s="1">
        <v>3089.03</v>
      </c>
      <c r="L185" s="1">
        <v>1</v>
      </c>
      <c r="M185" s="1" t="s">
        <v>90</v>
      </c>
    </row>
    <row r="186" spans="1:13" x14ac:dyDescent="0.3">
      <c r="A186" s="1" t="s">
        <v>238</v>
      </c>
      <c r="B186" s="1" t="s">
        <v>532</v>
      </c>
      <c r="C186" s="1" t="s">
        <v>5</v>
      </c>
      <c r="D186" s="1" t="s">
        <v>64</v>
      </c>
      <c r="E186" s="1" t="s">
        <v>62</v>
      </c>
      <c r="F186" s="1" t="s">
        <v>74</v>
      </c>
      <c r="G186" s="1" t="s">
        <v>794</v>
      </c>
      <c r="H186" s="1">
        <v>637</v>
      </c>
      <c r="I186" s="1">
        <v>4339.41</v>
      </c>
      <c r="J186" s="1">
        <v>150</v>
      </c>
      <c r="K186" s="1">
        <v>3049.84</v>
      </c>
      <c r="L186" s="1">
        <v>7</v>
      </c>
      <c r="M186" s="1" t="s">
        <v>93</v>
      </c>
    </row>
    <row r="187" spans="1:13" x14ac:dyDescent="0.3">
      <c r="A187" s="1" t="s">
        <v>239</v>
      </c>
      <c r="B187" s="1" t="s">
        <v>626</v>
      </c>
      <c r="C187" s="1" t="s">
        <v>41</v>
      </c>
      <c r="D187" s="1" t="s">
        <v>51</v>
      </c>
      <c r="E187" s="1" t="s">
        <v>712</v>
      </c>
      <c r="F187" s="1" t="s">
        <v>71</v>
      </c>
      <c r="G187" s="1">
        <v>1289</v>
      </c>
      <c r="H187" s="1">
        <v>376</v>
      </c>
      <c r="I187" s="1">
        <v>4286.1099999999997</v>
      </c>
      <c r="J187" s="1">
        <v>100</v>
      </c>
      <c r="K187" s="1">
        <v>3271.93</v>
      </c>
      <c r="L187" s="1">
        <v>4</v>
      </c>
      <c r="M187" s="1" t="s">
        <v>90</v>
      </c>
    </row>
    <row r="188" spans="1:13" x14ac:dyDescent="0.3">
      <c r="A188" s="1" t="s">
        <v>240</v>
      </c>
      <c r="B188" s="1" t="s">
        <v>480</v>
      </c>
      <c r="C188" s="1" t="s">
        <v>29</v>
      </c>
      <c r="D188" s="1" t="s">
        <v>51</v>
      </c>
      <c r="E188" s="1" t="s">
        <v>712</v>
      </c>
      <c r="F188" s="1" t="s">
        <v>75</v>
      </c>
      <c r="G188" s="1">
        <v>821</v>
      </c>
      <c r="H188" s="1">
        <v>264</v>
      </c>
      <c r="I188" s="1">
        <v>2473.15</v>
      </c>
      <c r="J188" s="1">
        <v>100</v>
      </c>
      <c r="K188" s="1">
        <v>2052.65</v>
      </c>
      <c r="L188" s="1">
        <v>7</v>
      </c>
      <c r="M188" s="1" t="s">
        <v>93</v>
      </c>
    </row>
    <row r="189" spans="1:13" x14ac:dyDescent="0.3">
      <c r="A189" s="1" t="s">
        <v>241</v>
      </c>
      <c r="B189" s="1" t="s">
        <v>597</v>
      </c>
      <c r="C189" s="1" t="s">
        <v>33</v>
      </c>
      <c r="D189" s="1" t="s">
        <v>59</v>
      </c>
      <c r="E189" s="1" t="s">
        <v>40</v>
      </c>
      <c r="F189" s="1" t="s">
        <v>75</v>
      </c>
      <c r="G189" s="1">
        <v>1098</v>
      </c>
      <c r="H189" s="1" t="s">
        <v>795</v>
      </c>
      <c r="I189" s="1">
        <v>5777.77</v>
      </c>
      <c r="J189" s="1">
        <v>0</v>
      </c>
      <c r="K189" s="1">
        <v>4241.2700000000004</v>
      </c>
      <c r="L189" s="1">
        <v>3</v>
      </c>
      <c r="M189" s="1" t="s">
        <v>88</v>
      </c>
    </row>
    <row r="190" spans="1:13" x14ac:dyDescent="0.3">
      <c r="A190" s="1" t="s">
        <v>242</v>
      </c>
      <c r="B190" s="1" t="s">
        <v>627</v>
      </c>
      <c r="C190" s="1" t="s">
        <v>33</v>
      </c>
      <c r="D190" s="1" t="s">
        <v>51</v>
      </c>
      <c r="E190" s="1" t="s">
        <v>712</v>
      </c>
      <c r="F190" s="1" t="s">
        <v>73</v>
      </c>
      <c r="G190" s="1" t="s">
        <v>796</v>
      </c>
      <c r="H190" s="1">
        <v>757</v>
      </c>
      <c r="I190" s="1">
        <v>5561.73</v>
      </c>
      <c r="J190" s="1">
        <v>150</v>
      </c>
      <c r="K190" s="1">
        <v>4100.34</v>
      </c>
      <c r="L190" s="1">
        <v>5</v>
      </c>
      <c r="M190" s="1" t="s">
        <v>90</v>
      </c>
    </row>
    <row r="191" spans="1:13" x14ac:dyDescent="0.3">
      <c r="A191" s="1" t="s">
        <v>243</v>
      </c>
      <c r="B191" s="1" t="s">
        <v>628</v>
      </c>
      <c r="C191" s="1" t="s">
        <v>21</v>
      </c>
      <c r="D191" s="1" t="s">
        <v>59</v>
      </c>
      <c r="E191" s="1" t="s">
        <v>686</v>
      </c>
      <c r="F191" s="1" t="s">
        <v>71</v>
      </c>
      <c r="G191" s="1">
        <v>1050</v>
      </c>
      <c r="H191" s="1" t="s">
        <v>797</v>
      </c>
      <c r="I191" s="1">
        <v>4217.78</v>
      </c>
      <c r="J191" s="1">
        <v>100</v>
      </c>
      <c r="K191" s="1">
        <v>2652.41</v>
      </c>
      <c r="L191" s="1">
        <v>6</v>
      </c>
      <c r="M191" s="1" t="s">
        <v>90</v>
      </c>
    </row>
    <row r="192" spans="1:13" x14ac:dyDescent="0.3">
      <c r="A192" s="1" t="s">
        <v>443</v>
      </c>
      <c r="B192" s="1" t="s">
        <v>629</v>
      </c>
      <c r="C192" s="1" t="s">
        <v>5</v>
      </c>
      <c r="D192" s="1" t="s">
        <v>47</v>
      </c>
      <c r="E192" s="1" t="s">
        <v>20</v>
      </c>
      <c r="F192" s="1" t="s">
        <v>75</v>
      </c>
      <c r="G192" s="1">
        <v>1392</v>
      </c>
      <c r="H192" s="1">
        <v>510</v>
      </c>
      <c r="I192" s="1">
        <v>4396.03</v>
      </c>
      <c r="J192" s="1">
        <v>0</v>
      </c>
      <c r="K192" s="1">
        <v>3362.98</v>
      </c>
      <c r="L192" s="1">
        <v>6</v>
      </c>
      <c r="M192" s="1" t="s">
        <v>90</v>
      </c>
    </row>
    <row r="193" spans="1:13" x14ac:dyDescent="0.3">
      <c r="A193" s="1" t="s">
        <v>244</v>
      </c>
      <c r="B193" s="1" t="s">
        <v>630</v>
      </c>
      <c r="C193" s="1" t="s">
        <v>17</v>
      </c>
      <c r="D193" s="1" t="s">
        <v>51</v>
      </c>
      <c r="E193" s="1" t="s">
        <v>682</v>
      </c>
      <c r="F193" s="1" t="s">
        <v>72</v>
      </c>
      <c r="G193" s="1">
        <v>879</v>
      </c>
      <c r="H193" s="1">
        <v>63</v>
      </c>
      <c r="I193" s="1">
        <v>1127.47</v>
      </c>
      <c r="J193" s="1">
        <v>150</v>
      </c>
      <c r="K193" s="1">
        <v>774.23</v>
      </c>
      <c r="L193" s="1">
        <v>8</v>
      </c>
      <c r="M193" s="1" t="s">
        <v>88</v>
      </c>
    </row>
    <row r="194" spans="1:13" x14ac:dyDescent="0.3">
      <c r="A194" s="1" t="s">
        <v>245</v>
      </c>
      <c r="B194" s="1" t="s">
        <v>577</v>
      </c>
      <c r="C194" s="1" t="s">
        <v>13</v>
      </c>
      <c r="D194" s="1" t="s">
        <v>51</v>
      </c>
      <c r="E194" s="1" t="s">
        <v>712</v>
      </c>
      <c r="F194" s="1" t="s">
        <v>71</v>
      </c>
      <c r="G194" s="1">
        <v>1904</v>
      </c>
      <c r="H194" s="1">
        <v>552</v>
      </c>
      <c r="I194" s="1">
        <v>5251.9</v>
      </c>
      <c r="J194" s="1">
        <v>50</v>
      </c>
      <c r="K194" s="1">
        <v>3992.28</v>
      </c>
      <c r="L194" s="1">
        <v>7</v>
      </c>
      <c r="M194" s="1" t="s">
        <v>93</v>
      </c>
    </row>
    <row r="195" spans="1:13" x14ac:dyDescent="0.3">
      <c r="A195" s="1" t="s">
        <v>246</v>
      </c>
      <c r="B195" s="1" t="s">
        <v>631</v>
      </c>
      <c r="C195" s="1" t="s">
        <v>9</v>
      </c>
      <c r="D195" s="1" t="s">
        <v>55</v>
      </c>
      <c r="E195" s="1" t="s">
        <v>28</v>
      </c>
      <c r="F195" s="1" t="s">
        <v>73</v>
      </c>
      <c r="G195" s="1">
        <v>988</v>
      </c>
      <c r="H195" s="1">
        <v>172</v>
      </c>
      <c r="I195" s="1">
        <v>1961.15</v>
      </c>
      <c r="J195" s="1">
        <v>50</v>
      </c>
      <c r="K195" s="1">
        <v>1315.27</v>
      </c>
      <c r="L195" s="1">
        <v>2</v>
      </c>
      <c r="M195" s="1" t="s">
        <v>88</v>
      </c>
    </row>
    <row r="196" spans="1:13" x14ac:dyDescent="0.3">
      <c r="A196" s="1" t="s">
        <v>247</v>
      </c>
      <c r="B196" s="1" t="s">
        <v>601</v>
      </c>
      <c r="C196" s="1" t="s">
        <v>13</v>
      </c>
      <c r="D196" s="1" t="s">
        <v>47</v>
      </c>
      <c r="E196" s="1" t="s">
        <v>62</v>
      </c>
      <c r="F196" s="1" t="s">
        <v>72</v>
      </c>
      <c r="G196" s="1">
        <v>201</v>
      </c>
      <c r="H196" s="1" t="s">
        <v>798</v>
      </c>
      <c r="I196" s="1">
        <v>1088.67</v>
      </c>
      <c r="J196" s="1">
        <v>100</v>
      </c>
      <c r="K196" s="1">
        <v>760.13</v>
      </c>
      <c r="L196" s="1">
        <v>4</v>
      </c>
      <c r="M196" s="1" t="s">
        <v>90</v>
      </c>
    </row>
    <row r="197" spans="1:13" x14ac:dyDescent="0.3">
      <c r="A197" s="1" t="s">
        <v>444</v>
      </c>
      <c r="B197" s="1" t="s">
        <v>479</v>
      </c>
      <c r="C197" s="1" t="s">
        <v>29</v>
      </c>
      <c r="D197" s="1" t="s">
        <v>59</v>
      </c>
      <c r="E197" s="1" t="s">
        <v>20</v>
      </c>
      <c r="F197" s="1" t="s">
        <v>72</v>
      </c>
      <c r="G197" s="1">
        <v>1511</v>
      </c>
      <c r="H197" s="1">
        <v>107</v>
      </c>
      <c r="I197" s="1">
        <v>1489</v>
      </c>
      <c r="J197" s="1">
        <v>100</v>
      </c>
      <c r="K197" s="1">
        <v>910.03</v>
      </c>
      <c r="L197" s="1">
        <v>8</v>
      </c>
      <c r="M197" s="1" t="s">
        <v>88</v>
      </c>
    </row>
    <row r="198" spans="1:13" x14ac:dyDescent="0.3">
      <c r="A198" s="1" t="s">
        <v>445</v>
      </c>
      <c r="B198" s="1" t="s">
        <v>632</v>
      </c>
      <c r="C198" s="1" t="s">
        <v>41</v>
      </c>
      <c r="D198" s="1" t="s">
        <v>59</v>
      </c>
      <c r="E198" s="1" t="s">
        <v>28</v>
      </c>
      <c r="F198" s="1" t="s">
        <v>72</v>
      </c>
      <c r="G198" s="1">
        <v>1023</v>
      </c>
      <c r="H198" s="1">
        <v>588</v>
      </c>
      <c r="I198" s="1">
        <v>4221.8599999999997</v>
      </c>
      <c r="J198" s="1">
        <v>50</v>
      </c>
      <c r="K198" s="1">
        <v>3086.7</v>
      </c>
      <c r="L198" s="1">
        <v>8</v>
      </c>
      <c r="M198" s="1" t="s">
        <v>93</v>
      </c>
    </row>
    <row r="199" spans="1:13" x14ac:dyDescent="0.3">
      <c r="A199" s="1" t="s">
        <v>248</v>
      </c>
      <c r="B199" s="1" t="s">
        <v>633</v>
      </c>
      <c r="C199" s="1" t="s">
        <v>29</v>
      </c>
      <c r="D199" s="1" t="s">
        <v>59</v>
      </c>
      <c r="E199" s="1" t="s">
        <v>685</v>
      </c>
      <c r="F199" s="1" t="s">
        <v>72</v>
      </c>
      <c r="G199" s="1">
        <v>684</v>
      </c>
      <c r="H199" s="1" t="s">
        <v>799</v>
      </c>
      <c r="I199" s="1">
        <v>5769.94</v>
      </c>
      <c r="J199" s="1">
        <v>100</v>
      </c>
      <c r="K199" s="1">
        <v>3517.96</v>
      </c>
      <c r="L199" s="1">
        <v>4</v>
      </c>
      <c r="M199" s="1" t="s">
        <v>90</v>
      </c>
    </row>
    <row r="200" spans="1:13" x14ac:dyDescent="0.3">
      <c r="A200" s="1" t="s">
        <v>249</v>
      </c>
      <c r="B200" s="1" t="s">
        <v>622</v>
      </c>
      <c r="C200" s="1" t="s">
        <v>13</v>
      </c>
      <c r="D200" s="1" t="s">
        <v>64</v>
      </c>
      <c r="E200" s="1" t="s">
        <v>685</v>
      </c>
      <c r="F200" s="1" t="s">
        <v>73</v>
      </c>
      <c r="G200" s="1">
        <v>453</v>
      </c>
      <c r="H200" s="1">
        <v>375</v>
      </c>
      <c r="I200" s="1">
        <v>2486.59</v>
      </c>
      <c r="J200" s="1">
        <v>0</v>
      </c>
      <c r="K200" s="1">
        <v>1532.24</v>
      </c>
      <c r="L200" s="1">
        <v>3</v>
      </c>
      <c r="M200" s="1" t="s">
        <v>90</v>
      </c>
    </row>
    <row r="201" spans="1:13" x14ac:dyDescent="0.3">
      <c r="A201" s="1" t="s">
        <v>250</v>
      </c>
      <c r="B201" s="1" t="s">
        <v>633</v>
      </c>
      <c r="C201" s="1" t="s">
        <v>9</v>
      </c>
      <c r="D201" s="1" t="s">
        <v>59</v>
      </c>
      <c r="E201" s="1" t="s">
        <v>62</v>
      </c>
      <c r="F201" s="1" t="s">
        <v>71</v>
      </c>
      <c r="G201" s="1" t="s">
        <v>800</v>
      </c>
      <c r="H201" s="1">
        <v>493</v>
      </c>
      <c r="I201" s="1">
        <v>4412.4799999999996</v>
      </c>
      <c r="J201" s="1">
        <v>150</v>
      </c>
      <c r="K201" s="1">
        <v>3684.63</v>
      </c>
      <c r="L201" s="1">
        <v>6</v>
      </c>
      <c r="M201" s="1" t="s">
        <v>93</v>
      </c>
    </row>
    <row r="202" spans="1:13" x14ac:dyDescent="0.3">
      <c r="A202" s="1" t="s">
        <v>251</v>
      </c>
      <c r="B202" s="1" t="s">
        <v>634</v>
      </c>
      <c r="C202" s="1" t="s">
        <v>21</v>
      </c>
      <c r="D202" s="1" t="s">
        <v>59</v>
      </c>
      <c r="E202" s="1" t="s">
        <v>20</v>
      </c>
      <c r="F202" s="1" t="s">
        <v>74</v>
      </c>
      <c r="G202" s="1" t="s">
        <v>801</v>
      </c>
      <c r="H202" s="1" t="s">
        <v>802</v>
      </c>
      <c r="I202" s="1">
        <v>2654.22</v>
      </c>
      <c r="J202" s="1">
        <v>100</v>
      </c>
      <c r="K202" s="1">
        <v>2025.35</v>
      </c>
      <c r="L202" s="1">
        <v>8</v>
      </c>
      <c r="M202" s="1" t="s">
        <v>90</v>
      </c>
    </row>
    <row r="203" spans="1:13" x14ac:dyDescent="0.3">
      <c r="A203" s="1" t="s">
        <v>446</v>
      </c>
      <c r="B203" s="1" t="s">
        <v>579</v>
      </c>
      <c r="C203" s="1" t="s">
        <v>13</v>
      </c>
      <c r="D203" s="1" t="s">
        <v>47</v>
      </c>
      <c r="E203" s="1" t="s">
        <v>40</v>
      </c>
      <c r="F203" s="1" t="s">
        <v>75</v>
      </c>
      <c r="G203" s="1" t="s">
        <v>803</v>
      </c>
      <c r="H203" s="1">
        <v>300</v>
      </c>
      <c r="I203" s="1">
        <v>2243.5500000000002</v>
      </c>
      <c r="J203" s="1">
        <v>150</v>
      </c>
      <c r="K203" s="1">
        <v>1656.66</v>
      </c>
      <c r="L203" s="1">
        <v>2</v>
      </c>
      <c r="M203" s="1" t="s">
        <v>88</v>
      </c>
    </row>
    <row r="204" spans="1:13" x14ac:dyDescent="0.3">
      <c r="A204" s="1" t="s">
        <v>252</v>
      </c>
      <c r="B204" s="1" t="s">
        <v>635</v>
      </c>
      <c r="C204" s="1" t="s">
        <v>13</v>
      </c>
      <c r="D204" s="1" t="s">
        <v>59</v>
      </c>
      <c r="E204" s="1" t="s">
        <v>28</v>
      </c>
      <c r="F204" s="1" t="s">
        <v>74</v>
      </c>
      <c r="G204" s="1">
        <v>1763</v>
      </c>
      <c r="H204" s="1">
        <v>219</v>
      </c>
      <c r="I204" s="1">
        <v>2648.9</v>
      </c>
      <c r="J204" s="1">
        <v>100</v>
      </c>
      <c r="K204" s="1">
        <v>2079.33</v>
      </c>
      <c r="L204" s="1">
        <v>3</v>
      </c>
      <c r="M204" s="1" t="s">
        <v>93</v>
      </c>
    </row>
    <row r="205" spans="1:13" x14ac:dyDescent="0.3">
      <c r="A205" s="1" t="s">
        <v>253</v>
      </c>
      <c r="B205" s="1" t="s">
        <v>573</v>
      </c>
      <c r="C205" s="1" t="s">
        <v>9</v>
      </c>
      <c r="D205" s="1" t="s">
        <v>59</v>
      </c>
      <c r="E205" s="1" t="s">
        <v>20</v>
      </c>
      <c r="F205" s="1" t="s">
        <v>75</v>
      </c>
      <c r="G205" s="1">
        <v>964</v>
      </c>
      <c r="H205" s="1">
        <v>564</v>
      </c>
      <c r="I205" s="1">
        <v>5113.01</v>
      </c>
      <c r="J205" s="1">
        <v>50</v>
      </c>
      <c r="K205" s="1">
        <v>4111.91</v>
      </c>
      <c r="L205" s="1">
        <v>3</v>
      </c>
      <c r="M205" s="1" t="s">
        <v>90</v>
      </c>
    </row>
    <row r="206" spans="1:13" x14ac:dyDescent="0.3">
      <c r="A206" s="1" t="s">
        <v>447</v>
      </c>
      <c r="B206" s="1" t="s">
        <v>636</v>
      </c>
      <c r="C206" s="1" t="s">
        <v>29</v>
      </c>
      <c r="D206" s="1" t="s">
        <v>55</v>
      </c>
      <c r="E206" s="1" t="s">
        <v>712</v>
      </c>
      <c r="F206" s="1" t="s">
        <v>75</v>
      </c>
      <c r="G206" s="1" t="s">
        <v>804</v>
      </c>
      <c r="H206" s="1">
        <v>620</v>
      </c>
      <c r="I206" s="1">
        <v>4231.3599999999997</v>
      </c>
      <c r="J206" s="1">
        <v>100</v>
      </c>
      <c r="K206" s="1">
        <v>3062.57</v>
      </c>
      <c r="L206" s="1">
        <v>1</v>
      </c>
      <c r="M206" s="1" t="s">
        <v>90</v>
      </c>
    </row>
    <row r="207" spans="1:13" x14ac:dyDescent="0.3">
      <c r="A207" s="1" t="s">
        <v>254</v>
      </c>
      <c r="B207" s="1" t="s">
        <v>637</v>
      </c>
      <c r="C207" s="1" t="s">
        <v>41</v>
      </c>
      <c r="D207" s="1" t="s">
        <v>55</v>
      </c>
      <c r="E207" s="1" t="s">
        <v>62</v>
      </c>
      <c r="F207" s="1" t="s">
        <v>74</v>
      </c>
      <c r="G207" s="1">
        <v>1865</v>
      </c>
      <c r="H207" s="1">
        <v>557</v>
      </c>
      <c r="I207" s="1">
        <v>6246.67</v>
      </c>
      <c r="J207" s="1">
        <v>100</v>
      </c>
      <c r="K207" s="1">
        <v>4587.17</v>
      </c>
      <c r="L207" s="1">
        <v>8</v>
      </c>
      <c r="M207" s="1" t="s">
        <v>88</v>
      </c>
    </row>
    <row r="208" spans="1:13" x14ac:dyDescent="0.3">
      <c r="A208" s="1" t="s">
        <v>255</v>
      </c>
      <c r="B208" s="1" t="s">
        <v>638</v>
      </c>
      <c r="C208" s="1" t="s">
        <v>25</v>
      </c>
      <c r="D208" s="1" t="s">
        <v>51</v>
      </c>
      <c r="E208" s="1" t="s">
        <v>712</v>
      </c>
      <c r="F208" s="1" t="s">
        <v>75</v>
      </c>
      <c r="G208" s="1">
        <v>617</v>
      </c>
      <c r="H208" s="1" t="s">
        <v>805</v>
      </c>
      <c r="I208" s="1">
        <v>2405.13</v>
      </c>
      <c r="J208" s="1">
        <v>100</v>
      </c>
      <c r="K208" s="1">
        <v>1742.96</v>
      </c>
      <c r="L208" s="1">
        <v>8</v>
      </c>
      <c r="M208" s="1" t="s">
        <v>93</v>
      </c>
    </row>
    <row r="209" spans="1:13" x14ac:dyDescent="0.3">
      <c r="A209" s="1" t="s">
        <v>448</v>
      </c>
      <c r="B209" s="1" t="s">
        <v>639</v>
      </c>
      <c r="C209" s="1" t="s">
        <v>13</v>
      </c>
      <c r="D209" s="1" t="s">
        <v>55</v>
      </c>
      <c r="E209" s="1" t="s">
        <v>40</v>
      </c>
      <c r="F209" s="1" t="s">
        <v>75</v>
      </c>
      <c r="G209" s="1">
        <v>1821</v>
      </c>
      <c r="H209" s="1" t="s">
        <v>806</v>
      </c>
      <c r="I209" s="1">
        <v>5378.26</v>
      </c>
      <c r="J209" s="1">
        <v>100</v>
      </c>
      <c r="K209" s="1">
        <v>3858.96</v>
      </c>
      <c r="L209" s="1">
        <v>3</v>
      </c>
      <c r="M209" s="1" t="s">
        <v>90</v>
      </c>
    </row>
    <row r="210" spans="1:13" x14ac:dyDescent="0.3">
      <c r="A210" s="1" t="s">
        <v>256</v>
      </c>
      <c r="B210" s="1" t="s">
        <v>540</v>
      </c>
      <c r="C210" s="1" t="s">
        <v>17</v>
      </c>
      <c r="D210" s="1" t="s">
        <v>55</v>
      </c>
      <c r="E210" s="1" t="s">
        <v>20</v>
      </c>
      <c r="F210" s="1" t="s">
        <v>73</v>
      </c>
      <c r="G210" s="1">
        <v>1903</v>
      </c>
      <c r="H210" s="1" t="s">
        <v>807</v>
      </c>
      <c r="I210" s="1">
        <v>5578.46</v>
      </c>
      <c r="J210" s="1">
        <v>50</v>
      </c>
      <c r="K210" s="1">
        <v>4343.55</v>
      </c>
      <c r="L210" s="1">
        <v>1</v>
      </c>
      <c r="M210" s="1" t="s">
        <v>93</v>
      </c>
    </row>
    <row r="211" spans="1:13" x14ac:dyDescent="0.3">
      <c r="A211" s="1" t="s">
        <v>257</v>
      </c>
      <c r="B211" s="1" t="s">
        <v>537</v>
      </c>
      <c r="C211" s="1" t="s">
        <v>13</v>
      </c>
      <c r="D211" s="1" t="s">
        <v>55</v>
      </c>
      <c r="E211" s="1" t="s">
        <v>28</v>
      </c>
      <c r="F211" s="1" t="s">
        <v>72</v>
      </c>
      <c r="G211" s="1" t="s">
        <v>808</v>
      </c>
      <c r="H211" s="1">
        <v>205</v>
      </c>
      <c r="I211" s="1">
        <v>2123.75</v>
      </c>
      <c r="J211" s="1">
        <v>50</v>
      </c>
      <c r="K211" s="1">
        <v>1802.38</v>
      </c>
      <c r="L211" s="1">
        <v>8</v>
      </c>
      <c r="M211" s="1" t="s">
        <v>88</v>
      </c>
    </row>
    <row r="212" spans="1:13" x14ac:dyDescent="0.3">
      <c r="A212" s="1" t="s">
        <v>258</v>
      </c>
      <c r="B212" s="1" t="s">
        <v>640</v>
      </c>
      <c r="C212" s="1" t="s">
        <v>5</v>
      </c>
      <c r="D212" s="1" t="s">
        <v>51</v>
      </c>
      <c r="E212" s="1" t="s">
        <v>62</v>
      </c>
      <c r="F212" s="1" t="s">
        <v>72</v>
      </c>
      <c r="G212" s="1">
        <v>606</v>
      </c>
      <c r="H212" s="1">
        <v>281</v>
      </c>
      <c r="I212" s="1">
        <v>2042.05</v>
      </c>
      <c r="J212" s="1">
        <v>150</v>
      </c>
      <c r="K212" s="1">
        <v>1297.74</v>
      </c>
      <c r="L212" s="1">
        <v>3</v>
      </c>
      <c r="M212" s="1" t="s">
        <v>88</v>
      </c>
    </row>
    <row r="213" spans="1:13" x14ac:dyDescent="0.3">
      <c r="A213" s="1" t="s">
        <v>259</v>
      </c>
      <c r="B213" s="1" t="s">
        <v>525</v>
      </c>
      <c r="C213" s="1" t="s">
        <v>5</v>
      </c>
      <c r="D213" s="1" t="s">
        <v>51</v>
      </c>
      <c r="E213" s="1" t="s">
        <v>682</v>
      </c>
      <c r="F213" s="1" t="s">
        <v>72</v>
      </c>
      <c r="G213" s="1">
        <v>1556</v>
      </c>
      <c r="H213" s="1">
        <v>571</v>
      </c>
      <c r="I213" s="1">
        <v>6166.11</v>
      </c>
      <c r="J213" s="1">
        <v>100</v>
      </c>
      <c r="K213" s="1">
        <v>5065.7700000000004</v>
      </c>
      <c r="L213" s="1">
        <v>3</v>
      </c>
      <c r="M213" s="1" t="s">
        <v>93</v>
      </c>
    </row>
    <row r="214" spans="1:13" x14ac:dyDescent="0.3">
      <c r="A214" s="1" t="s">
        <v>260</v>
      </c>
      <c r="B214" s="1" t="s">
        <v>531</v>
      </c>
      <c r="C214" s="1" t="s">
        <v>41</v>
      </c>
      <c r="D214" s="1" t="s">
        <v>47</v>
      </c>
      <c r="E214" s="1" t="s">
        <v>685</v>
      </c>
      <c r="F214" s="1" t="s">
        <v>75</v>
      </c>
      <c r="G214" s="1">
        <v>1738</v>
      </c>
      <c r="H214" s="1">
        <v>358</v>
      </c>
      <c r="I214" s="1">
        <v>4201.79</v>
      </c>
      <c r="J214" s="1">
        <v>100</v>
      </c>
      <c r="K214" s="1">
        <v>2868.62</v>
      </c>
      <c r="L214" s="1">
        <v>8</v>
      </c>
      <c r="M214" s="1" t="s">
        <v>88</v>
      </c>
    </row>
    <row r="215" spans="1:13" x14ac:dyDescent="0.3">
      <c r="A215" s="1" t="s">
        <v>261</v>
      </c>
      <c r="B215" s="1" t="s">
        <v>641</v>
      </c>
      <c r="C215" s="1" t="s">
        <v>29</v>
      </c>
      <c r="D215" s="1" t="s">
        <v>59</v>
      </c>
      <c r="E215" s="1" t="s">
        <v>40</v>
      </c>
      <c r="F215" s="1" t="s">
        <v>75</v>
      </c>
      <c r="G215" s="1">
        <v>394</v>
      </c>
      <c r="H215" s="1" t="s">
        <v>809</v>
      </c>
      <c r="I215" s="1">
        <v>4162.7</v>
      </c>
      <c r="J215" s="1">
        <v>0</v>
      </c>
      <c r="K215" s="1">
        <v>2642.42</v>
      </c>
      <c r="L215" s="1">
        <v>4</v>
      </c>
      <c r="M215" s="1" t="s">
        <v>88</v>
      </c>
    </row>
    <row r="216" spans="1:13" x14ac:dyDescent="0.3">
      <c r="A216" s="1" t="s">
        <v>262</v>
      </c>
      <c r="B216" s="1" t="s">
        <v>632</v>
      </c>
      <c r="C216" s="1" t="s">
        <v>17</v>
      </c>
      <c r="D216" s="1" t="s">
        <v>64</v>
      </c>
      <c r="E216" s="1" t="s">
        <v>685</v>
      </c>
      <c r="F216" s="1" t="s">
        <v>75</v>
      </c>
      <c r="G216" s="1" t="s">
        <v>760</v>
      </c>
      <c r="H216" s="1">
        <v>478</v>
      </c>
      <c r="I216" s="1">
        <v>4112.62</v>
      </c>
      <c r="J216" s="1">
        <v>100</v>
      </c>
      <c r="K216" s="1">
        <v>3040.54</v>
      </c>
      <c r="L216" s="1">
        <v>1</v>
      </c>
      <c r="M216" s="1" t="s">
        <v>90</v>
      </c>
    </row>
    <row r="217" spans="1:13" x14ac:dyDescent="0.3">
      <c r="A217" s="1" t="s">
        <v>263</v>
      </c>
      <c r="B217" s="1" t="s">
        <v>642</v>
      </c>
      <c r="C217" s="1" t="s">
        <v>17</v>
      </c>
      <c r="D217" s="1" t="s">
        <v>59</v>
      </c>
      <c r="E217" s="1" t="s">
        <v>686</v>
      </c>
      <c r="F217" s="1" t="s">
        <v>75</v>
      </c>
      <c r="G217" s="1">
        <v>1197</v>
      </c>
      <c r="H217" s="1" t="s">
        <v>810</v>
      </c>
      <c r="I217" s="1">
        <v>3068.99</v>
      </c>
      <c r="J217" s="1">
        <v>0</v>
      </c>
      <c r="K217" s="1">
        <v>2128.9699999999998</v>
      </c>
      <c r="L217" s="1">
        <v>7</v>
      </c>
      <c r="M217" s="1" t="s">
        <v>93</v>
      </c>
    </row>
    <row r="218" spans="1:13" x14ac:dyDescent="0.3">
      <c r="A218" s="1" t="s">
        <v>264</v>
      </c>
      <c r="B218" s="1" t="s">
        <v>614</v>
      </c>
      <c r="C218" s="1" t="s">
        <v>13</v>
      </c>
      <c r="D218" s="1" t="s">
        <v>59</v>
      </c>
      <c r="E218" s="1" t="s">
        <v>682</v>
      </c>
      <c r="F218" s="1" t="s">
        <v>72</v>
      </c>
      <c r="G218" s="1">
        <v>1376</v>
      </c>
      <c r="H218" s="1">
        <v>577</v>
      </c>
      <c r="I218" s="1">
        <v>5408.55</v>
      </c>
      <c r="J218" s="1">
        <v>100</v>
      </c>
      <c r="K218" s="1">
        <v>3503.33</v>
      </c>
      <c r="L218" s="1">
        <v>2</v>
      </c>
      <c r="M218" s="1" t="s">
        <v>88</v>
      </c>
    </row>
    <row r="219" spans="1:13" x14ac:dyDescent="0.3">
      <c r="A219" s="1" t="s">
        <v>265</v>
      </c>
      <c r="B219" s="1" t="s">
        <v>643</v>
      </c>
      <c r="C219" s="1" t="s">
        <v>17</v>
      </c>
      <c r="D219" s="1" t="s">
        <v>59</v>
      </c>
      <c r="E219" s="1" t="s">
        <v>20</v>
      </c>
      <c r="F219" s="1" t="s">
        <v>75</v>
      </c>
      <c r="G219" s="1">
        <v>1836</v>
      </c>
      <c r="H219" s="1" t="s">
        <v>811</v>
      </c>
      <c r="I219" s="1">
        <v>6444.16</v>
      </c>
      <c r="J219" s="1">
        <v>0</v>
      </c>
      <c r="K219" s="1">
        <v>5144.71</v>
      </c>
      <c r="L219" s="1">
        <v>3</v>
      </c>
      <c r="M219" s="1" t="s">
        <v>93</v>
      </c>
    </row>
    <row r="220" spans="1:13" x14ac:dyDescent="0.3">
      <c r="A220" s="1" t="s">
        <v>266</v>
      </c>
      <c r="B220" s="1" t="s">
        <v>644</v>
      </c>
      <c r="C220" s="1" t="s">
        <v>41</v>
      </c>
      <c r="D220" s="1" t="s">
        <v>47</v>
      </c>
      <c r="E220" s="1" t="s">
        <v>28</v>
      </c>
      <c r="F220" s="1" t="s">
        <v>74</v>
      </c>
      <c r="G220" s="1" t="s">
        <v>812</v>
      </c>
      <c r="H220" s="1">
        <v>634</v>
      </c>
      <c r="I220" s="1">
        <v>5753.74</v>
      </c>
      <c r="J220" s="1">
        <v>100</v>
      </c>
      <c r="K220" s="1">
        <v>4054.77</v>
      </c>
      <c r="L220" s="1">
        <v>4</v>
      </c>
      <c r="M220" s="1" t="s">
        <v>88</v>
      </c>
    </row>
    <row r="221" spans="1:13" x14ac:dyDescent="0.3">
      <c r="A221" s="1" t="s">
        <v>267</v>
      </c>
      <c r="B221" s="1" t="s">
        <v>645</v>
      </c>
      <c r="C221" s="1" t="s">
        <v>5</v>
      </c>
      <c r="D221" s="1" t="s">
        <v>51</v>
      </c>
      <c r="E221" s="1" t="s">
        <v>20</v>
      </c>
      <c r="F221" s="1" t="s">
        <v>73</v>
      </c>
      <c r="G221" s="1">
        <v>1881</v>
      </c>
      <c r="H221" s="1">
        <v>78</v>
      </c>
      <c r="I221" s="1">
        <v>2137.79</v>
      </c>
      <c r="J221" s="1">
        <v>100</v>
      </c>
      <c r="K221" s="1">
        <v>1396.14</v>
      </c>
      <c r="L221" s="1">
        <v>1</v>
      </c>
      <c r="M221" s="1" t="s">
        <v>90</v>
      </c>
    </row>
    <row r="222" spans="1:13" x14ac:dyDescent="0.3">
      <c r="A222" s="1" t="s">
        <v>449</v>
      </c>
      <c r="B222" s="1" t="s">
        <v>562</v>
      </c>
      <c r="C222" s="1" t="s">
        <v>29</v>
      </c>
      <c r="D222" s="1" t="s">
        <v>55</v>
      </c>
      <c r="E222" s="1" t="s">
        <v>686</v>
      </c>
      <c r="F222" s="1" t="s">
        <v>72</v>
      </c>
      <c r="G222" s="1">
        <v>1236</v>
      </c>
      <c r="H222" s="1">
        <v>52</v>
      </c>
      <c r="I222" s="1">
        <v>1007.11</v>
      </c>
      <c r="J222" s="1">
        <v>50</v>
      </c>
      <c r="K222" s="1">
        <v>831.32</v>
      </c>
      <c r="L222" s="1">
        <v>8</v>
      </c>
      <c r="M222" s="1" t="s">
        <v>93</v>
      </c>
    </row>
    <row r="223" spans="1:13" x14ac:dyDescent="0.3">
      <c r="A223" s="1" t="s">
        <v>450</v>
      </c>
      <c r="B223" s="1" t="s">
        <v>646</v>
      </c>
      <c r="C223" s="1" t="s">
        <v>21</v>
      </c>
      <c r="D223" s="1" t="s">
        <v>59</v>
      </c>
      <c r="E223" s="1" t="s">
        <v>28</v>
      </c>
      <c r="F223" s="1" t="s">
        <v>71</v>
      </c>
      <c r="G223" s="1" t="s">
        <v>813</v>
      </c>
      <c r="H223" s="1">
        <v>487</v>
      </c>
      <c r="I223" s="1">
        <v>3824.32</v>
      </c>
      <c r="J223" s="1">
        <v>50</v>
      </c>
      <c r="K223" s="1">
        <v>3020.92</v>
      </c>
      <c r="L223" s="1">
        <v>1</v>
      </c>
      <c r="M223" s="1" t="s">
        <v>90</v>
      </c>
    </row>
    <row r="224" spans="1:13" x14ac:dyDescent="0.3">
      <c r="A224" s="1" t="s">
        <v>451</v>
      </c>
      <c r="B224" s="1" t="s">
        <v>647</v>
      </c>
      <c r="C224" s="1" t="s">
        <v>37</v>
      </c>
      <c r="D224" s="1" t="s">
        <v>64</v>
      </c>
      <c r="E224" s="1" t="s">
        <v>685</v>
      </c>
      <c r="F224" s="1" t="s">
        <v>73</v>
      </c>
      <c r="G224" s="1">
        <v>1979</v>
      </c>
      <c r="H224" s="1">
        <v>66</v>
      </c>
      <c r="I224" s="1">
        <v>1384.84</v>
      </c>
      <c r="J224" s="1">
        <v>100</v>
      </c>
      <c r="K224" s="1">
        <v>856.94</v>
      </c>
      <c r="L224" s="1">
        <v>2</v>
      </c>
      <c r="M224" s="1" t="s">
        <v>90</v>
      </c>
    </row>
    <row r="225" spans="1:13" x14ac:dyDescent="0.3">
      <c r="A225" s="1" t="s">
        <v>268</v>
      </c>
      <c r="B225" s="1" t="s">
        <v>648</v>
      </c>
      <c r="C225" s="1" t="s">
        <v>33</v>
      </c>
      <c r="D225" s="1" t="s">
        <v>64</v>
      </c>
      <c r="E225" s="1" t="s">
        <v>682</v>
      </c>
      <c r="F225" s="1" t="s">
        <v>74</v>
      </c>
      <c r="G225" s="1">
        <v>1703</v>
      </c>
      <c r="H225" s="1">
        <v>301</v>
      </c>
      <c r="I225" s="1">
        <v>3367.25</v>
      </c>
      <c r="J225" s="1">
        <v>150</v>
      </c>
      <c r="K225" s="1">
        <v>2575.19</v>
      </c>
      <c r="L225" s="1">
        <v>3</v>
      </c>
      <c r="M225" s="1" t="s">
        <v>90</v>
      </c>
    </row>
    <row r="226" spans="1:13" x14ac:dyDescent="0.3">
      <c r="A226" s="1" t="s">
        <v>269</v>
      </c>
      <c r="B226" s="1" t="s">
        <v>649</v>
      </c>
      <c r="C226" s="1" t="s">
        <v>33</v>
      </c>
      <c r="D226" s="1" t="s">
        <v>51</v>
      </c>
      <c r="E226" s="1" t="s">
        <v>682</v>
      </c>
      <c r="F226" s="1" t="s">
        <v>72</v>
      </c>
      <c r="G226" s="1">
        <v>439</v>
      </c>
      <c r="H226" s="1" t="s">
        <v>765</v>
      </c>
      <c r="I226" s="1">
        <v>4127.79</v>
      </c>
      <c r="J226" s="1">
        <v>50</v>
      </c>
      <c r="K226" s="1">
        <v>3376.76</v>
      </c>
      <c r="L226" s="1">
        <v>2</v>
      </c>
      <c r="M226" s="1" t="s">
        <v>88</v>
      </c>
    </row>
    <row r="227" spans="1:13" x14ac:dyDescent="0.3">
      <c r="A227" s="1" t="s">
        <v>270</v>
      </c>
      <c r="B227" s="1" t="s">
        <v>650</v>
      </c>
      <c r="C227" s="1" t="s">
        <v>25</v>
      </c>
      <c r="D227" s="1" t="s">
        <v>59</v>
      </c>
      <c r="E227" s="1" t="s">
        <v>28</v>
      </c>
      <c r="F227" s="1" t="s">
        <v>71</v>
      </c>
      <c r="G227" s="1">
        <v>1397</v>
      </c>
      <c r="H227" s="1">
        <v>464</v>
      </c>
      <c r="I227" s="1">
        <v>4504.3500000000004</v>
      </c>
      <c r="J227" s="1">
        <v>150</v>
      </c>
      <c r="K227" s="1">
        <v>3452.86</v>
      </c>
      <c r="L227" s="1">
        <v>3</v>
      </c>
      <c r="M227" s="1" t="s">
        <v>90</v>
      </c>
    </row>
    <row r="228" spans="1:13" x14ac:dyDescent="0.3">
      <c r="A228" s="1" t="s">
        <v>271</v>
      </c>
      <c r="B228" s="1" t="s">
        <v>629</v>
      </c>
      <c r="C228" s="1" t="s">
        <v>41</v>
      </c>
      <c r="D228" s="1" t="s">
        <v>64</v>
      </c>
      <c r="E228" s="1" t="s">
        <v>62</v>
      </c>
      <c r="F228" s="1" t="s">
        <v>73</v>
      </c>
      <c r="G228" s="1">
        <v>1988</v>
      </c>
      <c r="H228" s="1">
        <v>632</v>
      </c>
      <c r="I228" s="1">
        <v>6547.44</v>
      </c>
      <c r="J228" s="1">
        <v>150</v>
      </c>
      <c r="K228" s="1">
        <v>5326.43</v>
      </c>
      <c r="L228" s="1">
        <v>4</v>
      </c>
      <c r="M228" s="1" t="s">
        <v>90</v>
      </c>
    </row>
    <row r="229" spans="1:13" x14ac:dyDescent="0.3">
      <c r="A229" s="1" t="s">
        <v>452</v>
      </c>
      <c r="B229" s="1" t="s">
        <v>520</v>
      </c>
      <c r="C229" s="1" t="s">
        <v>5</v>
      </c>
      <c r="D229" s="1" t="s">
        <v>47</v>
      </c>
      <c r="E229" s="1" t="s">
        <v>28</v>
      </c>
      <c r="F229" s="1" t="s">
        <v>74</v>
      </c>
      <c r="G229" s="1">
        <v>1327</v>
      </c>
      <c r="H229" s="1" t="s">
        <v>769</v>
      </c>
      <c r="I229" s="1">
        <v>1794.81</v>
      </c>
      <c r="J229" s="1">
        <v>100</v>
      </c>
      <c r="K229" s="1">
        <v>1110.77</v>
      </c>
      <c r="L229" s="1">
        <v>1</v>
      </c>
      <c r="M229" s="1" t="s">
        <v>93</v>
      </c>
    </row>
    <row r="230" spans="1:13" x14ac:dyDescent="0.3">
      <c r="A230" s="1" t="s">
        <v>453</v>
      </c>
      <c r="B230" s="1" t="s">
        <v>651</v>
      </c>
      <c r="C230" s="1" t="s">
        <v>5</v>
      </c>
      <c r="D230" s="1" t="s">
        <v>55</v>
      </c>
      <c r="E230" s="1" t="s">
        <v>685</v>
      </c>
      <c r="F230" s="1" t="s">
        <v>75</v>
      </c>
      <c r="G230" s="1" t="s">
        <v>814</v>
      </c>
      <c r="H230" s="1">
        <v>411</v>
      </c>
      <c r="I230" s="1">
        <v>3217.76</v>
      </c>
      <c r="J230" s="1">
        <v>0</v>
      </c>
      <c r="K230" s="1">
        <v>2562.13</v>
      </c>
      <c r="L230" s="1">
        <v>7</v>
      </c>
      <c r="M230" s="1" t="s">
        <v>93</v>
      </c>
    </row>
    <row r="231" spans="1:13" x14ac:dyDescent="0.3">
      <c r="A231" s="1" t="s">
        <v>272</v>
      </c>
      <c r="B231" s="1" t="s">
        <v>629</v>
      </c>
      <c r="C231" s="1" t="s">
        <v>29</v>
      </c>
      <c r="D231" s="1" t="s">
        <v>51</v>
      </c>
      <c r="E231" s="1" t="s">
        <v>62</v>
      </c>
      <c r="F231" s="1" t="s">
        <v>72</v>
      </c>
      <c r="G231" s="1">
        <v>1017</v>
      </c>
      <c r="H231" s="1" t="s">
        <v>815</v>
      </c>
      <c r="I231" s="1">
        <v>4416.26</v>
      </c>
      <c r="J231" s="1">
        <v>100</v>
      </c>
      <c r="K231" s="1">
        <v>3562.57</v>
      </c>
      <c r="L231" s="1">
        <v>7</v>
      </c>
      <c r="M231" s="1" t="s">
        <v>90</v>
      </c>
    </row>
    <row r="232" spans="1:13" x14ac:dyDescent="0.3">
      <c r="A232" s="1" t="s">
        <v>454</v>
      </c>
      <c r="B232" s="1" t="s">
        <v>652</v>
      </c>
      <c r="C232" s="1" t="s">
        <v>41</v>
      </c>
      <c r="D232" s="1" t="s">
        <v>59</v>
      </c>
      <c r="E232" s="1" t="s">
        <v>40</v>
      </c>
      <c r="F232" s="1" t="s">
        <v>71</v>
      </c>
      <c r="G232" s="1" t="s">
        <v>816</v>
      </c>
      <c r="H232" s="1" t="s">
        <v>817</v>
      </c>
      <c r="I232" s="1">
        <v>5837.25</v>
      </c>
      <c r="J232" s="1">
        <v>0</v>
      </c>
      <c r="K232" s="1">
        <v>4944.93</v>
      </c>
      <c r="L232" s="1">
        <v>7</v>
      </c>
      <c r="M232" s="1" t="s">
        <v>90</v>
      </c>
    </row>
    <row r="233" spans="1:13" x14ac:dyDescent="0.3">
      <c r="A233" s="1" t="s">
        <v>273</v>
      </c>
      <c r="B233" s="1" t="s">
        <v>498</v>
      </c>
      <c r="C233" s="1" t="s">
        <v>37</v>
      </c>
      <c r="D233" s="1" t="s">
        <v>51</v>
      </c>
      <c r="E233" s="1" t="s">
        <v>62</v>
      </c>
      <c r="F233" s="1" t="s">
        <v>74</v>
      </c>
      <c r="G233" s="1">
        <v>869</v>
      </c>
      <c r="H233" s="1" t="s">
        <v>818</v>
      </c>
      <c r="I233" s="1">
        <v>3164.98</v>
      </c>
      <c r="J233" s="1">
        <v>50</v>
      </c>
      <c r="K233" s="1">
        <v>2262.91</v>
      </c>
      <c r="L233" s="1">
        <v>6</v>
      </c>
      <c r="M233" s="1" t="s">
        <v>93</v>
      </c>
    </row>
    <row r="234" spans="1:13" x14ac:dyDescent="0.3">
      <c r="A234" s="1" t="s">
        <v>274</v>
      </c>
      <c r="B234" s="1" t="s">
        <v>646</v>
      </c>
      <c r="C234" s="1" t="s">
        <v>9</v>
      </c>
      <c r="D234" s="1" t="s">
        <v>51</v>
      </c>
      <c r="E234" s="1" t="s">
        <v>686</v>
      </c>
      <c r="F234" s="1" t="s">
        <v>75</v>
      </c>
      <c r="G234" s="1" t="s">
        <v>819</v>
      </c>
      <c r="H234" s="1">
        <v>344</v>
      </c>
      <c r="I234" s="1">
        <v>3380.33</v>
      </c>
      <c r="J234" s="1">
        <v>100</v>
      </c>
      <c r="K234" s="1">
        <v>2186.67</v>
      </c>
      <c r="L234" s="1">
        <v>5</v>
      </c>
      <c r="M234" s="1" t="s">
        <v>88</v>
      </c>
    </row>
    <row r="235" spans="1:13" x14ac:dyDescent="0.3">
      <c r="A235" s="1" t="s">
        <v>275</v>
      </c>
      <c r="B235" s="1" t="s">
        <v>653</v>
      </c>
      <c r="C235" s="1" t="s">
        <v>13</v>
      </c>
      <c r="D235" s="1" t="s">
        <v>51</v>
      </c>
      <c r="E235" s="1" t="s">
        <v>20</v>
      </c>
      <c r="F235" s="1" t="s">
        <v>74</v>
      </c>
      <c r="G235" s="1">
        <v>1220</v>
      </c>
      <c r="H235" s="1" t="s">
        <v>820</v>
      </c>
      <c r="I235" s="1">
        <v>3572.15</v>
      </c>
      <c r="J235" s="1">
        <v>150</v>
      </c>
      <c r="K235" s="1">
        <v>2574.65</v>
      </c>
      <c r="L235" s="1">
        <v>1</v>
      </c>
      <c r="M235" s="1" t="s">
        <v>90</v>
      </c>
    </row>
    <row r="236" spans="1:13" x14ac:dyDescent="0.3">
      <c r="A236" s="1" t="s">
        <v>276</v>
      </c>
      <c r="B236" s="1" t="s">
        <v>602</v>
      </c>
      <c r="C236" s="1" t="s">
        <v>17</v>
      </c>
      <c r="D236" s="1" t="s">
        <v>64</v>
      </c>
      <c r="E236" s="1" t="s">
        <v>685</v>
      </c>
      <c r="F236" s="1" t="s">
        <v>73</v>
      </c>
      <c r="G236" s="1">
        <v>1120</v>
      </c>
      <c r="H236" s="1">
        <v>510</v>
      </c>
      <c r="I236" s="1">
        <v>5328.7</v>
      </c>
      <c r="J236" s="1">
        <v>100</v>
      </c>
      <c r="K236" s="1">
        <v>4386.13</v>
      </c>
      <c r="L236" s="1">
        <v>8</v>
      </c>
      <c r="M236" s="1" t="s">
        <v>88</v>
      </c>
    </row>
    <row r="237" spans="1:13" x14ac:dyDescent="0.3">
      <c r="A237" s="1" t="s">
        <v>277</v>
      </c>
      <c r="B237" s="1" t="s">
        <v>487</v>
      </c>
      <c r="C237" s="1" t="s">
        <v>33</v>
      </c>
      <c r="D237" s="1" t="s">
        <v>59</v>
      </c>
      <c r="E237" s="1" t="s">
        <v>20</v>
      </c>
      <c r="F237" s="1" t="s">
        <v>74</v>
      </c>
      <c r="G237" s="1">
        <v>1864</v>
      </c>
      <c r="H237" s="1">
        <v>321</v>
      </c>
      <c r="I237" s="1">
        <v>3685.41</v>
      </c>
      <c r="J237" s="1">
        <v>0</v>
      </c>
      <c r="K237" s="1">
        <v>2530.59</v>
      </c>
      <c r="L237" s="1">
        <v>7</v>
      </c>
      <c r="M237" s="1" t="s">
        <v>90</v>
      </c>
    </row>
    <row r="238" spans="1:13" x14ac:dyDescent="0.3">
      <c r="A238" s="1" t="s">
        <v>278</v>
      </c>
      <c r="B238" s="1" t="s">
        <v>654</v>
      </c>
      <c r="C238" s="1" t="s">
        <v>17</v>
      </c>
      <c r="D238" s="1" t="s">
        <v>47</v>
      </c>
      <c r="E238" s="1" t="s">
        <v>20</v>
      </c>
      <c r="F238" s="1" t="s">
        <v>75</v>
      </c>
      <c r="G238" s="1" t="s">
        <v>821</v>
      </c>
      <c r="H238" s="1" t="s">
        <v>775</v>
      </c>
      <c r="I238" s="1">
        <v>5009.32</v>
      </c>
      <c r="J238" s="1">
        <v>0</v>
      </c>
      <c r="K238" s="1">
        <v>3110.8</v>
      </c>
      <c r="L238" s="1">
        <v>4</v>
      </c>
      <c r="M238" s="1" t="s">
        <v>88</v>
      </c>
    </row>
    <row r="239" spans="1:13" x14ac:dyDescent="0.3">
      <c r="A239" s="1" t="s">
        <v>279</v>
      </c>
      <c r="B239" s="1" t="s">
        <v>655</v>
      </c>
      <c r="C239" s="1" t="s">
        <v>41</v>
      </c>
      <c r="D239" s="1" t="s">
        <v>64</v>
      </c>
      <c r="E239" s="1" t="s">
        <v>686</v>
      </c>
      <c r="F239" s="1" t="s">
        <v>71</v>
      </c>
      <c r="G239" s="1">
        <v>1772</v>
      </c>
      <c r="H239" s="1">
        <v>501</v>
      </c>
      <c r="I239" s="1">
        <v>5298.36</v>
      </c>
      <c r="J239" s="1">
        <v>0</v>
      </c>
      <c r="K239" s="1">
        <v>3312.43</v>
      </c>
      <c r="L239" s="1">
        <v>6</v>
      </c>
      <c r="M239" s="1" t="s">
        <v>93</v>
      </c>
    </row>
    <row r="240" spans="1:13" x14ac:dyDescent="0.3">
      <c r="A240" s="1" t="s">
        <v>280</v>
      </c>
      <c r="B240" s="1" t="s">
        <v>590</v>
      </c>
      <c r="C240" s="1" t="s">
        <v>5</v>
      </c>
      <c r="D240" s="1" t="s">
        <v>47</v>
      </c>
      <c r="E240" s="1" t="s">
        <v>20</v>
      </c>
      <c r="F240" s="1" t="s">
        <v>73</v>
      </c>
      <c r="G240" s="1" t="s">
        <v>822</v>
      </c>
      <c r="H240" s="1">
        <v>53</v>
      </c>
      <c r="I240" s="1">
        <v>567.05999999999995</v>
      </c>
      <c r="J240" s="1">
        <v>150</v>
      </c>
      <c r="K240" s="1">
        <v>468.45</v>
      </c>
      <c r="L240" s="1">
        <v>3</v>
      </c>
      <c r="M240" s="1" t="s">
        <v>88</v>
      </c>
    </row>
    <row r="241" spans="1:13" x14ac:dyDescent="0.3">
      <c r="A241" s="1" t="s">
        <v>281</v>
      </c>
      <c r="B241" s="1" t="s">
        <v>493</v>
      </c>
      <c r="C241" s="1" t="s">
        <v>29</v>
      </c>
      <c r="D241" s="1" t="s">
        <v>64</v>
      </c>
      <c r="E241" s="1" t="s">
        <v>40</v>
      </c>
      <c r="F241" s="1" t="s">
        <v>71</v>
      </c>
      <c r="G241" s="1">
        <v>1721</v>
      </c>
      <c r="H241" s="1">
        <v>605</v>
      </c>
      <c r="I241" s="1">
        <v>6099.5</v>
      </c>
      <c r="J241" s="1">
        <v>100</v>
      </c>
      <c r="K241" s="1">
        <v>4592.51</v>
      </c>
      <c r="L241" s="1">
        <v>6</v>
      </c>
      <c r="M241" s="1" t="s">
        <v>90</v>
      </c>
    </row>
    <row r="242" spans="1:13" x14ac:dyDescent="0.3">
      <c r="A242" s="1" t="s">
        <v>455</v>
      </c>
      <c r="B242" s="1" t="s">
        <v>656</v>
      </c>
      <c r="C242" s="1" t="s">
        <v>41</v>
      </c>
      <c r="D242" s="1" t="s">
        <v>59</v>
      </c>
      <c r="E242" s="1" t="s">
        <v>682</v>
      </c>
      <c r="F242" s="1" t="s">
        <v>71</v>
      </c>
      <c r="G242" s="1">
        <v>1063</v>
      </c>
      <c r="H242" s="1">
        <v>297</v>
      </c>
      <c r="I242" s="1">
        <v>2415.9499999999998</v>
      </c>
      <c r="J242" s="1">
        <v>0</v>
      </c>
      <c r="K242" s="1">
        <v>1476.63</v>
      </c>
      <c r="L242" s="1">
        <v>3</v>
      </c>
      <c r="M242" s="1" t="s">
        <v>90</v>
      </c>
    </row>
    <row r="243" spans="1:13" x14ac:dyDescent="0.3">
      <c r="A243" s="1" t="s">
        <v>282</v>
      </c>
      <c r="B243" s="1" t="s">
        <v>494</v>
      </c>
      <c r="C243" s="1" t="s">
        <v>5</v>
      </c>
      <c r="D243" s="1" t="s">
        <v>55</v>
      </c>
      <c r="E243" s="1" t="s">
        <v>20</v>
      </c>
      <c r="F243" s="1" t="s">
        <v>75</v>
      </c>
      <c r="G243" s="1">
        <v>1964</v>
      </c>
      <c r="H243" s="1" t="s">
        <v>823</v>
      </c>
      <c r="I243" s="1">
        <v>7953.03</v>
      </c>
      <c r="J243" s="1">
        <v>150</v>
      </c>
      <c r="K243" s="1">
        <v>5449.81</v>
      </c>
      <c r="L243" s="1">
        <v>5</v>
      </c>
      <c r="M243" s="1" t="s">
        <v>90</v>
      </c>
    </row>
    <row r="244" spans="1:13" x14ac:dyDescent="0.3">
      <c r="A244" s="1" t="s">
        <v>283</v>
      </c>
      <c r="B244" s="1" t="s">
        <v>657</v>
      </c>
      <c r="C244" s="1" t="s">
        <v>33</v>
      </c>
      <c r="D244" s="1" t="s">
        <v>64</v>
      </c>
      <c r="E244" s="1" t="s">
        <v>40</v>
      </c>
      <c r="F244" s="1" t="s">
        <v>72</v>
      </c>
      <c r="G244" s="1">
        <v>1983</v>
      </c>
      <c r="H244" s="1" t="s">
        <v>824</v>
      </c>
      <c r="I244" s="1">
        <v>1842.92</v>
      </c>
      <c r="J244" s="1">
        <v>150</v>
      </c>
      <c r="K244" s="1">
        <v>1477.22</v>
      </c>
      <c r="L244" s="1">
        <v>6</v>
      </c>
      <c r="M244" s="1" t="s">
        <v>88</v>
      </c>
    </row>
    <row r="245" spans="1:13" x14ac:dyDescent="0.3">
      <c r="A245" s="1" t="s">
        <v>456</v>
      </c>
      <c r="B245" s="1" t="s">
        <v>566</v>
      </c>
      <c r="C245" s="1" t="s">
        <v>9</v>
      </c>
      <c r="D245" s="1" t="s">
        <v>64</v>
      </c>
      <c r="E245" s="1" t="s">
        <v>28</v>
      </c>
      <c r="F245" s="1" t="s">
        <v>74</v>
      </c>
      <c r="G245" s="1">
        <v>1384</v>
      </c>
      <c r="H245" s="1" t="s">
        <v>825</v>
      </c>
      <c r="I245" s="1">
        <v>4197.57</v>
      </c>
      <c r="J245" s="1">
        <v>0</v>
      </c>
      <c r="K245" s="1">
        <v>3115.63</v>
      </c>
      <c r="L245" s="1">
        <v>7</v>
      </c>
      <c r="M245" s="1" t="s">
        <v>93</v>
      </c>
    </row>
    <row r="246" spans="1:13" x14ac:dyDescent="0.3">
      <c r="A246" s="1" t="s">
        <v>457</v>
      </c>
      <c r="B246" s="1" t="s">
        <v>603</v>
      </c>
      <c r="C246" s="1" t="s">
        <v>21</v>
      </c>
      <c r="D246" s="1" t="s">
        <v>64</v>
      </c>
      <c r="E246" s="1" t="s">
        <v>685</v>
      </c>
      <c r="F246" s="1" t="s">
        <v>71</v>
      </c>
      <c r="G246" s="1">
        <v>569</v>
      </c>
      <c r="H246" s="1">
        <v>719</v>
      </c>
      <c r="I246" s="1">
        <v>6303.07</v>
      </c>
      <c r="J246" s="1">
        <v>0</v>
      </c>
      <c r="K246" s="1">
        <v>5356.07</v>
      </c>
      <c r="L246" s="1">
        <v>8</v>
      </c>
      <c r="M246" s="1" t="s">
        <v>90</v>
      </c>
    </row>
    <row r="247" spans="1:13" x14ac:dyDescent="0.3">
      <c r="A247" s="1" t="s">
        <v>458</v>
      </c>
      <c r="B247" s="1" t="s">
        <v>501</v>
      </c>
      <c r="C247" s="1" t="s">
        <v>33</v>
      </c>
      <c r="D247" s="1" t="s">
        <v>47</v>
      </c>
      <c r="E247" s="1" t="s">
        <v>40</v>
      </c>
      <c r="F247" s="1" t="s">
        <v>71</v>
      </c>
      <c r="G247" s="1" t="s">
        <v>826</v>
      </c>
      <c r="H247" s="1" t="s">
        <v>827</v>
      </c>
      <c r="I247" s="1">
        <v>2869.25</v>
      </c>
      <c r="J247" s="1">
        <v>150</v>
      </c>
      <c r="K247" s="1">
        <v>1868.38</v>
      </c>
      <c r="L247" s="1">
        <v>2</v>
      </c>
      <c r="M247" s="1" t="s">
        <v>88</v>
      </c>
    </row>
    <row r="248" spans="1:13" x14ac:dyDescent="0.3">
      <c r="A248" s="1" t="s">
        <v>459</v>
      </c>
      <c r="B248" s="1" t="s">
        <v>555</v>
      </c>
      <c r="C248" s="1" t="s">
        <v>13</v>
      </c>
      <c r="D248" s="1" t="s">
        <v>47</v>
      </c>
      <c r="E248" s="1" t="s">
        <v>62</v>
      </c>
      <c r="F248" s="1" t="s">
        <v>72</v>
      </c>
      <c r="G248" s="1">
        <v>1016</v>
      </c>
      <c r="H248" s="1">
        <v>219</v>
      </c>
      <c r="I248" s="1">
        <v>2092.58</v>
      </c>
      <c r="J248" s="1">
        <v>100</v>
      </c>
      <c r="K248" s="1">
        <v>1655.3</v>
      </c>
      <c r="L248" s="1">
        <v>7</v>
      </c>
      <c r="M248" s="1" t="s">
        <v>90</v>
      </c>
    </row>
    <row r="249" spans="1:13" x14ac:dyDescent="0.3">
      <c r="A249" s="1" t="s">
        <v>460</v>
      </c>
      <c r="B249" s="1" t="s">
        <v>658</v>
      </c>
      <c r="C249" s="1" t="s">
        <v>13</v>
      </c>
      <c r="D249" s="1" t="s">
        <v>51</v>
      </c>
      <c r="E249" s="1" t="s">
        <v>20</v>
      </c>
      <c r="F249" s="1" t="s">
        <v>71</v>
      </c>
      <c r="G249" s="1">
        <v>1722</v>
      </c>
      <c r="H249" s="1" t="s">
        <v>828</v>
      </c>
      <c r="I249" s="1">
        <v>4004.15</v>
      </c>
      <c r="J249" s="1">
        <v>50</v>
      </c>
      <c r="K249" s="1">
        <v>3035.24</v>
      </c>
      <c r="L249" s="1">
        <v>1</v>
      </c>
      <c r="M249" s="1" t="s">
        <v>88</v>
      </c>
    </row>
    <row r="250" spans="1:13" x14ac:dyDescent="0.3">
      <c r="A250" s="1" t="s">
        <v>284</v>
      </c>
      <c r="B250" s="1" t="s">
        <v>659</v>
      </c>
      <c r="C250" s="1" t="s">
        <v>13</v>
      </c>
      <c r="D250" s="1" t="s">
        <v>51</v>
      </c>
      <c r="E250" s="1" t="s">
        <v>40</v>
      </c>
      <c r="F250" s="1" t="s">
        <v>72</v>
      </c>
      <c r="G250" s="1">
        <v>1067</v>
      </c>
      <c r="H250" s="1">
        <v>124</v>
      </c>
      <c r="I250" s="1">
        <v>1915.06</v>
      </c>
      <c r="J250" s="1">
        <v>0</v>
      </c>
      <c r="K250" s="1">
        <v>1357.68</v>
      </c>
      <c r="L250" s="1">
        <v>6</v>
      </c>
      <c r="M250" s="1" t="s">
        <v>88</v>
      </c>
    </row>
    <row r="251" spans="1:13" x14ac:dyDescent="0.3">
      <c r="A251" s="1" t="s">
        <v>285</v>
      </c>
      <c r="B251" s="1" t="s">
        <v>660</v>
      </c>
      <c r="C251" s="1" t="s">
        <v>17</v>
      </c>
      <c r="D251" s="1" t="s">
        <v>59</v>
      </c>
      <c r="E251" s="1" t="s">
        <v>20</v>
      </c>
      <c r="F251" s="1" t="s">
        <v>71</v>
      </c>
      <c r="G251" s="1">
        <v>1541</v>
      </c>
      <c r="H251" s="1" t="s">
        <v>829</v>
      </c>
      <c r="I251" s="1">
        <v>5698.62</v>
      </c>
      <c r="J251" s="1">
        <v>150</v>
      </c>
      <c r="K251" s="1">
        <v>4665.21</v>
      </c>
      <c r="L251" s="1">
        <v>5</v>
      </c>
      <c r="M251" s="1" t="s">
        <v>88</v>
      </c>
    </row>
    <row r="252" spans="1:13" x14ac:dyDescent="0.3">
      <c r="A252" s="1" t="s">
        <v>286</v>
      </c>
      <c r="B252" s="1" t="s">
        <v>661</v>
      </c>
      <c r="C252" s="1" t="s">
        <v>13</v>
      </c>
      <c r="D252" s="1" t="s">
        <v>51</v>
      </c>
      <c r="E252" s="1" t="s">
        <v>712</v>
      </c>
      <c r="F252" s="1" t="s">
        <v>74</v>
      </c>
      <c r="G252" s="1">
        <v>964</v>
      </c>
      <c r="H252" s="1">
        <v>572</v>
      </c>
      <c r="I252" s="1">
        <v>4822.83</v>
      </c>
      <c r="J252" s="1">
        <v>50</v>
      </c>
      <c r="K252" s="1">
        <v>3797.43</v>
      </c>
      <c r="L252" s="1">
        <v>2</v>
      </c>
      <c r="M252" s="1" t="s">
        <v>93</v>
      </c>
    </row>
    <row r="253" spans="1:13" x14ac:dyDescent="0.3">
      <c r="A253" s="1" t="s">
        <v>461</v>
      </c>
      <c r="B253" s="1" t="s">
        <v>593</v>
      </c>
      <c r="C253" s="1" t="s">
        <v>17</v>
      </c>
      <c r="D253" s="1" t="s">
        <v>59</v>
      </c>
      <c r="E253" s="1" t="s">
        <v>62</v>
      </c>
      <c r="F253" s="1" t="s">
        <v>73</v>
      </c>
      <c r="G253" s="1" t="s">
        <v>830</v>
      </c>
      <c r="H253" s="1">
        <v>343</v>
      </c>
      <c r="I253" s="1">
        <v>3350.28</v>
      </c>
      <c r="J253" s="1">
        <v>0</v>
      </c>
      <c r="K253" s="1">
        <v>2824.85</v>
      </c>
      <c r="L253" s="1">
        <v>6</v>
      </c>
      <c r="M253" s="1" t="s">
        <v>93</v>
      </c>
    </row>
    <row r="254" spans="1:13" x14ac:dyDescent="0.3">
      <c r="A254" s="1" t="s">
        <v>287</v>
      </c>
      <c r="B254" s="1" t="s">
        <v>662</v>
      </c>
      <c r="C254" s="1" t="s">
        <v>13</v>
      </c>
      <c r="D254" s="1" t="s">
        <v>51</v>
      </c>
      <c r="E254" s="1" t="s">
        <v>685</v>
      </c>
      <c r="F254" s="1" t="s">
        <v>73</v>
      </c>
      <c r="G254" s="1">
        <v>259</v>
      </c>
      <c r="H254" s="1" t="s">
        <v>831</v>
      </c>
      <c r="I254" s="1">
        <v>5466.02</v>
      </c>
      <c r="J254" s="1">
        <v>50</v>
      </c>
      <c r="K254" s="1">
        <v>3914.15</v>
      </c>
      <c r="L254" s="1">
        <v>3</v>
      </c>
      <c r="M254" s="1" t="s">
        <v>88</v>
      </c>
    </row>
    <row r="255" spans="1:13" x14ac:dyDescent="0.3">
      <c r="A255" s="1" t="s">
        <v>462</v>
      </c>
      <c r="B255" s="1" t="s">
        <v>546</v>
      </c>
      <c r="C255" s="1" t="s">
        <v>13</v>
      </c>
      <c r="D255" s="1" t="s">
        <v>55</v>
      </c>
      <c r="E255" s="1" t="s">
        <v>28</v>
      </c>
      <c r="F255" s="1" t="s">
        <v>75</v>
      </c>
      <c r="G255" s="1">
        <v>918</v>
      </c>
      <c r="H255" s="1" t="s">
        <v>832</v>
      </c>
      <c r="I255" s="1">
        <v>2837.3</v>
      </c>
      <c r="J255" s="1">
        <v>50</v>
      </c>
      <c r="K255" s="1">
        <v>2295.4499999999998</v>
      </c>
      <c r="L255" s="1">
        <v>1</v>
      </c>
      <c r="M255" s="1" t="s">
        <v>93</v>
      </c>
    </row>
    <row r="256" spans="1:13" x14ac:dyDescent="0.3">
      <c r="A256" s="1" t="s">
        <v>288</v>
      </c>
      <c r="B256" s="1" t="s">
        <v>663</v>
      </c>
      <c r="C256" s="1" t="s">
        <v>41</v>
      </c>
      <c r="D256" s="1" t="s">
        <v>59</v>
      </c>
      <c r="E256" s="1" t="s">
        <v>685</v>
      </c>
      <c r="F256" s="1" t="s">
        <v>73</v>
      </c>
      <c r="G256" s="1">
        <v>1913</v>
      </c>
      <c r="H256" s="1">
        <v>482</v>
      </c>
      <c r="I256" s="1">
        <v>5263.13</v>
      </c>
      <c r="J256" s="1">
        <v>150</v>
      </c>
      <c r="K256" s="1">
        <v>4265.21</v>
      </c>
      <c r="L256" s="1">
        <v>8</v>
      </c>
      <c r="M256" s="1" t="s">
        <v>90</v>
      </c>
    </row>
    <row r="257" spans="1:13" x14ac:dyDescent="0.3">
      <c r="A257" s="1" t="s">
        <v>289</v>
      </c>
      <c r="B257" s="1" t="s">
        <v>483</v>
      </c>
      <c r="C257" s="1" t="s">
        <v>21</v>
      </c>
      <c r="D257" s="1" t="s">
        <v>64</v>
      </c>
      <c r="E257" s="1" t="s">
        <v>20</v>
      </c>
      <c r="F257" s="1" t="s">
        <v>71</v>
      </c>
      <c r="G257" s="1">
        <v>1699</v>
      </c>
      <c r="H257" s="1">
        <v>771</v>
      </c>
      <c r="I257" s="1">
        <v>6064.06</v>
      </c>
      <c r="J257" s="1">
        <v>50</v>
      </c>
      <c r="K257" s="1">
        <v>3669.7</v>
      </c>
      <c r="L257" s="1">
        <v>7</v>
      </c>
      <c r="M257" s="1" t="s">
        <v>93</v>
      </c>
    </row>
    <row r="258" spans="1:13" x14ac:dyDescent="0.3">
      <c r="A258" s="1" t="s">
        <v>290</v>
      </c>
      <c r="B258" s="1" t="s">
        <v>664</v>
      </c>
      <c r="C258" s="1" t="s">
        <v>33</v>
      </c>
      <c r="D258" s="1" t="s">
        <v>47</v>
      </c>
      <c r="E258" s="1" t="s">
        <v>62</v>
      </c>
      <c r="F258" s="1" t="s">
        <v>75</v>
      </c>
      <c r="G258" s="1">
        <v>1787</v>
      </c>
      <c r="H258" s="1">
        <v>315</v>
      </c>
      <c r="I258" s="1">
        <v>3400.03</v>
      </c>
      <c r="J258" s="1">
        <v>150</v>
      </c>
      <c r="K258" s="1">
        <v>2709.84</v>
      </c>
      <c r="L258" s="1">
        <v>3</v>
      </c>
      <c r="M258" s="1" t="s">
        <v>93</v>
      </c>
    </row>
    <row r="259" spans="1:13" x14ac:dyDescent="0.3">
      <c r="A259" s="1" t="s">
        <v>463</v>
      </c>
      <c r="B259" s="1" t="s">
        <v>665</v>
      </c>
      <c r="C259" s="1" t="s">
        <v>5</v>
      </c>
      <c r="D259" s="1" t="s">
        <v>51</v>
      </c>
      <c r="E259" s="1" t="s">
        <v>28</v>
      </c>
      <c r="F259" s="1" t="s">
        <v>73</v>
      </c>
      <c r="G259" s="1" t="s">
        <v>833</v>
      </c>
      <c r="H259" s="1">
        <v>441</v>
      </c>
      <c r="I259" s="1">
        <v>3907.27</v>
      </c>
      <c r="J259" s="1">
        <v>50</v>
      </c>
      <c r="K259" s="1">
        <v>3185.47</v>
      </c>
      <c r="L259" s="1">
        <v>1</v>
      </c>
      <c r="M259" s="1" t="s">
        <v>93</v>
      </c>
    </row>
    <row r="260" spans="1:13" x14ac:dyDescent="0.3">
      <c r="A260" s="1" t="s">
        <v>464</v>
      </c>
      <c r="B260" s="1" t="s">
        <v>557</v>
      </c>
      <c r="C260" s="1" t="s">
        <v>21</v>
      </c>
      <c r="D260" s="1" t="s">
        <v>64</v>
      </c>
      <c r="E260" s="1" t="s">
        <v>686</v>
      </c>
      <c r="F260" s="1" t="s">
        <v>75</v>
      </c>
      <c r="G260" s="1" t="s">
        <v>834</v>
      </c>
      <c r="H260" s="1" t="s">
        <v>835</v>
      </c>
      <c r="I260" s="1">
        <v>4350.57</v>
      </c>
      <c r="J260" s="1">
        <v>150</v>
      </c>
      <c r="K260" s="1">
        <v>3203.45</v>
      </c>
      <c r="L260" s="1">
        <v>5</v>
      </c>
      <c r="M260" s="1" t="s">
        <v>90</v>
      </c>
    </row>
    <row r="261" spans="1:13" x14ac:dyDescent="0.3">
      <c r="A261" s="1" t="s">
        <v>465</v>
      </c>
      <c r="B261" s="1" t="s">
        <v>553</v>
      </c>
      <c r="C261" s="1" t="s">
        <v>37</v>
      </c>
      <c r="D261" s="1" t="s">
        <v>47</v>
      </c>
      <c r="E261" s="1" t="s">
        <v>40</v>
      </c>
      <c r="F261" s="1" t="s">
        <v>72</v>
      </c>
      <c r="G261" s="1">
        <v>1753</v>
      </c>
      <c r="H261" s="1" t="s">
        <v>836</v>
      </c>
      <c r="I261" s="1">
        <v>3693.18</v>
      </c>
      <c r="J261" s="1">
        <v>50</v>
      </c>
      <c r="K261" s="1">
        <v>2506.54</v>
      </c>
      <c r="L261" s="1">
        <v>6</v>
      </c>
      <c r="M261" s="1" t="s">
        <v>93</v>
      </c>
    </row>
    <row r="262" spans="1:13" x14ac:dyDescent="0.3">
      <c r="A262" s="1" t="s">
        <v>291</v>
      </c>
      <c r="B262" s="1" t="s">
        <v>554</v>
      </c>
      <c r="C262" s="1" t="s">
        <v>9</v>
      </c>
      <c r="D262" s="1" t="s">
        <v>64</v>
      </c>
      <c r="E262" s="1" t="s">
        <v>685</v>
      </c>
      <c r="F262" s="1" t="s">
        <v>73</v>
      </c>
      <c r="G262" s="1" t="s">
        <v>837</v>
      </c>
      <c r="H262" s="1">
        <v>420</v>
      </c>
      <c r="I262" s="1">
        <v>3735.28</v>
      </c>
      <c r="J262" s="1">
        <v>100</v>
      </c>
      <c r="K262" s="1">
        <v>2813.31</v>
      </c>
      <c r="L262" s="1">
        <v>2</v>
      </c>
      <c r="M262" s="1" t="s">
        <v>90</v>
      </c>
    </row>
    <row r="263" spans="1:13" x14ac:dyDescent="0.3">
      <c r="A263" s="1" t="s">
        <v>466</v>
      </c>
      <c r="B263" s="1" t="s">
        <v>666</v>
      </c>
      <c r="C263" s="1" t="s">
        <v>25</v>
      </c>
      <c r="D263" s="1" t="s">
        <v>55</v>
      </c>
      <c r="E263" s="1" t="s">
        <v>20</v>
      </c>
      <c r="F263" s="1" t="s">
        <v>75</v>
      </c>
      <c r="G263" s="1" t="s">
        <v>838</v>
      </c>
      <c r="H263" s="1">
        <v>529</v>
      </c>
      <c r="I263" s="1">
        <v>3840.69</v>
      </c>
      <c r="J263" s="1">
        <v>50</v>
      </c>
      <c r="K263" s="1">
        <v>2399.5</v>
      </c>
      <c r="L263" s="1">
        <v>1</v>
      </c>
      <c r="M263" s="1" t="s">
        <v>90</v>
      </c>
    </row>
    <row r="264" spans="1:13" x14ac:dyDescent="0.3">
      <c r="A264" s="1" t="s">
        <v>292</v>
      </c>
      <c r="B264" s="1" t="s">
        <v>626</v>
      </c>
      <c r="C264" s="1" t="s">
        <v>9</v>
      </c>
      <c r="D264" s="1" t="s">
        <v>55</v>
      </c>
      <c r="E264" s="1" t="s">
        <v>62</v>
      </c>
      <c r="F264" s="1" t="s">
        <v>72</v>
      </c>
      <c r="G264" s="1" t="s">
        <v>839</v>
      </c>
      <c r="H264" s="1">
        <v>164</v>
      </c>
      <c r="I264" s="1">
        <v>1903.11</v>
      </c>
      <c r="J264" s="1">
        <v>50</v>
      </c>
      <c r="K264" s="1">
        <v>1399.26</v>
      </c>
      <c r="L264" s="1">
        <v>1</v>
      </c>
      <c r="M264" s="1" t="s">
        <v>90</v>
      </c>
    </row>
    <row r="265" spans="1:13" x14ac:dyDescent="0.3">
      <c r="A265" s="1" t="s">
        <v>467</v>
      </c>
      <c r="B265" s="1" t="s">
        <v>649</v>
      </c>
      <c r="C265" s="1" t="s">
        <v>13</v>
      </c>
      <c r="D265" s="1" t="s">
        <v>51</v>
      </c>
      <c r="E265" s="1" t="s">
        <v>28</v>
      </c>
      <c r="F265" s="1" t="s">
        <v>74</v>
      </c>
      <c r="G265" s="1">
        <v>1831</v>
      </c>
      <c r="H265" s="1" t="s">
        <v>840</v>
      </c>
      <c r="I265" s="1">
        <v>3992.86</v>
      </c>
      <c r="J265" s="1">
        <v>100</v>
      </c>
      <c r="K265" s="1">
        <v>3172.64</v>
      </c>
      <c r="L265" s="1">
        <v>6</v>
      </c>
      <c r="M265" s="1" t="s">
        <v>88</v>
      </c>
    </row>
    <row r="266" spans="1:13" x14ac:dyDescent="0.3">
      <c r="A266" s="1" t="s">
        <v>293</v>
      </c>
      <c r="B266" s="1" t="s">
        <v>485</v>
      </c>
      <c r="C266" s="1" t="s">
        <v>29</v>
      </c>
      <c r="D266" s="1" t="s">
        <v>59</v>
      </c>
      <c r="E266" s="1" t="s">
        <v>40</v>
      </c>
      <c r="F266" s="1" t="s">
        <v>72</v>
      </c>
      <c r="G266" s="1">
        <v>269</v>
      </c>
      <c r="H266" s="1" t="s">
        <v>841</v>
      </c>
      <c r="I266" s="1">
        <v>2284.4899999999998</v>
      </c>
      <c r="J266" s="1">
        <v>0</v>
      </c>
      <c r="K266" s="1">
        <v>1623.31</v>
      </c>
      <c r="L266" s="1">
        <v>7</v>
      </c>
      <c r="M266" s="1" t="s">
        <v>90</v>
      </c>
    </row>
    <row r="267" spans="1:13" x14ac:dyDescent="0.3">
      <c r="A267" s="1" t="s">
        <v>294</v>
      </c>
      <c r="B267" s="1" t="s">
        <v>667</v>
      </c>
      <c r="C267" s="1" t="s">
        <v>29</v>
      </c>
      <c r="D267" s="1" t="s">
        <v>59</v>
      </c>
      <c r="E267" s="1" t="s">
        <v>20</v>
      </c>
      <c r="F267" s="1" t="s">
        <v>72</v>
      </c>
      <c r="G267" s="1">
        <v>1883</v>
      </c>
      <c r="H267" s="1" t="s">
        <v>842</v>
      </c>
      <c r="I267" s="1">
        <v>3813.52</v>
      </c>
      <c r="J267" s="1">
        <v>0</v>
      </c>
      <c r="K267" s="1">
        <v>2798.01</v>
      </c>
      <c r="L267" s="1">
        <v>1</v>
      </c>
      <c r="M267" s="1" t="s">
        <v>93</v>
      </c>
    </row>
    <row r="268" spans="1:13" x14ac:dyDescent="0.3">
      <c r="A268" s="1" t="s">
        <v>468</v>
      </c>
      <c r="B268" s="1" t="s">
        <v>532</v>
      </c>
      <c r="C268" s="1" t="s">
        <v>17</v>
      </c>
      <c r="D268" s="1" t="s">
        <v>64</v>
      </c>
      <c r="E268" s="1" t="s">
        <v>712</v>
      </c>
      <c r="F268" s="1" t="s">
        <v>72</v>
      </c>
      <c r="G268" s="1" t="s">
        <v>843</v>
      </c>
      <c r="H268" s="1" t="s">
        <v>844</v>
      </c>
      <c r="I268" s="1">
        <v>1089.99</v>
      </c>
      <c r="J268" s="1">
        <v>100</v>
      </c>
      <c r="K268" s="1">
        <v>662.52</v>
      </c>
      <c r="L268" s="1">
        <v>4</v>
      </c>
      <c r="M268" s="1" t="s">
        <v>90</v>
      </c>
    </row>
    <row r="269" spans="1:13" x14ac:dyDescent="0.3">
      <c r="A269" s="1" t="s">
        <v>469</v>
      </c>
      <c r="B269" s="1" t="s">
        <v>668</v>
      </c>
      <c r="C269" s="1" t="s">
        <v>25</v>
      </c>
      <c r="D269" s="1" t="s">
        <v>51</v>
      </c>
      <c r="E269" s="1" t="s">
        <v>40</v>
      </c>
      <c r="F269" s="1" t="s">
        <v>75</v>
      </c>
      <c r="G269" s="1">
        <v>1996</v>
      </c>
      <c r="H269" s="1">
        <v>499</v>
      </c>
      <c r="I269" s="1">
        <v>4801.8599999999997</v>
      </c>
      <c r="J269" s="1">
        <v>50</v>
      </c>
      <c r="K269" s="1">
        <v>3934.54</v>
      </c>
      <c r="L269" s="1">
        <v>4</v>
      </c>
      <c r="M269" s="1" t="s">
        <v>93</v>
      </c>
    </row>
    <row r="270" spans="1:13" x14ac:dyDescent="0.3">
      <c r="A270" s="1" t="s">
        <v>295</v>
      </c>
      <c r="B270" s="1" t="s">
        <v>669</v>
      </c>
      <c r="C270" s="1" t="s">
        <v>9</v>
      </c>
      <c r="D270" s="1" t="s">
        <v>51</v>
      </c>
      <c r="E270" s="1" t="s">
        <v>20</v>
      </c>
      <c r="F270" s="1" t="s">
        <v>73</v>
      </c>
      <c r="G270" s="1">
        <v>1215</v>
      </c>
      <c r="H270" s="1">
        <v>181</v>
      </c>
      <c r="I270" s="1">
        <v>1845.87</v>
      </c>
      <c r="J270" s="1">
        <v>50</v>
      </c>
      <c r="K270" s="1">
        <v>1212.45</v>
      </c>
      <c r="L270" s="1">
        <v>7</v>
      </c>
      <c r="M270" s="1" t="s">
        <v>90</v>
      </c>
    </row>
    <row r="271" spans="1:13" x14ac:dyDescent="0.3">
      <c r="A271" s="1" t="s">
        <v>296</v>
      </c>
      <c r="B271" s="1" t="s">
        <v>525</v>
      </c>
      <c r="C271" s="1" t="s">
        <v>25</v>
      </c>
      <c r="D271" s="1" t="s">
        <v>55</v>
      </c>
      <c r="E271" s="1" t="s">
        <v>62</v>
      </c>
      <c r="F271" s="1" t="s">
        <v>72</v>
      </c>
      <c r="G271" s="1" t="s">
        <v>845</v>
      </c>
      <c r="H271" s="1">
        <v>729</v>
      </c>
      <c r="I271" s="1">
        <v>6037.44</v>
      </c>
      <c r="J271" s="1">
        <v>150</v>
      </c>
      <c r="K271" s="1">
        <v>4182.2299999999996</v>
      </c>
      <c r="L271" s="1">
        <v>7</v>
      </c>
      <c r="M271" s="1" t="s">
        <v>88</v>
      </c>
    </row>
    <row r="272" spans="1:13" x14ac:dyDescent="0.3">
      <c r="A272" s="1" t="s">
        <v>297</v>
      </c>
      <c r="B272" s="1" t="s">
        <v>670</v>
      </c>
      <c r="C272" s="1" t="s">
        <v>9</v>
      </c>
      <c r="D272" s="1" t="s">
        <v>55</v>
      </c>
      <c r="E272" s="1" t="s">
        <v>20</v>
      </c>
      <c r="F272" s="1" t="s">
        <v>74</v>
      </c>
      <c r="G272" s="1">
        <v>362</v>
      </c>
      <c r="H272" s="1" t="s">
        <v>846</v>
      </c>
      <c r="I272" s="1">
        <v>3317.11</v>
      </c>
      <c r="J272" s="1">
        <v>100</v>
      </c>
      <c r="K272" s="1">
        <v>2398.1999999999998</v>
      </c>
      <c r="L272" s="1">
        <v>5</v>
      </c>
      <c r="M272" s="1" t="s">
        <v>88</v>
      </c>
    </row>
    <row r="273" spans="1:13" x14ac:dyDescent="0.3">
      <c r="A273" s="1" t="s">
        <v>298</v>
      </c>
      <c r="B273" s="1" t="s">
        <v>671</v>
      </c>
      <c r="C273" s="1" t="s">
        <v>33</v>
      </c>
      <c r="D273" s="1" t="s">
        <v>64</v>
      </c>
      <c r="E273" s="1" t="s">
        <v>686</v>
      </c>
      <c r="F273" s="1" t="s">
        <v>75</v>
      </c>
      <c r="G273" s="1">
        <v>800</v>
      </c>
      <c r="H273" s="1">
        <v>219</v>
      </c>
      <c r="I273" s="1">
        <v>2118.65</v>
      </c>
      <c r="J273" s="1">
        <v>150</v>
      </c>
      <c r="K273" s="1">
        <v>1628.44</v>
      </c>
      <c r="L273" s="1">
        <v>2</v>
      </c>
      <c r="M273" s="1" t="s">
        <v>90</v>
      </c>
    </row>
    <row r="274" spans="1:13" x14ac:dyDescent="0.3">
      <c r="A274" s="1" t="s">
        <v>299</v>
      </c>
      <c r="B274" s="1" t="s">
        <v>582</v>
      </c>
      <c r="C274" s="1" t="s">
        <v>37</v>
      </c>
      <c r="D274" s="1" t="s">
        <v>47</v>
      </c>
      <c r="E274" s="1" t="s">
        <v>28</v>
      </c>
      <c r="F274" s="1" t="s">
        <v>72</v>
      </c>
      <c r="G274" s="1" t="s">
        <v>847</v>
      </c>
      <c r="H274" s="1" t="s">
        <v>848</v>
      </c>
      <c r="I274" s="1">
        <v>3156.99</v>
      </c>
      <c r="J274" s="1">
        <v>0</v>
      </c>
      <c r="K274" s="1">
        <v>2336.42</v>
      </c>
      <c r="L274" s="1">
        <v>1</v>
      </c>
      <c r="M274" s="1" t="s">
        <v>88</v>
      </c>
    </row>
    <row r="275" spans="1:13" x14ac:dyDescent="0.3">
      <c r="A275" s="1" t="s">
        <v>470</v>
      </c>
      <c r="B275" s="1" t="s">
        <v>672</v>
      </c>
      <c r="C275" s="1" t="s">
        <v>13</v>
      </c>
      <c r="D275" s="1" t="s">
        <v>59</v>
      </c>
      <c r="E275" s="1" t="s">
        <v>28</v>
      </c>
      <c r="F275" s="1" t="s">
        <v>75</v>
      </c>
      <c r="G275" s="1">
        <v>1276</v>
      </c>
      <c r="H275" s="1">
        <v>524</v>
      </c>
      <c r="I275" s="1">
        <v>4612.4799999999996</v>
      </c>
      <c r="J275" s="1">
        <v>100</v>
      </c>
      <c r="K275" s="1">
        <v>3009.58</v>
      </c>
      <c r="L275" s="1">
        <v>1</v>
      </c>
      <c r="M275" s="1" t="s">
        <v>90</v>
      </c>
    </row>
    <row r="276" spans="1:13" x14ac:dyDescent="0.3">
      <c r="A276" s="1" t="s">
        <v>300</v>
      </c>
      <c r="B276" s="1" t="s">
        <v>673</v>
      </c>
      <c r="C276" s="1" t="s">
        <v>29</v>
      </c>
      <c r="D276" s="1" t="s">
        <v>55</v>
      </c>
      <c r="E276" s="1" t="s">
        <v>28</v>
      </c>
      <c r="F276" s="1" t="s">
        <v>75</v>
      </c>
      <c r="G276" s="1">
        <v>1460</v>
      </c>
      <c r="H276" s="1" t="s">
        <v>825</v>
      </c>
      <c r="I276" s="1">
        <v>4051.85</v>
      </c>
      <c r="J276" s="1">
        <v>150</v>
      </c>
      <c r="K276" s="1">
        <v>2551.85</v>
      </c>
      <c r="L276" s="1">
        <v>4</v>
      </c>
      <c r="M276" s="1" t="s">
        <v>88</v>
      </c>
    </row>
    <row r="277" spans="1:13" x14ac:dyDescent="0.3">
      <c r="A277" s="1" t="s">
        <v>471</v>
      </c>
      <c r="B277" s="1" t="s">
        <v>548</v>
      </c>
      <c r="C277" s="1" t="s">
        <v>9</v>
      </c>
      <c r="D277" s="1" t="s">
        <v>64</v>
      </c>
      <c r="E277" s="1" t="s">
        <v>28</v>
      </c>
      <c r="F277" s="1" t="s">
        <v>75</v>
      </c>
      <c r="G277" s="1">
        <v>1262</v>
      </c>
      <c r="H277" s="1">
        <v>128</v>
      </c>
      <c r="I277" s="1">
        <v>1700.96</v>
      </c>
      <c r="J277" s="1">
        <v>0</v>
      </c>
      <c r="K277" s="1">
        <v>1191.96</v>
      </c>
      <c r="L277" s="1">
        <v>5</v>
      </c>
      <c r="M277" s="1" t="s">
        <v>88</v>
      </c>
    </row>
    <row r="278" spans="1:13" x14ac:dyDescent="0.3">
      <c r="A278" s="1" t="s">
        <v>301</v>
      </c>
      <c r="B278" s="1" t="s">
        <v>511</v>
      </c>
      <c r="C278" s="1" t="s">
        <v>29</v>
      </c>
      <c r="D278" s="1" t="s">
        <v>55</v>
      </c>
      <c r="E278" s="1" t="s">
        <v>685</v>
      </c>
      <c r="F278" s="1" t="s">
        <v>74</v>
      </c>
      <c r="G278" s="1" t="s">
        <v>849</v>
      </c>
      <c r="H278" s="1">
        <v>663</v>
      </c>
      <c r="I278" s="1">
        <v>5757.37</v>
      </c>
      <c r="J278" s="1">
        <v>50</v>
      </c>
      <c r="K278" s="1">
        <v>4673.04</v>
      </c>
      <c r="L278" s="1">
        <v>4</v>
      </c>
      <c r="M278" s="1" t="s">
        <v>88</v>
      </c>
    </row>
    <row r="279" spans="1:13" x14ac:dyDescent="0.3">
      <c r="A279" s="1" t="s">
        <v>302</v>
      </c>
      <c r="B279" s="1" t="s">
        <v>523</v>
      </c>
      <c r="C279" s="1" t="s">
        <v>25</v>
      </c>
      <c r="D279" s="1" t="s">
        <v>47</v>
      </c>
      <c r="E279" s="1" t="s">
        <v>686</v>
      </c>
      <c r="F279" s="1" t="s">
        <v>71</v>
      </c>
      <c r="G279" s="1" t="s">
        <v>850</v>
      </c>
      <c r="H279" s="1">
        <v>106</v>
      </c>
      <c r="I279" s="1">
        <v>1998.92</v>
      </c>
      <c r="J279" s="1">
        <v>150</v>
      </c>
      <c r="K279" s="1">
        <v>1359.32</v>
      </c>
      <c r="L279" s="1">
        <v>5</v>
      </c>
      <c r="M279" s="1" t="s">
        <v>93</v>
      </c>
    </row>
    <row r="280" spans="1:13" x14ac:dyDescent="0.3">
      <c r="A280" s="1" t="s">
        <v>303</v>
      </c>
      <c r="B280" s="1" t="s">
        <v>511</v>
      </c>
      <c r="C280" s="1" t="s">
        <v>29</v>
      </c>
      <c r="D280" s="1" t="s">
        <v>55</v>
      </c>
      <c r="E280" s="1" t="s">
        <v>686</v>
      </c>
      <c r="F280" s="1" t="s">
        <v>74</v>
      </c>
      <c r="G280" s="1" t="s">
        <v>851</v>
      </c>
      <c r="H280" s="1" t="s">
        <v>711</v>
      </c>
      <c r="I280" s="1">
        <v>3829.9</v>
      </c>
      <c r="J280" s="1">
        <v>100</v>
      </c>
      <c r="K280" s="1">
        <v>2376.94</v>
      </c>
      <c r="L280" s="1">
        <v>6</v>
      </c>
      <c r="M280" s="1" t="s">
        <v>88</v>
      </c>
    </row>
    <row r="281" spans="1:13" x14ac:dyDescent="0.3">
      <c r="A281" s="1" t="s">
        <v>304</v>
      </c>
      <c r="B281" s="1" t="s">
        <v>551</v>
      </c>
      <c r="C281" s="1" t="s">
        <v>5</v>
      </c>
      <c r="D281" s="1" t="s">
        <v>51</v>
      </c>
      <c r="E281" s="1" t="s">
        <v>40</v>
      </c>
      <c r="F281" s="1" t="s">
        <v>74</v>
      </c>
      <c r="G281" s="1">
        <v>1690</v>
      </c>
      <c r="H281" s="1">
        <v>549</v>
      </c>
      <c r="I281" s="1">
        <v>4562.25</v>
      </c>
      <c r="J281" s="1">
        <v>0</v>
      </c>
      <c r="K281" s="1">
        <v>3659.14</v>
      </c>
      <c r="L281" s="1">
        <v>7</v>
      </c>
      <c r="M281" s="1" t="s">
        <v>90</v>
      </c>
    </row>
    <row r="282" spans="1:13" x14ac:dyDescent="0.3">
      <c r="A282" s="1" t="s">
        <v>305</v>
      </c>
      <c r="B282" s="1" t="s">
        <v>674</v>
      </c>
      <c r="C282" s="1" t="s">
        <v>17</v>
      </c>
      <c r="D282" s="1" t="s">
        <v>59</v>
      </c>
      <c r="E282" s="1" t="s">
        <v>686</v>
      </c>
      <c r="F282" s="1" t="s">
        <v>74</v>
      </c>
      <c r="G282" s="1">
        <v>161</v>
      </c>
      <c r="H282" s="1">
        <v>72</v>
      </c>
      <c r="I282" s="1">
        <v>646.51</v>
      </c>
      <c r="J282" s="1">
        <v>100</v>
      </c>
      <c r="K282" s="1">
        <v>462.42</v>
      </c>
      <c r="L282" s="1">
        <v>3</v>
      </c>
      <c r="M282" s="1" t="s">
        <v>88</v>
      </c>
    </row>
    <row r="283" spans="1:13" x14ac:dyDescent="0.3">
      <c r="A283" s="1" t="s">
        <v>306</v>
      </c>
      <c r="B283" s="1" t="s">
        <v>675</v>
      </c>
      <c r="C283" s="1" t="s">
        <v>37</v>
      </c>
      <c r="D283" s="1" t="s">
        <v>55</v>
      </c>
      <c r="E283" s="1" t="s">
        <v>40</v>
      </c>
      <c r="F283" s="1" t="s">
        <v>75</v>
      </c>
      <c r="G283" s="1">
        <v>393</v>
      </c>
      <c r="H283" s="1">
        <v>572</v>
      </c>
      <c r="I283" s="1">
        <v>4320</v>
      </c>
      <c r="J283" s="1">
        <v>50</v>
      </c>
      <c r="K283" s="1">
        <v>3610.98</v>
      </c>
      <c r="L283" s="1">
        <v>2</v>
      </c>
      <c r="M283" s="1" t="s">
        <v>93</v>
      </c>
    </row>
    <row r="284" spans="1:13" x14ac:dyDescent="0.3">
      <c r="A284" s="1" t="s">
        <v>307</v>
      </c>
      <c r="B284" s="1" t="s">
        <v>638</v>
      </c>
      <c r="C284" s="1" t="s">
        <v>5</v>
      </c>
      <c r="D284" s="1" t="s">
        <v>47</v>
      </c>
      <c r="E284" s="1" t="s">
        <v>712</v>
      </c>
      <c r="F284" s="1" t="s">
        <v>73</v>
      </c>
      <c r="G284" s="1" t="s">
        <v>852</v>
      </c>
      <c r="H284" s="1">
        <v>495</v>
      </c>
      <c r="I284" s="1">
        <v>3897.54</v>
      </c>
      <c r="J284" s="1">
        <v>50</v>
      </c>
      <c r="K284" s="1">
        <v>3233.48</v>
      </c>
      <c r="L284" s="1">
        <v>5</v>
      </c>
      <c r="M284" s="1" t="s">
        <v>90</v>
      </c>
    </row>
    <row r="285" spans="1:13" x14ac:dyDescent="0.3">
      <c r="A285" s="1" t="s">
        <v>308</v>
      </c>
      <c r="B285" s="1" t="s">
        <v>658</v>
      </c>
      <c r="C285" s="1" t="s">
        <v>29</v>
      </c>
      <c r="D285" s="1" t="s">
        <v>55</v>
      </c>
      <c r="E285" s="1" t="s">
        <v>712</v>
      </c>
      <c r="F285" s="1" t="s">
        <v>75</v>
      </c>
      <c r="G285" s="1">
        <v>1559</v>
      </c>
      <c r="H285" s="1">
        <v>569</v>
      </c>
      <c r="I285" s="1">
        <v>5498.94</v>
      </c>
      <c r="J285" s="1">
        <v>50</v>
      </c>
      <c r="K285" s="1">
        <v>4349.88</v>
      </c>
      <c r="L285" s="1">
        <v>4</v>
      </c>
      <c r="M285" s="1" t="s">
        <v>88</v>
      </c>
    </row>
    <row r="286" spans="1:13" x14ac:dyDescent="0.3">
      <c r="A286" s="1" t="s">
        <v>309</v>
      </c>
      <c r="B286" s="1" t="s">
        <v>676</v>
      </c>
      <c r="C286" s="1" t="s">
        <v>5</v>
      </c>
      <c r="D286" s="1" t="s">
        <v>59</v>
      </c>
      <c r="E286" s="1" t="s">
        <v>40</v>
      </c>
      <c r="F286" s="1" t="s">
        <v>71</v>
      </c>
      <c r="G286" s="1">
        <v>434</v>
      </c>
      <c r="H286" s="1">
        <v>378</v>
      </c>
      <c r="I286" s="1">
        <v>3179.8</v>
      </c>
      <c r="J286" s="1">
        <v>100</v>
      </c>
      <c r="K286" s="1">
        <v>2108.6</v>
      </c>
      <c r="L286" s="1">
        <v>7</v>
      </c>
      <c r="M286" s="1" t="s">
        <v>90</v>
      </c>
    </row>
    <row r="287" spans="1:13" x14ac:dyDescent="0.3">
      <c r="A287" s="1" t="s">
        <v>310</v>
      </c>
      <c r="B287" s="1" t="s">
        <v>677</v>
      </c>
      <c r="C287" s="1" t="s">
        <v>25</v>
      </c>
      <c r="D287" s="1" t="s">
        <v>64</v>
      </c>
      <c r="E287" s="1" t="s">
        <v>62</v>
      </c>
      <c r="F287" s="1" t="s">
        <v>73</v>
      </c>
      <c r="G287" s="1" t="s">
        <v>853</v>
      </c>
      <c r="H287" s="1">
        <v>259</v>
      </c>
      <c r="I287" s="1">
        <v>2394.38</v>
      </c>
      <c r="J287" s="1">
        <v>150</v>
      </c>
      <c r="K287" s="1">
        <v>1509.09</v>
      </c>
      <c r="L287" s="1">
        <v>5</v>
      </c>
      <c r="M287" s="1" t="s">
        <v>93</v>
      </c>
    </row>
    <row r="288" spans="1:13" x14ac:dyDescent="0.3">
      <c r="A288" s="1" t="s">
        <v>311</v>
      </c>
      <c r="B288" s="1" t="s">
        <v>547</v>
      </c>
      <c r="C288" s="1" t="s">
        <v>9</v>
      </c>
      <c r="D288" s="1" t="s">
        <v>64</v>
      </c>
      <c r="E288" s="1" t="s">
        <v>28</v>
      </c>
      <c r="F288" s="1" t="s">
        <v>75</v>
      </c>
      <c r="G288" s="1">
        <v>1261</v>
      </c>
      <c r="H288" s="1" t="s">
        <v>854</v>
      </c>
      <c r="I288" s="1">
        <v>2781</v>
      </c>
      <c r="J288" s="1">
        <v>0</v>
      </c>
      <c r="K288" s="1">
        <v>2154.86</v>
      </c>
      <c r="L288" s="1">
        <v>2</v>
      </c>
      <c r="M288" s="1" t="s">
        <v>88</v>
      </c>
    </row>
    <row r="289" spans="1:13" x14ac:dyDescent="0.3">
      <c r="A289" s="1" t="s">
        <v>312</v>
      </c>
      <c r="B289" s="1" t="s">
        <v>678</v>
      </c>
      <c r="C289" s="1" t="s">
        <v>41</v>
      </c>
      <c r="D289" s="1" t="s">
        <v>51</v>
      </c>
      <c r="E289" s="1" t="s">
        <v>685</v>
      </c>
      <c r="F289" s="1" t="s">
        <v>74</v>
      </c>
      <c r="G289" s="1">
        <v>1355</v>
      </c>
      <c r="H289" s="1" t="s">
        <v>855</v>
      </c>
      <c r="I289" s="1">
        <v>1934.86</v>
      </c>
      <c r="J289" s="1">
        <v>100</v>
      </c>
      <c r="K289" s="1">
        <v>1307.06</v>
      </c>
      <c r="L289" s="1">
        <v>6</v>
      </c>
      <c r="M289" s="1" t="s">
        <v>88</v>
      </c>
    </row>
    <row r="290" spans="1:13" x14ac:dyDescent="0.3">
      <c r="A290" s="1" t="s">
        <v>313</v>
      </c>
      <c r="B290" s="1" t="s">
        <v>679</v>
      </c>
      <c r="C290" s="1" t="s">
        <v>17</v>
      </c>
      <c r="D290" s="1" t="s">
        <v>55</v>
      </c>
      <c r="E290" s="1" t="s">
        <v>685</v>
      </c>
      <c r="F290" s="1" t="s">
        <v>73</v>
      </c>
      <c r="G290" s="1" t="s">
        <v>856</v>
      </c>
      <c r="H290" s="1">
        <v>602</v>
      </c>
      <c r="I290" s="1">
        <v>6035.24</v>
      </c>
      <c r="J290" s="1">
        <v>150</v>
      </c>
      <c r="K290" s="1">
        <v>4882.66</v>
      </c>
      <c r="L290" s="1">
        <v>1</v>
      </c>
      <c r="M290" s="1" t="s">
        <v>93</v>
      </c>
    </row>
    <row r="291" spans="1:13" x14ac:dyDescent="0.3">
      <c r="A291" s="1" t="s">
        <v>314</v>
      </c>
      <c r="B291" s="1" t="s">
        <v>558</v>
      </c>
      <c r="C291" s="1" t="s">
        <v>17</v>
      </c>
      <c r="D291" s="1" t="s">
        <v>47</v>
      </c>
      <c r="E291" s="1" t="s">
        <v>40</v>
      </c>
      <c r="F291" s="1" t="s">
        <v>72</v>
      </c>
      <c r="G291" s="1">
        <v>1043</v>
      </c>
      <c r="H291" s="1" t="s">
        <v>857</v>
      </c>
      <c r="I291" s="1">
        <v>1569.37</v>
      </c>
      <c r="J291" s="1">
        <v>0</v>
      </c>
      <c r="K291" s="1">
        <v>1219.67</v>
      </c>
      <c r="L291" s="1">
        <v>2</v>
      </c>
      <c r="M291" s="1" t="s">
        <v>88</v>
      </c>
    </row>
    <row r="292" spans="1:13" x14ac:dyDescent="0.3">
      <c r="A292" s="1" t="s">
        <v>315</v>
      </c>
      <c r="B292" s="1" t="s">
        <v>516</v>
      </c>
      <c r="C292" s="1" t="s">
        <v>25</v>
      </c>
      <c r="D292" s="1" t="s">
        <v>64</v>
      </c>
      <c r="E292" s="1" t="s">
        <v>62</v>
      </c>
      <c r="F292" s="1" t="s">
        <v>74</v>
      </c>
      <c r="G292" s="1" t="s">
        <v>858</v>
      </c>
      <c r="H292" s="1">
        <v>424</v>
      </c>
      <c r="I292" s="1">
        <v>4313.7</v>
      </c>
      <c r="J292" s="1">
        <v>150</v>
      </c>
      <c r="K292" s="1">
        <v>3061.96</v>
      </c>
      <c r="L292" s="1">
        <v>4</v>
      </c>
      <c r="M292" s="1" t="s">
        <v>90</v>
      </c>
    </row>
    <row r="293" spans="1:13" x14ac:dyDescent="0.3">
      <c r="A293" s="1" t="s">
        <v>316</v>
      </c>
      <c r="B293" s="1" t="s">
        <v>677</v>
      </c>
      <c r="C293" s="1" t="s">
        <v>21</v>
      </c>
      <c r="D293" s="1" t="s">
        <v>64</v>
      </c>
      <c r="E293" s="1" t="s">
        <v>40</v>
      </c>
      <c r="F293" s="1" t="s">
        <v>75</v>
      </c>
      <c r="G293" s="1">
        <v>1819</v>
      </c>
      <c r="H293" s="1">
        <v>72</v>
      </c>
      <c r="I293" s="1">
        <v>1612.88</v>
      </c>
      <c r="J293" s="1">
        <v>0</v>
      </c>
      <c r="K293" s="1">
        <v>1236.25</v>
      </c>
      <c r="L293" s="1">
        <v>8</v>
      </c>
      <c r="M293" s="1" t="s">
        <v>90</v>
      </c>
    </row>
    <row r="294" spans="1:13" x14ac:dyDescent="0.3">
      <c r="A294" s="1" t="s">
        <v>317</v>
      </c>
      <c r="B294" s="1" t="s">
        <v>626</v>
      </c>
      <c r="C294" s="1" t="s">
        <v>25</v>
      </c>
      <c r="D294" s="1" t="s">
        <v>59</v>
      </c>
      <c r="E294" s="1" t="s">
        <v>686</v>
      </c>
      <c r="F294" s="1" t="s">
        <v>72</v>
      </c>
      <c r="G294" s="1">
        <v>510</v>
      </c>
      <c r="H294" s="1" t="s">
        <v>859</v>
      </c>
      <c r="I294" s="1">
        <v>4520.5200000000004</v>
      </c>
      <c r="J294" s="1">
        <v>150</v>
      </c>
      <c r="K294" s="1">
        <v>2842.5</v>
      </c>
      <c r="L294" s="1">
        <v>7</v>
      </c>
      <c r="M294" s="1" t="s">
        <v>88</v>
      </c>
    </row>
    <row r="295" spans="1:13" x14ac:dyDescent="0.3">
      <c r="A295" s="1" t="s">
        <v>318</v>
      </c>
      <c r="B295" s="1" t="s">
        <v>680</v>
      </c>
      <c r="C295" s="1" t="s">
        <v>17</v>
      </c>
      <c r="D295" s="1" t="s">
        <v>47</v>
      </c>
      <c r="E295" s="1" t="s">
        <v>40</v>
      </c>
      <c r="F295" s="1" t="s">
        <v>74</v>
      </c>
      <c r="G295" s="1" t="s">
        <v>860</v>
      </c>
      <c r="H295" s="1" t="s">
        <v>861</v>
      </c>
      <c r="I295" s="1">
        <v>1891.62</v>
      </c>
      <c r="J295" s="1">
        <v>0</v>
      </c>
      <c r="K295" s="1">
        <v>1543.53</v>
      </c>
      <c r="L295" s="1">
        <v>7</v>
      </c>
      <c r="M295" s="1" t="s">
        <v>88</v>
      </c>
    </row>
    <row r="296" spans="1:13" x14ac:dyDescent="0.3">
      <c r="A296" s="1" t="s">
        <v>319</v>
      </c>
      <c r="B296" s="1" t="s">
        <v>548</v>
      </c>
      <c r="C296" s="1" t="s">
        <v>17</v>
      </c>
      <c r="D296" s="1" t="s">
        <v>51</v>
      </c>
      <c r="E296" s="1" t="s">
        <v>20</v>
      </c>
      <c r="F296" s="1" t="s">
        <v>71</v>
      </c>
      <c r="G296" s="1">
        <v>138</v>
      </c>
      <c r="H296" s="1">
        <v>671</v>
      </c>
      <c r="I296" s="1">
        <v>5942.06</v>
      </c>
      <c r="J296" s="1">
        <v>100</v>
      </c>
      <c r="K296" s="1">
        <v>4983.67</v>
      </c>
      <c r="L296" s="1">
        <v>6</v>
      </c>
      <c r="M296" s="1" t="s">
        <v>93</v>
      </c>
    </row>
    <row r="297" spans="1:13" x14ac:dyDescent="0.3">
      <c r="A297" s="1" t="s">
        <v>320</v>
      </c>
      <c r="B297" s="1" t="s">
        <v>601</v>
      </c>
      <c r="C297" s="1" t="s">
        <v>13</v>
      </c>
      <c r="D297" s="1" t="s">
        <v>64</v>
      </c>
      <c r="E297" s="1" t="s">
        <v>20</v>
      </c>
      <c r="F297" s="1" t="s">
        <v>74</v>
      </c>
      <c r="G297" s="1">
        <v>1884</v>
      </c>
      <c r="H297" s="1">
        <v>407</v>
      </c>
      <c r="I297" s="1">
        <v>3548.22</v>
      </c>
      <c r="J297" s="1">
        <v>0</v>
      </c>
      <c r="K297" s="1">
        <v>3001.93</v>
      </c>
      <c r="L297" s="1">
        <v>3</v>
      </c>
      <c r="M297" s="1" t="s">
        <v>90</v>
      </c>
    </row>
    <row r="298" spans="1:13" x14ac:dyDescent="0.3">
      <c r="A298" s="1" t="s">
        <v>472</v>
      </c>
      <c r="B298" s="1" t="s">
        <v>663</v>
      </c>
      <c r="C298" s="1" t="s">
        <v>9</v>
      </c>
      <c r="D298" s="1" t="s">
        <v>64</v>
      </c>
      <c r="E298" s="1" t="s">
        <v>62</v>
      </c>
      <c r="F298" s="1" t="s">
        <v>71</v>
      </c>
      <c r="G298" s="1">
        <v>1574</v>
      </c>
      <c r="H298" s="1">
        <v>671</v>
      </c>
      <c r="I298" s="1">
        <v>5421.75</v>
      </c>
      <c r="J298" s="1">
        <v>100</v>
      </c>
      <c r="K298" s="1">
        <v>3512.54</v>
      </c>
      <c r="L298" s="1">
        <v>2</v>
      </c>
      <c r="M298" s="1" t="s">
        <v>90</v>
      </c>
    </row>
    <row r="299" spans="1:13" x14ac:dyDescent="0.3">
      <c r="A299" s="1" t="s">
        <v>321</v>
      </c>
      <c r="B299" s="1" t="s">
        <v>633</v>
      </c>
      <c r="C299" s="1" t="s">
        <v>13</v>
      </c>
      <c r="D299" s="1" t="s">
        <v>64</v>
      </c>
      <c r="E299" s="1" t="s">
        <v>20</v>
      </c>
      <c r="F299" s="1" t="s">
        <v>71</v>
      </c>
      <c r="G299" s="1">
        <v>905</v>
      </c>
      <c r="H299" s="1">
        <v>338</v>
      </c>
      <c r="I299" s="1">
        <v>2681.26</v>
      </c>
      <c r="J299" s="1">
        <v>50</v>
      </c>
      <c r="K299" s="1">
        <v>1753.26</v>
      </c>
      <c r="L299" s="1">
        <v>4</v>
      </c>
      <c r="M299" s="1" t="s">
        <v>93</v>
      </c>
    </row>
    <row r="300" spans="1:13" x14ac:dyDescent="0.3">
      <c r="A300" s="1" t="s">
        <v>322</v>
      </c>
      <c r="B300" s="1" t="s">
        <v>681</v>
      </c>
      <c r="C300" s="1" t="s">
        <v>21</v>
      </c>
      <c r="D300" s="1" t="s">
        <v>51</v>
      </c>
      <c r="E300" s="1" t="s">
        <v>28</v>
      </c>
      <c r="F300" s="1" t="s">
        <v>72</v>
      </c>
      <c r="G300" s="1">
        <v>1573</v>
      </c>
      <c r="H300" s="1" t="s">
        <v>803</v>
      </c>
      <c r="I300" s="1">
        <v>6908.55</v>
      </c>
      <c r="J300" s="1">
        <v>0</v>
      </c>
      <c r="K300" s="1">
        <v>5369.65</v>
      </c>
      <c r="L300" s="1">
        <v>1</v>
      </c>
      <c r="M300" s="1" t="s">
        <v>88</v>
      </c>
    </row>
    <row r="301" spans="1:13" x14ac:dyDescent="0.3">
      <c r="A301" s="1" t="s">
        <v>323</v>
      </c>
      <c r="B301" s="1" t="s">
        <v>496</v>
      </c>
      <c r="C301" s="1" t="s">
        <v>13</v>
      </c>
      <c r="D301" s="1" t="s">
        <v>59</v>
      </c>
      <c r="E301" s="1" t="s">
        <v>20</v>
      </c>
      <c r="F301" s="1" t="s">
        <v>73</v>
      </c>
      <c r="G301" s="1">
        <v>871</v>
      </c>
      <c r="H301" s="1">
        <v>713</v>
      </c>
      <c r="I301" s="1">
        <v>6139.95</v>
      </c>
      <c r="J301" s="1">
        <v>0</v>
      </c>
      <c r="K301" s="1">
        <v>4284.75</v>
      </c>
      <c r="L301" s="1">
        <v>1</v>
      </c>
      <c r="M301" s="1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01"/>
  <sheetViews>
    <sheetView topLeftCell="G1" zoomScale="50" zoomScaleNormal="85" workbookViewId="0">
      <selection activeCell="W20" sqref="W20"/>
    </sheetView>
  </sheetViews>
  <sheetFormatPr defaultRowHeight="18" x14ac:dyDescent="0.35"/>
  <cols>
    <col min="1" max="1" width="20.6640625" style="2" customWidth="1"/>
    <col min="2" max="2" width="16.77734375" style="3" bestFit="1" customWidth="1"/>
    <col min="3" max="3" width="18.33203125" style="2" customWidth="1"/>
    <col min="4" max="4" width="18.5546875" style="2" customWidth="1"/>
    <col min="5" max="5" width="23.6640625" style="2" customWidth="1"/>
    <col min="6" max="6" width="21.21875" style="2" customWidth="1"/>
    <col min="7" max="7" width="16.5546875" style="2" customWidth="1"/>
    <col min="8" max="8" width="13.88671875" style="2" customWidth="1"/>
    <col min="9" max="9" width="16.109375" style="2" customWidth="1"/>
    <col min="10" max="10" width="12.5546875" style="2" customWidth="1"/>
    <col min="11" max="11" width="16.21875" style="2" customWidth="1"/>
    <col min="12" max="12" width="8.88671875" style="2"/>
    <col min="13" max="13" width="19.6640625" style="2" customWidth="1"/>
    <col min="14" max="14" width="17.33203125" style="4" customWidth="1"/>
    <col min="15" max="15" width="20.88671875" style="2" customWidth="1"/>
    <col min="16" max="16" width="28.21875" style="2" customWidth="1"/>
    <col min="17" max="17" width="17" style="2" customWidth="1"/>
    <col min="18" max="18" width="19.33203125" style="2" customWidth="1"/>
    <col min="19" max="19" width="19.109375" style="2" customWidth="1"/>
    <col min="20" max="20" width="23" style="2" customWidth="1"/>
    <col min="21" max="21" width="28.5546875" style="2" customWidth="1"/>
    <col min="22" max="22" width="27.5546875" style="2" customWidth="1"/>
    <col min="23" max="23" width="22.21875" style="2" customWidth="1"/>
    <col min="24" max="25" width="8.88671875" style="2"/>
    <col min="26" max="26" width="22.6640625" style="2" customWidth="1"/>
    <col min="27" max="27" width="42.44140625" style="6" customWidth="1"/>
    <col min="28" max="28" width="8.88671875" style="2"/>
    <col min="29" max="29" width="21.109375" style="6" customWidth="1"/>
    <col min="30" max="30" width="8.88671875" style="2"/>
    <col min="31" max="31" width="23.88671875" style="2" customWidth="1"/>
    <col min="32" max="32" width="8.88671875" style="2"/>
    <col min="33" max="33" width="16" style="2" customWidth="1"/>
    <col min="34" max="34" width="18.5546875" style="2" customWidth="1"/>
    <col min="35" max="16384" width="8.88671875" style="2"/>
  </cols>
  <sheetData>
    <row r="1" spans="1:29" x14ac:dyDescent="0.35">
      <c r="A1" s="2" t="s">
        <v>78</v>
      </c>
      <c r="B1" s="3" t="s">
        <v>79</v>
      </c>
      <c r="C1" s="2" t="s">
        <v>0</v>
      </c>
      <c r="D1" s="2" t="s">
        <v>43</v>
      </c>
      <c r="E1" s="2" t="s">
        <v>4</v>
      </c>
      <c r="F1" s="2" t="s">
        <v>68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390</v>
      </c>
      <c r="L1" s="2" t="s">
        <v>84</v>
      </c>
      <c r="M1" s="2" t="s">
        <v>391</v>
      </c>
      <c r="N1" s="4" t="s">
        <v>392</v>
      </c>
      <c r="O1" s="2" t="s">
        <v>393</v>
      </c>
      <c r="P1" s="2" t="s">
        <v>394</v>
      </c>
      <c r="Q1" s="2" t="s">
        <v>85</v>
      </c>
      <c r="R1" s="2" t="s">
        <v>86</v>
      </c>
      <c r="S1" s="2" t="s">
        <v>395</v>
      </c>
      <c r="T1" s="2" t="s">
        <v>396</v>
      </c>
      <c r="U1" s="2" t="s">
        <v>862</v>
      </c>
      <c r="V1" s="2" t="s">
        <v>44</v>
      </c>
      <c r="W1" s="2" t="s">
        <v>397</v>
      </c>
    </row>
    <row r="2" spans="1:29" x14ac:dyDescent="0.35">
      <c r="A2" s="2" t="s">
        <v>87</v>
      </c>
      <c r="B2" s="3">
        <v>46095</v>
      </c>
      <c r="C2" s="2" t="s">
        <v>33</v>
      </c>
      <c r="D2" s="2" t="s">
        <v>59</v>
      </c>
      <c r="E2" s="2" t="s">
        <v>20</v>
      </c>
      <c r="F2" s="2" t="s">
        <v>73</v>
      </c>
      <c r="G2" s="2">
        <v>1607</v>
      </c>
      <c r="H2" s="2">
        <v>421</v>
      </c>
      <c r="I2" s="2">
        <v>4125.16</v>
      </c>
      <c r="J2" s="2">
        <v>100</v>
      </c>
      <c r="K2" s="2">
        <f>I2-J2</f>
        <v>4025.16</v>
      </c>
      <c r="L2" s="2">
        <v>2508.64</v>
      </c>
      <c r="M2" s="2">
        <f>K2-L2</f>
        <v>1516.52</v>
      </c>
      <c r="N2" s="4">
        <f>M2/K2</f>
        <v>0.37676017847737731</v>
      </c>
      <c r="O2" s="2">
        <f>K2/G2</f>
        <v>2.5047666459240823</v>
      </c>
      <c r="P2" s="2" t="str">
        <f>IF(M2&gt;=2000,"HIGH",IF(M2&gt;=1000,"MEDIUM","LOW"))</f>
        <v>MEDIUM</v>
      </c>
      <c r="Q2" s="2">
        <v>8</v>
      </c>
      <c r="R2" s="2" t="s">
        <v>88</v>
      </c>
      <c r="S2" s="2" t="str">
        <f>IF(Q2&lt;=3,"Fast",
   IF(Q2&lt;=5,"Normal","Delayed"))</f>
        <v>Delayed</v>
      </c>
      <c r="T2" s="2" t="str">
        <f>IF(OR(R2="Pending",R2="Overdue"),"Risk","Clear")</f>
        <v>Clear</v>
      </c>
      <c r="U2" s="2" t="str">
        <f>_xlfn.XLOOKUP(C2,Customers!$A$1:$A$11,Customers!$B$1:$B$11)</f>
        <v>Sun Pharmaceutical Industries</v>
      </c>
      <c r="V2" s="2" t="str">
        <f>_xlfn.XLOOKUP(D2,Employees!$A$1:$A$6,Employees!$B$1:$B$6)</f>
        <v>Neha Verma</v>
      </c>
      <c r="W2" s="2">
        <f>_xlfn.XLOOKUP(F2,Categories!$A$1:$A$6,Categories!$C$1:$C$6)</f>
        <v>3</v>
      </c>
      <c r="AA2" s="6" t="s">
        <v>398</v>
      </c>
      <c r="AC2" s="6">
        <f>SUBTOTAL(9,K2:K301)</f>
        <v>1060251.74</v>
      </c>
    </row>
    <row r="3" spans="1:29" x14ac:dyDescent="0.35">
      <c r="A3" s="2" t="s">
        <v>89</v>
      </c>
      <c r="B3" s="3">
        <v>45812</v>
      </c>
      <c r="C3" s="2" t="s">
        <v>21</v>
      </c>
      <c r="D3" s="2" t="s">
        <v>59</v>
      </c>
      <c r="E3" s="2" t="s">
        <v>40</v>
      </c>
      <c r="F3" s="2" t="s">
        <v>72</v>
      </c>
      <c r="G3" s="2">
        <v>977</v>
      </c>
      <c r="H3" s="2">
        <v>475</v>
      </c>
      <c r="I3" s="2">
        <v>3650.61</v>
      </c>
      <c r="J3" s="2">
        <v>0</v>
      </c>
      <c r="K3" s="2">
        <f t="shared" ref="K3:K66" si="0">I3-J3</f>
        <v>3650.61</v>
      </c>
      <c r="L3" s="2">
        <v>2887.46</v>
      </c>
      <c r="M3" s="2">
        <f t="shared" ref="M3:M66" si="1">K3-L3</f>
        <v>763.15000000000009</v>
      </c>
      <c r="N3" s="4">
        <f t="shared" ref="N3:N66" si="2">M3/K3</f>
        <v>0.20904725511626826</v>
      </c>
      <c r="O3" s="2">
        <f t="shared" ref="O3:O66" si="3">K3/G3</f>
        <v>3.7365506653019449</v>
      </c>
      <c r="P3" s="2" t="str">
        <f t="shared" ref="P3:P66" si="4">IF(M3&gt;=2000,"HIGH",IF(M3&gt;=1000,"MEDIUM","LOW"))</f>
        <v>LOW</v>
      </c>
      <c r="Q3" s="2">
        <v>1</v>
      </c>
      <c r="R3" s="2" t="s">
        <v>90</v>
      </c>
      <c r="S3" s="2" t="str">
        <f t="shared" ref="S3:S66" si="5">IF(Q3&lt;=3,"Fast",
   IF(Q3&lt;=5,"Normal","Delayed"))</f>
        <v>Fast</v>
      </c>
      <c r="T3" s="2" t="str">
        <f t="shared" ref="T3:T66" si="6">IF(OR(R3="Pending",R3="Overdue"),"Risk","Clear")</f>
        <v>Risk</v>
      </c>
      <c r="U3" s="2" t="str">
        <f>_xlfn.XLOOKUP(C3,Customers!$A$1:$A$11,Customers!$B$1:$B$11)</f>
        <v>Flipkart Internet Pvt Ltd</v>
      </c>
      <c r="V3" s="2" t="str">
        <f>_xlfn.XLOOKUP(D3,Employees!$A$1:$A$6,Employees!$B$1:$B$6)</f>
        <v>Neha Verma</v>
      </c>
      <c r="W3" s="2">
        <f>_xlfn.XLOOKUP(F3,Categories!$A$1:$A$6,Categories!$C$1:$C$6)</f>
        <v>2</v>
      </c>
    </row>
    <row r="4" spans="1:29" x14ac:dyDescent="0.35">
      <c r="A4" s="2" t="s">
        <v>91</v>
      </c>
      <c r="B4" s="3">
        <v>45672</v>
      </c>
      <c r="C4" s="2" t="s">
        <v>25</v>
      </c>
      <c r="D4" s="2" t="s">
        <v>51</v>
      </c>
      <c r="E4" s="2" t="s">
        <v>40</v>
      </c>
      <c r="F4" s="2" t="s">
        <v>73</v>
      </c>
      <c r="G4" s="2">
        <v>541</v>
      </c>
      <c r="H4" s="2">
        <v>178</v>
      </c>
      <c r="I4" s="2">
        <v>1786.34</v>
      </c>
      <c r="J4" s="2">
        <v>50</v>
      </c>
      <c r="K4" s="2">
        <f t="shared" si="0"/>
        <v>1736.34</v>
      </c>
      <c r="L4" s="2">
        <v>1176.1400000000001</v>
      </c>
      <c r="M4" s="2">
        <f t="shared" si="1"/>
        <v>560.19999999999982</v>
      </c>
      <c r="N4" s="4">
        <f t="shared" si="2"/>
        <v>0.3226326641095637</v>
      </c>
      <c r="O4" s="2">
        <f t="shared" si="3"/>
        <v>3.2095009242144177</v>
      </c>
      <c r="P4" s="2" t="str">
        <f t="shared" si="4"/>
        <v>LOW</v>
      </c>
      <c r="Q4" s="2">
        <v>7</v>
      </c>
      <c r="R4" s="2" t="s">
        <v>88</v>
      </c>
      <c r="S4" s="2" t="str">
        <f t="shared" si="5"/>
        <v>Delayed</v>
      </c>
      <c r="T4" s="2" t="str">
        <f t="shared" si="6"/>
        <v>Clear</v>
      </c>
      <c r="U4" s="2" t="str">
        <f>_xlfn.XLOOKUP(C4,Customers!$A$1:$A$11,Customers!$B$1:$B$11)</f>
        <v xml:space="preserve"> Amazon Seller Services Pvt Ltd </v>
      </c>
      <c r="V4" s="2" t="str">
        <f>_xlfn.XLOOKUP(D4,Employees!$A$1:$A$6,Employees!$B$1:$B$6)</f>
        <v>Priya Sharma</v>
      </c>
      <c r="W4" s="2">
        <f>_xlfn.XLOOKUP(F4,Categories!$A$1:$A$6,Categories!$C$1:$C$6)</f>
        <v>3</v>
      </c>
      <c r="AA4" s="6" t="s">
        <v>399</v>
      </c>
      <c r="AC4" s="6">
        <f>SUBTOTAL(9,M2:M301)</f>
        <v>264031.74000000005</v>
      </c>
    </row>
    <row r="5" spans="1:29" x14ac:dyDescent="0.35">
      <c r="A5" s="2" t="s">
        <v>92</v>
      </c>
      <c r="B5" s="3">
        <v>45719</v>
      </c>
      <c r="C5" s="2" t="s">
        <v>41</v>
      </c>
      <c r="D5" s="2" t="s">
        <v>55</v>
      </c>
      <c r="E5" s="2" t="s">
        <v>40</v>
      </c>
      <c r="F5" s="2" t="s">
        <v>72</v>
      </c>
      <c r="G5" s="2">
        <v>722</v>
      </c>
      <c r="H5" s="2">
        <v>164</v>
      </c>
      <c r="I5" s="2">
        <v>1842.12</v>
      </c>
      <c r="J5" s="2">
        <v>100</v>
      </c>
      <c r="K5" s="2">
        <f t="shared" si="0"/>
        <v>1742.12</v>
      </c>
      <c r="L5" s="2">
        <v>1320.36</v>
      </c>
      <c r="M5" s="2">
        <f t="shared" si="1"/>
        <v>421.76</v>
      </c>
      <c r="N5" s="4">
        <f t="shared" si="2"/>
        <v>0.24209583725575737</v>
      </c>
      <c r="O5" s="2">
        <f t="shared" si="3"/>
        <v>2.4129085872576175</v>
      </c>
      <c r="P5" s="2" t="str">
        <f t="shared" si="4"/>
        <v>LOW</v>
      </c>
      <c r="Q5" s="2">
        <v>3</v>
      </c>
      <c r="R5" s="2" t="s">
        <v>93</v>
      </c>
      <c r="S5" s="2" t="str">
        <f t="shared" si="5"/>
        <v>Fast</v>
      </c>
      <c r="T5" s="2" t="str">
        <f t="shared" si="6"/>
        <v>Risk</v>
      </c>
      <c r="U5" s="2" t="str">
        <f>_xlfn.XLOOKUP(C5,Customers!$A$1:$A$11,Customers!$B$1:$B$11)</f>
        <v>BigBasket Retail Pvt Ltd</v>
      </c>
      <c r="V5" s="2" t="str">
        <f>_xlfn.XLOOKUP(D5,Employees!$A$1:$A$6,Employees!$B$1:$B$6)</f>
        <v>Amit Kulkarni</v>
      </c>
      <c r="W5" s="2">
        <f>_xlfn.XLOOKUP(F5,Categories!$A$1:$A$6,Categories!$C$1:$C$6)</f>
        <v>2</v>
      </c>
    </row>
    <row r="6" spans="1:29" x14ac:dyDescent="0.35">
      <c r="A6" s="2" t="s">
        <v>94</v>
      </c>
      <c r="B6" s="3">
        <v>45715</v>
      </c>
      <c r="C6" s="2" t="s">
        <v>41</v>
      </c>
      <c r="D6" s="2" t="s">
        <v>47</v>
      </c>
      <c r="E6" s="2" t="s">
        <v>28</v>
      </c>
      <c r="F6" s="2" t="s">
        <v>75</v>
      </c>
      <c r="G6" s="2">
        <v>875</v>
      </c>
      <c r="H6" s="2">
        <v>314</v>
      </c>
      <c r="I6" s="2">
        <v>2382.1999999999998</v>
      </c>
      <c r="J6" s="2">
        <v>150</v>
      </c>
      <c r="K6" s="2">
        <f t="shared" si="0"/>
        <v>2232.1999999999998</v>
      </c>
      <c r="L6" s="2">
        <v>1540.1</v>
      </c>
      <c r="M6" s="2">
        <f t="shared" si="1"/>
        <v>692.09999999999991</v>
      </c>
      <c r="N6" s="4">
        <f t="shared" si="2"/>
        <v>0.31005286264671622</v>
      </c>
      <c r="O6" s="2">
        <f t="shared" si="3"/>
        <v>2.5510857142857142</v>
      </c>
      <c r="P6" s="2" t="str">
        <f t="shared" si="4"/>
        <v>LOW</v>
      </c>
      <c r="Q6" s="2">
        <v>2</v>
      </c>
      <c r="R6" s="2" t="s">
        <v>93</v>
      </c>
      <c r="S6" s="2" t="str">
        <f t="shared" si="5"/>
        <v>Fast</v>
      </c>
      <c r="T6" s="2" t="str">
        <f t="shared" si="6"/>
        <v>Risk</v>
      </c>
      <c r="U6" s="2" t="str">
        <f>_xlfn.XLOOKUP(C6,Customers!$A$1:$A$11,Customers!$B$1:$B$11)</f>
        <v>BigBasket Retail Pvt Ltd</v>
      </c>
      <c r="V6" s="2" t="str">
        <f>_xlfn.XLOOKUP(D6,Employees!$A$1:$A$6,Employees!$B$1:$B$6)</f>
        <v>Rahul Mehta</v>
      </c>
      <c r="W6" s="2">
        <f>_xlfn.XLOOKUP(F6,Categories!$A$1:$A$6,Categories!$C$1:$C$6)</f>
        <v>2</v>
      </c>
      <c r="AA6" s="6" t="s">
        <v>400</v>
      </c>
      <c r="AC6" s="6">
        <f>SUBTOTAL(1,Q2:Q301)</f>
        <v>4.4533333333333331</v>
      </c>
    </row>
    <row r="7" spans="1:29" x14ac:dyDescent="0.35">
      <c r="A7" s="2" t="s">
        <v>324</v>
      </c>
      <c r="B7" s="3">
        <v>45781</v>
      </c>
      <c r="C7" s="2" t="s">
        <v>21</v>
      </c>
      <c r="D7" s="2" t="s">
        <v>51</v>
      </c>
      <c r="E7" s="2" t="s">
        <v>20</v>
      </c>
      <c r="F7" s="2" t="s">
        <v>74</v>
      </c>
      <c r="G7" s="2">
        <v>362</v>
      </c>
      <c r="H7" s="2">
        <v>772</v>
      </c>
      <c r="I7" s="2">
        <v>5185.91</v>
      </c>
      <c r="J7" s="2">
        <v>0</v>
      </c>
      <c r="K7" s="2">
        <f t="shared" si="0"/>
        <v>5185.91</v>
      </c>
      <c r="L7" s="2">
        <v>4314.46</v>
      </c>
      <c r="M7" s="2">
        <f t="shared" si="1"/>
        <v>871.44999999999982</v>
      </c>
      <c r="N7" s="4">
        <f t="shared" si="2"/>
        <v>0.16804186729040801</v>
      </c>
      <c r="O7" s="2">
        <f t="shared" si="3"/>
        <v>14.325718232044199</v>
      </c>
      <c r="P7" s="2" t="str">
        <f t="shared" si="4"/>
        <v>LOW</v>
      </c>
      <c r="Q7" s="2">
        <v>8</v>
      </c>
      <c r="R7" s="2" t="s">
        <v>90</v>
      </c>
      <c r="S7" s="2" t="str">
        <f t="shared" si="5"/>
        <v>Delayed</v>
      </c>
      <c r="T7" s="2" t="str">
        <f t="shared" si="6"/>
        <v>Risk</v>
      </c>
      <c r="U7" s="2" t="str">
        <f>_xlfn.XLOOKUP(C7,Customers!$A$1:$A$11,Customers!$B$1:$B$11)</f>
        <v>Flipkart Internet Pvt Ltd</v>
      </c>
      <c r="V7" s="2" t="str">
        <f>_xlfn.XLOOKUP(D7,Employees!$A$1:$A$6,Employees!$B$1:$B$6)</f>
        <v>Priya Sharma</v>
      </c>
      <c r="W7" s="2">
        <f>_xlfn.XLOOKUP(F7,Categories!$A$1:$A$6,Categories!$C$1:$C$6)</f>
        <v>1.5</v>
      </c>
    </row>
    <row r="8" spans="1:29" x14ac:dyDescent="0.35">
      <c r="A8" s="2" t="s">
        <v>325</v>
      </c>
      <c r="B8" s="3">
        <v>45712</v>
      </c>
      <c r="C8" s="2" t="s">
        <v>41</v>
      </c>
      <c r="D8" s="2" t="s">
        <v>55</v>
      </c>
      <c r="E8" s="2" t="s">
        <v>62</v>
      </c>
      <c r="F8" s="2" t="s">
        <v>74</v>
      </c>
      <c r="G8" s="2">
        <v>1261</v>
      </c>
      <c r="H8" s="2">
        <v>187</v>
      </c>
      <c r="I8" s="2">
        <v>1900.42</v>
      </c>
      <c r="J8" s="2">
        <v>0</v>
      </c>
      <c r="K8" s="2">
        <f t="shared" si="0"/>
        <v>1900.42</v>
      </c>
      <c r="L8" s="2">
        <v>1536.94</v>
      </c>
      <c r="M8" s="2">
        <f t="shared" si="1"/>
        <v>363.48</v>
      </c>
      <c r="N8" s="4">
        <f t="shared" si="2"/>
        <v>0.19126298397196409</v>
      </c>
      <c r="O8" s="2">
        <f t="shared" si="3"/>
        <v>1.5070737509912768</v>
      </c>
      <c r="P8" s="2" t="str">
        <f t="shared" si="4"/>
        <v>LOW</v>
      </c>
      <c r="Q8" s="2">
        <v>6</v>
      </c>
      <c r="R8" s="2" t="s">
        <v>93</v>
      </c>
      <c r="S8" s="2" t="str">
        <f t="shared" si="5"/>
        <v>Delayed</v>
      </c>
      <c r="T8" s="2" t="str">
        <f t="shared" si="6"/>
        <v>Risk</v>
      </c>
      <c r="U8" s="2" t="str">
        <f>_xlfn.XLOOKUP(C8,Customers!$A$1:$A$11,Customers!$B$1:$B$11)</f>
        <v>BigBasket Retail Pvt Ltd</v>
      </c>
      <c r="V8" s="2" t="str">
        <f>_xlfn.XLOOKUP(D8,Employees!$A$1:$A$6,Employees!$B$1:$B$6)</f>
        <v>Amit Kulkarni</v>
      </c>
      <c r="W8" s="2">
        <f>_xlfn.XLOOKUP(F8,Categories!$A$1:$A$6,Categories!$C$1:$C$6)</f>
        <v>1.5</v>
      </c>
      <c r="AA8" s="6" t="s">
        <v>401</v>
      </c>
      <c r="AC8" s="6">
        <f>SUBTOTAL(1,G2:G301)</f>
        <v>1069.7066666666667</v>
      </c>
    </row>
    <row r="9" spans="1:29" x14ac:dyDescent="0.35">
      <c r="A9" s="2" t="s">
        <v>326</v>
      </c>
      <c r="B9" s="3">
        <v>45763</v>
      </c>
      <c r="C9" s="2" t="s">
        <v>17</v>
      </c>
      <c r="D9" s="2" t="s">
        <v>51</v>
      </c>
      <c r="E9" s="2" t="s">
        <v>28</v>
      </c>
      <c r="F9" s="2" t="s">
        <v>73</v>
      </c>
      <c r="G9" s="2">
        <v>1894</v>
      </c>
      <c r="H9" s="2">
        <v>607</v>
      </c>
      <c r="I9" s="2">
        <v>5993.83</v>
      </c>
      <c r="J9" s="2">
        <v>100</v>
      </c>
      <c r="K9" s="2">
        <f t="shared" si="0"/>
        <v>5893.83</v>
      </c>
      <c r="L9" s="2">
        <v>4814.13</v>
      </c>
      <c r="M9" s="2">
        <f t="shared" si="1"/>
        <v>1079.6999999999998</v>
      </c>
      <c r="N9" s="4">
        <f t="shared" si="2"/>
        <v>0.18319157491817711</v>
      </c>
      <c r="O9" s="2">
        <f t="shared" si="3"/>
        <v>3.1118426610348466</v>
      </c>
      <c r="P9" s="2" t="str">
        <f t="shared" si="4"/>
        <v>MEDIUM</v>
      </c>
      <c r="Q9" s="2">
        <v>5</v>
      </c>
      <c r="R9" s="2" t="s">
        <v>93</v>
      </c>
      <c r="S9" s="2" t="str">
        <f t="shared" si="5"/>
        <v>Normal</v>
      </c>
      <c r="T9" s="2" t="str">
        <f t="shared" si="6"/>
        <v>Risk</v>
      </c>
      <c r="U9" s="2" t="str">
        <f>_xlfn.XLOOKUP(C9,Customers!$A$1:$A$11,Customers!$B$1:$B$11)</f>
        <v xml:space="preserve"> Fortis Healthcare</v>
      </c>
      <c r="V9" s="2" t="str">
        <f>_xlfn.XLOOKUP(D9,Employees!$A$1:$A$6,Employees!$B$1:$B$6)</f>
        <v>Priya Sharma</v>
      </c>
      <c r="W9" s="2">
        <f>_xlfn.XLOOKUP(F9,Categories!$A$1:$A$6,Categories!$C$1:$C$6)</f>
        <v>3</v>
      </c>
    </row>
    <row r="10" spans="1:29" x14ac:dyDescent="0.35">
      <c r="A10" s="2" t="s">
        <v>95</v>
      </c>
      <c r="B10" s="3">
        <v>46095</v>
      </c>
      <c r="C10" s="2" t="s">
        <v>5</v>
      </c>
      <c r="D10" s="2" t="s">
        <v>59</v>
      </c>
      <c r="E10" s="2" t="s">
        <v>20</v>
      </c>
      <c r="F10" s="2" t="s">
        <v>71</v>
      </c>
      <c r="G10" s="2">
        <v>429</v>
      </c>
      <c r="H10" s="2">
        <v>539</v>
      </c>
      <c r="I10" s="2">
        <v>4056</v>
      </c>
      <c r="J10" s="2">
        <v>100</v>
      </c>
      <c r="K10" s="2">
        <f t="shared" si="0"/>
        <v>3956</v>
      </c>
      <c r="L10" s="2">
        <v>3129.93</v>
      </c>
      <c r="M10" s="2">
        <f t="shared" si="1"/>
        <v>826.07000000000016</v>
      </c>
      <c r="N10" s="4">
        <f t="shared" si="2"/>
        <v>0.20881445904954504</v>
      </c>
      <c r="O10" s="2">
        <f t="shared" si="3"/>
        <v>9.2214452214452223</v>
      </c>
      <c r="P10" s="2" t="str">
        <f t="shared" si="4"/>
        <v>LOW</v>
      </c>
      <c r="Q10" s="2">
        <v>4</v>
      </c>
      <c r="R10" s="2" t="s">
        <v>90</v>
      </c>
      <c r="S10" s="2" t="str">
        <f t="shared" si="5"/>
        <v>Normal</v>
      </c>
      <c r="T10" s="2" t="str">
        <f t="shared" si="6"/>
        <v>Risk</v>
      </c>
      <c r="U10" s="2" t="str">
        <f>_xlfn.XLOOKUP(C10,Customers!$A$1:$A$11,Customers!$B$1:$B$11)</f>
        <v xml:space="preserve">  Apollo Hospitals  </v>
      </c>
      <c r="V10" s="2" t="str">
        <f>_xlfn.XLOOKUP(D10,Employees!$A$1:$A$6,Employees!$B$1:$B$6)</f>
        <v>Neha Verma</v>
      </c>
      <c r="W10" s="2">
        <f>_xlfn.XLOOKUP(F10,Categories!$A$1:$A$6,Categories!$C$1:$C$6)</f>
        <v>2.5</v>
      </c>
      <c r="AA10" s="6" t="s">
        <v>402</v>
      </c>
      <c r="AC10" s="6">
        <f>COUNTA(A2:A301)</f>
        <v>300</v>
      </c>
    </row>
    <row r="11" spans="1:29" x14ac:dyDescent="0.35">
      <c r="A11" s="2" t="s">
        <v>327</v>
      </c>
      <c r="B11" s="3">
        <v>45701</v>
      </c>
      <c r="C11" s="2" t="s">
        <v>21</v>
      </c>
      <c r="D11" s="2" t="s">
        <v>47</v>
      </c>
      <c r="E11" s="2" t="s">
        <v>62</v>
      </c>
      <c r="F11" s="2" t="s">
        <v>71</v>
      </c>
      <c r="G11" s="2">
        <v>1327</v>
      </c>
      <c r="H11" s="2">
        <v>386</v>
      </c>
      <c r="I11" s="2">
        <v>3651.63</v>
      </c>
      <c r="J11" s="2">
        <v>150</v>
      </c>
      <c r="K11" s="2">
        <f t="shared" si="0"/>
        <v>3501.63</v>
      </c>
      <c r="L11" s="2">
        <v>3008.95</v>
      </c>
      <c r="M11" s="2">
        <f t="shared" si="1"/>
        <v>492.68000000000029</v>
      </c>
      <c r="N11" s="4">
        <f t="shared" si="2"/>
        <v>0.14070018819806784</v>
      </c>
      <c r="O11" s="2">
        <f t="shared" si="3"/>
        <v>2.6387565938206481</v>
      </c>
      <c r="P11" s="2" t="str">
        <f t="shared" si="4"/>
        <v>LOW</v>
      </c>
      <c r="Q11" s="2">
        <v>7</v>
      </c>
      <c r="R11" s="2" t="s">
        <v>90</v>
      </c>
      <c r="S11" s="2" t="str">
        <f t="shared" si="5"/>
        <v>Delayed</v>
      </c>
      <c r="T11" s="2" t="str">
        <f t="shared" si="6"/>
        <v>Risk</v>
      </c>
      <c r="U11" s="2" t="str">
        <f>_xlfn.XLOOKUP(C11,Customers!$A$1:$A$11,Customers!$B$1:$B$11)</f>
        <v>Flipkart Internet Pvt Ltd</v>
      </c>
      <c r="V11" s="2" t="str">
        <f>_xlfn.XLOOKUP(D11,Employees!$A$1:$A$6,Employees!$B$1:$B$6)</f>
        <v>Rahul Mehta</v>
      </c>
      <c r="W11" s="2">
        <f>_xlfn.XLOOKUP(F11,Categories!$A$1:$A$6,Categories!$C$1:$C$6)</f>
        <v>2.5</v>
      </c>
    </row>
    <row r="12" spans="1:29" x14ac:dyDescent="0.35">
      <c r="A12" s="2" t="s">
        <v>96</v>
      </c>
      <c r="B12" s="3">
        <v>45678</v>
      </c>
      <c r="C12" s="2" t="s">
        <v>5</v>
      </c>
      <c r="D12" s="2" t="s">
        <v>51</v>
      </c>
      <c r="E12" s="2" t="s">
        <v>28</v>
      </c>
      <c r="F12" s="2" t="s">
        <v>72</v>
      </c>
      <c r="G12" s="2">
        <v>575</v>
      </c>
      <c r="H12" s="2">
        <v>207</v>
      </c>
      <c r="I12" s="2">
        <v>1856.45</v>
      </c>
      <c r="J12" s="2">
        <v>0</v>
      </c>
      <c r="K12" s="2">
        <f t="shared" si="0"/>
        <v>1856.45</v>
      </c>
      <c r="L12" s="2">
        <v>1229.75</v>
      </c>
      <c r="M12" s="2">
        <f t="shared" si="1"/>
        <v>626.70000000000005</v>
      </c>
      <c r="N12" s="4">
        <f t="shared" si="2"/>
        <v>0.33757978938296213</v>
      </c>
      <c r="O12" s="2">
        <f t="shared" si="3"/>
        <v>3.228608695652174</v>
      </c>
      <c r="P12" s="2" t="str">
        <f t="shared" si="4"/>
        <v>LOW</v>
      </c>
      <c r="Q12" s="2">
        <v>7</v>
      </c>
      <c r="R12" s="2" t="s">
        <v>93</v>
      </c>
      <c r="S12" s="2" t="str">
        <f t="shared" si="5"/>
        <v>Delayed</v>
      </c>
      <c r="T12" s="2" t="str">
        <f t="shared" si="6"/>
        <v>Risk</v>
      </c>
      <c r="U12" s="2" t="str">
        <f>_xlfn.XLOOKUP(C12,Customers!$A$1:$A$11,Customers!$B$1:$B$11)</f>
        <v xml:space="preserve">  Apollo Hospitals  </v>
      </c>
      <c r="V12" s="2" t="str">
        <f>_xlfn.XLOOKUP(D12,Employees!$A$1:$A$6,Employees!$B$1:$B$6)</f>
        <v>Priya Sharma</v>
      </c>
      <c r="W12" s="2">
        <f>_xlfn.XLOOKUP(F12,Categories!$A$1:$A$6,Categories!$C$1:$C$6)</f>
        <v>2</v>
      </c>
      <c r="AA12" s="6" t="s">
        <v>403</v>
      </c>
      <c r="AC12" s="7">
        <f>SUMIF(E2:E301,"West",K2:K301)</f>
        <v>221311.06999999995</v>
      </c>
    </row>
    <row r="13" spans="1:29" x14ac:dyDescent="0.35">
      <c r="A13" s="2" t="s">
        <v>97</v>
      </c>
      <c r="B13" s="3">
        <v>46095</v>
      </c>
      <c r="C13" s="2" t="s">
        <v>33</v>
      </c>
      <c r="D13" s="2" t="s">
        <v>51</v>
      </c>
      <c r="E13" s="2" t="s">
        <v>40</v>
      </c>
      <c r="F13" s="2" t="s">
        <v>73</v>
      </c>
      <c r="G13" s="2">
        <v>710</v>
      </c>
      <c r="H13" s="2">
        <v>148</v>
      </c>
      <c r="I13" s="2">
        <v>1716.99</v>
      </c>
      <c r="J13" s="2">
        <v>50</v>
      </c>
      <c r="K13" s="2">
        <f t="shared" si="0"/>
        <v>1666.99</v>
      </c>
      <c r="L13" s="2">
        <v>1178.48</v>
      </c>
      <c r="M13" s="2">
        <f t="shared" si="1"/>
        <v>488.51</v>
      </c>
      <c r="N13" s="4">
        <f t="shared" si="2"/>
        <v>0.29304914846519775</v>
      </c>
      <c r="O13" s="2">
        <f t="shared" si="3"/>
        <v>2.3478732394366197</v>
      </c>
      <c r="P13" s="2" t="str">
        <f t="shared" si="4"/>
        <v>LOW</v>
      </c>
      <c r="Q13" s="2">
        <v>6</v>
      </c>
      <c r="R13" s="2" t="s">
        <v>90</v>
      </c>
      <c r="S13" s="2" t="str">
        <f t="shared" si="5"/>
        <v>Delayed</v>
      </c>
      <c r="T13" s="2" t="str">
        <f t="shared" si="6"/>
        <v>Risk</v>
      </c>
      <c r="U13" s="2" t="str">
        <f>_xlfn.XLOOKUP(C13,Customers!$A$1:$A$11,Customers!$B$1:$B$11)</f>
        <v>Sun Pharmaceutical Industries</v>
      </c>
      <c r="V13" s="2" t="str">
        <f>_xlfn.XLOOKUP(D13,Employees!$A$1:$A$6,Employees!$B$1:$B$6)</f>
        <v>Priya Sharma</v>
      </c>
      <c r="W13" s="2">
        <f>_xlfn.XLOOKUP(F13,Categories!$A$1:$A$6,Categories!$C$1:$C$6)</f>
        <v>3</v>
      </c>
    </row>
    <row r="14" spans="1:29" x14ac:dyDescent="0.35">
      <c r="A14" s="2" t="s">
        <v>98</v>
      </c>
      <c r="B14" s="3">
        <v>45719</v>
      </c>
      <c r="C14" s="2" t="s">
        <v>13</v>
      </c>
      <c r="D14" s="2" t="s">
        <v>47</v>
      </c>
      <c r="E14" s="2" t="s">
        <v>62</v>
      </c>
      <c r="F14" s="2" t="s">
        <v>71</v>
      </c>
      <c r="G14" s="2">
        <v>401</v>
      </c>
      <c r="H14" s="2">
        <v>176</v>
      </c>
      <c r="I14" s="2">
        <v>1350.24</v>
      </c>
      <c r="J14" s="2">
        <v>50</v>
      </c>
      <c r="K14" s="2">
        <f t="shared" si="0"/>
        <v>1300.24</v>
      </c>
      <c r="L14" s="2">
        <v>894.87</v>
      </c>
      <c r="M14" s="2">
        <f t="shared" si="1"/>
        <v>405.37</v>
      </c>
      <c r="N14" s="4">
        <f t="shared" si="2"/>
        <v>0.31176552021165321</v>
      </c>
      <c r="O14" s="2">
        <f t="shared" si="3"/>
        <v>3.2424937655860351</v>
      </c>
      <c r="P14" s="2" t="str">
        <f t="shared" si="4"/>
        <v>LOW</v>
      </c>
      <c r="Q14" s="2">
        <v>3</v>
      </c>
      <c r="R14" s="2" t="s">
        <v>90</v>
      </c>
      <c r="S14" s="2" t="str">
        <f t="shared" si="5"/>
        <v>Fast</v>
      </c>
      <c r="T14" s="2" t="str">
        <f t="shared" si="6"/>
        <v>Risk</v>
      </c>
      <c r="U14" s="2" t="str">
        <f>_xlfn.XLOOKUP(C14,Customers!$A$1:$A$11,Customers!$B$1:$B$11)</f>
        <v xml:space="preserve">Tata Steel Limited </v>
      </c>
      <c r="V14" s="2" t="str">
        <f>_xlfn.XLOOKUP(D14,Employees!$A$1:$A$6,Employees!$B$1:$B$6)</f>
        <v>Rahul Mehta</v>
      </c>
      <c r="W14" s="2">
        <f>_xlfn.XLOOKUP(F14,Categories!$A$1:$A$6,Categories!$C$1:$C$6)</f>
        <v>2.5</v>
      </c>
      <c r="AA14" s="6" t="s">
        <v>404</v>
      </c>
      <c r="AC14" s="6">
        <f>SUMIF(F2:F301,"Electronics",M2:M301)</f>
        <v>54664.149999999994</v>
      </c>
    </row>
    <row r="15" spans="1:29" x14ac:dyDescent="0.35">
      <c r="A15" s="2" t="s">
        <v>328</v>
      </c>
      <c r="B15" s="3">
        <v>45725</v>
      </c>
      <c r="C15" s="2" t="s">
        <v>13</v>
      </c>
      <c r="D15" s="2" t="s">
        <v>55</v>
      </c>
      <c r="E15" s="2" t="s">
        <v>20</v>
      </c>
      <c r="F15" s="2" t="s">
        <v>75</v>
      </c>
      <c r="G15" s="2">
        <v>1751</v>
      </c>
      <c r="H15" s="2">
        <v>152</v>
      </c>
      <c r="I15" s="2">
        <v>2183.59</v>
      </c>
      <c r="J15" s="2">
        <v>100</v>
      </c>
      <c r="K15" s="2">
        <f t="shared" si="0"/>
        <v>2083.59</v>
      </c>
      <c r="L15" s="2">
        <v>1655.04</v>
      </c>
      <c r="M15" s="2">
        <f t="shared" si="1"/>
        <v>428.55000000000018</v>
      </c>
      <c r="N15" s="4">
        <f t="shared" si="2"/>
        <v>0.20567866038904015</v>
      </c>
      <c r="O15" s="2">
        <f t="shared" si="3"/>
        <v>1.1899428897772701</v>
      </c>
      <c r="P15" s="2" t="str">
        <f t="shared" si="4"/>
        <v>LOW</v>
      </c>
      <c r="Q15" s="2">
        <v>3</v>
      </c>
      <c r="R15" s="2" t="s">
        <v>88</v>
      </c>
      <c r="S15" s="2" t="str">
        <f t="shared" si="5"/>
        <v>Fast</v>
      </c>
      <c r="T15" s="2" t="str">
        <f t="shared" si="6"/>
        <v>Clear</v>
      </c>
      <c r="U15" s="2" t="str">
        <f>_xlfn.XLOOKUP(C15,Customers!$A$1:$A$11,Customers!$B$1:$B$11)</f>
        <v xml:space="preserve">Tata Steel Limited </v>
      </c>
      <c r="V15" s="2" t="str">
        <f>_xlfn.XLOOKUP(D15,Employees!$A$1:$A$6,Employees!$B$1:$B$6)</f>
        <v>Amit Kulkarni</v>
      </c>
      <c r="W15" s="2">
        <f>_xlfn.XLOOKUP(F15,Categories!$A$1:$A$6,Categories!$C$1:$C$6)</f>
        <v>2</v>
      </c>
    </row>
    <row r="16" spans="1:29" x14ac:dyDescent="0.35">
      <c r="A16" s="2" t="s">
        <v>99</v>
      </c>
      <c r="B16" s="3">
        <v>45756</v>
      </c>
      <c r="C16" s="2" t="s">
        <v>13</v>
      </c>
      <c r="D16" s="2" t="s">
        <v>55</v>
      </c>
      <c r="E16" s="2" t="s">
        <v>62</v>
      </c>
      <c r="F16" s="2" t="s">
        <v>73</v>
      </c>
      <c r="G16" s="2">
        <v>1019</v>
      </c>
      <c r="H16" s="2">
        <v>741</v>
      </c>
      <c r="I16" s="2">
        <v>6242.19</v>
      </c>
      <c r="J16" s="2">
        <v>150</v>
      </c>
      <c r="K16" s="2">
        <f t="shared" si="0"/>
        <v>6092.19</v>
      </c>
      <c r="L16" s="2">
        <v>4165.58</v>
      </c>
      <c r="M16" s="2">
        <f t="shared" si="1"/>
        <v>1926.6099999999997</v>
      </c>
      <c r="N16" s="4">
        <f t="shared" si="2"/>
        <v>0.31624259913101854</v>
      </c>
      <c r="O16" s="2">
        <f t="shared" si="3"/>
        <v>5.9785966633954857</v>
      </c>
      <c r="P16" s="2" t="str">
        <f t="shared" si="4"/>
        <v>MEDIUM</v>
      </c>
      <c r="Q16" s="2">
        <v>5</v>
      </c>
      <c r="R16" s="2" t="s">
        <v>90</v>
      </c>
      <c r="S16" s="2" t="str">
        <f t="shared" si="5"/>
        <v>Normal</v>
      </c>
      <c r="T16" s="2" t="str">
        <f t="shared" si="6"/>
        <v>Risk</v>
      </c>
      <c r="U16" s="2" t="str">
        <f>_xlfn.XLOOKUP(C16,Customers!$A$1:$A$11,Customers!$B$1:$B$11)</f>
        <v xml:space="preserve">Tata Steel Limited </v>
      </c>
      <c r="V16" s="2" t="str">
        <f>_xlfn.XLOOKUP(D16,Employees!$A$1:$A$6,Employees!$B$1:$B$6)</f>
        <v>Amit Kulkarni</v>
      </c>
      <c r="W16" s="2">
        <f>_xlfn.XLOOKUP(F16,Categories!$A$1:$A$6,Categories!$C$1:$C$6)</f>
        <v>3</v>
      </c>
      <c r="AA16" s="6" t="s">
        <v>405</v>
      </c>
      <c r="AC16" s="6">
        <f>COUNTIF(Q2:Q301,"&gt;5")</f>
        <v>114</v>
      </c>
    </row>
    <row r="17" spans="1:34" x14ac:dyDescent="0.35">
      <c r="A17" s="2" t="s">
        <v>100</v>
      </c>
      <c r="B17" s="3">
        <v>45706</v>
      </c>
      <c r="C17" s="2" t="s">
        <v>37</v>
      </c>
      <c r="D17" s="2" t="s">
        <v>55</v>
      </c>
      <c r="E17" s="2" t="s">
        <v>62</v>
      </c>
      <c r="F17" s="2" t="s">
        <v>71</v>
      </c>
      <c r="G17" s="2">
        <v>1226</v>
      </c>
      <c r="H17" s="2">
        <v>69</v>
      </c>
      <c r="I17" s="2">
        <v>1519.91</v>
      </c>
      <c r="J17" s="2">
        <v>100</v>
      </c>
      <c r="K17" s="2">
        <f t="shared" si="0"/>
        <v>1419.91</v>
      </c>
      <c r="L17" s="2">
        <v>1212.33</v>
      </c>
      <c r="M17" s="2">
        <f t="shared" si="1"/>
        <v>207.58000000000015</v>
      </c>
      <c r="N17" s="4">
        <f t="shared" si="2"/>
        <v>0.14619236430477997</v>
      </c>
      <c r="O17" s="2">
        <f t="shared" si="3"/>
        <v>1.1581647634584014</v>
      </c>
      <c r="P17" s="2" t="str">
        <f t="shared" si="4"/>
        <v>LOW</v>
      </c>
      <c r="Q17" s="2">
        <v>4</v>
      </c>
      <c r="R17" s="2" t="s">
        <v>90</v>
      </c>
      <c r="S17" s="2" t="str">
        <f t="shared" si="5"/>
        <v>Normal</v>
      </c>
      <c r="T17" s="2" t="str">
        <f t="shared" si="6"/>
        <v>Risk</v>
      </c>
      <c r="U17" s="2" t="str">
        <f>_xlfn.XLOOKUP(C17,Customers!$A$1:$A$11,Customers!$B$1:$B$11)</f>
        <v>Lupin Pharmaceuticals</v>
      </c>
      <c r="V17" s="2" t="str">
        <f>_xlfn.XLOOKUP(D17,Employees!$A$1:$A$6,Employees!$B$1:$B$6)</f>
        <v>Amit Kulkarni</v>
      </c>
      <c r="W17" s="2">
        <f>_xlfn.XLOOKUP(F17,Categories!$A$1:$A$6,Categories!$C$1:$C$6)</f>
        <v>2.5</v>
      </c>
      <c r="AG17" s="5" t="s">
        <v>4</v>
      </c>
      <c r="AH17" s="5" t="s">
        <v>68</v>
      </c>
    </row>
    <row r="18" spans="1:34" ht="36" x14ac:dyDescent="0.35">
      <c r="A18" s="2" t="s">
        <v>101</v>
      </c>
      <c r="B18" s="3">
        <v>45993</v>
      </c>
      <c r="C18" s="2" t="s">
        <v>21</v>
      </c>
      <c r="D18" s="2" t="s">
        <v>51</v>
      </c>
      <c r="E18" s="2" t="s">
        <v>28</v>
      </c>
      <c r="F18" s="2" t="s">
        <v>73</v>
      </c>
      <c r="G18" s="2">
        <v>989</v>
      </c>
      <c r="H18" s="2">
        <v>62</v>
      </c>
      <c r="I18" s="2">
        <v>1063.8499999999999</v>
      </c>
      <c r="J18" s="2">
        <v>100</v>
      </c>
      <c r="K18" s="2">
        <f t="shared" si="0"/>
        <v>963.84999999999991</v>
      </c>
      <c r="L18" s="2">
        <v>689.81</v>
      </c>
      <c r="M18" s="2">
        <f t="shared" si="1"/>
        <v>274.03999999999996</v>
      </c>
      <c r="N18" s="4">
        <f t="shared" si="2"/>
        <v>0.28431809928930851</v>
      </c>
      <c r="O18" s="2">
        <f t="shared" si="3"/>
        <v>0.97457027300303323</v>
      </c>
      <c r="P18" s="2" t="str">
        <f t="shared" si="4"/>
        <v>LOW</v>
      </c>
      <c r="Q18" s="2">
        <v>1</v>
      </c>
      <c r="R18" s="2" t="s">
        <v>88</v>
      </c>
      <c r="S18" s="2" t="str">
        <f t="shared" si="5"/>
        <v>Fast</v>
      </c>
      <c r="T18" s="2" t="str">
        <f t="shared" si="6"/>
        <v>Clear</v>
      </c>
      <c r="U18" s="2" t="str">
        <f>_xlfn.XLOOKUP(C18,Customers!$A$1:$A$11,Customers!$B$1:$B$11)</f>
        <v>Flipkart Internet Pvt Ltd</v>
      </c>
      <c r="V18" s="2" t="str">
        <f>_xlfn.XLOOKUP(D18,Employees!$A$1:$A$6,Employees!$B$1:$B$6)</f>
        <v>Priya Sharma</v>
      </c>
      <c r="W18" s="2">
        <f>_xlfn.XLOOKUP(F18,Categories!$A$1:$A$6,Categories!$C$1:$C$6)</f>
        <v>3</v>
      </c>
      <c r="AA18" s="9" t="s">
        <v>406</v>
      </c>
      <c r="AC18" s="8">
        <f>DAVERAGE(A1:V301,M1,AG17:AI18)</f>
        <v>849.53411764705891</v>
      </c>
      <c r="AG18" s="5" t="s">
        <v>28</v>
      </c>
      <c r="AH18" s="2" t="s">
        <v>75</v>
      </c>
    </row>
    <row r="19" spans="1:34" x14ac:dyDescent="0.35">
      <c r="A19" s="2" t="s">
        <v>102</v>
      </c>
      <c r="B19" s="3">
        <v>45718</v>
      </c>
      <c r="C19" s="2" t="s">
        <v>13</v>
      </c>
      <c r="D19" s="2" t="s">
        <v>47</v>
      </c>
      <c r="E19" s="2" t="s">
        <v>20</v>
      </c>
      <c r="F19" s="2" t="s">
        <v>75</v>
      </c>
      <c r="G19" s="2">
        <v>1320</v>
      </c>
      <c r="H19" s="2">
        <v>373</v>
      </c>
      <c r="I19" s="2">
        <v>3639.6</v>
      </c>
      <c r="J19" s="2">
        <v>150</v>
      </c>
      <c r="K19" s="2">
        <f t="shared" si="0"/>
        <v>3489.6</v>
      </c>
      <c r="L19" s="2">
        <v>2777.43</v>
      </c>
      <c r="M19" s="2">
        <f t="shared" si="1"/>
        <v>712.17000000000007</v>
      </c>
      <c r="N19" s="4">
        <f t="shared" si="2"/>
        <v>0.20408356258596977</v>
      </c>
      <c r="O19" s="2">
        <f t="shared" si="3"/>
        <v>2.6436363636363636</v>
      </c>
      <c r="P19" s="2" t="str">
        <f t="shared" si="4"/>
        <v>LOW</v>
      </c>
      <c r="Q19" s="2">
        <v>3</v>
      </c>
      <c r="R19" s="2" t="s">
        <v>93</v>
      </c>
      <c r="S19" s="2" t="str">
        <f t="shared" si="5"/>
        <v>Fast</v>
      </c>
      <c r="T19" s="2" t="str">
        <f t="shared" si="6"/>
        <v>Risk</v>
      </c>
      <c r="U19" s="2" t="str">
        <f>_xlfn.XLOOKUP(C19,Customers!$A$1:$A$11,Customers!$B$1:$B$11)</f>
        <v xml:space="preserve">Tata Steel Limited </v>
      </c>
      <c r="V19" s="2" t="str">
        <f>_xlfn.XLOOKUP(D19,Employees!$A$1:$A$6,Employees!$B$1:$B$6)</f>
        <v>Rahul Mehta</v>
      </c>
      <c r="W19" s="2">
        <f>_xlfn.XLOOKUP(F19,Categories!$A$1:$A$6,Categories!$C$1:$C$6)</f>
        <v>2</v>
      </c>
    </row>
    <row r="20" spans="1:34" x14ac:dyDescent="0.35">
      <c r="A20" s="2" t="s">
        <v>103</v>
      </c>
      <c r="B20" s="3">
        <v>46095</v>
      </c>
      <c r="C20" s="2" t="s">
        <v>17</v>
      </c>
      <c r="D20" s="2" t="s">
        <v>59</v>
      </c>
      <c r="E20" s="2" t="s">
        <v>20</v>
      </c>
      <c r="F20" s="2" t="s">
        <v>74</v>
      </c>
      <c r="G20" s="2">
        <v>1377</v>
      </c>
      <c r="H20" s="2">
        <v>90</v>
      </c>
      <c r="I20" s="2">
        <v>1446.57</v>
      </c>
      <c r="J20" s="2">
        <v>0</v>
      </c>
      <c r="K20" s="2">
        <f t="shared" si="0"/>
        <v>1446.57</v>
      </c>
      <c r="L20" s="2">
        <v>1108.8599999999999</v>
      </c>
      <c r="M20" s="2">
        <f t="shared" si="1"/>
        <v>337.71000000000004</v>
      </c>
      <c r="N20" s="4">
        <f t="shared" si="2"/>
        <v>0.23345569173977065</v>
      </c>
      <c r="O20" s="2">
        <f t="shared" si="3"/>
        <v>1.0505228758169933</v>
      </c>
      <c r="P20" s="2" t="str">
        <f t="shared" si="4"/>
        <v>LOW</v>
      </c>
      <c r="Q20" s="2">
        <v>8</v>
      </c>
      <c r="R20" s="2" t="s">
        <v>93</v>
      </c>
      <c r="S20" s="2" t="str">
        <f t="shared" si="5"/>
        <v>Delayed</v>
      </c>
      <c r="T20" s="2" t="str">
        <f t="shared" si="6"/>
        <v>Risk</v>
      </c>
      <c r="U20" s="2" t="str">
        <f>_xlfn.XLOOKUP(C20,Customers!$A$1:$A$11,Customers!$B$1:$B$11)</f>
        <v xml:space="preserve"> Fortis Healthcare</v>
      </c>
      <c r="V20" s="2" t="str">
        <f>_xlfn.XLOOKUP(D20,Employees!$A$1:$A$6,Employees!$B$1:$B$6)</f>
        <v>Neha Verma</v>
      </c>
      <c r="W20" s="2">
        <f>_xlfn.XLOOKUP(F20,Categories!$A$1:$A$6,Categories!$C$1:$C$6)</f>
        <v>1.5</v>
      </c>
    </row>
    <row r="21" spans="1:34" x14ac:dyDescent="0.35">
      <c r="A21" s="2" t="s">
        <v>104</v>
      </c>
      <c r="B21" s="3">
        <v>45668</v>
      </c>
      <c r="C21" s="2" t="s">
        <v>13</v>
      </c>
      <c r="D21" s="2" t="s">
        <v>55</v>
      </c>
      <c r="E21" s="2" t="s">
        <v>62</v>
      </c>
      <c r="F21" s="2" t="s">
        <v>75</v>
      </c>
      <c r="G21" s="2">
        <v>1418</v>
      </c>
      <c r="H21" s="2">
        <v>82</v>
      </c>
      <c r="I21" s="2">
        <v>1538.72</v>
      </c>
      <c r="J21" s="2">
        <v>0</v>
      </c>
      <c r="K21" s="2">
        <f t="shared" si="0"/>
        <v>1538.72</v>
      </c>
      <c r="L21" s="2">
        <v>1205.8800000000001</v>
      </c>
      <c r="M21" s="2">
        <f t="shared" si="1"/>
        <v>332.83999999999992</v>
      </c>
      <c r="N21" s="4">
        <f t="shared" si="2"/>
        <v>0.21630965997712379</v>
      </c>
      <c r="O21" s="2">
        <f t="shared" si="3"/>
        <v>1.0851339915373766</v>
      </c>
      <c r="P21" s="2" t="str">
        <f t="shared" si="4"/>
        <v>LOW</v>
      </c>
      <c r="Q21" s="2">
        <v>3</v>
      </c>
      <c r="R21" s="2" t="s">
        <v>93</v>
      </c>
      <c r="S21" s="2" t="str">
        <f t="shared" si="5"/>
        <v>Fast</v>
      </c>
      <c r="T21" s="2" t="str">
        <f t="shared" si="6"/>
        <v>Risk</v>
      </c>
      <c r="U21" s="2" t="str">
        <f>_xlfn.XLOOKUP(C21,Customers!$A$1:$A$11,Customers!$B$1:$B$11)</f>
        <v xml:space="preserve">Tata Steel Limited </v>
      </c>
      <c r="V21" s="2" t="str">
        <f>_xlfn.XLOOKUP(D21,Employees!$A$1:$A$6,Employees!$B$1:$B$6)</f>
        <v>Amit Kulkarni</v>
      </c>
      <c r="W21" s="2">
        <f>_xlfn.XLOOKUP(F21,Categories!$A$1:$A$6,Categories!$C$1:$C$6)</f>
        <v>2</v>
      </c>
    </row>
    <row r="22" spans="1:34" x14ac:dyDescent="0.35">
      <c r="A22" s="2" t="s">
        <v>105</v>
      </c>
      <c r="B22" s="3">
        <v>45778</v>
      </c>
      <c r="C22" s="2" t="s">
        <v>21</v>
      </c>
      <c r="D22" s="2" t="s">
        <v>55</v>
      </c>
      <c r="E22" s="2" t="s">
        <v>62</v>
      </c>
      <c r="F22" s="2" t="s">
        <v>72</v>
      </c>
      <c r="G22" s="2">
        <v>419</v>
      </c>
      <c r="H22" s="2">
        <v>731</v>
      </c>
      <c r="I22" s="2">
        <v>6379.12</v>
      </c>
      <c r="J22" s="2">
        <v>0</v>
      </c>
      <c r="K22" s="2">
        <f t="shared" si="0"/>
        <v>6379.12</v>
      </c>
      <c r="L22" s="2">
        <v>5303.89</v>
      </c>
      <c r="M22" s="2">
        <f t="shared" si="1"/>
        <v>1075.2299999999996</v>
      </c>
      <c r="N22" s="4">
        <f t="shared" si="2"/>
        <v>0.16855459687229579</v>
      </c>
      <c r="O22" s="2">
        <f t="shared" si="3"/>
        <v>15.224630071599044</v>
      </c>
      <c r="P22" s="2" t="str">
        <f t="shared" si="4"/>
        <v>MEDIUM</v>
      </c>
      <c r="Q22" s="2">
        <v>4</v>
      </c>
      <c r="R22" s="2" t="s">
        <v>88</v>
      </c>
      <c r="S22" s="2" t="str">
        <f t="shared" si="5"/>
        <v>Normal</v>
      </c>
      <c r="T22" s="2" t="str">
        <f t="shared" si="6"/>
        <v>Clear</v>
      </c>
      <c r="U22" s="2" t="str">
        <f>_xlfn.XLOOKUP(C22,Customers!$A$1:$A$11,Customers!$B$1:$B$11)</f>
        <v>Flipkart Internet Pvt Ltd</v>
      </c>
      <c r="V22" s="2" t="str">
        <f>_xlfn.XLOOKUP(D22,Employees!$A$1:$A$6,Employees!$B$1:$B$6)</f>
        <v>Amit Kulkarni</v>
      </c>
      <c r="W22" s="2">
        <f>_xlfn.XLOOKUP(F22,Categories!$A$1:$A$6,Categories!$C$1:$C$6)</f>
        <v>2</v>
      </c>
    </row>
    <row r="23" spans="1:34" x14ac:dyDescent="0.35">
      <c r="A23" s="2" t="s">
        <v>106</v>
      </c>
      <c r="B23" s="3">
        <v>45675</v>
      </c>
      <c r="C23" s="2" t="s">
        <v>25</v>
      </c>
      <c r="D23" s="2" t="s">
        <v>55</v>
      </c>
      <c r="E23" s="2" t="s">
        <v>62</v>
      </c>
      <c r="F23" s="2" t="s">
        <v>71</v>
      </c>
      <c r="G23" s="2">
        <v>614</v>
      </c>
      <c r="H23" s="2">
        <v>282</v>
      </c>
      <c r="I23" s="2">
        <v>2171.81</v>
      </c>
      <c r="J23" s="2">
        <v>50</v>
      </c>
      <c r="K23" s="2">
        <f t="shared" si="0"/>
        <v>2121.81</v>
      </c>
      <c r="L23" s="2">
        <v>1826.53</v>
      </c>
      <c r="M23" s="2">
        <f t="shared" si="1"/>
        <v>295.27999999999997</v>
      </c>
      <c r="N23" s="4">
        <f t="shared" si="2"/>
        <v>0.13916420414645986</v>
      </c>
      <c r="O23" s="2">
        <f t="shared" si="3"/>
        <v>3.45571661237785</v>
      </c>
      <c r="P23" s="2" t="str">
        <f t="shared" si="4"/>
        <v>LOW</v>
      </c>
      <c r="Q23" s="2">
        <v>4</v>
      </c>
      <c r="R23" s="2" t="s">
        <v>88</v>
      </c>
      <c r="S23" s="2" t="str">
        <f t="shared" si="5"/>
        <v>Normal</v>
      </c>
      <c r="T23" s="2" t="str">
        <f t="shared" si="6"/>
        <v>Clear</v>
      </c>
      <c r="U23" s="2" t="str">
        <f>_xlfn.XLOOKUP(C23,Customers!$A$1:$A$11,Customers!$B$1:$B$11)</f>
        <v xml:space="preserve"> Amazon Seller Services Pvt Ltd </v>
      </c>
      <c r="V23" s="2" t="str">
        <f>_xlfn.XLOOKUP(D23,Employees!$A$1:$A$6,Employees!$B$1:$B$6)</f>
        <v>Amit Kulkarni</v>
      </c>
      <c r="W23" s="2">
        <f>_xlfn.XLOOKUP(F23,Categories!$A$1:$A$6,Categories!$C$1:$C$6)</f>
        <v>2.5</v>
      </c>
    </row>
    <row r="24" spans="1:34" x14ac:dyDescent="0.35">
      <c r="A24" s="2" t="s">
        <v>107</v>
      </c>
      <c r="B24" s="3">
        <v>46095</v>
      </c>
      <c r="C24" s="2" t="s">
        <v>13</v>
      </c>
      <c r="D24" s="2" t="s">
        <v>47</v>
      </c>
      <c r="E24" s="2" t="s">
        <v>28</v>
      </c>
      <c r="F24" s="2" t="s">
        <v>74</v>
      </c>
      <c r="G24" s="2">
        <v>1312</v>
      </c>
      <c r="H24" s="2">
        <v>83</v>
      </c>
      <c r="I24" s="2">
        <v>1154.92</v>
      </c>
      <c r="J24" s="2">
        <v>100</v>
      </c>
      <c r="K24" s="2">
        <f t="shared" si="0"/>
        <v>1054.92</v>
      </c>
      <c r="L24" s="2">
        <v>938.59</v>
      </c>
      <c r="M24" s="2">
        <f t="shared" si="1"/>
        <v>116.33000000000004</v>
      </c>
      <c r="N24" s="4">
        <f t="shared" si="2"/>
        <v>0.1102737648352482</v>
      </c>
      <c r="O24" s="2">
        <f t="shared" si="3"/>
        <v>0.80405487804878051</v>
      </c>
      <c r="P24" s="2" t="str">
        <f t="shared" si="4"/>
        <v>LOW</v>
      </c>
      <c r="Q24" s="2">
        <v>5</v>
      </c>
      <c r="R24" s="2" t="s">
        <v>93</v>
      </c>
      <c r="S24" s="2" t="str">
        <f t="shared" si="5"/>
        <v>Normal</v>
      </c>
      <c r="T24" s="2" t="str">
        <f t="shared" si="6"/>
        <v>Risk</v>
      </c>
      <c r="U24" s="2" t="str">
        <f>_xlfn.XLOOKUP(C24,Customers!$A$1:$A$11,Customers!$B$1:$B$11)</f>
        <v xml:space="preserve">Tata Steel Limited </v>
      </c>
      <c r="V24" s="2" t="str">
        <f>_xlfn.XLOOKUP(D24,Employees!$A$1:$A$6,Employees!$B$1:$B$6)</f>
        <v>Rahul Mehta</v>
      </c>
      <c r="W24" s="2">
        <f>_xlfn.XLOOKUP(F24,Categories!$A$1:$A$6,Categories!$C$1:$C$6)</f>
        <v>1.5</v>
      </c>
    </row>
    <row r="25" spans="1:34" x14ac:dyDescent="0.35">
      <c r="A25" s="2" t="s">
        <v>108</v>
      </c>
      <c r="B25" s="3">
        <v>45770</v>
      </c>
      <c r="C25" s="2" t="s">
        <v>21</v>
      </c>
      <c r="D25" s="2" t="s">
        <v>51</v>
      </c>
      <c r="E25" s="2" t="s">
        <v>62</v>
      </c>
      <c r="F25" s="2" t="s">
        <v>71</v>
      </c>
      <c r="G25" s="2">
        <v>356</v>
      </c>
      <c r="H25" s="2">
        <v>732</v>
      </c>
      <c r="I25" s="2">
        <v>5175.49</v>
      </c>
      <c r="J25" s="2">
        <v>50</v>
      </c>
      <c r="K25" s="2">
        <f t="shared" si="0"/>
        <v>5125.49</v>
      </c>
      <c r="L25" s="2">
        <v>3640.79</v>
      </c>
      <c r="M25" s="2">
        <f t="shared" si="1"/>
        <v>1484.6999999999998</v>
      </c>
      <c r="N25" s="4">
        <f t="shared" si="2"/>
        <v>0.28966986571040038</v>
      </c>
      <c r="O25" s="2">
        <f t="shared" si="3"/>
        <v>14.397443820224719</v>
      </c>
      <c r="P25" s="2" t="str">
        <f t="shared" si="4"/>
        <v>MEDIUM</v>
      </c>
      <c r="Q25" s="2">
        <v>2</v>
      </c>
      <c r="R25" s="2" t="s">
        <v>93</v>
      </c>
      <c r="S25" s="2" t="str">
        <f t="shared" si="5"/>
        <v>Fast</v>
      </c>
      <c r="T25" s="2" t="str">
        <f t="shared" si="6"/>
        <v>Risk</v>
      </c>
      <c r="U25" s="2" t="str">
        <f>_xlfn.XLOOKUP(C25,Customers!$A$1:$A$11,Customers!$B$1:$B$11)</f>
        <v>Flipkart Internet Pvt Ltd</v>
      </c>
      <c r="V25" s="2" t="str">
        <f>_xlfn.XLOOKUP(D25,Employees!$A$1:$A$6,Employees!$B$1:$B$6)</f>
        <v>Priya Sharma</v>
      </c>
      <c r="W25" s="2">
        <f>_xlfn.XLOOKUP(F25,Categories!$A$1:$A$6,Categories!$C$1:$C$6)</f>
        <v>2.5</v>
      </c>
    </row>
    <row r="26" spans="1:34" x14ac:dyDescent="0.35">
      <c r="A26" s="2" t="s">
        <v>109</v>
      </c>
      <c r="B26" s="3">
        <v>45676</v>
      </c>
      <c r="C26" s="2" t="s">
        <v>17</v>
      </c>
      <c r="D26" s="2" t="s">
        <v>47</v>
      </c>
      <c r="E26" s="2" t="s">
        <v>62</v>
      </c>
      <c r="F26" s="2" t="s">
        <v>71</v>
      </c>
      <c r="G26" s="2">
        <v>972</v>
      </c>
      <c r="H26" s="2">
        <v>782</v>
      </c>
      <c r="I26" s="2">
        <v>7379.59</v>
      </c>
      <c r="J26" s="2">
        <v>0</v>
      </c>
      <c r="K26" s="2">
        <f t="shared" si="0"/>
        <v>7379.59</v>
      </c>
      <c r="L26" s="2">
        <v>4749.58</v>
      </c>
      <c r="M26" s="2">
        <f t="shared" si="1"/>
        <v>2630.01</v>
      </c>
      <c r="N26" s="4">
        <f t="shared" si="2"/>
        <v>0.35638971812797188</v>
      </c>
      <c r="O26" s="2">
        <f t="shared" si="3"/>
        <v>7.592170781893004</v>
      </c>
      <c r="P26" s="2" t="str">
        <f t="shared" si="4"/>
        <v>HIGH</v>
      </c>
      <c r="Q26" s="2">
        <v>7</v>
      </c>
      <c r="R26" s="2" t="s">
        <v>88</v>
      </c>
      <c r="S26" s="2" t="str">
        <f t="shared" si="5"/>
        <v>Delayed</v>
      </c>
      <c r="T26" s="2" t="str">
        <f t="shared" si="6"/>
        <v>Clear</v>
      </c>
      <c r="U26" s="2" t="str">
        <f>_xlfn.XLOOKUP(C26,Customers!$A$1:$A$11,Customers!$B$1:$B$11)</f>
        <v xml:space="preserve"> Fortis Healthcare</v>
      </c>
      <c r="V26" s="2" t="str">
        <f>_xlfn.XLOOKUP(D26,Employees!$A$1:$A$6,Employees!$B$1:$B$6)</f>
        <v>Rahul Mehta</v>
      </c>
      <c r="W26" s="2">
        <f>_xlfn.XLOOKUP(F26,Categories!$A$1:$A$6,Categories!$C$1:$C$6)</f>
        <v>2.5</v>
      </c>
    </row>
    <row r="27" spans="1:34" x14ac:dyDescent="0.35">
      <c r="A27" s="2" t="s">
        <v>110</v>
      </c>
      <c r="B27" s="3">
        <v>45684</v>
      </c>
      <c r="C27" s="2" t="s">
        <v>25</v>
      </c>
      <c r="D27" s="2" t="s">
        <v>64</v>
      </c>
      <c r="E27" s="2" t="s">
        <v>62</v>
      </c>
      <c r="F27" s="2" t="s">
        <v>72</v>
      </c>
      <c r="G27" s="2">
        <v>1554</v>
      </c>
      <c r="H27" s="2">
        <v>681</v>
      </c>
      <c r="I27" s="2">
        <v>6721.7</v>
      </c>
      <c r="J27" s="2">
        <v>50</v>
      </c>
      <c r="K27" s="2">
        <f t="shared" si="0"/>
        <v>6671.7</v>
      </c>
      <c r="L27" s="2">
        <v>4941.0600000000004</v>
      </c>
      <c r="M27" s="2">
        <f t="shared" si="1"/>
        <v>1730.6399999999994</v>
      </c>
      <c r="N27" s="4">
        <f t="shared" si="2"/>
        <v>0.25940015288457208</v>
      </c>
      <c r="O27" s="2">
        <f t="shared" si="3"/>
        <v>4.2932432432432428</v>
      </c>
      <c r="P27" s="2" t="str">
        <f t="shared" si="4"/>
        <v>MEDIUM</v>
      </c>
      <c r="Q27" s="2">
        <v>7</v>
      </c>
      <c r="R27" s="2" t="s">
        <v>88</v>
      </c>
      <c r="S27" s="2" t="str">
        <f t="shared" si="5"/>
        <v>Delayed</v>
      </c>
      <c r="T27" s="2" t="str">
        <f t="shared" si="6"/>
        <v>Clear</v>
      </c>
      <c r="U27" s="2" t="str">
        <f>_xlfn.XLOOKUP(C27,Customers!$A$1:$A$11,Customers!$B$1:$B$11)</f>
        <v xml:space="preserve"> Amazon Seller Services Pvt Ltd </v>
      </c>
      <c r="V27" s="2" t="str">
        <f>_xlfn.XLOOKUP(D27,Employees!$A$1:$A$6,Employees!$B$1:$B$6)</f>
        <v>Arjun Patel</v>
      </c>
      <c r="W27" s="2">
        <f>_xlfn.XLOOKUP(F27,Categories!$A$1:$A$6,Categories!$C$1:$C$6)</f>
        <v>2</v>
      </c>
    </row>
    <row r="28" spans="1:34" x14ac:dyDescent="0.35">
      <c r="A28" s="2" t="s">
        <v>111</v>
      </c>
      <c r="B28" s="3">
        <v>45659</v>
      </c>
      <c r="C28" s="2" t="s">
        <v>25</v>
      </c>
      <c r="D28" s="2" t="s">
        <v>47</v>
      </c>
      <c r="E28" s="2" t="s">
        <v>40</v>
      </c>
      <c r="F28" s="2" t="s">
        <v>74</v>
      </c>
      <c r="G28" s="2">
        <v>573</v>
      </c>
      <c r="H28" s="2">
        <v>800</v>
      </c>
      <c r="I28" s="2">
        <v>5870.23</v>
      </c>
      <c r="J28" s="2">
        <v>0</v>
      </c>
      <c r="K28" s="2">
        <f t="shared" si="0"/>
        <v>5870.23</v>
      </c>
      <c r="L28" s="2">
        <v>3823.25</v>
      </c>
      <c r="M28" s="2">
        <f t="shared" si="1"/>
        <v>2046.9799999999996</v>
      </c>
      <c r="N28" s="4">
        <f t="shared" si="2"/>
        <v>0.34870524664280611</v>
      </c>
      <c r="O28" s="2">
        <f t="shared" si="3"/>
        <v>10.244729493891796</v>
      </c>
      <c r="P28" s="2" t="str">
        <f t="shared" si="4"/>
        <v>HIGH</v>
      </c>
      <c r="Q28" s="2">
        <v>1</v>
      </c>
      <c r="R28" s="2" t="s">
        <v>88</v>
      </c>
      <c r="S28" s="2" t="str">
        <f t="shared" si="5"/>
        <v>Fast</v>
      </c>
      <c r="T28" s="2" t="str">
        <f t="shared" si="6"/>
        <v>Clear</v>
      </c>
      <c r="U28" s="2" t="str">
        <f>_xlfn.XLOOKUP(C28,Customers!$A$1:$A$11,Customers!$B$1:$B$11)</f>
        <v xml:space="preserve"> Amazon Seller Services Pvt Ltd </v>
      </c>
      <c r="V28" s="2" t="str">
        <f>_xlfn.XLOOKUP(D28,Employees!$A$1:$A$6,Employees!$B$1:$B$6)</f>
        <v>Rahul Mehta</v>
      </c>
      <c r="W28" s="2">
        <f>_xlfn.XLOOKUP(F28,Categories!$A$1:$A$6,Categories!$C$1:$C$6)</f>
        <v>1.5</v>
      </c>
    </row>
    <row r="29" spans="1:34" x14ac:dyDescent="0.35">
      <c r="A29" s="2" t="s">
        <v>112</v>
      </c>
      <c r="B29" s="3">
        <v>45666</v>
      </c>
      <c r="C29" s="2" t="s">
        <v>33</v>
      </c>
      <c r="D29" s="2" t="s">
        <v>55</v>
      </c>
      <c r="E29" s="2" t="s">
        <v>62</v>
      </c>
      <c r="F29" s="2" t="s">
        <v>72</v>
      </c>
      <c r="G29" s="2">
        <v>869</v>
      </c>
      <c r="H29" s="2">
        <v>395</v>
      </c>
      <c r="I29" s="2">
        <v>2960.14</v>
      </c>
      <c r="J29" s="2">
        <v>100</v>
      </c>
      <c r="K29" s="2">
        <f t="shared" si="0"/>
        <v>2860.14</v>
      </c>
      <c r="L29" s="2">
        <v>1874</v>
      </c>
      <c r="M29" s="2">
        <f t="shared" si="1"/>
        <v>986.13999999999987</v>
      </c>
      <c r="N29" s="4">
        <f t="shared" si="2"/>
        <v>0.34478731810330959</v>
      </c>
      <c r="O29" s="2">
        <f t="shared" si="3"/>
        <v>3.2913003452243959</v>
      </c>
      <c r="P29" s="2" t="str">
        <f t="shared" si="4"/>
        <v>LOW</v>
      </c>
      <c r="Q29" s="2">
        <v>7</v>
      </c>
      <c r="R29" s="2" t="s">
        <v>88</v>
      </c>
      <c r="S29" s="2" t="str">
        <f t="shared" si="5"/>
        <v>Delayed</v>
      </c>
      <c r="T29" s="2" t="str">
        <f t="shared" si="6"/>
        <v>Clear</v>
      </c>
      <c r="U29" s="2" t="str">
        <f>_xlfn.XLOOKUP(C29,Customers!$A$1:$A$11,Customers!$B$1:$B$11)</f>
        <v>Sun Pharmaceutical Industries</v>
      </c>
      <c r="V29" s="2" t="str">
        <f>_xlfn.XLOOKUP(D29,Employees!$A$1:$A$6,Employees!$B$1:$B$6)</f>
        <v>Amit Kulkarni</v>
      </c>
      <c r="W29" s="2">
        <f>_xlfn.XLOOKUP(F29,Categories!$A$1:$A$6,Categories!$C$1:$C$6)</f>
        <v>2</v>
      </c>
    </row>
    <row r="30" spans="1:34" x14ac:dyDescent="0.35">
      <c r="A30" s="2" t="s">
        <v>113</v>
      </c>
      <c r="B30" s="3">
        <v>46095</v>
      </c>
      <c r="C30" s="2" t="s">
        <v>17</v>
      </c>
      <c r="D30" s="2" t="s">
        <v>51</v>
      </c>
      <c r="E30" s="2" t="s">
        <v>20</v>
      </c>
      <c r="F30" s="2" t="s">
        <v>71</v>
      </c>
      <c r="G30" s="2">
        <v>1373</v>
      </c>
      <c r="H30" s="2">
        <v>503</v>
      </c>
      <c r="I30" s="2">
        <v>4897.32</v>
      </c>
      <c r="J30" s="2">
        <v>50</v>
      </c>
      <c r="K30" s="2">
        <f t="shared" si="0"/>
        <v>4847.32</v>
      </c>
      <c r="L30" s="2">
        <v>3268.35</v>
      </c>
      <c r="M30" s="2">
        <f t="shared" si="1"/>
        <v>1578.9699999999998</v>
      </c>
      <c r="N30" s="4">
        <f t="shared" si="2"/>
        <v>0.32574082173242119</v>
      </c>
      <c r="O30" s="2">
        <f t="shared" si="3"/>
        <v>3.5304588492352509</v>
      </c>
      <c r="P30" s="2" t="str">
        <f t="shared" si="4"/>
        <v>MEDIUM</v>
      </c>
      <c r="Q30" s="2">
        <v>7</v>
      </c>
      <c r="R30" s="2" t="s">
        <v>93</v>
      </c>
      <c r="S30" s="2" t="str">
        <f t="shared" si="5"/>
        <v>Delayed</v>
      </c>
      <c r="T30" s="2" t="str">
        <f t="shared" si="6"/>
        <v>Risk</v>
      </c>
      <c r="U30" s="2" t="str">
        <f>_xlfn.XLOOKUP(C30,Customers!$A$1:$A$11,Customers!$B$1:$B$11)</f>
        <v xml:space="preserve"> Fortis Healthcare</v>
      </c>
      <c r="V30" s="2" t="str">
        <f>_xlfn.XLOOKUP(D30,Employees!$A$1:$A$6,Employees!$B$1:$B$6)</f>
        <v>Priya Sharma</v>
      </c>
      <c r="W30" s="2">
        <f>_xlfn.XLOOKUP(F30,Categories!$A$1:$A$6,Categories!$C$1:$C$6)</f>
        <v>2.5</v>
      </c>
    </row>
    <row r="31" spans="1:34" x14ac:dyDescent="0.35">
      <c r="A31" s="2" t="s">
        <v>114</v>
      </c>
      <c r="B31" s="3">
        <v>45681</v>
      </c>
      <c r="C31" s="2" t="s">
        <v>9</v>
      </c>
      <c r="D31" s="2" t="s">
        <v>64</v>
      </c>
      <c r="E31" s="2" t="s">
        <v>20</v>
      </c>
      <c r="F31" s="2" t="s">
        <v>73</v>
      </c>
      <c r="G31" s="2">
        <v>134</v>
      </c>
      <c r="H31" s="2">
        <v>100</v>
      </c>
      <c r="I31" s="2">
        <v>779.31</v>
      </c>
      <c r="J31" s="2">
        <v>0</v>
      </c>
      <c r="K31" s="2">
        <f t="shared" si="0"/>
        <v>779.31</v>
      </c>
      <c r="L31" s="2">
        <v>612.28</v>
      </c>
      <c r="M31" s="2">
        <f t="shared" si="1"/>
        <v>167.02999999999997</v>
      </c>
      <c r="N31" s="4">
        <f t="shared" si="2"/>
        <v>0.21433062581001139</v>
      </c>
      <c r="O31" s="2">
        <f t="shared" si="3"/>
        <v>5.8157462686567163</v>
      </c>
      <c r="P31" s="2" t="str">
        <f t="shared" si="4"/>
        <v>LOW</v>
      </c>
      <c r="Q31" s="2">
        <v>8</v>
      </c>
      <c r="R31" s="2" t="s">
        <v>88</v>
      </c>
      <c r="S31" s="2" t="str">
        <f t="shared" si="5"/>
        <v>Delayed</v>
      </c>
      <c r="T31" s="2" t="str">
        <f t="shared" si="6"/>
        <v>Clear</v>
      </c>
      <c r="U31" s="2" t="str">
        <f>_xlfn.XLOOKUP(C31,Customers!$A$1:$A$11,Customers!$B$1:$B$11)</f>
        <v>Reliance Retail Ltd</v>
      </c>
      <c r="V31" s="2" t="str">
        <f>_xlfn.XLOOKUP(D31,Employees!$A$1:$A$6,Employees!$B$1:$B$6)</f>
        <v>Arjun Patel</v>
      </c>
      <c r="W31" s="2">
        <f>_xlfn.XLOOKUP(F31,Categories!$A$1:$A$6,Categories!$C$1:$C$6)</f>
        <v>3</v>
      </c>
    </row>
    <row r="32" spans="1:34" x14ac:dyDescent="0.35">
      <c r="A32" s="2" t="s">
        <v>115</v>
      </c>
      <c r="B32" s="3">
        <v>45774</v>
      </c>
      <c r="C32" s="2" t="s">
        <v>29</v>
      </c>
      <c r="D32" s="2" t="s">
        <v>59</v>
      </c>
      <c r="E32" s="2" t="s">
        <v>62</v>
      </c>
      <c r="F32" s="2" t="s">
        <v>73</v>
      </c>
      <c r="G32" s="2">
        <v>298</v>
      </c>
      <c r="H32" s="2">
        <v>732</v>
      </c>
      <c r="I32" s="2">
        <v>6203.82</v>
      </c>
      <c r="J32" s="2">
        <v>50</v>
      </c>
      <c r="K32" s="2">
        <f t="shared" si="0"/>
        <v>6153.82</v>
      </c>
      <c r="L32" s="2">
        <v>4240.5200000000004</v>
      </c>
      <c r="M32" s="2">
        <f t="shared" si="1"/>
        <v>1913.2999999999993</v>
      </c>
      <c r="N32" s="4">
        <f t="shared" si="2"/>
        <v>0.31091257137842826</v>
      </c>
      <c r="O32" s="2">
        <f t="shared" si="3"/>
        <v>20.650402684563758</v>
      </c>
      <c r="P32" s="2" t="str">
        <f t="shared" si="4"/>
        <v>MEDIUM</v>
      </c>
      <c r="Q32" s="2">
        <v>1</v>
      </c>
      <c r="R32" s="2" t="s">
        <v>90</v>
      </c>
      <c r="S32" s="2" t="str">
        <f t="shared" si="5"/>
        <v>Fast</v>
      </c>
      <c r="T32" s="2" t="str">
        <f t="shared" si="6"/>
        <v>Risk</v>
      </c>
      <c r="U32" s="2" t="str">
        <f>_xlfn.XLOOKUP(C32,Customers!$A$1:$A$11,Customers!$B$1:$B$11)</f>
        <v>ITC Limited Foods Division</v>
      </c>
      <c r="V32" s="2" t="str">
        <f>_xlfn.XLOOKUP(D32,Employees!$A$1:$A$6,Employees!$B$1:$B$6)</f>
        <v>Neha Verma</v>
      </c>
      <c r="W32" s="2">
        <f>_xlfn.XLOOKUP(F32,Categories!$A$1:$A$6,Categories!$C$1:$C$6)</f>
        <v>3</v>
      </c>
    </row>
    <row r="33" spans="1:23" x14ac:dyDescent="0.35">
      <c r="A33" s="2" t="s">
        <v>116</v>
      </c>
      <c r="B33" s="3">
        <v>45706</v>
      </c>
      <c r="C33" s="2" t="s">
        <v>37</v>
      </c>
      <c r="D33" s="2" t="s">
        <v>51</v>
      </c>
      <c r="E33" s="2" t="s">
        <v>20</v>
      </c>
      <c r="F33" s="2" t="s">
        <v>72</v>
      </c>
      <c r="G33" s="2">
        <v>914</v>
      </c>
      <c r="H33" s="2">
        <v>581</v>
      </c>
      <c r="I33" s="2">
        <v>5211.6000000000004</v>
      </c>
      <c r="J33" s="2">
        <v>100</v>
      </c>
      <c r="K33" s="2">
        <f t="shared" si="0"/>
        <v>5111.6000000000004</v>
      </c>
      <c r="L33" s="2">
        <v>3689.03</v>
      </c>
      <c r="M33" s="2">
        <f t="shared" si="1"/>
        <v>1422.5700000000002</v>
      </c>
      <c r="N33" s="4">
        <f t="shared" si="2"/>
        <v>0.27830229282416463</v>
      </c>
      <c r="O33" s="2">
        <f t="shared" si="3"/>
        <v>5.5925601750547047</v>
      </c>
      <c r="P33" s="2" t="str">
        <f t="shared" si="4"/>
        <v>MEDIUM</v>
      </c>
      <c r="Q33" s="2">
        <v>6</v>
      </c>
      <c r="R33" s="2" t="s">
        <v>88</v>
      </c>
      <c r="S33" s="2" t="str">
        <f t="shared" si="5"/>
        <v>Delayed</v>
      </c>
      <c r="T33" s="2" t="str">
        <f t="shared" si="6"/>
        <v>Clear</v>
      </c>
      <c r="U33" s="2" t="str">
        <f>_xlfn.XLOOKUP(C33,Customers!$A$1:$A$11,Customers!$B$1:$B$11)</f>
        <v>Lupin Pharmaceuticals</v>
      </c>
      <c r="V33" s="2" t="str">
        <f>_xlfn.XLOOKUP(D33,Employees!$A$1:$A$6,Employees!$B$1:$B$6)</f>
        <v>Priya Sharma</v>
      </c>
      <c r="W33" s="2">
        <f>_xlfn.XLOOKUP(F33,Categories!$A$1:$A$6,Categories!$C$1:$C$6)</f>
        <v>2</v>
      </c>
    </row>
    <row r="34" spans="1:23" x14ac:dyDescent="0.35">
      <c r="A34" s="2" t="s">
        <v>117</v>
      </c>
      <c r="B34" s="3">
        <v>45781</v>
      </c>
      <c r="C34" s="2" t="s">
        <v>5</v>
      </c>
      <c r="D34" s="2" t="s">
        <v>59</v>
      </c>
      <c r="E34" s="2" t="s">
        <v>62</v>
      </c>
      <c r="F34" s="2" t="s">
        <v>74</v>
      </c>
      <c r="G34" s="2">
        <v>1787</v>
      </c>
      <c r="H34" s="2">
        <v>579</v>
      </c>
      <c r="I34" s="2">
        <v>4363.21</v>
      </c>
      <c r="J34" s="2">
        <v>150</v>
      </c>
      <c r="K34" s="2">
        <f t="shared" si="0"/>
        <v>4213.21</v>
      </c>
      <c r="L34" s="2">
        <v>2661.05</v>
      </c>
      <c r="M34" s="2">
        <f t="shared" si="1"/>
        <v>1552.1599999999999</v>
      </c>
      <c r="N34" s="4">
        <f t="shared" si="2"/>
        <v>0.36840318901739999</v>
      </c>
      <c r="O34" s="2">
        <f t="shared" si="3"/>
        <v>2.3577000559597092</v>
      </c>
      <c r="P34" s="2" t="str">
        <f t="shared" si="4"/>
        <v>MEDIUM</v>
      </c>
      <c r="Q34" s="2">
        <v>7</v>
      </c>
      <c r="R34" s="2" t="s">
        <v>90</v>
      </c>
      <c r="S34" s="2" t="str">
        <f t="shared" si="5"/>
        <v>Delayed</v>
      </c>
      <c r="T34" s="2" t="str">
        <f t="shared" si="6"/>
        <v>Risk</v>
      </c>
      <c r="U34" s="2" t="str">
        <f>_xlfn.XLOOKUP(C34,Customers!$A$1:$A$11,Customers!$B$1:$B$11)</f>
        <v xml:space="preserve">  Apollo Hospitals  </v>
      </c>
      <c r="V34" s="2" t="str">
        <f>_xlfn.XLOOKUP(D34,Employees!$A$1:$A$6,Employees!$B$1:$B$6)</f>
        <v>Neha Verma</v>
      </c>
      <c r="W34" s="2">
        <f>_xlfn.XLOOKUP(F34,Categories!$A$1:$A$6,Categories!$C$1:$C$6)</f>
        <v>1.5</v>
      </c>
    </row>
    <row r="35" spans="1:23" x14ac:dyDescent="0.35">
      <c r="A35" s="2" t="s">
        <v>118</v>
      </c>
      <c r="B35" s="3">
        <v>45722</v>
      </c>
      <c r="C35" s="2" t="s">
        <v>29</v>
      </c>
      <c r="D35" s="2" t="s">
        <v>51</v>
      </c>
      <c r="E35" s="2" t="s">
        <v>20</v>
      </c>
      <c r="F35" s="2" t="s">
        <v>72</v>
      </c>
      <c r="G35" s="2">
        <v>1869</v>
      </c>
      <c r="H35" s="2">
        <v>713</v>
      </c>
      <c r="I35" s="2">
        <v>5693.32</v>
      </c>
      <c r="J35" s="2">
        <v>50</v>
      </c>
      <c r="K35" s="2">
        <f t="shared" si="0"/>
        <v>5643.32</v>
      </c>
      <c r="L35" s="2">
        <v>3860.61</v>
      </c>
      <c r="M35" s="2">
        <f t="shared" si="1"/>
        <v>1782.7099999999996</v>
      </c>
      <c r="N35" s="4">
        <f t="shared" si="2"/>
        <v>0.31589737955671476</v>
      </c>
      <c r="O35" s="2">
        <f t="shared" si="3"/>
        <v>3.0194328517924021</v>
      </c>
      <c r="P35" s="2" t="str">
        <f t="shared" si="4"/>
        <v>MEDIUM</v>
      </c>
      <c r="Q35" s="2">
        <v>2</v>
      </c>
      <c r="R35" s="2" t="s">
        <v>90</v>
      </c>
      <c r="S35" s="2" t="str">
        <f t="shared" si="5"/>
        <v>Fast</v>
      </c>
      <c r="T35" s="2" t="str">
        <f t="shared" si="6"/>
        <v>Risk</v>
      </c>
      <c r="U35" s="2" t="str">
        <f>_xlfn.XLOOKUP(C35,Customers!$A$1:$A$11,Customers!$B$1:$B$11)</f>
        <v>ITC Limited Foods Division</v>
      </c>
      <c r="V35" s="2" t="str">
        <f>_xlfn.XLOOKUP(D35,Employees!$A$1:$A$6,Employees!$B$1:$B$6)</f>
        <v>Priya Sharma</v>
      </c>
      <c r="W35" s="2">
        <f>_xlfn.XLOOKUP(F35,Categories!$A$1:$A$6,Categories!$C$1:$C$6)</f>
        <v>2</v>
      </c>
    </row>
    <row r="36" spans="1:23" x14ac:dyDescent="0.35">
      <c r="A36" s="2" t="s">
        <v>119</v>
      </c>
      <c r="B36" s="3">
        <v>45962</v>
      </c>
      <c r="C36" s="2" t="s">
        <v>13</v>
      </c>
      <c r="D36" s="2" t="s">
        <v>59</v>
      </c>
      <c r="E36" s="2" t="s">
        <v>20</v>
      </c>
      <c r="F36" s="2" t="s">
        <v>74</v>
      </c>
      <c r="G36" s="2">
        <v>582</v>
      </c>
      <c r="H36" s="2">
        <v>713</v>
      </c>
      <c r="I36" s="2">
        <v>6379.35</v>
      </c>
      <c r="J36" s="2">
        <v>100</v>
      </c>
      <c r="K36" s="2">
        <f t="shared" si="0"/>
        <v>6279.35</v>
      </c>
      <c r="L36" s="2">
        <v>5176.5600000000004</v>
      </c>
      <c r="M36" s="2">
        <f t="shared" si="1"/>
        <v>1102.79</v>
      </c>
      <c r="N36" s="4">
        <f t="shared" si="2"/>
        <v>0.17562168058795893</v>
      </c>
      <c r="O36" s="2">
        <f t="shared" si="3"/>
        <v>10.789261168384881</v>
      </c>
      <c r="P36" s="2" t="str">
        <f t="shared" si="4"/>
        <v>MEDIUM</v>
      </c>
      <c r="Q36" s="2">
        <v>6</v>
      </c>
      <c r="R36" s="2" t="s">
        <v>93</v>
      </c>
      <c r="S36" s="2" t="str">
        <f t="shared" si="5"/>
        <v>Delayed</v>
      </c>
      <c r="T36" s="2" t="str">
        <f t="shared" si="6"/>
        <v>Risk</v>
      </c>
      <c r="U36" s="2" t="str">
        <f>_xlfn.XLOOKUP(C36,Customers!$A$1:$A$11,Customers!$B$1:$B$11)</f>
        <v xml:space="preserve">Tata Steel Limited </v>
      </c>
      <c r="V36" s="2" t="str">
        <f>_xlfn.XLOOKUP(D36,Employees!$A$1:$A$6,Employees!$B$1:$B$6)</f>
        <v>Neha Verma</v>
      </c>
      <c r="W36" s="2">
        <f>_xlfn.XLOOKUP(F36,Categories!$A$1:$A$6,Categories!$C$1:$C$6)</f>
        <v>1.5</v>
      </c>
    </row>
    <row r="37" spans="1:23" x14ac:dyDescent="0.35">
      <c r="A37" s="2" t="s">
        <v>120</v>
      </c>
      <c r="B37" s="3">
        <v>45773</v>
      </c>
      <c r="C37" s="2" t="s">
        <v>33</v>
      </c>
      <c r="D37" s="2" t="s">
        <v>51</v>
      </c>
      <c r="E37" s="2" t="s">
        <v>62</v>
      </c>
      <c r="F37" s="2" t="s">
        <v>75</v>
      </c>
      <c r="G37" s="2">
        <v>1797</v>
      </c>
      <c r="H37" s="2">
        <v>101</v>
      </c>
      <c r="I37" s="2">
        <v>2024.6</v>
      </c>
      <c r="J37" s="2">
        <v>50</v>
      </c>
      <c r="K37" s="2">
        <f t="shared" si="0"/>
        <v>1974.6</v>
      </c>
      <c r="L37" s="2">
        <v>1659.29</v>
      </c>
      <c r="M37" s="2">
        <f t="shared" si="1"/>
        <v>315.30999999999995</v>
      </c>
      <c r="N37" s="4">
        <f t="shared" si="2"/>
        <v>0.15968297376683882</v>
      </c>
      <c r="O37" s="2">
        <f t="shared" si="3"/>
        <v>1.0988313856427379</v>
      </c>
      <c r="P37" s="2" t="str">
        <f t="shared" si="4"/>
        <v>LOW</v>
      </c>
      <c r="Q37" s="2">
        <v>7</v>
      </c>
      <c r="R37" s="2" t="s">
        <v>88</v>
      </c>
      <c r="S37" s="2" t="str">
        <f t="shared" si="5"/>
        <v>Delayed</v>
      </c>
      <c r="T37" s="2" t="str">
        <f t="shared" si="6"/>
        <v>Clear</v>
      </c>
      <c r="U37" s="2" t="str">
        <f>_xlfn.XLOOKUP(C37,Customers!$A$1:$A$11,Customers!$B$1:$B$11)</f>
        <v>Sun Pharmaceutical Industries</v>
      </c>
      <c r="V37" s="2" t="str">
        <f>_xlfn.XLOOKUP(D37,Employees!$A$1:$A$6,Employees!$B$1:$B$6)</f>
        <v>Priya Sharma</v>
      </c>
      <c r="W37" s="2">
        <f>_xlfn.XLOOKUP(F37,Categories!$A$1:$A$6,Categories!$C$1:$C$6)</f>
        <v>2</v>
      </c>
    </row>
    <row r="38" spans="1:23" x14ac:dyDescent="0.35">
      <c r="A38" s="2" t="s">
        <v>329</v>
      </c>
      <c r="B38" s="3">
        <v>45770</v>
      </c>
      <c r="C38" s="2" t="s">
        <v>21</v>
      </c>
      <c r="D38" s="2" t="s">
        <v>55</v>
      </c>
      <c r="E38" s="2" t="s">
        <v>62</v>
      </c>
      <c r="F38" s="2" t="s">
        <v>72</v>
      </c>
      <c r="G38" s="2">
        <v>1531</v>
      </c>
      <c r="H38" s="2">
        <v>367</v>
      </c>
      <c r="I38" s="2">
        <v>3455.27</v>
      </c>
      <c r="J38" s="2">
        <v>50</v>
      </c>
      <c r="K38" s="2">
        <f t="shared" si="0"/>
        <v>3405.27</v>
      </c>
      <c r="L38" s="2">
        <v>2419.52</v>
      </c>
      <c r="M38" s="2">
        <f t="shared" si="1"/>
        <v>985.75</v>
      </c>
      <c r="N38" s="4">
        <f t="shared" si="2"/>
        <v>0.28947778002919006</v>
      </c>
      <c r="O38" s="2">
        <f t="shared" si="3"/>
        <v>2.2242129327237099</v>
      </c>
      <c r="P38" s="2" t="str">
        <f t="shared" si="4"/>
        <v>LOW</v>
      </c>
      <c r="Q38" s="2">
        <v>1</v>
      </c>
      <c r="R38" s="2" t="s">
        <v>93</v>
      </c>
      <c r="S38" s="2" t="str">
        <f t="shared" si="5"/>
        <v>Fast</v>
      </c>
      <c r="T38" s="2" t="str">
        <f t="shared" si="6"/>
        <v>Risk</v>
      </c>
      <c r="U38" s="2" t="str">
        <f>_xlfn.XLOOKUP(C38,Customers!$A$1:$A$11,Customers!$B$1:$B$11)</f>
        <v>Flipkart Internet Pvt Ltd</v>
      </c>
      <c r="V38" s="2" t="str">
        <f>_xlfn.XLOOKUP(D38,Employees!$A$1:$A$6,Employees!$B$1:$B$6)</f>
        <v>Amit Kulkarni</v>
      </c>
      <c r="W38" s="2">
        <f>_xlfn.XLOOKUP(F38,Categories!$A$1:$A$6,Categories!$C$1:$C$6)</f>
        <v>2</v>
      </c>
    </row>
    <row r="39" spans="1:23" x14ac:dyDescent="0.35">
      <c r="A39" s="2" t="s">
        <v>121</v>
      </c>
      <c r="B39" s="3">
        <v>45714</v>
      </c>
      <c r="C39" s="2" t="s">
        <v>13</v>
      </c>
      <c r="D39" s="2" t="s">
        <v>64</v>
      </c>
      <c r="E39" s="2" t="s">
        <v>20</v>
      </c>
      <c r="F39" s="2" t="s">
        <v>71</v>
      </c>
      <c r="G39" s="2">
        <v>1151</v>
      </c>
      <c r="H39" s="2">
        <v>274</v>
      </c>
      <c r="I39" s="2">
        <v>2401.56</v>
      </c>
      <c r="J39" s="2">
        <v>150</v>
      </c>
      <c r="K39" s="2">
        <f t="shared" si="0"/>
        <v>2251.56</v>
      </c>
      <c r="L39" s="2">
        <v>1658.08</v>
      </c>
      <c r="M39" s="2">
        <f t="shared" si="1"/>
        <v>593.48</v>
      </c>
      <c r="N39" s="4">
        <f t="shared" si="2"/>
        <v>0.26358613583471019</v>
      </c>
      <c r="O39" s="2">
        <f t="shared" si="3"/>
        <v>1.9561772371850563</v>
      </c>
      <c r="P39" s="2" t="str">
        <f t="shared" si="4"/>
        <v>LOW</v>
      </c>
      <c r="Q39" s="2">
        <v>6</v>
      </c>
      <c r="R39" s="2" t="s">
        <v>93</v>
      </c>
      <c r="S39" s="2" t="str">
        <f t="shared" si="5"/>
        <v>Delayed</v>
      </c>
      <c r="T39" s="2" t="str">
        <f t="shared" si="6"/>
        <v>Risk</v>
      </c>
      <c r="U39" s="2" t="str">
        <f>_xlfn.XLOOKUP(C39,Customers!$A$1:$A$11,Customers!$B$1:$B$11)</f>
        <v xml:space="preserve">Tata Steel Limited </v>
      </c>
      <c r="V39" s="2" t="str">
        <f>_xlfn.XLOOKUP(D39,Employees!$A$1:$A$6,Employees!$B$1:$B$6)</f>
        <v>Arjun Patel</v>
      </c>
      <c r="W39" s="2">
        <f>_xlfn.XLOOKUP(F39,Categories!$A$1:$A$6,Categories!$C$1:$C$6)</f>
        <v>2.5</v>
      </c>
    </row>
    <row r="40" spans="1:23" x14ac:dyDescent="0.35">
      <c r="A40" s="2" t="s">
        <v>122</v>
      </c>
      <c r="B40" s="3">
        <v>45764</v>
      </c>
      <c r="C40" s="2" t="s">
        <v>9</v>
      </c>
      <c r="D40" s="2" t="s">
        <v>64</v>
      </c>
      <c r="E40" s="2" t="s">
        <v>62</v>
      </c>
      <c r="F40" s="2" t="s">
        <v>73</v>
      </c>
      <c r="G40" s="2">
        <v>1739</v>
      </c>
      <c r="H40" s="2">
        <v>105</v>
      </c>
      <c r="I40" s="2">
        <v>1436.82</v>
      </c>
      <c r="J40" s="2">
        <v>50</v>
      </c>
      <c r="K40" s="2">
        <f t="shared" si="0"/>
        <v>1386.82</v>
      </c>
      <c r="L40" s="2">
        <v>967.56</v>
      </c>
      <c r="M40" s="2">
        <f t="shared" si="1"/>
        <v>419.26</v>
      </c>
      <c r="N40" s="4">
        <f t="shared" si="2"/>
        <v>0.30231753219595908</v>
      </c>
      <c r="O40" s="2">
        <f t="shared" si="3"/>
        <v>0.79748131109833231</v>
      </c>
      <c r="P40" s="2" t="str">
        <f t="shared" si="4"/>
        <v>LOW</v>
      </c>
      <c r="Q40" s="2">
        <v>1</v>
      </c>
      <c r="R40" s="2" t="s">
        <v>88</v>
      </c>
      <c r="S40" s="2" t="str">
        <f t="shared" si="5"/>
        <v>Fast</v>
      </c>
      <c r="T40" s="2" t="str">
        <f t="shared" si="6"/>
        <v>Clear</v>
      </c>
      <c r="U40" s="2" t="str">
        <f>_xlfn.XLOOKUP(C40,Customers!$A$1:$A$11,Customers!$B$1:$B$11)</f>
        <v>Reliance Retail Ltd</v>
      </c>
      <c r="V40" s="2" t="str">
        <f>_xlfn.XLOOKUP(D40,Employees!$A$1:$A$6,Employees!$B$1:$B$6)</f>
        <v>Arjun Patel</v>
      </c>
      <c r="W40" s="2">
        <f>_xlfn.XLOOKUP(F40,Categories!$A$1:$A$6,Categories!$C$1:$C$6)</f>
        <v>3</v>
      </c>
    </row>
    <row r="41" spans="1:23" x14ac:dyDescent="0.35">
      <c r="A41" s="2" t="s">
        <v>123</v>
      </c>
      <c r="B41" s="3">
        <v>45764</v>
      </c>
      <c r="C41" s="2" t="s">
        <v>17</v>
      </c>
      <c r="D41" s="2" t="s">
        <v>59</v>
      </c>
      <c r="E41" s="2" t="s">
        <v>40</v>
      </c>
      <c r="F41" s="2" t="s">
        <v>74</v>
      </c>
      <c r="G41" s="2">
        <v>464</v>
      </c>
      <c r="H41" s="2">
        <v>798</v>
      </c>
      <c r="I41" s="2">
        <v>6425.16</v>
      </c>
      <c r="J41" s="2">
        <v>100</v>
      </c>
      <c r="K41" s="2">
        <f t="shared" si="0"/>
        <v>6325.16</v>
      </c>
      <c r="L41" s="2">
        <v>5422.83</v>
      </c>
      <c r="M41" s="2">
        <f t="shared" si="1"/>
        <v>902.32999999999993</v>
      </c>
      <c r="N41" s="4">
        <f t="shared" si="2"/>
        <v>0.14265726084399447</v>
      </c>
      <c r="O41" s="2">
        <f t="shared" si="3"/>
        <v>13.631810344827587</v>
      </c>
      <c r="P41" s="2" t="str">
        <f t="shared" si="4"/>
        <v>LOW</v>
      </c>
      <c r="Q41" s="2">
        <v>1</v>
      </c>
      <c r="R41" s="2" t="s">
        <v>90</v>
      </c>
      <c r="S41" s="2" t="str">
        <f t="shared" si="5"/>
        <v>Fast</v>
      </c>
      <c r="T41" s="2" t="str">
        <f t="shared" si="6"/>
        <v>Risk</v>
      </c>
      <c r="U41" s="2" t="str">
        <f>_xlfn.XLOOKUP(C41,Customers!$A$1:$A$11,Customers!$B$1:$B$11)</f>
        <v xml:space="preserve"> Fortis Healthcare</v>
      </c>
      <c r="V41" s="2" t="str">
        <f>_xlfn.XLOOKUP(D41,Employees!$A$1:$A$6,Employees!$B$1:$B$6)</f>
        <v>Neha Verma</v>
      </c>
      <c r="W41" s="2">
        <f>_xlfn.XLOOKUP(F41,Categories!$A$1:$A$6,Categories!$C$1:$C$6)</f>
        <v>1.5</v>
      </c>
    </row>
    <row r="42" spans="1:23" x14ac:dyDescent="0.35">
      <c r="A42" s="2" t="s">
        <v>124</v>
      </c>
      <c r="B42" s="3">
        <v>45759</v>
      </c>
      <c r="C42" s="2" t="s">
        <v>9</v>
      </c>
      <c r="D42" s="2" t="s">
        <v>47</v>
      </c>
      <c r="E42" s="2" t="s">
        <v>20</v>
      </c>
      <c r="F42" s="2" t="s">
        <v>72</v>
      </c>
      <c r="G42" s="2">
        <v>933</v>
      </c>
      <c r="H42" s="2">
        <v>163</v>
      </c>
      <c r="I42" s="2">
        <v>1760.61</v>
      </c>
      <c r="J42" s="2">
        <v>150</v>
      </c>
      <c r="K42" s="2">
        <f t="shared" si="0"/>
        <v>1610.61</v>
      </c>
      <c r="L42" s="2">
        <v>1243.4000000000001</v>
      </c>
      <c r="M42" s="2">
        <f t="shared" si="1"/>
        <v>367.20999999999981</v>
      </c>
      <c r="N42" s="4">
        <f t="shared" si="2"/>
        <v>0.2279943623844381</v>
      </c>
      <c r="O42" s="2">
        <f t="shared" si="3"/>
        <v>1.7262700964630224</v>
      </c>
      <c r="P42" s="2" t="str">
        <f t="shared" si="4"/>
        <v>LOW</v>
      </c>
      <c r="Q42" s="2">
        <v>6</v>
      </c>
      <c r="R42" s="2" t="s">
        <v>93</v>
      </c>
      <c r="S42" s="2" t="str">
        <f t="shared" si="5"/>
        <v>Delayed</v>
      </c>
      <c r="T42" s="2" t="str">
        <f t="shared" si="6"/>
        <v>Risk</v>
      </c>
      <c r="U42" s="2" t="str">
        <f>_xlfn.XLOOKUP(C42,Customers!$A$1:$A$11,Customers!$B$1:$B$11)</f>
        <v>Reliance Retail Ltd</v>
      </c>
      <c r="V42" s="2" t="str">
        <f>_xlfn.XLOOKUP(D42,Employees!$A$1:$A$6,Employees!$B$1:$B$6)</f>
        <v>Rahul Mehta</v>
      </c>
      <c r="W42" s="2">
        <f>_xlfn.XLOOKUP(F42,Categories!$A$1:$A$6,Categories!$C$1:$C$6)</f>
        <v>2</v>
      </c>
    </row>
    <row r="43" spans="1:23" x14ac:dyDescent="0.35">
      <c r="A43" s="2" t="s">
        <v>125</v>
      </c>
      <c r="B43" s="3">
        <v>46095</v>
      </c>
      <c r="C43" s="2" t="s">
        <v>33</v>
      </c>
      <c r="D43" s="2" t="s">
        <v>55</v>
      </c>
      <c r="E43" s="2" t="s">
        <v>62</v>
      </c>
      <c r="F43" s="2" t="s">
        <v>72</v>
      </c>
      <c r="G43" s="2">
        <v>928</v>
      </c>
      <c r="H43" s="2">
        <v>455</v>
      </c>
      <c r="I43" s="2">
        <v>4404.25</v>
      </c>
      <c r="J43" s="2">
        <v>150</v>
      </c>
      <c r="K43" s="2">
        <f t="shared" si="0"/>
        <v>4254.25</v>
      </c>
      <c r="L43" s="2">
        <v>2895.68</v>
      </c>
      <c r="M43" s="2">
        <f t="shared" si="1"/>
        <v>1358.5700000000002</v>
      </c>
      <c r="N43" s="4">
        <f t="shared" si="2"/>
        <v>0.31934418522653818</v>
      </c>
      <c r="O43" s="2">
        <f t="shared" si="3"/>
        <v>4.5843211206896548</v>
      </c>
      <c r="P43" s="2" t="str">
        <f t="shared" si="4"/>
        <v>MEDIUM</v>
      </c>
      <c r="Q43" s="2">
        <v>1</v>
      </c>
      <c r="R43" s="2" t="s">
        <v>90</v>
      </c>
      <c r="S43" s="2" t="str">
        <f t="shared" si="5"/>
        <v>Fast</v>
      </c>
      <c r="T43" s="2" t="str">
        <f t="shared" si="6"/>
        <v>Risk</v>
      </c>
      <c r="U43" s="2" t="str">
        <f>_xlfn.XLOOKUP(C43,Customers!$A$1:$A$11,Customers!$B$1:$B$11)</f>
        <v>Sun Pharmaceutical Industries</v>
      </c>
      <c r="V43" s="2" t="str">
        <f>_xlfn.XLOOKUP(D43,Employees!$A$1:$A$6,Employees!$B$1:$B$6)</f>
        <v>Amit Kulkarni</v>
      </c>
      <c r="W43" s="2">
        <f>_xlfn.XLOOKUP(F43,Categories!$A$1:$A$6,Categories!$C$1:$C$6)</f>
        <v>2</v>
      </c>
    </row>
    <row r="44" spans="1:23" x14ac:dyDescent="0.35">
      <c r="A44" s="2" t="s">
        <v>126</v>
      </c>
      <c r="B44" s="3">
        <v>45780</v>
      </c>
      <c r="C44" s="2" t="s">
        <v>21</v>
      </c>
      <c r="D44" s="2" t="s">
        <v>47</v>
      </c>
      <c r="E44" s="2" t="s">
        <v>28</v>
      </c>
      <c r="F44" s="2" t="s">
        <v>71</v>
      </c>
      <c r="G44" s="2">
        <v>1840</v>
      </c>
      <c r="H44" s="2">
        <v>637</v>
      </c>
      <c r="I44" s="2">
        <v>5273.6</v>
      </c>
      <c r="J44" s="2">
        <v>100</v>
      </c>
      <c r="K44" s="2">
        <f t="shared" si="0"/>
        <v>5173.6000000000004</v>
      </c>
      <c r="L44" s="2">
        <v>3169</v>
      </c>
      <c r="M44" s="2">
        <f t="shared" si="1"/>
        <v>2004.6000000000004</v>
      </c>
      <c r="N44" s="4">
        <f t="shared" si="2"/>
        <v>0.38746714086902739</v>
      </c>
      <c r="O44" s="2">
        <f t="shared" si="3"/>
        <v>2.8117391304347827</v>
      </c>
      <c r="P44" s="2" t="str">
        <f t="shared" si="4"/>
        <v>HIGH</v>
      </c>
      <c r="Q44" s="2">
        <v>3</v>
      </c>
      <c r="R44" s="2" t="s">
        <v>90</v>
      </c>
      <c r="S44" s="2" t="str">
        <f t="shared" si="5"/>
        <v>Fast</v>
      </c>
      <c r="T44" s="2" t="str">
        <f t="shared" si="6"/>
        <v>Risk</v>
      </c>
      <c r="U44" s="2" t="str">
        <f>_xlfn.XLOOKUP(C44,Customers!$A$1:$A$11,Customers!$B$1:$B$11)</f>
        <v>Flipkart Internet Pvt Ltd</v>
      </c>
      <c r="V44" s="2" t="str">
        <f>_xlfn.XLOOKUP(D44,Employees!$A$1:$A$6,Employees!$B$1:$B$6)</f>
        <v>Rahul Mehta</v>
      </c>
      <c r="W44" s="2">
        <f>_xlfn.XLOOKUP(F44,Categories!$A$1:$A$6,Categories!$C$1:$C$6)</f>
        <v>2.5</v>
      </c>
    </row>
    <row r="45" spans="1:23" x14ac:dyDescent="0.35">
      <c r="A45" s="2" t="s">
        <v>127</v>
      </c>
      <c r="B45" s="3">
        <v>45760</v>
      </c>
      <c r="C45" s="2" t="s">
        <v>5</v>
      </c>
      <c r="D45" s="2" t="s">
        <v>55</v>
      </c>
      <c r="E45" s="2" t="s">
        <v>20</v>
      </c>
      <c r="F45" s="2" t="s">
        <v>72</v>
      </c>
      <c r="G45" s="2">
        <v>1736</v>
      </c>
      <c r="H45" s="2">
        <v>532</v>
      </c>
      <c r="I45" s="2">
        <v>5837.28</v>
      </c>
      <c r="J45" s="2">
        <v>50</v>
      </c>
      <c r="K45" s="2">
        <f t="shared" si="0"/>
        <v>5787.28</v>
      </c>
      <c r="L45" s="2">
        <v>4813.8</v>
      </c>
      <c r="M45" s="2">
        <f t="shared" si="1"/>
        <v>973.47999999999956</v>
      </c>
      <c r="N45" s="4">
        <f t="shared" si="2"/>
        <v>0.16821028185952633</v>
      </c>
      <c r="O45" s="2">
        <f t="shared" si="3"/>
        <v>3.3336866359447002</v>
      </c>
      <c r="P45" s="2" t="str">
        <f t="shared" si="4"/>
        <v>LOW</v>
      </c>
      <c r="Q45" s="2">
        <v>1</v>
      </c>
      <c r="R45" s="2" t="s">
        <v>88</v>
      </c>
      <c r="S45" s="2" t="str">
        <f t="shared" si="5"/>
        <v>Fast</v>
      </c>
      <c r="T45" s="2" t="str">
        <f t="shared" si="6"/>
        <v>Clear</v>
      </c>
      <c r="U45" s="2" t="str">
        <f>_xlfn.XLOOKUP(C45,Customers!$A$1:$A$11,Customers!$B$1:$B$11)</f>
        <v xml:space="preserve">  Apollo Hospitals  </v>
      </c>
      <c r="V45" s="2" t="str">
        <f>_xlfn.XLOOKUP(D45,Employees!$A$1:$A$6,Employees!$B$1:$B$6)</f>
        <v>Amit Kulkarni</v>
      </c>
      <c r="W45" s="2">
        <f>_xlfn.XLOOKUP(F45,Categories!$A$1:$A$6,Categories!$C$1:$C$6)</f>
        <v>2</v>
      </c>
    </row>
    <row r="46" spans="1:23" x14ac:dyDescent="0.35">
      <c r="A46" s="2" t="s">
        <v>128</v>
      </c>
      <c r="B46" s="3">
        <v>45711</v>
      </c>
      <c r="C46" s="2" t="s">
        <v>17</v>
      </c>
      <c r="D46" s="2" t="s">
        <v>55</v>
      </c>
      <c r="E46" s="2" t="s">
        <v>28</v>
      </c>
      <c r="F46" s="2" t="s">
        <v>73</v>
      </c>
      <c r="G46" s="2">
        <v>1450</v>
      </c>
      <c r="H46" s="2">
        <v>338</v>
      </c>
      <c r="I46" s="2">
        <v>3086.36</v>
      </c>
      <c r="J46" s="2">
        <v>50</v>
      </c>
      <c r="K46" s="2">
        <f t="shared" si="0"/>
        <v>3036.36</v>
      </c>
      <c r="L46" s="2">
        <v>2469.21</v>
      </c>
      <c r="M46" s="2">
        <f t="shared" si="1"/>
        <v>567.15000000000009</v>
      </c>
      <c r="N46" s="4">
        <f t="shared" si="2"/>
        <v>0.18678615183970282</v>
      </c>
      <c r="O46" s="2">
        <f t="shared" si="3"/>
        <v>2.0940413793103447</v>
      </c>
      <c r="P46" s="2" t="str">
        <f t="shared" si="4"/>
        <v>LOW</v>
      </c>
      <c r="Q46" s="2">
        <v>8</v>
      </c>
      <c r="R46" s="2" t="s">
        <v>90</v>
      </c>
      <c r="S46" s="2" t="str">
        <f t="shared" si="5"/>
        <v>Delayed</v>
      </c>
      <c r="T46" s="2" t="str">
        <f t="shared" si="6"/>
        <v>Risk</v>
      </c>
      <c r="U46" s="2" t="str">
        <f>_xlfn.XLOOKUP(C46,Customers!$A$1:$A$11,Customers!$B$1:$B$11)</f>
        <v xml:space="preserve"> Fortis Healthcare</v>
      </c>
      <c r="V46" s="2" t="str">
        <f>_xlfn.XLOOKUP(D46,Employees!$A$1:$A$6,Employees!$B$1:$B$6)</f>
        <v>Amit Kulkarni</v>
      </c>
      <c r="W46" s="2">
        <f>_xlfn.XLOOKUP(F46,Categories!$A$1:$A$6,Categories!$C$1:$C$6)</f>
        <v>3</v>
      </c>
    </row>
    <row r="47" spans="1:23" x14ac:dyDescent="0.35">
      <c r="A47" s="2" t="s">
        <v>129</v>
      </c>
      <c r="B47" s="3">
        <v>46095</v>
      </c>
      <c r="C47" s="2" t="s">
        <v>25</v>
      </c>
      <c r="D47" s="2" t="s">
        <v>51</v>
      </c>
      <c r="E47" s="2" t="s">
        <v>62</v>
      </c>
      <c r="F47" s="2" t="s">
        <v>71</v>
      </c>
      <c r="G47" s="2">
        <v>1380</v>
      </c>
      <c r="H47" s="2">
        <v>301</v>
      </c>
      <c r="I47" s="2">
        <v>3173.44</v>
      </c>
      <c r="J47" s="2">
        <v>150</v>
      </c>
      <c r="K47" s="2">
        <f t="shared" si="0"/>
        <v>3023.44</v>
      </c>
      <c r="L47" s="2">
        <v>1995.38</v>
      </c>
      <c r="M47" s="2">
        <f t="shared" si="1"/>
        <v>1028.06</v>
      </c>
      <c r="N47" s="4">
        <f t="shared" si="2"/>
        <v>0.34002989971687875</v>
      </c>
      <c r="O47" s="2">
        <f t="shared" si="3"/>
        <v>2.1908985507246377</v>
      </c>
      <c r="P47" s="2" t="str">
        <f t="shared" si="4"/>
        <v>MEDIUM</v>
      </c>
      <c r="Q47" s="2">
        <v>2</v>
      </c>
      <c r="R47" s="2" t="s">
        <v>90</v>
      </c>
      <c r="S47" s="2" t="str">
        <f t="shared" si="5"/>
        <v>Fast</v>
      </c>
      <c r="T47" s="2" t="str">
        <f t="shared" si="6"/>
        <v>Risk</v>
      </c>
      <c r="U47" s="2" t="str">
        <f>_xlfn.XLOOKUP(C47,Customers!$A$1:$A$11,Customers!$B$1:$B$11)</f>
        <v xml:space="preserve"> Amazon Seller Services Pvt Ltd </v>
      </c>
      <c r="V47" s="2" t="str">
        <f>_xlfn.XLOOKUP(D47,Employees!$A$1:$A$6,Employees!$B$1:$B$6)</f>
        <v>Priya Sharma</v>
      </c>
      <c r="W47" s="2">
        <f>_xlfn.XLOOKUP(F47,Categories!$A$1:$A$6,Categories!$C$1:$C$6)</f>
        <v>2.5</v>
      </c>
    </row>
    <row r="48" spans="1:23" x14ac:dyDescent="0.35">
      <c r="A48" s="2" t="s">
        <v>330</v>
      </c>
      <c r="B48" s="3">
        <v>45687</v>
      </c>
      <c r="C48" s="2" t="s">
        <v>13</v>
      </c>
      <c r="D48" s="2" t="s">
        <v>59</v>
      </c>
      <c r="E48" s="2" t="s">
        <v>28</v>
      </c>
      <c r="F48" s="2" t="s">
        <v>71</v>
      </c>
      <c r="G48" s="2">
        <v>1829</v>
      </c>
      <c r="H48" s="2">
        <v>605</v>
      </c>
      <c r="I48" s="2">
        <v>5945.2</v>
      </c>
      <c r="J48" s="2">
        <v>0</v>
      </c>
      <c r="K48" s="2">
        <f t="shared" si="0"/>
        <v>5945.2</v>
      </c>
      <c r="L48" s="2">
        <v>4293.58</v>
      </c>
      <c r="M48" s="2">
        <f t="shared" si="1"/>
        <v>1651.62</v>
      </c>
      <c r="N48" s="4">
        <f t="shared" si="2"/>
        <v>0.27780730673484488</v>
      </c>
      <c r="O48" s="2">
        <f t="shared" si="3"/>
        <v>3.2505194095133954</v>
      </c>
      <c r="P48" s="2" t="str">
        <f t="shared" si="4"/>
        <v>MEDIUM</v>
      </c>
      <c r="Q48" s="2">
        <v>8</v>
      </c>
      <c r="R48" s="2" t="s">
        <v>88</v>
      </c>
      <c r="S48" s="2" t="str">
        <f t="shared" si="5"/>
        <v>Delayed</v>
      </c>
      <c r="T48" s="2" t="str">
        <f t="shared" si="6"/>
        <v>Clear</v>
      </c>
      <c r="U48" s="2" t="str">
        <f>_xlfn.XLOOKUP(C48,Customers!$A$1:$A$11,Customers!$B$1:$B$11)</f>
        <v xml:space="preserve">Tata Steel Limited </v>
      </c>
      <c r="V48" s="2" t="str">
        <f>_xlfn.XLOOKUP(D48,Employees!$A$1:$A$6,Employees!$B$1:$B$6)</f>
        <v>Neha Verma</v>
      </c>
      <c r="W48" s="2">
        <f>_xlfn.XLOOKUP(F48,Categories!$A$1:$A$6,Categories!$C$1:$C$6)</f>
        <v>2.5</v>
      </c>
    </row>
    <row r="49" spans="1:23" x14ac:dyDescent="0.35">
      <c r="A49" s="2" t="s">
        <v>130</v>
      </c>
      <c r="B49" s="3">
        <v>45674</v>
      </c>
      <c r="C49" s="2" t="s">
        <v>29</v>
      </c>
      <c r="D49" s="2" t="s">
        <v>51</v>
      </c>
      <c r="E49" s="2" t="s">
        <v>62</v>
      </c>
      <c r="F49" s="2" t="s">
        <v>71</v>
      </c>
      <c r="G49" s="2">
        <v>212</v>
      </c>
      <c r="H49" s="2">
        <v>717</v>
      </c>
      <c r="I49" s="2">
        <v>6410.76</v>
      </c>
      <c r="J49" s="2">
        <v>50</v>
      </c>
      <c r="K49" s="2">
        <f t="shared" si="0"/>
        <v>6360.76</v>
      </c>
      <c r="L49" s="2">
        <v>4578.3999999999996</v>
      </c>
      <c r="M49" s="2">
        <f t="shared" si="1"/>
        <v>1782.3600000000006</v>
      </c>
      <c r="N49" s="4">
        <f t="shared" si="2"/>
        <v>0.28021179859010564</v>
      </c>
      <c r="O49" s="2">
        <f t="shared" si="3"/>
        <v>30.003584905660379</v>
      </c>
      <c r="P49" s="2" t="str">
        <f t="shared" si="4"/>
        <v>MEDIUM</v>
      </c>
      <c r="Q49" s="2">
        <v>4</v>
      </c>
      <c r="R49" s="2" t="s">
        <v>93</v>
      </c>
      <c r="S49" s="2" t="str">
        <f t="shared" si="5"/>
        <v>Normal</v>
      </c>
      <c r="T49" s="2" t="str">
        <f t="shared" si="6"/>
        <v>Risk</v>
      </c>
      <c r="U49" s="2" t="str">
        <f>_xlfn.XLOOKUP(C49,Customers!$A$1:$A$11,Customers!$B$1:$B$11)</f>
        <v>ITC Limited Foods Division</v>
      </c>
      <c r="V49" s="2" t="str">
        <f>_xlfn.XLOOKUP(D49,Employees!$A$1:$A$6,Employees!$B$1:$B$6)</f>
        <v>Priya Sharma</v>
      </c>
      <c r="W49" s="2">
        <f>_xlfn.XLOOKUP(F49,Categories!$A$1:$A$6,Categories!$C$1:$C$6)</f>
        <v>2.5</v>
      </c>
    </row>
    <row r="50" spans="1:23" x14ac:dyDescent="0.35">
      <c r="A50" s="2" t="s">
        <v>131</v>
      </c>
      <c r="B50" s="3">
        <v>45679</v>
      </c>
      <c r="C50" s="2" t="s">
        <v>41</v>
      </c>
      <c r="D50" s="2" t="s">
        <v>64</v>
      </c>
      <c r="E50" s="2" t="s">
        <v>40</v>
      </c>
      <c r="F50" s="2" t="s">
        <v>74</v>
      </c>
      <c r="G50" s="2">
        <v>217</v>
      </c>
      <c r="H50" s="2">
        <v>373</v>
      </c>
      <c r="I50" s="2">
        <v>2796.14</v>
      </c>
      <c r="J50" s="2">
        <v>50</v>
      </c>
      <c r="K50" s="2">
        <f t="shared" si="0"/>
        <v>2746.14</v>
      </c>
      <c r="L50" s="2">
        <v>1678.02</v>
      </c>
      <c r="M50" s="2">
        <f t="shared" si="1"/>
        <v>1068.1199999999999</v>
      </c>
      <c r="N50" s="4">
        <f t="shared" si="2"/>
        <v>0.38895322161288204</v>
      </c>
      <c r="O50" s="2">
        <f t="shared" si="3"/>
        <v>12.655023041474653</v>
      </c>
      <c r="P50" s="2" t="str">
        <f t="shared" si="4"/>
        <v>MEDIUM</v>
      </c>
      <c r="Q50" s="2">
        <v>5</v>
      </c>
      <c r="R50" s="2" t="s">
        <v>88</v>
      </c>
      <c r="S50" s="2" t="str">
        <f t="shared" si="5"/>
        <v>Normal</v>
      </c>
      <c r="T50" s="2" t="str">
        <f t="shared" si="6"/>
        <v>Clear</v>
      </c>
      <c r="U50" s="2" t="str">
        <f>_xlfn.XLOOKUP(C50,Customers!$A$1:$A$11,Customers!$B$1:$B$11)</f>
        <v>BigBasket Retail Pvt Ltd</v>
      </c>
      <c r="V50" s="2" t="str">
        <f>_xlfn.XLOOKUP(D50,Employees!$A$1:$A$6,Employees!$B$1:$B$6)</f>
        <v>Arjun Patel</v>
      </c>
      <c r="W50" s="2">
        <f>_xlfn.XLOOKUP(F50,Categories!$A$1:$A$6,Categories!$C$1:$C$6)</f>
        <v>1.5</v>
      </c>
    </row>
    <row r="51" spans="1:23" x14ac:dyDescent="0.35">
      <c r="A51" s="2" t="s">
        <v>331</v>
      </c>
      <c r="B51" s="3">
        <v>45750</v>
      </c>
      <c r="C51" s="2" t="s">
        <v>29</v>
      </c>
      <c r="D51" s="2" t="s">
        <v>47</v>
      </c>
      <c r="E51" s="2" t="s">
        <v>28</v>
      </c>
      <c r="F51" s="2" t="s">
        <v>72</v>
      </c>
      <c r="G51" s="2">
        <v>1034</v>
      </c>
      <c r="H51" s="2">
        <v>540</v>
      </c>
      <c r="I51" s="2">
        <v>4611.1099999999997</v>
      </c>
      <c r="J51" s="2">
        <v>50</v>
      </c>
      <c r="K51" s="2">
        <f t="shared" si="0"/>
        <v>4561.1099999999997</v>
      </c>
      <c r="L51" s="2">
        <v>3618.65</v>
      </c>
      <c r="M51" s="2">
        <f t="shared" si="1"/>
        <v>942.45999999999958</v>
      </c>
      <c r="N51" s="4">
        <f t="shared" si="2"/>
        <v>0.20662952658453745</v>
      </c>
      <c r="O51" s="2">
        <f t="shared" si="3"/>
        <v>4.4111315280464209</v>
      </c>
      <c r="P51" s="2" t="str">
        <f t="shared" si="4"/>
        <v>LOW</v>
      </c>
      <c r="Q51" s="2">
        <v>8</v>
      </c>
      <c r="R51" s="2" t="s">
        <v>90</v>
      </c>
      <c r="S51" s="2" t="str">
        <f t="shared" si="5"/>
        <v>Delayed</v>
      </c>
      <c r="T51" s="2" t="str">
        <f t="shared" si="6"/>
        <v>Risk</v>
      </c>
      <c r="U51" s="2" t="str">
        <f>_xlfn.XLOOKUP(C51,Customers!$A$1:$A$11,Customers!$B$1:$B$11)</f>
        <v>ITC Limited Foods Division</v>
      </c>
      <c r="V51" s="2" t="str">
        <f>_xlfn.XLOOKUP(D51,Employees!$A$1:$A$6,Employees!$B$1:$B$6)</f>
        <v>Rahul Mehta</v>
      </c>
      <c r="W51" s="2">
        <f>_xlfn.XLOOKUP(F51,Categories!$A$1:$A$6,Categories!$C$1:$C$6)</f>
        <v>2</v>
      </c>
    </row>
    <row r="52" spans="1:23" x14ac:dyDescent="0.35">
      <c r="A52" s="2" t="s">
        <v>132</v>
      </c>
      <c r="B52" s="3">
        <v>45750</v>
      </c>
      <c r="C52" s="2" t="s">
        <v>13</v>
      </c>
      <c r="D52" s="2" t="s">
        <v>59</v>
      </c>
      <c r="E52" s="2" t="s">
        <v>28</v>
      </c>
      <c r="F52" s="2" t="s">
        <v>72</v>
      </c>
      <c r="G52" s="2">
        <v>1018</v>
      </c>
      <c r="H52" s="2">
        <v>158</v>
      </c>
      <c r="I52" s="2">
        <v>1645.17</v>
      </c>
      <c r="J52" s="2">
        <v>50</v>
      </c>
      <c r="K52" s="2">
        <f t="shared" si="0"/>
        <v>1595.17</v>
      </c>
      <c r="L52" s="2">
        <v>1316.6</v>
      </c>
      <c r="M52" s="2">
        <f t="shared" si="1"/>
        <v>278.57000000000016</v>
      </c>
      <c r="N52" s="4">
        <f t="shared" si="2"/>
        <v>0.17463342465066428</v>
      </c>
      <c r="O52" s="2">
        <f t="shared" si="3"/>
        <v>1.5669646365422398</v>
      </c>
      <c r="P52" s="2" t="str">
        <f t="shared" si="4"/>
        <v>LOW</v>
      </c>
      <c r="Q52" s="2">
        <v>6</v>
      </c>
      <c r="R52" s="2" t="s">
        <v>90</v>
      </c>
      <c r="S52" s="2" t="str">
        <f t="shared" si="5"/>
        <v>Delayed</v>
      </c>
      <c r="T52" s="2" t="str">
        <f t="shared" si="6"/>
        <v>Risk</v>
      </c>
      <c r="U52" s="2" t="str">
        <f>_xlfn.XLOOKUP(C52,Customers!$A$1:$A$11,Customers!$B$1:$B$11)</f>
        <v xml:space="preserve">Tata Steel Limited </v>
      </c>
      <c r="V52" s="2" t="str">
        <f>_xlfn.XLOOKUP(D52,Employees!$A$1:$A$6,Employees!$B$1:$B$6)</f>
        <v>Neha Verma</v>
      </c>
      <c r="W52" s="2">
        <f>_xlfn.XLOOKUP(F52,Categories!$A$1:$A$6,Categories!$C$1:$C$6)</f>
        <v>2</v>
      </c>
    </row>
    <row r="53" spans="1:23" x14ac:dyDescent="0.35">
      <c r="A53" s="2" t="s">
        <v>133</v>
      </c>
      <c r="B53" s="3">
        <v>45693</v>
      </c>
      <c r="C53" s="2" t="s">
        <v>41</v>
      </c>
      <c r="D53" s="2" t="s">
        <v>59</v>
      </c>
      <c r="E53" s="2" t="s">
        <v>40</v>
      </c>
      <c r="F53" s="2" t="s">
        <v>73</v>
      </c>
      <c r="G53" s="2">
        <v>302</v>
      </c>
      <c r="H53" s="2">
        <v>502</v>
      </c>
      <c r="I53" s="2">
        <v>4129.21</v>
      </c>
      <c r="J53" s="2">
        <v>50</v>
      </c>
      <c r="K53" s="2">
        <f t="shared" si="0"/>
        <v>4079.21</v>
      </c>
      <c r="L53" s="2">
        <v>2553.89</v>
      </c>
      <c r="M53" s="2">
        <f t="shared" si="1"/>
        <v>1525.3200000000002</v>
      </c>
      <c r="N53" s="4">
        <f t="shared" si="2"/>
        <v>0.37392534338756772</v>
      </c>
      <c r="O53" s="2">
        <f t="shared" si="3"/>
        <v>13.507317880794702</v>
      </c>
      <c r="P53" s="2" t="str">
        <f t="shared" si="4"/>
        <v>MEDIUM</v>
      </c>
      <c r="Q53" s="2">
        <v>8</v>
      </c>
      <c r="R53" s="2" t="s">
        <v>90</v>
      </c>
      <c r="S53" s="2" t="str">
        <f t="shared" si="5"/>
        <v>Delayed</v>
      </c>
      <c r="T53" s="2" t="str">
        <f t="shared" si="6"/>
        <v>Risk</v>
      </c>
      <c r="U53" s="2" t="str">
        <f>_xlfn.XLOOKUP(C53,Customers!$A$1:$A$11,Customers!$B$1:$B$11)</f>
        <v>BigBasket Retail Pvt Ltd</v>
      </c>
      <c r="V53" s="2" t="str">
        <f>_xlfn.XLOOKUP(D53,Employees!$A$1:$A$6,Employees!$B$1:$B$6)</f>
        <v>Neha Verma</v>
      </c>
      <c r="W53" s="2">
        <f>_xlfn.XLOOKUP(F53,Categories!$A$1:$A$6,Categories!$C$1:$C$6)</f>
        <v>3</v>
      </c>
    </row>
    <row r="54" spans="1:23" x14ac:dyDescent="0.35">
      <c r="A54" s="2" t="s">
        <v>134</v>
      </c>
      <c r="B54" s="3">
        <v>46095</v>
      </c>
      <c r="C54" s="2" t="s">
        <v>5</v>
      </c>
      <c r="D54" s="2" t="s">
        <v>55</v>
      </c>
      <c r="E54" s="2" t="s">
        <v>20</v>
      </c>
      <c r="F54" s="2" t="s">
        <v>71</v>
      </c>
      <c r="G54" s="2">
        <v>1956</v>
      </c>
      <c r="H54" s="2">
        <v>764</v>
      </c>
      <c r="I54" s="2">
        <v>6364.6</v>
      </c>
      <c r="J54" s="2">
        <v>50</v>
      </c>
      <c r="K54" s="2">
        <f t="shared" si="0"/>
        <v>6314.6</v>
      </c>
      <c r="L54" s="2">
        <v>4117.01</v>
      </c>
      <c r="M54" s="2">
        <f t="shared" si="1"/>
        <v>2197.59</v>
      </c>
      <c r="N54" s="4">
        <f t="shared" si="2"/>
        <v>0.34801729325689673</v>
      </c>
      <c r="O54" s="2">
        <f t="shared" si="3"/>
        <v>3.2283231083844584</v>
      </c>
      <c r="P54" s="2" t="str">
        <f t="shared" si="4"/>
        <v>HIGH</v>
      </c>
      <c r="Q54" s="2">
        <v>6</v>
      </c>
      <c r="R54" s="2" t="s">
        <v>93</v>
      </c>
      <c r="S54" s="2" t="str">
        <f t="shared" si="5"/>
        <v>Delayed</v>
      </c>
      <c r="T54" s="2" t="str">
        <f t="shared" si="6"/>
        <v>Risk</v>
      </c>
      <c r="U54" s="2" t="str">
        <f>_xlfn.XLOOKUP(C54,Customers!$A$1:$A$11,Customers!$B$1:$B$11)</f>
        <v xml:space="preserve">  Apollo Hospitals  </v>
      </c>
      <c r="V54" s="2" t="str">
        <f>_xlfn.XLOOKUP(D54,Employees!$A$1:$A$6,Employees!$B$1:$B$6)</f>
        <v>Amit Kulkarni</v>
      </c>
      <c r="W54" s="2">
        <f>_xlfn.XLOOKUP(F54,Categories!$A$1:$A$6,Categories!$C$1:$C$6)</f>
        <v>2.5</v>
      </c>
    </row>
    <row r="55" spans="1:23" x14ac:dyDescent="0.35">
      <c r="A55" s="2" t="s">
        <v>135</v>
      </c>
      <c r="B55" s="3">
        <v>45748</v>
      </c>
      <c r="C55" s="2" t="s">
        <v>25</v>
      </c>
      <c r="D55" s="2" t="s">
        <v>64</v>
      </c>
      <c r="E55" s="2" t="s">
        <v>28</v>
      </c>
      <c r="F55" s="2" t="s">
        <v>71</v>
      </c>
      <c r="G55" s="2">
        <v>507</v>
      </c>
      <c r="H55" s="2">
        <v>375</v>
      </c>
      <c r="I55" s="2">
        <v>3386.85</v>
      </c>
      <c r="J55" s="2">
        <v>100</v>
      </c>
      <c r="K55" s="2">
        <f t="shared" si="0"/>
        <v>3286.85</v>
      </c>
      <c r="L55" s="2">
        <v>2729.55</v>
      </c>
      <c r="M55" s="2">
        <f t="shared" si="1"/>
        <v>557.29999999999973</v>
      </c>
      <c r="N55" s="4">
        <f t="shared" si="2"/>
        <v>0.16955443661864694</v>
      </c>
      <c r="O55" s="2">
        <f t="shared" si="3"/>
        <v>6.482938856015779</v>
      </c>
      <c r="P55" s="2" t="str">
        <f t="shared" si="4"/>
        <v>LOW</v>
      </c>
      <c r="Q55" s="2">
        <v>1</v>
      </c>
      <c r="R55" s="2" t="s">
        <v>88</v>
      </c>
      <c r="S55" s="2" t="str">
        <f t="shared" si="5"/>
        <v>Fast</v>
      </c>
      <c r="T55" s="2" t="str">
        <f t="shared" si="6"/>
        <v>Clear</v>
      </c>
      <c r="U55" s="2" t="str">
        <f>_xlfn.XLOOKUP(C55,Customers!$A$1:$A$11,Customers!$B$1:$B$11)</f>
        <v xml:space="preserve"> Amazon Seller Services Pvt Ltd </v>
      </c>
      <c r="V55" s="2" t="str">
        <f>_xlfn.XLOOKUP(D55,Employees!$A$1:$A$6,Employees!$B$1:$B$6)</f>
        <v>Arjun Patel</v>
      </c>
      <c r="W55" s="2">
        <f>_xlfn.XLOOKUP(F55,Categories!$A$1:$A$6,Categories!$C$1:$C$6)</f>
        <v>2.5</v>
      </c>
    </row>
    <row r="56" spans="1:23" x14ac:dyDescent="0.35">
      <c r="A56" s="2" t="s">
        <v>136</v>
      </c>
      <c r="B56" s="3">
        <v>45689</v>
      </c>
      <c r="C56" s="2" t="s">
        <v>21</v>
      </c>
      <c r="D56" s="2" t="s">
        <v>64</v>
      </c>
      <c r="E56" s="2" t="s">
        <v>62</v>
      </c>
      <c r="F56" s="2" t="s">
        <v>73</v>
      </c>
      <c r="G56" s="2">
        <v>1339</v>
      </c>
      <c r="H56" s="2">
        <v>260</v>
      </c>
      <c r="I56" s="2">
        <v>2840.11</v>
      </c>
      <c r="J56" s="2">
        <v>150</v>
      </c>
      <c r="K56" s="2">
        <f t="shared" si="0"/>
        <v>2690.11</v>
      </c>
      <c r="L56" s="2">
        <v>2295.13</v>
      </c>
      <c r="M56" s="2">
        <f t="shared" si="1"/>
        <v>394.98</v>
      </c>
      <c r="N56" s="4">
        <f t="shared" si="2"/>
        <v>0.14682670968845141</v>
      </c>
      <c r="O56" s="2">
        <f t="shared" si="3"/>
        <v>2.0090440627333832</v>
      </c>
      <c r="P56" s="2" t="str">
        <f t="shared" si="4"/>
        <v>LOW</v>
      </c>
      <c r="Q56" s="2">
        <v>8</v>
      </c>
      <c r="R56" s="2" t="s">
        <v>90</v>
      </c>
      <c r="S56" s="2" t="str">
        <f t="shared" si="5"/>
        <v>Delayed</v>
      </c>
      <c r="T56" s="2" t="str">
        <f t="shared" si="6"/>
        <v>Risk</v>
      </c>
      <c r="U56" s="2" t="str">
        <f>_xlfn.XLOOKUP(C56,Customers!$A$1:$A$11,Customers!$B$1:$B$11)</f>
        <v>Flipkart Internet Pvt Ltd</v>
      </c>
      <c r="V56" s="2" t="str">
        <f>_xlfn.XLOOKUP(D56,Employees!$A$1:$A$6,Employees!$B$1:$B$6)</f>
        <v>Arjun Patel</v>
      </c>
      <c r="W56" s="2">
        <f>_xlfn.XLOOKUP(F56,Categories!$A$1:$A$6,Categories!$C$1:$C$6)</f>
        <v>3</v>
      </c>
    </row>
    <row r="57" spans="1:23" x14ac:dyDescent="0.35">
      <c r="A57" s="2" t="s">
        <v>137</v>
      </c>
      <c r="B57" s="3">
        <v>46095</v>
      </c>
      <c r="C57" s="2" t="s">
        <v>37</v>
      </c>
      <c r="D57" s="2" t="s">
        <v>47</v>
      </c>
      <c r="E57" s="2" t="s">
        <v>62</v>
      </c>
      <c r="F57" s="2" t="s">
        <v>71</v>
      </c>
      <c r="G57" s="2">
        <v>1033</v>
      </c>
      <c r="H57" s="2">
        <v>249</v>
      </c>
      <c r="I57" s="2">
        <v>2623.5</v>
      </c>
      <c r="J57" s="2">
        <v>50</v>
      </c>
      <c r="K57" s="2">
        <f t="shared" si="0"/>
        <v>2573.5</v>
      </c>
      <c r="L57" s="2">
        <v>2070.0500000000002</v>
      </c>
      <c r="M57" s="2">
        <f t="shared" si="1"/>
        <v>503.44999999999982</v>
      </c>
      <c r="N57" s="4">
        <f t="shared" si="2"/>
        <v>0.19562852146881671</v>
      </c>
      <c r="O57" s="2">
        <f t="shared" si="3"/>
        <v>2.4912875121006777</v>
      </c>
      <c r="P57" s="2" t="str">
        <f t="shared" si="4"/>
        <v>LOW</v>
      </c>
      <c r="Q57" s="2">
        <v>7</v>
      </c>
      <c r="R57" s="2" t="s">
        <v>93</v>
      </c>
      <c r="S57" s="2" t="str">
        <f t="shared" si="5"/>
        <v>Delayed</v>
      </c>
      <c r="T57" s="2" t="str">
        <f t="shared" si="6"/>
        <v>Risk</v>
      </c>
      <c r="U57" s="2" t="str">
        <f>_xlfn.XLOOKUP(C57,Customers!$A$1:$A$11,Customers!$B$1:$B$11)</f>
        <v>Lupin Pharmaceuticals</v>
      </c>
      <c r="V57" s="2" t="str">
        <f>_xlfn.XLOOKUP(D57,Employees!$A$1:$A$6,Employees!$B$1:$B$6)</f>
        <v>Rahul Mehta</v>
      </c>
      <c r="W57" s="2">
        <f>_xlfn.XLOOKUP(F57,Categories!$A$1:$A$6,Categories!$C$1:$C$6)</f>
        <v>2.5</v>
      </c>
    </row>
    <row r="58" spans="1:23" x14ac:dyDescent="0.35">
      <c r="A58" s="2" t="s">
        <v>332</v>
      </c>
      <c r="B58" s="3">
        <v>46095</v>
      </c>
      <c r="C58" s="2" t="s">
        <v>21</v>
      </c>
      <c r="D58" s="2" t="s">
        <v>64</v>
      </c>
      <c r="E58" s="2" t="s">
        <v>28</v>
      </c>
      <c r="F58" s="2" t="s">
        <v>73</v>
      </c>
      <c r="G58" s="2">
        <v>477</v>
      </c>
      <c r="H58" s="2">
        <v>156</v>
      </c>
      <c r="I58" s="2">
        <v>1560.16</v>
      </c>
      <c r="J58" s="2">
        <v>100</v>
      </c>
      <c r="K58" s="2">
        <f t="shared" si="0"/>
        <v>1460.16</v>
      </c>
      <c r="L58" s="2">
        <v>1108.8699999999999</v>
      </c>
      <c r="M58" s="2">
        <f t="shared" si="1"/>
        <v>351.29000000000019</v>
      </c>
      <c r="N58" s="4">
        <f t="shared" si="2"/>
        <v>0.24058322375630078</v>
      </c>
      <c r="O58" s="2">
        <f t="shared" si="3"/>
        <v>3.0611320754716984</v>
      </c>
      <c r="P58" s="2" t="str">
        <f t="shared" si="4"/>
        <v>LOW</v>
      </c>
      <c r="Q58" s="2">
        <v>2</v>
      </c>
      <c r="R58" s="2" t="s">
        <v>90</v>
      </c>
      <c r="S58" s="2" t="str">
        <f t="shared" si="5"/>
        <v>Fast</v>
      </c>
      <c r="T58" s="2" t="str">
        <f t="shared" si="6"/>
        <v>Risk</v>
      </c>
      <c r="U58" s="2" t="str">
        <f>_xlfn.XLOOKUP(C58,Customers!$A$1:$A$11,Customers!$B$1:$B$11)</f>
        <v>Flipkart Internet Pvt Ltd</v>
      </c>
      <c r="V58" s="2" t="str">
        <f>_xlfn.XLOOKUP(D58,Employees!$A$1:$A$6,Employees!$B$1:$B$6)</f>
        <v>Arjun Patel</v>
      </c>
      <c r="W58" s="2">
        <f>_xlfn.XLOOKUP(F58,Categories!$A$1:$A$6,Categories!$C$1:$C$6)</f>
        <v>3</v>
      </c>
    </row>
    <row r="59" spans="1:23" x14ac:dyDescent="0.35">
      <c r="A59" s="2" t="s">
        <v>138</v>
      </c>
      <c r="B59" s="3">
        <v>45691</v>
      </c>
      <c r="C59" s="2" t="s">
        <v>29</v>
      </c>
      <c r="D59" s="2" t="s">
        <v>64</v>
      </c>
      <c r="E59" s="2" t="s">
        <v>28</v>
      </c>
      <c r="F59" s="2" t="s">
        <v>75</v>
      </c>
      <c r="G59" s="2">
        <v>864</v>
      </c>
      <c r="H59" s="2">
        <v>162</v>
      </c>
      <c r="I59" s="2">
        <v>1573.88</v>
      </c>
      <c r="J59" s="2">
        <v>0</v>
      </c>
      <c r="K59" s="2">
        <f t="shared" si="0"/>
        <v>1573.88</v>
      </c>
      <c r="L59" s="2">
        <v>1052.6300000000001</v>
      </c>
      <c r="M59" s="2">
        <f t="shared" si="1"/>
        <v>521.25</v>
      </c>
      <c r="N59" s="4">
        <f t="shared" si="2"/>
        <v>0.33118789234249113</v>
      </c>
      <c r="O59" s="2">
        <f t="shared" si="3"/>
        <v>1.8216203703703704</v>
      </c>
      <c r="P59" s="2" t="str">
        <f t="shared" si="4"/>
        <v>LOW</v>
      </c>
      <c r="Q59" s="2">
        <v>2</v>
      </c>
      <c r="R59" s="2" t="s">
        <v>90</v>
      </c>
      <c r="S59" s="2" t="str">
        <f t="shared" si="5"/>
        <v>Fast</v>
      </c>
      <c r="T59" s="2" t="str">
        <f t="shared" si="6"/>
        <v>Risk</v>
      </c>
      <c r="U59" s="2" t="str">
        <f>_xlfn.XLOOKUP(C59,Customers!$A$1:$A$11,Customers!$B$1:$B$11)</f>
        <v>ITC Limited Foods Division</v>
      </c>
      <c r="V59" s="2" t="str">
        <f>_xlfn.XLOOKUP(D59,Employees!$A$1:$A$6,Employees!$B$1:$B$6)</f>
        <v>Arjun Patel</v>
      </c>
      <c r="W59" s="2">
        <f>_xlfn.XLOOKUP(F59,Categories!$A$1:$A$6,Categories!$C$1:$C$6)</f>
        <v>2</v>
      </c>
    </row>
    <row r="60" spans="1:23" x14ac:dyDescent="0.35">
      <c r="A60" s="2" t="s">
        <v>139</v>
      </c>
      <c r="B60" s="3">
        <v>45659</v>
      </c>
      <c r="C60" s="2" t="s">
        <v>5</v>
      </c>
      <c r="D60" s="2" t="s">
        <v>64</v>
      </c>
      <c r="E60" s="2" t="s">
        <v>28</v>
      </c>
      <c r="F60" s="2" t="s">
        <v>75</v>
      </c>
      <c r="G60" s="2">
        <v>1353</v>
      </c>
      <c r="H60" s="2">
        <v>194</v>
      </c>
      <c r="I60" s="2">
        <v>2315.73</v>
      </c>
      <c r="J60" s="2">
        <v>100</v>
      </c>
      <c r="K60" s="2">
        <f t="shared" si="0"/>
        <v>2215.73</v>
      </c>
      <c r="L60" s="2">
        <v>1743.37</v>
      </c>
      <c r="M60" s="2">
        <f t="shared" si="1"/>
        <v>472.36000000000013</v>
      </c>
      <c r="N60" s="4">
        <f t="shared" si="2"/>
        <v>0.21318481945002329</v>
      </c>
      <c r="O60" s="2">
        <f t="shared" si="3"/>
        <v>1.6376422764227643</v>
      </c>
      <c r="P60" s="2" t="str">
        <f t="shared" si="4"/>
        <v>LOW</v>
      </c>
      <c r="Q60" s="2">
        <v>4</v>
      </c>
      <c r="R60" s="2" t="s">
        <v>88</v>
      </c>
      <c r="S60" s="2" t="str">
        <f t="shared" si="5"/>
        <v>Normal</v>
      </c>
      <c r="T60" s="2" t="str">
        <f t="shared" si="6"/>
        <v>Clear</v>
      </c>
      <c r="U60" s="2" t="str">
        <f>_xlfn.XLOOKUP(C60,Customers!$A$1:$A$11,Customers!$B$1:$B$11)</f>
        <v xml:space="preserve">  Apollo Hospitals  </v>
      </c>
      <c r="V60" s="2" t="str">
        <f>_xlfn.XLOOKUP(D60,Employees!$A$1:$A$6,Employees!$B$1:$B$6)</f>
        <v>Arjun Patel</v>
      </c>
      <c r="W60" s="2">
        <f>_xlfn.XLOOKUP(F60,Categories!$A$1:$A$6,Categories!$C$1:$C$6)</f>
        <v>2</v>
      </c>
    </row>
    <row r="61" spans="1:23" x14ac:dyDescent="0.35">
      <c r="A61" s="2" t="s">
        <v>140</v>
      </c>
      <c r="B61" s="3">
        <v>46095</v>
      </c>
      <c r="C61" s="2" t="s">
        <v>33</v>
      </c>
      <c r="D61" s="2" t="s">
        <v>51</v>
      </c>
      <c r="E61" s="2" t="s">
        <v>62</v>
      </c>
      <c r="F61" s="2" t="s">
        <v>74</v>
      </c>
      <c r="G61" s="2">
        <v>774</v>
      </c>
      <c r="H61" s="2">
        <v>56</v>
      </c>
      <c r="I61" s="2">
        <v>777.34</v>
      </c>
      <c r="J61" s="2">
        <v>50</v>
      </c>
      <c r="K61" s="2">
        <f t="shared" si="0"/>
        <v>727.34</v>
      </c>
      <c r="L61" s="2">
        <v>597.5</v>
      </c>
      <c r="M61" s="2">
        <f t="shared" si="1"/>
        <v>129.84000000000003</v>
      </c>
      <c r="N61" s="4">
        <f t="shared" si="2"/>
        <v>0.17851348750240606</v>
      </c>
      <c r="O61" s="2">
        <f t="shared" si="3"/>
        <v>0.93971576227390186</v>
      </c>
      <c r="P61" s="2" t="str">
        <f t="shared" si="4"/>
        <v>LOW</v>
      </c>
      <c r="Q61" s="2">
        <v>8</v>
      </c>
      <c r="R61" s="2" t="s">
        <v>93</v>
      </c>
      <c r="S61" s="2" t="str">
        <f t="shared" si="5"/>
        <v>Delayed</v>
      </c>
      <c r="T61" s="2" t="str">
        <f t="shared" si="6"/>
        <v>Risk</v>
      </c>
      <c r="U61" s="2" t="str">
        <f>_xlfn.XLOOKUP(C61,Customers!$A$1:$A$11,Customers!$B$1:$B$11)</f>
        <v>Sun Pharmaceutical Industries</v>
      </c>
      <c r="V61" s="2" t="str">
        <f>_xlfn.XLOOKUP(D61,Employees!$A$1:$A$6,Employees!$B$1:$B$6)</f>
        <v>Priya Sharma</v>
      </c>
      <c r="W61" s="2">
        <f>_xlfn.XLOOKUP(F61,Categories!$A$1:$A$6,Categories!$C$1:$C$6)</f>
        <v>1.5</v>
      </c>
    </row>
    <row r="62" spans="1:23" x14ac:dyDescent="0.35">
      <c r="A62" s="2" t="s">
        <v>333</v>
      </c>
      <c r="B62" s="3">
        <v>45662</v>
      </c>
      <c r="C62" s="2" t="s">
        <v>29</v>
      </c>
      <c r="D62" s="2" t="s">
        <v>51</v>
      </c>
      <c r="E62" s="2" t="s">
        <v>20</v>
      </c>
      <c r="F62" s="2" t="s">
        <v>73</v>
      </c>
      <c r="G62" s="2">
        <v>955</v>
      </c>
      <c r="H62" s="2">
        <v>543</v>
      </c>
      <c r="I62" s="2">
        <v>4981.03</v>
      </c>
      <c r="J62" s="2">
        <v>150</v>
      </c>
      <c r="K62" s="2">
        <f t="shared" si="0"/>
        <v>4831.03</v>
      </c>
      <c r="L62" s="2">
        <v>3578.67</v>
      </c>
      <c r="M62" s="2">
        <f t="shared" si="1"/>
        <v>1252.3599999999997</v>
      </c>
      <c r="N62" s="4">
        <f t="shared" si="2"/>
        <v>0.25923250321360036</v>
      </c>
      <c r="O62" s="2">
        <f t="shared" si="3"/>
        <v>5.0586701570680628</v>
      </c>
      <c r="P62" s="2" t="str">
        <f t="shared" si="4"/>
        <v>MEDIUM</v>
      </c>
      <c r="Q62" s="2">
        <v>4</v>
      </c>
      <c r="R62" s="2" t="s">
        <v>90</v>
      </c>
      <c r="S62" s="2" t="str">
        <f t="shared" si="5"/>
        <v>Normal</v>
      </c>
      <c r="T62" s="2" t="str">
        <f t="shared" si="6"/>
        <v>Risk</v>
      </c>
      <c r="U62" s="2" t="str">
        <f>_xlfn.XLOOKUP(C62,Customers!$A$1:$A$11,Customers!$B$1:$B$11)</f>
        <v>ITC Limited Foods Division</v>
      </c>
      <c r="V62" s="2" t="str">
        <f>_xlfn.XLOOKUP(D62,Employees!$A$1:$A$6,Employees!$B$1:$B$6)</f>
        <v>Priya Sharma</v>
      </c>
      <c r="W62" s="2">
        <f>_xlfn.XLOOKUP(F62,Categories!$A$1:$A$6,Categories!$C$1:$C$6)</f>
        <v>3</v>
      </c>
    </row>
    <row r="63" spans="1:23" x14ac:dyDescent="0.35">
      <c r="A63" s="2" t="s">
        <v>141</v>
      </c>
      <c r="B63" s="3">
        <v>45688</v>
      </c>
      <c r="C63" s="2" t="s">
        <v>37</v>
      </c>
      <c r="D63" s="2" t="s">
        <v>55</v>
      </c>
      <c r="E63" s="2" t="s">
        <v>20</v>
      </c>
      <c r="F63" s="2" t="s">
        <v>74</v>
      </c>
      <c r="G63" s="2">
        <v>1165</v>
      </c>
      <c r="H63" s="2">
        <v>197</v>
      </c>
      <c r="I63" s="2">
        <v>2311.96</v>
      </c>
      <c r="J63" s="2">
        <v>50</v>
      </c>
      <c r="K63" s="2">
        <f t="shared" si="0"/>
        <v>2261.96</v>
      </c>
      <c r="L63" s="2">
        <v>1737.93</v>
      </c>
      <c r="M63" s="2">
        <f t="shared" si="1"/>
        <v>524.03</v>
      </c>
      <c r="N63" s="4">
        <f t="shared" si="2"/>
        <v>0.23167076340872517</v>
      </c>
      <c r="O63" s="2">
        <f t="shared" si="3"/>
        <v>1.9415965665236052</v>
      </c>
      <c r="P63" s="2" t="str">
        <f t="shared" si="4"/>
        <v>LOW</v>
      </c>
      <c r="Q63" s="2">
        <v>4</v>
      </c>
      <c r="R63" s="2" t="s">
        <v>93</v>
      </c>
      <c r="S63" s="2" t="str">
        <f t="shared" si="5"/>
        <v>Normal</v>
      </c>
      <c r="T63" s="2" t="str">
        <f t="shared" si="6"/>
        <v>Risk</v>
      </c>
      <c r="U63" s="2" t="str">
        <f>_xlfn.XLOOKUP(C63,Customers!$A$1:$A$11,Customers!$B$1:$B$11)</f>
        <v>Lupin Pharmaceuticals</v>
      </c>
      <c r="V63" s="2" t="str">
        <f>_xlfn.XLOOKUP(D63,Employees!$A$1:$A$6,Employees!$B$1:$B$6)</f>
        <v>Amit Kulkarni</v>
      </c>
      <c r="W63" s="2">
        <f>_xlfn.XLOOKUP(F63,Categories!$A$1:$A$6,Categories!$C$1:$C$6)</f>
        <v>1.5</v>
      </c>
    </row>
    <row r="64" spans="1:23" x14ac:dyDescent="0.35">
      <c r="A64" s="2" t="s">
        <v>334</v>
      </c>
      <c r="B64" s="3">
        <v>45661</v>
      </c>
      <c r="C64" s="2" t="s">
        <v>33</v>
      </c>
      <c r="D64" s="2" t="s">
        <v>59</v>
      </c>
      <c r="E64" s="2" t="s">
        <v>20</v>
      </c>
      <c r="F64" s="2" t="s">
        <v>72</v>
      </c>
      <c r="G64" s="2">
        <v>881</v>
      </c>
      <c r="H64" s="2">
        <v>229</v>
      </c>
      <c r="I64" s="2">
        <v>2407.6799999999998</v>
      </c>
      <c r="J64" s="2">
        <v>100</v>
      </c>
      <c r="K64" s="2">
        <f t="shared" si="0"/>
        <v>2307.6799999999998</v>
      </c>
      <c r="L64" s="2">
        <v>1545.26</v>
      </c>
      <c r="M64" s="2">
        <f t="shared" si="1"/>
        <v>762.41999999999985</v>
      </c>
      <c r="N64" s="4">
        <f t="shared" si="2"/>
        <v>0.33038376204673087</v>
      </c>
      <c r="O64" s="2">
        <f t="shared" si="3"/>
        <v>2.61938706015891</v>
      </c>
      <c r="P64" s="2" t="str">
        <f t="shared" si="4"/>
        <v>LOW</v>
      </c>
      <c r="Q64" s="2">
        <v>5</v>
      </c>
      <c r="R64" s="2" t="s">
        <v>88</v>
      </c>
      <c r="S64" s="2" t="str">
        <f t="shared" si="5"/>
        <v>Normal</v>
      </c>
      <c r="T64" s="2" t="str">
        <f t="shared" si="6"/>
        <v>Clear</v>
      </c>
      <c r="U64" s="2" t="str">
        <f>_xlfn.XLOOKUP(C64,Customers!$A$1:$A$11,Customers!$B$1:$B$11)</f>
        <v>Sun Pharmaceutical Industries</v>
      </c>
      <c r="V64" s="2" t="str">
        <f>_xlfn.XLOOKUP(D64,Employees!$A$1:$A$6,Employees!$B$1:$B$6)</f>
        <v>Neha Verma</v>
      </c>
      <c r="W64" s="2">
        <f>_xlfn.XLOOKUP(F64,Categories!$A$1:$A$6,Categories!$C$1:$C$6)</f>
        <v>2</v>
      </c>
    </row>
    <row r="65" spans="1:23" x14ac:dyDescent="0.35">
      <c r="A65" s="2" t="s">
        <v>142</v>
      </c>
      <c r="B65" s="3">
        <v>45664</v>
      </c>
      <c r="C65" s="2" t="s">
        <v>21</v>
      </c>
      <c r="D65" s="2" t="s">
        <v>64</v>
      </c>
      <c r="E65" s="2" t="s">
        <v>40</v>
      </c>
      <c r="F65" s="2" t="s">
        <v>74</v>
      </c>
      <c r="G65" s="2">
        <v>798</v>
      </c>
      <c r="H65" s="2">
        <v>92</v>
      </c>
      <c r="I65" s="2">
        <v>1210.18</v>
      </c>
      <c r="J65" s="2">
        <v>100</v>
      </c>
      <c r="K65" s="2">
        <f t="shared" si="0"/>
        <v>1110.18</v>
      </c>
      <c r="L65" s="2">
        <v>819.88</v>
      </c>
      <c r="M65" s="2">
        <f t="shared" si="1"/>
        <v>290.30000000000007</v>
      </c>
      <c r="N65" s="4">
        <f t="shared" si="2"/>
        <v>0.26148912788917117</v>
      </c>
      <c r="O65" s="2">
        <f t="shared" si="3"/>
        <v>1.3912030075187971</v>
      </c>
      <c r="P65" s="2" t="str">
        <f t="shared" si="4"/>
        <v>LOW</v>
      </c>
      <c r="Q65" s="2">
        <v>2</v>
      </c>
      <c r="R65" s="2" t="s">
        <v>88</v>
      </c>
      <c r="S65" s="2" t="str">
        <f t="shared" si="5"/>
        <v>Fast</v>
      </c>
      <c r="T65" s="2" t="str">
        <f t="shared" si="6"/>
        <v>Clear</v>
      </c>
      <c r="U65" s="2" t="str">
        <f>_xlfn.XLOOKUP(C65,Customers!$A$1:$A$11,Customers!$B$1:$B$11)</f>
        <v>Flipkart Internet Pvt Ltd</v>
      </c>
      <c r="V65" s="2" t="str">
        <f>_xlfn.XLOOKUP(D65,Employees!$A$1:$A$6,Employees!$B$1:$B$6)</f>
        <v>Arjun Patel</v>
      </c>
      <c r="W65" s="2">
        <f>_xlfn.XLOOKUP(F65,Categories!$A$1:$A$6,Categories!$C$1:$C$6)</f>
        <v>1.5</v>
      </c>
    </row>
    <row r="66" spans="1:23" x14ac:dyDescent="0.35">
      <c r="A66" s="2" t="s">
        <v>143</v>
      </c>
      <c r="B66" s="3">
        <v>45665</v>
      </c>
      <c r="C66" s="2" t="s">
        <v>17</v>
      </c>
      <c r="D66" s="2" t="s">
        <v>51</v>
      </c>
      <c r="E66" s="2" t="s">
        <v>28</v>
      </c>
      <c r="F66" s="2" t="s">
        <v>75</v>
      </c>
      <c r="G66" s="2">
        <v>138</v>
      </c>
      <c r="H66" s="2">
        <v>154</v>
      </c>
      <c r="I66" s="2">
        <v>1357.62</v>
      </c>
      <c r="J66" s="2">
        <v>50</v>
      </c>
      <c r="K66" s="2">
        <f t="shared" si="0"/>
        <v>1307.6199999999999</v>
      </c>
      <c r="L66" s="2">
        <v>1067.18</v>
      </c>
      <c r="M66" s="2">
        <f t="shared" si="1"/>
        <v>240.43999999999983</v>
      </c>
      <c r="N66" s="4">
        <f t="shared" si="2"/>
        <v>0.18387604961686105</v>
      </c>
      <c r="O66" s="2">
        <f t="shared" si="3"/>
        <v>9.4755072463768109</v>
      </c>
      <c r="P66" s="2" t="str">
        <f t="shared" si="4"/>
        <v>LOW</v>
      </c>
      <c r="Q66" s="2">
        <v>3</v>
      </c>
      <c r="R66" s="2" t="s">
        <v>90</v>
      </c>
      <c r="S66" s="2" t="str">
        <f t="shared" si="5"/>
        <v>Fast</v>
      </c>
      <c r="T66" s="2" t="str">
        <f t="shared" si="6"/>
        <v>Risk</v>
      </c>
      <c r="U66" s="2" t="str">
        <f>_xlfn.XLOOKUP(C66,Customers!$A$1:$A$11,Customers!$B$1:$B$11)</f>
        <v xml:space="preserve"> Fortis Healthcare</v>
      </c>
      <c r="V66" s="2" t="str">
        <f>_xlfn.XLOOKUP(D66,Employees!$A$1:$A$6,Employees!$B$1:$B$6)</f>
        <v>Priya Sharma</v>
      </c>
      <c r="W66" s="2">
        <f>_xlfn.XLOOKUP(F66,Categories!$A$1:$A$6,Categories!$C$1:$C$6)</f>
        <v>2</v>
      </c>
    </row>
    <row r="67" spans="1:23" x14ac:dyDescent="0.35">
      <c r="A67" s="2" t="s">
        <v>144</v>
      </c>
      <c r="B67" s="3">
        <v>45699</v>
      </c>
      <c r="C67" s="2" t="s">
        <v>17</v>
      </c>
      <c r="D67" s="2" t="s">
        <v>59</v>
      </c>
      <c r="E67" s="2" t="s">
        <v>40</v>
      </c>
      <c r="F67" s="2" t="s">
        <v>74</v>
      </c>
      <c r="G67" s="2">
        <v>1724</v>
      </c>
      <c r="H67" s="2">
        <v>452</v>
      </c>
      <c r="I67" s="2">
        <v>4011.22</v>
      </c>
      <c r="J67" s="2">
        <v>100</v>
      </c>
      <c r="K67" s="2">
        <f t="shared" ref="K67:K130" si="7">I67-J67</f>
        <v>3911.22</v>
      </c>
      <c r="L67" s="2">
        <v>2901.38</v>
      </c>
      <c r="M67" s="2">
        <f t="shared" ref="M67:M130" si="8">K67-L67</f>
        <v>1009.8399999999997</v>
      </c>
      <c r="N67" s="4">
        <f t="shared" ref="N67:N130" si="9">M67/K67</f>
        <v>0.25819053901340239</v>
      </c>
      <c r="O67" s="2">
        <f t="shared" ref="O67:O130" si="10">K67/G67</f>
        <v>2.26868909512761</v>
      </c>
      <c r="P67" s="2" t="str">
        <f t="shared" ref="P67:P130" si="11">IF(M67&gt;=2000,"HIGH",IF(M67&gt;=1000,"MEDIUM","LOW"))</f>
        <v>MEDIUM</v>
      </c>
      <c r="Q67" s="2">
        <v>7</v>
      </c>
      <c r="R67" s="2" t="s">
        <v>93</v>
      </c>
      <c r="S67" s="2" t="str">
        <f t="shared" ref="S67:S130" si="12">IF(Q67&lt;=3,"Fast",
   IF(Q67&lt;=5,"Normal","Delayed"))</f>
        <v>Delayed</v>
      </c>
      <c r="T67" s="2" t="str">
        <f t="shared" ref="T67:T130" si="13">IF(OR(R67="Pending",R67="Overdue"),"Risk","Clear")</f>
        <v>Risk</v>
      </c>
      <c r="U67" s="2" t="str">
        <f>_xlfn.XLOOKUP(C67,Customers!$A$1:$A$11,Customers!$B$1:$B$11)</f>
        <v xml:space="preserve"> Fortis Healthcare</v>
      </c>
      <c r="V67" s="2" t="str">
        <f>_xlfn.XLOOKUP(D67,Employees!$A$1:$A$6,Employees!$B$1:$B$6)</f>
        <v>Neha Verma</v>
      </c>
      <c r="W67" s="2">
        <f>_xlfn.XLOOKUP(F67,Categories!$A$1:$A$6,Categories!$C$1:$C$6)</f>
        <v>1.5</v>
      </c>
    </row>
    <row r="68" spans="1:23" x14ac:dyDescent="0.35">
      <c r="A68" s="2" t="s">
        <v>145</v>
      </c>
      <c r="B68" s="3">
        <v>45694</v>
      </c>
      <c r="C68" s="2" t="s">
        <v>17</v>
      </c>
      <c r="D68" s="2" t="s">
        <v>51</v>
      </c>
      <c r="E68" s="2" t="s">
        <v>20</v>
      </c>
      <c r="F68" s="2" t="s">
        <v>73</v>
      </c>
      <c r="G68" s="2">
        <v>612</v>
      </c>
      <c r="H68" s="2">
        <v>634</v>
      </c>
      <c r="I68" s="2">
        <v>4453.09</v>
      </c>
      <c r="J68" s="2">
        <v>0</v>
      </c>
      <c r="K68" s="2">
        <f t="shared" si="7"/>
        <v>4453.09</v>
      </c>
      <c r="L68" s="2">
        <v>3072.58</v>
      </c>
      <c r="M68" s="2">
        <f t="shared" si="8"/>
        <v>1380.5100000000002</v>
      </c>
      <c r="N68" s="4">
        <f t="shared" si="9"/>
        <v>0.31001169974107873</v>
      </c>
      <c r="O68" s="2">
        <f t="shared" si="10"/>
        <v>7.2762908496732033</v>
      </c>
      <c r="P68" s="2" t="str">
        <f t="shared" si="11"/>
        <v>MEDIUM</v>
      </c>
      <c r="Q68" s="2">
        <v>3</v>
      </c>
      <c r="R68" s="2" t="s">
        <v>93</v>
      </c>
      <c r="S68" s="2" t="str">
        <f t="shared" si="12"/>
        <v>Fast</v>
      </c>
      <c r="T68" s="2" t="str">
        <f t="shared" si="13"/>
        <v>Risk</v>
      </c>
      <c r="U68" s="2" t="str">
        <f>_xlfn.XLOOKUP(C68,Customers!$A$1:$A$11,Customers!$B$1:$B$11)</f>
        <v xml:space="preserve"> Fortis Healthcare</v>
      </c>
      <c r="V68" s="2" t="str">
        <f>_xlfn.XLOOKUP(D68,Employees!$A$1:$A$6,Employees!$B$1:$B$6)</f>
        <v>Priya Sharma</v>
      </c>
      <c r="W68" s="2">
        <f>_xlfn.XLOOKUP(F68,Categories!$A$1:$A$6,Categories!$C$1:$C$6)</f>
        <v>3</v>
      </c>
    </row>
    <row r="69" spans="1:23" x14ac:dyDescent="0.35">
      <c r="A69" s="2" t="s">
        <v>335</v>
      </c>
      <c r="B69" s="3">
        <v>45684</v>
      </c>
      <c r="C69" s="2" t="s">
        <v>21</v>
      </c>
      <c r="D69" s="2" t="s">
        <v>47</v>
      </c>
      <c r="E69" s="2" t="s">
        <v>62</v>
      </c>
      <c r="F69" s="2" t="s">
        <v>74</v>
      </c>
      <c r="G69" s="2">
        <v>336</v>
      </c>
      <c r="H69" s="2">
        <v>134</v>
      </c>
      <c r="I69" s="2">
        <v>1414.94</v>
      </c>
      <c r="J69" s="2">
        <v>50</v>
      </c>
      <c r="K69" s="2">
        <f t="shared" si="7"/>
        <v>1364.94</v>
      </c>
      <c r="L69" s="2">
        <v>1101.58</v>
      </c>
      <c r="M69" s="2">
        <f t="shared" si="8"/>
        <v>263.36000000000013</v>
      </c>
      <c r="N69" s="4">
        <f t="shared" si="9"/>
        <v>0.19294621008982088</v>
      </c>
      <c r="O69" s="2">
        <f t="shared" si="10"/>
        <v>4.0623214285714289</v>
      </c>
      <c r="P69" s="2" t="str">
        <f t="shared" si="11"/>
        <v>LOW</v>
      </c>
      <c r="Q69" s="2">
        <v>5</v>
      </c>
      <c r="R69" s="2" t="s">
        <v>88</v>
      </c>
      <c r="S69" s="2" t="str">
        <f t="shared" si="12"/>
        <v>Normal</v>
      </c>
      <c r="T69" s="2" t="str">
        <f t="shared" si="13"/>
        <v>Clear</v>
      </c>
      <c r="U69" s="2" t="str">
        <f>_xlfn.XLOOKUP(C69,Customers!$A$1:$A$11,Customers!$B$1:$B$11)</f>
        <v>Flipkart Internet Pvt Ltd</v>
      </c>
      <c r="V69" s="2" t="str">
        <f>_xlfn.XLOOKUP(D69,Employees!$A$1:$A$6,Employees!$B$1:$B$6)</f>
        <v>Rahul Mehta</v>
      </c>
      <c r="W69" s="2">
        <f>_xlfn.XLOOKUP(F69,Categories!$A$1:$A$6,Categories!$C$1:$C$6)</f>
        <v>1.5</v>
      </c>
    </row>
    <row r="70" spans="1:23" x14ac:dyDescent="0.35">
      <c r="A70" s="2" t="s">
        <v>146</v>
      </c>
      <c r="B70" s="3">
        <v>45779</v>
      </c>
      <c r="C70" s="2" t="s">
        <v>13</v>
      </c>
      <c r="D70" s="2" t="s">
        <v>59</v>
      </c>
      <c r="E70" s="2" t="s">
        <v>28</v>
      </c>
      <c r="F70" s="2" t="s">
        <v>72</v>
      </c>
      <c r="G70" s="2">
        <v>435</v>
      </c>
      <c r="H70" s="2">
        <v>312</v>
      </c>
      <c r="I70" s="2">
        <v>2562.52</v>
      </c>
      <c r="J70" s="2">
        <v>150</v>
      </c>
      <c r="K70" s="2">
        <f t="shared" si="7"/>
        <v>2412.52</v>
      </c>
      <c r="L70" s="2">
        <v>1709.51</v>
      </c>
      <c r="M70" s="2">
        <f t="shared" si="8"/>
        <v>703.01</v>
      </c>
      <c r="N70" s="4">
        <f t="shared" si="9"/>
        <v>0.29140069305124933</v>
      </c>
      <c r="O70" s="2">
        <f t="shared" si="10"/>
        <v>5.5460229885057473</v>
      </c>
      <c r="P70" s="2" t="str">
        <f t="shared" si="11"/>
        <v>LOW</v>
      </c>
      <c r="Q70" s="2">
        <v>2</v>
      </c>
      <c r="R70" s="2" t="s">
        <v>93</v>
      </c>
      <c r="S70" s="2" t="str">
        <f t="shared" si="12"/>
        <v>Fast</v>
      </c>
      <c r="T70" s="2" t="str">
        <f t="shared" si="13"/>
        <v>Risk</v>
      </c>
      <c r="U70" s="2" t="str">
        <f>_xlfn.XLOOKUP(C70,Customers!$A$1:$A$11,Customers!$B$1:$B$11)</f>
        <v xml:space="preserve">Tata Steel Limited </v>
      </c>
      <c r="V70" s="2" t="str">
        <f>_xlfn.XLOOKUP(D70,Employees!$A$1:$A$6,Employees!$B$1:$B$6)</f>
        <v>Neha Verma</v>
      </c>
      <c r="W70" s="2">
        <f>_xlfn.XLOOKUP(F70,Categories!$A$1:$A$6,Categories!$C$1:$C$6)</f>
        <v>2</v>
      </c>
    </row>
    <row r="71" spans="1:23" x14ac:dyDescent="0.35">
      <c r="A71" s="2" t="s">
        <v>147</v>
      </c>
      <c r="B71" s="3">
        <v>45721</v>
      </c>
      <c r="C71" s="2" t="s">
        <v>21</v>
      </c>
      <c r="D71" s="2" t="s">
        <v>64</v>
      </c>
      <c r="E71" s="2" t="s">
        <v>62</v>
      </c>
      <c r="F71" s="2" t="s">
        <v>75</v>
      </c>
      <c r="G71" s="2">
        <v>1035</v>
      </c>
      <c r="H71" s="2">
        <v>392</v>
      </c>
      <c r="I71" s="2">
        <v>4065.33</v>
      </c>
      <c r="J71" s="2">
        <v>100</v>
      </c>
      <c r="K71" s="2">
        <f t="shared" si="7"/>
        <v>3965.33</v>
      </c>
      <c r="L71" s="2">
        <v>2704.29</v>
      </c>
      <c r="M71" s="2">
        <f t="shared" si="8"/>
        <v>1261.04</v>
      </c>
      <c r="N71" s="4">
        <f t="shared" si="9"/>
        <v>0.31801640720948826</v>
      </c>
      <c r="O71" s="2">
        <f t="shared" si="10"/>
        <v>3.8312367149758453</v>
      </c>
      <c r="P71" s="2" t="str">
        <f t="shared" si="11"/>
        <v>MEDIUM</v>
      </c>
      <c r="Q71" s="2">
        <v>4</v>
      </c>
      <c r="R71" s="2" t="s">
        <v>90</v>
      </c>
      <c r="S71" s="2" t="str">
        <f t="shared" si="12"/>
        <v>Normal</v>
      </c>
      <c r="T71" s="2" t="str">
        <f t="shared" si="13"/>
        <v>Risk</v>
      </c>
      <c r="U71" s="2" t="str">
        <f>_xlfn.XLOOKUP(C71,Customers!$A$1:$A$11,Customers!$B$1:$B$11)</f>
        <v>Flipkart Internet Pvt Ltd</v>
      </c>
      <c r="V71" s="2" t="str">
        <f>_xlfn.XLOOKUP(D71,Employees!$A$1:$A$6,Employees!$B$1:$B$6)</f>
        <v>Arjun Patel</v>
      </c>
      <c r="W71" s="2">
        <f>_xlfn.XLOOKUP(F71,Categories!$A$1:$A$6,Categories!$C$1:$C$6)</f>
        <v>2</v>
      </c>
    </row>
    <row r="72" spans="1:23" x14ac:dyDescent="0.35">
      <c r="A72" s="2" t="s">
        <v>148</v>
      </c>
      <c r="B72" s="3">
        <v>45709</v>
      </c>
      <c r="C72" s="2" t="s">
        <v>21</v>
      </c>
      <c r="D72" s="2" t="s">
        <v>64</v>
      </c>
      <c r="E72" s="2" t="s">
        <v>62</v>
      </c>
      <c r="F72" s="2" t="s">
        <v>71</v>
      </c>
      <c r="G72" s="2">
        <v>1045</v>
      </c>
      <c r="H72" s="2">
        <v>63</v>
      </c>
      <c r="I72" s="2">
        <v>1271.23</v>
      </c>
      <c r="J72" s="2">
        <v>50</v>
      </c>
      <c r="K72" s="2">
        <f t="shared" si="7"/>
        <v>1221.23</v>
      </c>
      <c r="L72" s="2">
        <v>787.27</v>
      </c>
      <c r="M72" s="2">
        <f t="shared" si="8"/>
        <v>433.96000000000004</v>
      </c>
      <c r="N72" s="4">
        <f t="shared" si="9"/>
        <v>0.35534665869656007</v>
      </c>
      <c r="O72" s="2">
        <f t="shared" si="10"/>
        <v>1.1686411483253589</v>
      </c>
      <c r="P72" s="2" t="str">
        <f t="shared" si="11"/>
        <v>LOW</v>
      </c>
      <c r="Q72" s="2">
        <v>7</v>
      </c>
      <c r="R72" s="2" t="s">
        <v>88</v>
      </c>
      <c r="S72" s="2" t="str">
        <f t="shared" si="12"/>
        <v>Delayed</v>
      </c>
      <c r="T72" s="2" t="str">
        <f t="shared" si="13"/>
        <v>Clear</v>
      </c>
      <c r="U72" s="2" t="str">
        <f>_xlfn.XLOOKUP(C72,Customers!$A$1:$A$11,Customers!$B$1:$B$11)</f>
        <v>Flipkart Internet Pvt Ltd</v>
      </c>
      <c r="V72" s="2" t="str">
        <f>_xlfn.XLOOKUP(D72,Employees!$A$1:$A$6,Employees!$B$1:$B$6)</f>
        <v>Arjun Patel</v>
      </c>
      <c r="W72" s="2">
        <f>_xlfn.XLOOKUP(F72,Categories!$A$1:$A$6,Categories!$C$1:$C$6)</f>
        <v>2.5</v>
      </c>
    </row>
    <row r="73" spans="1:23" x14ac:dyDescent="0.35">
      <c r="A73" s="2" t="s">
        <v>149</v>
      </c>
      <c r="B73" s="3">
        <v>45772</v>
      </c>
      <c r="C73" s="2" t="s">
        <v>5</v>
      </c>
      <c r="D73" s="2" t="s">
        <v>59</v>
      </c>
      <c r="E73" s="2" t="s">
        <v>62</v>
      </c>
      <c r="F73" s="2" t="s">
        <v>74</v>
      </c>
      <c r="G73" s="2">
        <v>222</v>
      </c>
      <c r="H73" s="2">
        <v>124</v>
      </c>
      <c r="I73" s="2">
        <v>1145.05</v>
      </c>
      <c r="J73" s="2">
        <v>0</v>
      </c>
      <c r="K73" s="2">
        <f t="shared" si="7"/>
        <v>1145.05</v>
      </c>
      <c r="L73" s="2">
        <v>808.48</v>
      </c>
      <c r="M73" s="2">
        <f t="shared" si="8"/>
        <v>336.56999999999994</v>
      </c>
      <c r="N73" s="4">
        <f t="shared" si="9"/>
        <v>0.293934762674119</v>
      </c>
      <c r="O73" s="2">
        <f t="shared" si="10"/>
        <v>5.1578828828828831</v>
      </c>
      <c r="P73" s="2" t="str">
        <f t="shared" si="11"/>
        <v>LOW</v>
      </c>
      <c r="Q73" s="2">
        <v>7</v>
      </c>
      <c r="R73" s="2" t="s">
        <v>93</v>
      </c>
      <c r="S73" s="2" t="str">
        <f t="shared" si="12"/>
        <v>Delayed</v>
      </c>
      <c r="T73" s="2" t="str">
        <f t="shared" si="13"/>
        <v>Risk</v>
      </c>
      <c r="U73" s="2" t="str">
        <f>_xlfn.XLOOKUP(C73,Customers!$A$1:$A$11,Customers!$B$1:$B$11)</f>
        <v xml:space="preserve">  Apollo Hospitals  </v>
      </c>
      <c r="V73" s="2" t="str">
        <f>_xlfn.XLOOKUP(D73,Employees!$A$1:$A$6,Employees!$B$1:$B$6)</f>
        <v>Neha Verma</v>
      </c>
      <c r="W73" s="2">
        <f>_xlfn.XLOOKUP(F73,Categories!$A$1:$A$6,Categories!$C$1:$C$6)</f>
        <v>1.5</v>
      </c>
    </row>
    <row r="74" spans="1:23" x14ac:dyDescent="0.35">
      <c r="A74" s="2" t="s">
        <v>150</v>
      </c>
      <c r="B74" s="3">
        <v>45965</v>
      </c>
      <c r="C74" s="2" t="s">
        <v>5</v>
      </c>
      <c r="D74" s="2" t="s">
        <v>64</v>
      </c>
      <c r="E74" s="2" t="s">
        <v>62</v>
      </c>
      <c r="F74" s="2" t="s">
        <v>73</v>
      </c>
      <c r="G74" s="2">
        <v>1100</v>
      </c>
      <c r="H74" s="2">
        <v>795</v>
      </c>
      <c r="I74" s="2">
        <v>7731.81</v>
      </c>
      <c r="J74" s="2">
        <v>150</v>
      </c>
      <c r="K74" s="2">
        <f t="shared" si="7"/>
        <v>7581.81</v>
      </c>
      <c r="L74" s="2">
        <v>4754.7700000000004</v>
      </c>
      <c r="M74" s="2">
        <f t="shared" si="8"/>
        <v>2827.04</v>
      </c>
      <c r="N74" s="4">
        <f t="shared" si="9"/>
        <v>0.37287138559262234</v>
      </c>
      <c r="O74" s="2">
        <f t="shared" si="10"/>
        <v>6.892554545454546</v>
      </c>
      <c r="P74" s="2" t="str">
        <f t="shared" si="11"/>
        <v>HIGH</v>
      </c>
      <c r="Q74" s="2">
        <v>5</v>
      </c>
      <c r="R74" s="2" t="s">
        <v>90</v>
      </c>
      <c r="S74" s="2" t="str">
        <f t="shared" si="12"/>
        <v>Normal</v>
      </c>
      <c r="T74" s="2" t="str">
        <f t="shared" si="13"/>
        <v>Risk</v>
      </c>
      <c r="U74" s="2" t="str">
        <f>_xlfn.XLOOKUP(C74,Customers!$A$1:$A$11,Customers!$B$1:$B$11)</f>
        <v xml:space="preserve">  Apollo Hospitals  </v>
      </c>
      <c r="V74" s="2" t="str">
        <f>_xlfn.XLOOKUP(D74,Employees!$A$1:$A$6,Employees!$B$1:$B$6)</f>
        <v>Arjun Patel</v>
      </c>
      <c r="W74" s="2">
        <f>_xlfn.XLOOKUP(F74,Categories!$A$1:$A$6,Categories!$C$1:$C$6)</f>
        <v>3</v>
      </c>
    </row>
    <row r="75" spans="1:23" x14ac:dyDescent="0.35">
      <c r="A75" s="2" t="s">
        <v>151</v>
      </c>
      <c r="B75" s="3">
        <v>45769</v>
      </c>
      <c r="C75" s="2" t="s">
        <v>9</v>
      </c>
      <c r="D75" s="2" t="s">
        <v>47</v>
      </c>
      <c r="E75" s="2" t="s">
        <v>62</v>
      </c>
      <c r="F75" s="2" t="s">
        <v>74</v>
      </c>
      <c r="G75" s="2">
        <v>1624</v>
      </c>
      <c r="H75" s="2">
        <v>339</v>
      </c>
      <c r="I75" s="2">
        <v>3724.54</v>
      </c>
      <c r="J75" s="2">
        <v>50</v>
      </c>
      <c r="K75" s="2">
        <f t="shared" si="7"/>
        <v>3674.54</v>
      </c>
      <c r="L75" s="2">
        <v>2893.01</v>
      </c>
      <c r="M75" s="2">
        <f t="shared" si="8"/>
        <v>781.52999999999975</v>
      </c>
      <c r="N75" s="4">
        <f t="shared" si="9"/>
        <v>0.21268784664202858</v>
      </c>
      <c r="O75" s="2">
        <f t="shared" si="10"/>
        <v>2.2626477832512317</v>
      </c>
      <c r="P75" s="2" t="str">
        <f t="shared" si="11"/>
        <v>LOW</v>
      </c>
      <c r="Q75" s="2">
        <v>5</v>
      </c>
      <c r="R75" s="2" t="s">
        <v>93</v>
      </c>
      <c r="S75" s="2" t="str">
        <f t="shared" si="12"/>
        <v>Normal</v>
      </c>
      <c r="T75" s="2" t="str">
        <f t="shared" si="13"/>
        <v>Risk</v>
      </c>
      <c r="U75" s="2" t="str">
        <f>_xlfn.XLOOKUP(C75,Customers!$A$1:$A$11,Customers!$B$1:$B$11)</f>
        <v>Reliance Retail Ltd</v>
      </c>
      <c r="V75" s="2" t="str">
        <f>_xlfn.XLOOKUP(D75,Employees!$A$1:$A$6,Employees!$B$1:$B$6)</f>
        <v>Rahul Mehta</v>
      </c>
      <c r="W75" s="2">
        <f>_xlfn.XLOOKUP(F75,Categories!$A$1:$A$6,Categories!$C$1:$C$6)</f>
        <v>1.5</v>
      </c>
    </row>
    <row r="76" spans="1:23" x14ac:dyDescent="0.35">
      <c r="A76" s="2" t="s">
        <v>152</v>
      </c>
      <c r="B76" s="3">
        <v>45762</v>
      </c>
      <c r="C76" s="2" t="s">
        <v>5</v>
      </c>
      <c r="D76" s="2" t="s">
        <v>51</v>
      </c>
      <c r="E76" s="2" t="s">
        <v>20</v>
      </c>
      <c r="F76" s="2" t="s">
        <v>71</v>
      </c>
      <c r="G76" s="2">
        <v>578</v>
      </c>
      <c r="H76" s="2">
        <v>320</v>
      </c>
      <c r="I76" s="2">
        <v>2790.92</v>
      </c>
      <c r="J76" s="2">
        <v>100</v>
      </c>
      <c r="K76" s="2">
        <f t="shared" si="7"/>
        <v>2690.92</v>
      </c>
      <c r="L76" s="2">
        <v>2291.61</v>
      </c>
      <c r="M76" s="2">
        <f t="shared" si="8"/>
        <v>399.30999999999995</v>
      </c>
      <c r="N76" s="4">
        <f t="shared" si="9"/>
        <v>0.14839162814204804</v>
      </c>
      <c r="O76" s="2">
        <f t="shared" si="10"/>
        <v>4.6555709342560556</v>
      </c>
      <c r="P76" s="2" t="str">
        <f t="shared" si="11"/>
        <v>LOW</v>
      </c>
      <c r="Q76" s="2">
        <v>7</v>
      </c>
      <c r="R76" s="2" t="s">
        <v>88</v>
      </c>
      <c r="S76" s="2" t="str">
        <f t="shared" si="12"/>
        <v>Delayed</v>
      </c>
      <c r="T76" s="2" t="str">
        <f t="shared" si="13"/>
        <v>Clear</v>
      </c>
      <c r="U76" s="2" t="str">
        <f>_xlfn.XLOOKUP(C76,Customers!$A$1:$A$11,Customers!$B$1:$B$11)</f>
        <v xml:space="preserve">  Apollo Hospitals  </v>
      </c>
      <c r="V76" s="2" t="str">
        <f>_xlfn.XLOOKUP(D76,Employees!$A$1:$A$6,Employees!$B$1:$B$6)</f>
        <v>Priya Sharma</v>
      </c>
      <c r="W76" s="2">
        <f>_xlfn.XLOOKUP(F76,Categories!$A$1:$A$6,Categories!$C$1:$C$6)</f>
        <v>2.5</v>
      </c>
    </row>
    <row r="77" spans="1:23" x14ac:dyDescent="0.35">
      <c r="A77" s="2" t="s">
        <v>153</v>
      </c>
      <c r="B77" s="3">
        <v>45733</v>
      </c>
      <c r="C77" s="2" t="s">
        <v>5</v>
      </c>
      <c r="D77" s="2" t="s">
        <v>64</v>
      </c>
      <c r="E77" s="2" t="s">
        <v>20</v>
      </c>
      <c r="F77" s="2" t="s">
        <v>72</v>
      </c>
      <c r="G77" s="2">
        <v>296</v>
      </c>
      <c r="H77" s="2">
        <v>179</v>
      </c>
      <c r="I77" s="2">
        <v>1526.17</v>
      </c>
      <c r="J77" s="2">
        <v>150</v>
      </c>
      <c r="K77" s="2">
        <f t="shared" si="7"/>
        <v>1376.17</v>
      </c>
      <c r="L77" s="2">
        <v>1000.58</v>
      </c>
      <c r="M77" s="2">
        <f t="shared" si="8"/>
        <v>375.59000000000003</v>
      </c>
      <c r="N77" s="4">
        <f t="shared" si="9"/>
        <v>0.27292413001300714</v>
      </c>
      <c r="O77" s="2">
        <f t="shared" si="10"/>
        <v>4.6492229729729733</v>
      </c>
      <c r="P77" s="2" t="str">
        <f t="shared" si="11"/>
        <v>LOW</v>
      </c>
      <c r="Q77" s="2">
        <v>2</v>
      </c>
      <c r="R77" s="2" t="s">
        <v>90</v>
      </c>
      <c r="S77" s="2" t="str">
        <f t="shared" si="12"/>
        <v>Fast</v>
      </c>
      <c r="T77" s="2" t="str">
        <f t="shared" si="13"/>
        <v>Risk</v>
      </c>
      <c r="U77" s="2" t="str">
        <f>_xlfn.XLOOKUP(C77,Customers!$A$1:$A$11,Customers!$B$1:$B$11)</f>
        <v xml:space="preserve">  Apollo Hospitals  </v>
      </c>
      <c r="V77" s="2" t="str">
        <f>_xlfn.XLOOKUP(D77,Employees!$A$1:$A$6,Employees!$B$1:$B$6)</f>
        <v>Arjun Patel</v>
      </c>
      <c r="W77" s="2">
        <f>_xlfn.XLOOKUP(F77,Categories!$A$1:$A$6,Categories!$C$1:$C$6)</f>
        <v>2</v>
      </c>
    </row>
    <row r="78" spans="1:23" x14ac:dyDescent="0.35">
      <c r="A78" s="2" t="s">
        <v>154</v>
      </c>
      <c r="B78" s="3">
        <v>45685</v>
      </c>
      <c r="C78" s="2" t="s">
        <v>5</v>
      </c>
      <c r="D78" s="2" t="s">
        <v>47</v>
      </c>
      <c r="E78" s="2" t="s">
        <v>62</v>
      </c>
      <c r="F78" s="2" t="s">
        <v>75</v>
      </c>
      <c r="G78" s="2">
        <v>384</v>
      </c>
      <c r="H78" s="2">
        <v>116</v>
      </c>
      <c r="I78" s="2">
        <v>1305.1300000000001</v>
      </c>
      <c r="J78" s="2">
        <v>100</v>
      </c>
      <c r="K78" s="2">
        <f t="shared" si="7"/>
        <v>1205.1300000000001</v>
      </c>
      <c r="L78" s="2">
        <v>977.5</v>
      </c>
      <c r="M78" s="2">
        <f t="shared" si="8"/>
        <v>227.63000000000011</v>
      </c>
      <c r="N78" s="4">
        <f t="shared" si="9"/>
        <v>0.18888418676823254</v>
      </c>
      <c r="O78" s="2">
        <f t="shared" si="10"/>
        <v>3.1383593750000003</v>
      </c>
      <c r="P78" s="2" t="str">
        <f t="shared" si="11"/>
        <v>LOW</v>
      </c>
      <c r="Q78" s="2">
        <v>8</v>
      </c>
      <c r="R78" s="2" t="s">
        <v>93</v>
      </c>
      <c r="S78" s="2" t="str">
        <f t="shared" si="12"/>
        <v>Delayed</v>
      </c>
      <c r="T78" s="2" t="str">
        <f t="shared" si="13"/>
        <v>Risk</v>
      </c>
      <c r="U78" s="2" t="str">
        <f>_xlfn.XLOOKUP(C78,Customers!$A$1:$A$11,Customers!$B$1:$B$11)</f>
        <v xml:space="preserve">  Apollo Hospitals  </v>
      </c>
      <c r="V78" s="2" t="str">
        <f>_xlfn.XLOOKUP(D78,Employees!$A$1:$A$6,Employees!$B$1:$B$6)</f>
        <v>Rahul Mehta</v>
      </c>
      <c r="W78" s="2">
        <f>_xlfn.XLOOKUP(F78,Categories!$A$1:$A$6,Categories!$C$1:$C$6)</f>
        <v>2</v>
      </c>
    </row>
    <row r="79" spans="1:23" x14ac:dyDescent="0.35">
      <c r="A79" s="2" t="s">
        <v>155</v>
      </c>
      <c r="B79" s="3">
        <v>45934</v>
      </c>
      <c r="C79" s="2" t="s">
        <v>37</v>
      </c>
      <c r="D79" s="2" t="s">
        <v>55</v>
      </c>
      <c r="E79" s="2" t="s">
        <v>28</v>
      </c>
      <c r="F79" s="2" t="s">
        <v>71</v>
      </c>
      <c r="G79" s="2">
        <v>878</v>
      </c>
      <c r="H79" s="2">
        <v>625</v>
      </c>
      <c r="I79" s="2">
        <v>4591.99</v>
      </c>
      <c r="J79" s="2">
        <v>50</v>
      </c>
      <c r="K79" s="2">
        <f t="shared" si="7"/>
        <v>4541.99</v>
      </c>
      <c r="L79" s="2">
        <v>3575.76</v>
      </c>
      <c r="M79" s="2">
        <f t="shared" si="8"/>
        <v>966.22999999999956</v>
      </c>
      <c r="N79" s="4">
        <f t="shared" si="9"/>
        <v>0.2127327448981613</v>
      </c>
      <c r="O79" s="2">
        <f t="shared" si="10"/>
        <v>5.1731093394077448</v>
      </c>
      <c r="P79" s="2" t="str">
        <f t="shared" si="11"/>
        <v>LOW</v>
      </c>
      <c r="Q79" s="2">
        <v>3</v>
      </c>
      <c r="R79" s="2" t="s">
        <v>88</v>
      </c>
      <c r="S79" s="2" t="str">
        <f t="shared" si="12"/>
        <v>Fast</v>
      </c>
      <c r="T79" s="2" t="str">
        <f t="shared" si="13"/>
        <v>Clear</v>
      </c>
      <c r="U79" s="2" t="str">
        <f>_xlfn.XLOOKUP(C79,Customers!$A$1:$A$11,Customers!$B$1:$B$11)</f>
        <v>Lupin Pharmaceuticals</v>
      </c>
      <c r="V79" s="2" t="str">
        <f>_xlfn.XLOOKUP(D79,Employees!$A$1:$A$6,Employees!$B$1:$B$6)</f>
        <v>Amit Kulkarni</v>
      </c>
      <c r="W79" s="2">
        <f>_xlfn.XLOOKUP(F79,Categories!$A$1:$A$6,Categories!$C$1:$C$6)</f>
        <v>2.5</v>
      </c>
    </row>
    <row r="80" spans="1:23" x14ac:dyDescent="0.35">
      <c r="A80" s="2" t="s">
        <v>156</v>
      </c>
      <c r="B80" s="3">
        <v>46095</v>
      </c>
      <c r="C80" s="2" t="s">
        <v>37</v>
      </c>
      <c r="D80" s="2" t="s">
        <v>51</v>
      </c>
      <c r="E80" s="2" t="s">
        <v>28</v>
      </c>
      <c r="F80" s="2" t="s">
        <v>72</v>
      </c>
      <c r="G80" s="2">
        <v>1439</v>
      </c>
      <c r="H80" s="2">
        <v>472</v>
      </c>
      <c r="I80" s="2">
        <v>3939.53</v>
      </c>
      <c r="J80" s="2">
        <v>50</v>
      </c>
      <c r="K80" s="2">
        <f t="shared" si="7"/>
        <v>3889.53</v>
      </c>
      <c r="L80" s="2">
        <v>3348.54</v>
      </c>
      <c r="M80" s="2">
        <f t="shared" si="8"/>
        <v>540.99000000000024</v>
      </c>
      <c r="N80" s="4">
        <f t="shared" si="9"/>
        <v>0.13908878450609719</v>
      </c>
      <c r="O80" s="2">
        <f t="shared" si="10"/>
        <v>2.7029395413481585</v>
      </c>
      <c r="P80" s="2" t="str">
        <f t="shared" si="11"/>
        <v>LOW</v>
      </c>
      <c r="Q80" s="2">
        <v>3</v>
      </c>
      <c r="R80" s="2" t="s">
        <v>93</v>
      </c>
      <c r="S80" s="2" t="str">
        <f t="shared" si="12"/>
        <v>Fast</v>
      </c>
      <c r="T80" s="2" t="str">
        <f t="shared" si="13"/>
        <v>Risk</v>
      </c>
      <c r="U80" s="2" t="str">
        <f>_xlfn.XLOOKUP(C80,Customers!$A$1:$A$11,Customers!$B$1:$B$11)</f>
        <v>Lupin Pharmaceuticals</v>
      </c>
      <c r="V80" s="2" t="str">
        <f>_xlfn.XLOOKUP(D80,Employees!$A$1:$A$6,Employees!$B$1:$B$6)</f>
        <v>Priya Sharma</v>
      </c>
      <c r="W80" s="2">
        <f>_xlfn.XLOOKUP(F80,Categories!$A$1:$A$6,Categories!$C$1:$C$6)</f>
        <v>2</v>
      </c>
    </row>
    <row r="81" spans="1:23" x14ac:dyDescent="0.35">
      <c r="A81" s="2" t="s">
        <v>157</v>
      </c>
      <c r="B81" s="3">
        <v>45702</v>
      </c>
      <c r="C81" s="2" t="s">
        <v>29</v>
      </c>
      <c r="D81" s="2" t="s">
        <v>59</v>
      </c>
      <c r="E81" s="2" t="s">
        <v>20</v>
      </c>
      <c r="F81" s="2" t="s">
        <v>73</v>
      </c>
      <c r="G81" s="2">
        <v>1189</v>
      </c>
      <c r="H81" s="2">
        <v>167</v>
      </c>
      <c r="I81" s="2">
        <v>2022.62</v>
      </c>
      <c r="J81" s="2">
        <v>100</v>
      </c>
      <c r="K81" s="2">
        <f t="shared" si="7"/>
        <v>1922.62</v>
      </c>
      <c r="L81" s="2">
        <v>1303.3399999999999</v>
      </c>
      <c r="M81" s="2">
        <f t="shared" si="8"/>
        <v>619.28</v>
      </c>
      <c r="N81" s="4">
        <f t="shared" si="9"/>
        <v>0.3221021314664364</v>
      </c>
      <c r="O81" s="2">
        <f t="shared" si="10"/>
        <v>1.6170058873002522</v>
      </c>
      <c r="P81" s="2" t="str">
        <f t="shared" si="11"/>
        <v>LOW</v>
      </c>
      <c r="Q81" s="2">
        <v>8</v>
      </c>
      <c r="R81" s="2" t="s">
        <v>90</v>
      </c>
      <c r="S81" s="2" t="str">
        <f t="shared" si="12"/>
        <v>Delayed</v>
      </c>
      <c r="T81" s="2" t="str">
        <f t="shared" si="13"/>
        <v>Risk</v>
      </c>
      <c r="U81" s="2" t="str">
        <f>_xlfn.XLOOKUP(C81,Customers!$A$1:$A$11,Customers!$B$1:$B$11)</f>
        <v>ITC Limited Foods Division</v>
      </c>
      <c r="V81" s="2" t="str">
        <f>_xlfn.XLOOKUP(D81,Employees!$A$1:$A$6,Employees!$B$1:$B$6)</f>
        <v>Neha Verma</v>
      </c>
      <c r="W81" s="2">
        <f>_xlfn.XLOOKUP(F81,Categories!$A$1:$A$6,Categories!$C$1:$C$6)</f>
        <v>3</v>
      </c>
    </row>
    <row r="82" spans="1:23" x14ac:dyDescent="0.35">
      <c r="A82" s="2" t="s">
        <v>158</v>
      </c>
      <c r="B82" s="3">
        <v>45727</v>
      </c>
      <c r="C82" s="2" t="s">
        <v>21</v>
      </c>
      <c r="D82" s="2" t="s">
        <v>59</v>
      </c>
      <c r="E82" s="2" t="s">
        <v>28</v>
      </c>
      <c r="F82" s="2" t="s">
        <v>73</v>
      </c>
      <c r="G82" s="2">
        <v>970</v>
      </c>
      <c r="H82" s="2">
        <v>341</v>
      </c>
      <c r="I82" s="2">
        <v>3224.37</v>
      </c>
      <c r="J82" s="2">
        <v>0</v>
      </c>
      <c r="K82" s="2">
        <f t="shared" si="7"/>
        <v>3224.37</v>
      </c>
      <c r="L82" s="2">
        <v>2444.2800000000002</v>
      </c>
      <c r="M82" s="2">
        <f t="shared" si="8"/>
        <v>780.08999999999969</v>
      </c>
      <c r="N82" s="4">
        <f t="shared" si="9"/>
        <v>0.24193563393779241</v>
      </c>
      <c r="O82" s="2">
        <f t="shared" si="10"/>
        <v>3.3240927835051544</v>
      </c>
      <c r="P82" s="2" t="str">
        <f t="shared" si="11"/>
        <v>LOW</v>
      </c>
      <c r="Q82" s="2">
        <v>6</v>
      </c>
      <c r="R82" s="2" t="s">
        <v>93</v>
      </c>
      <c r="S82" s="2" t="str">
        <f t="shared" si="12"/>
        <v>Delayed</v>
      </c>
      <c r="T82" s="2" t="str">
        <f t="shared" si="13"/>
        <v>Risk</v>
      </c>
      <c r="U82" s="2" t="str">
        <f>_xlfn.XLOOKUP(C82,Customers!$A$1:$A$11,Customers!$B$1:$B$11)</f>
        <v>Flipkart Internet Pvt Ltd</v>
      </c>
      <c r="V82" s="2" t="str">
        <f>_xlfn.XLOOKUP(D82,Employees!$A$1:$A$6,Employees!$B$1:$B$6)</f>
        <v>Neha Verma</v>
      </c>
      <c r="W82" s="2">
        <f>_xlfn.XLOOKUP(F82,Categories!$A$1:$A$6,Categories!$C$1:$C$6)</f>
        <v>3</v>
      </c>
    </row>
    <row r="83" spans="1:23" x14ac:dyDescent="0.35">
      <c r="A83" s="2" t="s">
        <v>159</v>
      </c>
      <c r="B83" s="3">
        <v>45664</v>
      </c>
      <c r="C83" s="2" t="s">
        <v>33</v>
      </c>
      <c r="D83" s="2" t="s">
        <v>64</v>
      </c>
      <c r="E83" s="2" t="s">
        <v>62</v>
      </c>
      <c r="F83" s="2" t="s">
        <v>73</v>
      </c>
      <c r="G83" s="2">
        <v>828</v>
      </c>
      <c r="H83" s="2">
        <v>714</v>
      </c>
      <c r="I83" s="2">
        <v>4936.88</v>
      </c>
      <c r="J83" s="2">
        <v>50</v>
      </c>
      <c r="K83" s="2">
        <f t="shared" si="7"/>
        <v>4886.88</v>
      </c>
      <c r="L83" s="2">
        <v>3673.11</v>
      </c>
      <c r="M83" s="2">
        <f t="shared" si="8"/>
        <v>1213.77</v>
      </c>
      <c r="N83" s="4">
        <f t="shared" si="9"/>
        <v>0.24837319516746881</v>
      </c>
      <c r="O83" s="2">
        <f t="shared" si="10"/>
        <v>5.9020289855072461</v>
      </c>
      <c r="P83" s="2" t="str">
        <f t="shared" si="11"/>
        <v>MEDIUM</v>
      </c>
      <c r="Q83" s="2">
        <v>6</v>
      </c>
      <c r="R83" s="2" t="s">
        <v>93</v>
      </c>
      <c r="S83" s="2" t="str">
        <f t="shared" si="12"/>
        <v>Delayed</v>
      </c>
      <c r="T83" s="2" t="str">
        <f t="shared" si="13"/>
        <v>Risk</v>
      </c>
      <c r="U83" s="2" t="str">
        <f>_xlfn.XLOOKUP(C83,Customers!$A$1:$A$11,Customers!$B$1:$B$11)</f>
        <v>Sun Pharmaceutical Industries</v>
      </c>
      <c r="V83" s="2" t="str">
        <f>_xlfn.XLOOKUP(D83,Employees!$A$1:$A$6,Employees!$B$1:$B$6)</f>
        <v>Arjun Patel</v>
      </c>
      <c r="W83" s="2">
        <f>_xlfn.XLOOKUP(F83,Categories!$A$1:$A$6,Categories!$C$1:$C$6)</f>
        <v>3</v>
      </c>
    </row>
    <row r="84" spans="1:23" x14ac:dyDescent="0.35">
      <c r="A84" s="2" t="s">
        <v>160</v>
      </c>
      <c r="B84" s="3">
        <v>45727</v>
      </c>
      <c r="C84" s="2" t="s">
        <v>37</v>
      </c>
      <c r="D84" s="2" t="s">
        <v>59</v>
      </c>
      <c r="E84" s="2" t="s">
        <v>28</v>
      </c>
      <c r="F84" s="2" t="s">
        <v>74</v>
      </c>
      <c r="G84" s="2">
        <v>1055</v>
      </c>
      <c r="H84" s="2">
        <v>495</v>
      </c>
      <c r="I84" s="2">
        <v>4237.08</v>
      </c>
      <c r="J84" s="2">
        <v>150</v>
      </c>
      <c r="K84" s="2">
        <f t="shared" si="7"/>
        <v>4087.08</v>
      </c>
      <c r="L84" s="2">
        <v>3362.63</v>
      </c>
      <c r="M84" s="2">
        <f t="shared" si="8"/>
        <v>724.44999999999982</v>
      </c>
      <c r="N84" s="4">
        <f t="shared" si="9"/>
        <v>0.1772536872290241</v>
      </c>
      <c r="O84" s="2">
        <f t="shared" si="10"/>
        <v>3.8740094786729857</v>
      </c>
      <c r="P84" s="2" t="str">
        <f t="shared" si="11"/>
        <v>LOW</v>
      </c>
      <c r="Q84" s="2">
        <v>5</v>
      </c>
      <c r="R84" s="2" t="s">
        <v>90</v>
      </c>
      <c r="S84" s="2" t="str">
        <f t="shared" si="12"/>
        <v>Normal</v>
      </c>
      <c r="T84" s="2" t="str">
        <f t="shared" si="13"/>
        <v>Risk</v>
      </c>
      <c r="U84" s="2" t="str">
        <f>_xlfn.XLOOKUP(C84,Customers!$A$1:$A$11,Customers!$B$1:$B$11)</f>
        <v>Lupin Pharmaceuticals</v>
      </c>
      <c r="V84" s="2" t="str">
        <f>_xlfn.XLOOKUP(D84,Employees!$A$1:$A$6,Employees!$B$1:$B$6)</f>
        <v>Neha Verma</v>
      </c>
      <c r="W84" s="2">
        <f>_xlfn.XLOOKUP(F84,Categories!$A$1:$A$6,Categories!$C$1:$C$6)</f>
        <v>1.5</v>
      </c>
    </row>
    <row r="85" spans="1:23" x14ac:dyDescent="0.35">
      <c r="A85" s="2" t="s">
        <v>161</v>
      </c>
      <c r="B85" s="3">
        <v>45766</v>
      </c>
      <c r="C85" s="2" t="s">
        <v>17</v>
      </c>
      <c r="D85" s="2" t="s">
        <v>51</v>
      </c>
      <c r="E85" s="2" t="s">
        <v>20</v>
      </c>
      <c r="F85" s="2" t="s">
        <v>73</v>
      </c>
      <c r="G85" s="2">
        <v>874</v>
      </c>
      <c r="H85" s="2">
        <v>467</v>
      </c>
      <c r="I85" s="2">
        <v>3812.77</v>
      </c>
      <c r="J85" s="2">
        <v>100</v>
      </c>
      <c r="K85" s="2">
        <f t="shared" si="7"/>
        <v>3712.77</v>
      </c>
      <c r="L85" s="2">
        <v>2791.37</v>
      </c>
      <c r="M85" s="2">
        <f t="shared" si="8"/>
        <v>921.40000000000009</v>
      </c>
      <c r="N85" s="4">
        <f t="shared" si="9"/>
        <v>0.24817050342466679</v>
      </c>
      <c r="O85" s="2">
        <f t="shared" si="10"/>
        <v>4.2480205949656753</v>
      </c>
      <c r="P85" s="2" t="str">
        <f t="shared" si="11"/>
        <v>LOW</v>
      </c>
      <c r="Q85" s="2">
        <v>2</v>
      </c>
      <c r="R85" s="2" t="s">
        <v>93</v>
      </c>
      <c r="S85" s="2" t="str">
        <f t="shared" si="12"/>
        <v>Fast</v>
      </c>
      <c r="T85" s="2" t="str">
        <f t="shared" si="13"/>
        <v>Risk</v>
      </c>
      <c r="U85" s="2" t="str">
        <f>_xlfn.XLOOKUP(C85,Customers!$A$1:$A$11,Customers!$B$1:$B$11)</f>
        <v xml:space="preserve"> Fortis Healthcare</v>
      </c>
      <c r="V85" s="2" t="str">
        <f>_xlfn.XLOOKUP(D85,Employees!$A$1:$A$6,Employees!$B$1:$B$6)</f>
        <v>Priya Sharma</v>
      </c>
      <c r="W85" s="2">
        <f>_xlfn.XLOOKUP(F85,Categories!$A$1:$A$6,Categories!$C$1:$C$6)</f>
        <v>3</v>
      </c>
    </row>
    <row r="86" spans="1:23" x14ac:dyDescent="0.35">
      <c r="A86" s="2" t="s">
        <v>162</v>
      </c>
      <c r="B86" s="3">
        <v>45757</v>
      </c>
      <c r="C86" s="2" t="s">
        <v>33</v>
      </c>
      <c r="D86" s="2" t="s">
        <v>64</v>
      </c>
      <c r="E86" s="2" t="s">
        <v>28</v>
      </c>
      <c r="F86" s="2" t="s">
        <v>74</v>
      </c>
      <c r="G86" s="2">
        <v>1120</v>
      </c>
      <c r="H86" s="2">
        <v>193</v>
      </c>
      <c r="I86" s="2">
        <v>1901.09</v>
      </c>
      <c r="J86" s="2">
        <v>50</v>
      </c>
      <c r="K86" s="2">
        <f t="shared" si="7"/>
        <v>1851.09</v>
      </c>
      <c r="L86" s="2">
        <v>1610.38</v>
      </c>
      <c r="M86" s="2">
        <f t="shared" si="8"/>
        <v>240.70999999999981</v>
      </c>
      <c r="N86" s="4">
        <f t="shared" si="9"/>
        <v>0.13003689717949954</v>
      </c>
      <c r="O86" s="2">
        <f t="shared" si="10"/>
        <v>1.6527589285714286</v>
      </c>
      <c r="P86" s="2" t="str">
        <f t="shared" si="11"/>
        <v>LOW</v>
      </c>
      <c r="Q86" s="2">
        <v>6</v>
      </c>
      <c r="R86" s="2" t="s">
        <v>88</v>
      </c>
      <c r="S86" s="2" t="str">
        <f t="shared" si="12"/>
        <v>Delayed</v>
      </c>
      <c r="T86" s="2" t="str">
        <f t="shared" si="13"/>
        <v>Clear</v>
      </c>
      <c r="U86" s="2" t="str">
        <f>_xlfn.XLOOKUP(C86,Customers!$A$1:$A$11,Customers!$B$1:$B$11)</f>
        <v>Sun Pharmaceutical Industries</v>
      </c>
      <c r="V86" s="2" t="str">
        <f>_xlfn.XLOOKUP(D86,Employees!$A$1:$A$6,Employees!$B$1:$B$6)</f>
        <v>Arjun Patel</v>
      </c>
      <c r="W86" s="2">
        <f>_xlfn.XLOOKUP(F86,Categories!$A$1:$A$6,Categories!$C$1:$C$6)</f>
        <v>1.5</v>
      </c>
    </row>
    <row r="87" spans="1:23" x14ac:dyDescent="0.35">
      <c r="A87" s="2" t="s">
        <v>163</v>
      </c>
      <c r="B87" s="3">
        <v>45659</v>
      </c>
      <c r="C87" s="2" t="s">
        <v>13</v>
      </c>
      <c r="D87" s="2" t="s">
        <v>64</v>
      </c>
      <c r="E87" s="2" t="s">
        <v>62</v>
      </c>
      <c r="F87" s="2" t="s">
        <v>72</v>
      </c>
      <c r="G87" s="2">
        <v>1150</v>
      </c>
      <c r="H87" s="2">
        <v>733</v>
      </c>
      <c r="I87" s="2">
        <v>6732.11</v>
      </c>
      <c r="J87" s="2">
        <v>0</v>
      </c>
      <c r="K87" s="2">
        <f t="shared" si="7"/>
        <v>6732.11</v>
      </c>
      <c r="L87" s="2">
        <v>5402.71</v>
      </c>
      <c r="M87" s="2">
        <f t="shared" si="8"/>
        <v>1329.3999999999996</v>
      </c>
      <c r="N87" s="4">
        <f t="shared" si="9"/>
        <v>0.19747152081591057</v>
      </c>
      <c r="O87" s="2">
        <f t="shared" si="10"/>
        <v>5.8540086956521735</v>
      </c>
      <c r="P87" s="2" t="str">
        <f t="shared" si="11"/>
        <v>MEDIUM</v>
      </c>
      <c r="Q87" s="2">
        <v>5</v>
      </c>
      <c r="R87" s="2" t="s">
        <v>93</v>
      </c>
      <c r="S87" s="2" t="str">
        <f t="shared" si="12"/>
        <v>Normal</v>
      </c>
      <c r="T87" s="2" t="str">
        <f t="shared" si="13"/>
        <v>Risk</v>
      </c>
      <c r="U87" s="2" t="str">
        <f>_xlfn.XLOOKUP(C87,Customers!$A$1:$A$11,Customers!$B$1:$B$11)</f>
        <v xml:space="preserve">Tata Steel Limited </v>
      </c>
      <c r="V87" s="2" t="str">
        <f>_xlfn.XLOOKUP(D87,Employees!$A$1:$A$6,Employees!$B$1:$B$6)</f>
        <v>Arjun Patel</v>
      </c>
      <c r="W87" s="2">
        <f>_xlfn.XLOOKUP(F87,Categories!$A$1:$A$6,Categories!$C$1:$C$6)</f>
        <v>2</v>
      </c>
    </row>
    <row r="88" spans="1:23" x14ac:dyDescent="0.35">
      <c r="A88" s="2" t="s">
        <v>336</v>
      </c>
      <c r="B88" s="3">
        <v>45809</v>
      </c>
      <c r="C88" s="2" t="s">
        <v>17</v>
      </c>
      <c r="D88" s="2" t="s">
        <v>51</v>
      </c>
      <c r="E88" s="2" t="s">
        <v>28</v>
      </c>
      <c r="F88" s="2" t="s">
        <v>72</v>
      </c>
      <c r="G88" s="2">
        <v>1649</v>
      </c>
      <c r="H88" s="2">
        <v>389</v>
      </c>
      <c r="I88" s="2">
        <v>3864.86</v>
      </c>
      <c r="J88" s="2">
        <v>50</v>
      </c>
      <c r="K88" s="2">
        <f t="shared" si="7"/>
        <v>3814.86</v>
      </c>
      <c r="L88" s="2">
        <v>2717.39</v>
      </c>
      <c r="M88" s="2">
        <f t="shared" si="8"/>
        <v>1097.4700000000003</v>
      </c>
      <c r="N88" s="4">
        <f t="shared" si="9"/>
        <v>0.28768290317337997</v>
      </c>
      <c r="O88" s="2">
        <f t="shared" si="10"/>
        <v>2.313438447543966</v>
      </c>
      <c r="P88" s="2" t="str">
        <f t="shared" si="11"/>
        <v>MEDIUM</v>
      </c>
      <c r="Q88" s="2">
        <v>2</v>
      </c>
      <c r="R88" s="2" t="s">
        <v>90</v>
      </c>
      <c r="S88" s="2" t="str">
        <f t="shared" si="12"/>
        <v>Fast</v>
      </c>
      <c r="T88" s="2" t="str">
        <f t="shared" si="13"/>
        <v>Risk</v>
      </c>
      <c r="U88" s="2" t="str">
        <f>_xlfn.XLOOKUP(C88,Customers!$A$1:$A$11,Customers!$B$1:$B$11)</f>
        <v xml:space="preserve"> Fortis Healthcare</v>
      </c>
      <c r="V88" s="2" t="str">
        <f>_xlfn.XLOOKUP(D88,Employees!$A$1:$A$6,Employees!$B$1:$B$6)</f>
        <v>Priya Sharma</v>
      </c>
      <c r="W88" s="2">
        <f>_xlfn.XLOOKUP(F88,Categories!$A$1:$A$6,Categories!$C$1:$C$6)</f>
        <v>2</v>
      </c>
    </row>
    <row r="89" spans="1:23" x14ac:dyDescent="0.35">
      <c r="A89" s="2" t="s">
        <v>164</v>
      </c>
      <c r="B89" s="3">
        <v>45731</v>
      </c>
      <c r="C89" s="2" t="s">
        <v>9</v>
      </c>
      <c r="D89" s="2" t="s">
        <v>47</v>
      </c>
      <c r="E89" s="2" t="s">
        <v>28</v>
      </c>
      <c r="F89" s="2" t="s">
        <v>71</v>
      </c>
      <c r="G89" s="2">
        <v>1503</v>
      </c>
      <c r="H89" s="2">
        <v>342</v>
      </c>
      <c r="I89" s="2">
        <v>3473.97</v>
      </c>
      <c r="J89" s="2">
        <v>100</v>
      </c>
      <c r="K89" s="2">
        <f t="shared" si="7"/>
        <v>3373.97</v>
      </c>
      <c r="L89" s="2">
        <v>2564.69</v>
      </c>
      <c r="M89" s="2">
        <f t="shared" si="8"/>
        <v>809.27999999999975</v>
      </c>
      <c r="N89" s="4">
        <f t="shared" si="9"/>
        <v>0.23985986834500597</v>
      </c>
      <c r="O89" s="2">
        <f t="shared" si="10"/>
        <v>2.2448236859614106</v>
      </c>
      <c r="P89" s="2" t="str">
        <f t="shared" si="11"/>
        <v>LOW</v>
      </c>
      <c r="Q89" s="2">
        <v>3</v>
      </c>
      <c r="R89" s="2" t="s">
        <v>93</v>
      </c>
      <c r="S89" s="2" t="str">
        <f t="shared" si="12"/>
        <v>Fast</v>
      </c>
      <c r="T89" s="2" t="str">
        <f t="shared" si="13"/>
        <v>Risk</v>
      </c>
      <c r="U89" s="2" t="str">
        <f>_xlfn.XLOOKUP(C89,Customers!$A$1:$A$11,Customers!$B$1:$B$11)</f>
        <v>Reliance Retail Ltd</v>
      </c>
      <c r="V89" s="2" t="str">
        <f>_xlfn.XLOOKUP(D89,Employees!$A$1:$A$6,Employees!$B$1:$B$6)</f>
        <v>Rahul Mehta</v>
      </c>
      <c r="W89" s="2">
        <f>_xlfn.XLOOKUP(F89,Categories!$A$1:$A$6,Categories!$C$1:$C$6)</f>
        <v>2.5</v>
      </c>
    </row>
    <row r="90" spans="1:23" x14ac:dyDescent="0.35">
      <c r="A90" s="2" t="s">
        <v>337</v>
      </c>
      <c r="B90" s="3">
        <v>46095</v>
      </c>
      <c r="C90" s="2" t="s">
        <v>37</v>
      </c>
      <c r="D90" s="2" t="s">
        <v>59</v>
      </c>
      <c r="E90" s="2" t="s">
        <v>62</v>
      </c>
      <c r="F90" s="2" t="s">
        <v>74</v>
      </c>
      <c r="G90" s="2">
        <v>143</v>
      </c>
      <c r="H90" s="2">
        <v>141</v>
      </c>
      <c r="I90" s="2">
        <v>973.79</v>
      </c>
      <c r="J90" s="2">
        <v>0</v>
      </c>
      <c r="K90" s="2">
        <f t="shared" si="7"/>
        <v>973.79</v>
      </c>
      <c r="L90" s="2">
        <v>817.89</v>
      </c>
      <c r="M90" s="2">
        <f t="shared" si="8"/>
        <v>155.89999999999998</v>
      </c>
      <c r="N90" s="4">
        <f t="shared" si="9"/>
        <v>0.16009611928649914</v>
      </c>
      <c r="O90" s="2">
        <f t="shared" si="10"/>
        <v>6.8097202797202794</v>
      </c>
      <c r="P90" s="2" t="str">
        <f t="shared" si="11"/>
        <v>LOW</v>
      </c>
      <c r="Q90" s="2">
        <v>2</v>
      </c>
      <c r="R90" s="2" t="s">
        <v>90</v>
      </c>
      <c r="S90" s="2" t="str">
        <f t="shared" si="12"/>
        <v>Fast</v>
      </c>
      <c r="T90" s="2" t="str">
        <f t="shared" si="13"/>
        <v>Risk</v>
      </c>
      <c r="U90" s="2" t="str">
        <f>_xlfn.XLOOKUP(C90,Customers!$A$1:$A$11,Customers!$B$1:$B$11)</f>
        <v>Lupin Pharmaceuticals</v>
      </c>
      <c r="V90" s="2" t="str">
        <f>_xlfn.XLOOKUP(D90,Employees!$A$1:$A$6,Employees!$B$1:$B$6)</f>
        <v>Neha Verma</v>
      </c>
      <c r="W90" s="2">
        <f>_xlfn.XLOOKUP(F90,Categories!$A$1:$A$6,Categories!$C$1:$C$6)</f>
        <v>1.5</v>
      </c>
    </row>
    <row r="91" spans="1:23" x14ac:dyDescent="0.35">
      <c r="A91" s="2" t="s">
        <v>338</v>
      </c>
      <c r="B91" s="3">
        <v>46095</v>
      </c>
      <c r="C91" s="2" t="s">
        <v>25</v>
      </c>
      <c r="D91" s="2" t="s">
        <v>47</v>
      </c>
      <c r="E91" s="2" t="s">
        <v>20</v>
      </c>
      <c r="F91" s="2" t="s">
        <v>72</v>
      </c>
      <c r="G91" s="2">
        <v>523</v>
      </c>
      <c r="H91" s="2">
        <v>452</v>
      </c>
      <c r="I91" s="2">
        <v>3876</v>
      </c>
      <c r="J91" s="2">
        <v>150</v>
      </c>
      <c r="K91" s="2">
        <f t="shared" si="7"/>
        <v>3726</v>
      </c>
      <c r="L91" s="2">
        <v>2953.28</v>
      </c>
      <c r="M91" s="2">
        <f t="shared" si="8"/>
        <v>772.7199999999998</v>
      </c>
      <c r="N91" s="4">
        <f t="shared" si="9"/>
        <v>0.20738593666129893</v>
      </c>
      <c r="O91" s="2">
        <f t="shared" si="10"/>
        <v>7.1242829827915868</v>
      </c>
      <c r="P91" s="2" t="str">
        <f t="shared" si="11"/>
        <v>LOW</v>
      </c>
      <c r="Q91" s="2">
        <v>3</v>
      </c>
      <c r="R91" s="2" t="s">
        <v>88</v>
      </c>
      <c r="S91" s="2" t="str">
        <f t="shared" si="12"/>
        <v>Fast</v>
      </c>
      <c r="T91" s="2" t="str">
        <f t="shared" si="13"/>
        <v>Clear</v>
      </c>
      <c r="U91" s="2" t="str">
        <f>_xlfn.XLOOKUP(C91,Customers!$A$1:$A$11,Customers!$B$1:$B$11)</f>
        <v xml:space="preserve"> Amazon Seller Services Pvt Ltd </v>
      </c>
      <c r="V91" s="2" t="str">
        <f>_xlfn.XLOOKUP(D91,Employees!$A$1:$A$6,Employees!$B$1:$B$6)</f>
        <v>Rahul Mehta</v>
      </c>
      <c r="W91" s="2">
        <f>_xlfn.XLOOKUP(F91,Categories!$A$1:$A$6,Categories!$C$1:$C$6)</f>
        <v>2</v>
      </c>
    </row>
    <row r="92" spans="1:23" x14ac:dyDescent="0.35">
      <c r="A92" s="2" t="s">
        <v>165</v>
      </c>
      <c r="B92" s="3">
        <v>45718</v>
      </c>
      <c r="C92" s="2" t="s">
        <v>25</v>
      </c>
      <c r="D92" s="2" t="s">
        <v>47</v>
      </c>
      <c r="E92" s="2" t="s">
        <v>40</v>
      </c>
      <c r="F92" s="2" t="s">
        <v>75</v>
      </c>
      <c r="G92" s="2">
        <v>1329</v>
      </c>
      <c r="H92" s="2">
        <v>318</v>
      </c>
      <c r="I92" s="2">
        <v>2676.63</v>
      </c>
      <c r="J92" s="2">
        <v>150</v>
      </c>
      <c r="K92" s="2">
        <f t="shared" si="7"/>
        <v>2526.63</v>
      </c>
      <c r="L92" s="2">
        <v>1946.78</v>
      </c>
      <c r="M92" s="2">
        <f t="shared" si="8"/>
        <v>579.85000000000014</v>
      </c>
      <c r="N92" s="4">
        <f t="shared" si="9"/>
        <v>0.22949541484111252</v>
      </c>
      <c r="O92" s="2">
        <f t="shared" si="10"/>
        <v>1.9011512415349887</v>
      </c>
      <c r="P92" s="2" t="str">
        <f t="shared" si="11"/>
        <v>LOW</v>
      </c>
      <c r="Q92" s="2">
        <v>2</v>
      </c>
      <c r="R92" s="2" t="s">
        <v>90</v>
      </c>
      <c r="S92" s="2" t="str">
        <f t="shared" si="12"/>
        <v>Fast</v>
      </c>
      <c r="T92" s="2" t="str">
        <f t="shared" si="13"/>
        <v>Risk</v>
      </c>
      <c r="U92" s="2" t="str">
        <f>_xlfn.XLOOKUP(C92,Customers!$A$1:$A$11,Customers!$B$1:$B$11)</f>
        <v xml:space="preserve"> Amazon Seller Services Pvt Ltd </v>
      </c>
      <c r="V92" s="2" t="str">
        <f>_xlfn.XLOOKUP(D92,Employees!$A$1:$A$6,Employees!$B$1:$B$6)</f>
        <v>Rahul Mehta</v>
      </c>
      <c r="W92" s="2">
        <f>_xlfn.XLOOKUP(F92,Categories!$A$1:$A$6,Categories!$C$1:$C$6)</f>
        <v>2</v>
      </c>
    </row>
    <row r="93" spans="1:23" x14ac:dyDescent="0.35">
      <c r="A93" s="2" t="s">
        <v>339</v>
      </c>
      <c r="B93" s="3">
        <v>45689</v>
      </c>
      <c r="C93" s="2" t="s">
        <v>29</v>
      </c>
      <c r="D93" s="2" t="s">
        <v>55</v>
      </c>
      <c r="E93" s="2" t="s">
        <v>40</v>
      </c>
      <c r="F93" s="2" t="s">
        <v>74</v>
      </c>
      <c r="G93" s="2">
        <v>1621</v>
      </c>
      <c r="H93" s="2">
        <v>170</v>
      </c>
      <c r="I93" s="2">
        <v>2224.23</v>
      </c>
      <c r="J93" s="2">
        <v>150</v>
      </c>
      <c r="K93" s="2">
        <f t="shared" si="7"/>
        <v>2074.23</v>
      </c>
      <c r="L93" s="2">
        <v>1512.53</v>
      </c>
      <c r="M93" s="2">
        <f t="shared" si="8"/>
        <v>561.70000000000005</v>
      </c>
      <c r="N93" s="4">
        <f t="shared" si="9"/>
        <v>0.27079928455378627</v>
      </c>
      <c r="O93" s="2">
        <f t="shared" si="10"/>
        <v>1.2795990129549661</v>
      </c>
      <c r="P93" s="2" t="str">
        <f t="shared" si="11"/>
        <v>LOW</v>
      </c>
      <c r="Q93" s="2">
        <v>8</v>
      </c>
      <c r="R93" s="2" t="s">
        <v>88</v>
      </c>
      <c r="S93" s="2" t="str">
        <f t="shared" si="12"/>
        <v>Delayed</v>
      </c>
      <c r="T93" s="2" t="str">
        <f t="shared" si="13"/>
        <v>Clear</v>
      </c>
      <c r="U93" s="2" t="str">
        <f>_xlfn.XLOOKUP(C93,Customers!$A$1:$A$11,Customers!$B$1:$B$11)</f>
        <v>ITC Limited Foods Division</v>
      </c>
      <c r="V93" s="2" t="str">
        <f>_xlfn.XLOOKUP(D93,Employees!$A$1:$A$6,Employees!$B$1:$B$6)</f>
        <v>Amit Kulkarni</v>
      </c>
      <c r="W93" s="2">
        <f>_xlfn.XLOOKUP(F93,Categories!$A$1:$A$6,Categories!$C$1:$C$6)</f>
        <v>1.5</v>
      </c>
    </row>
    <row r="94" spans="1:23" x14ac:dyDescent="0.35">
      <c r="A94" s="2" t="s">
        <v>166</v>
      </c>
      <c r="B94" s="3">
        <v>45840</v>
      </c>
      <c r="C94" s="2" t="s">
        <v>21</v>
      </c>
      <c r="D94" s="2" t="s">
        <v>51</v>
      </c>
      <c r="E94" s="2" t="s">
        <v>62</v>
      </c>
      <c r="F94" s="2" t="s">
        <v>72</v>
      </c>
      <c r="G94" s="2">
        <v>1275</v>
      </c>
      <c r="H94" s="2">
        <v>238</v>
      </c>
      <c r="I94" s="2">
        <v>2372.5700000000002</v>
      </c>
      <c r="J94" s="2">
        <v>100</v>
      </c>
      <c r="K94" s="2">
        <f t="shared" si="7"/>
        <v>2272.5700000000002</v>
      </c>
      <c r="L94" s="2">
        <v>1914.13</v>
      </c>
      <c r="M94" s="2">
        <f t="shared" si="8"/>
        <v>358.44000000000005</v>
      </c>
      <c r="N94" s="4">
        <f t="shared" si="9"/>
        <v>0.15772451453640593</v>
      </c>
      <c r="O94" s="2">
        <f t="shared" si="10"/>
        <v>1.782407843137255</v>
      </c>
      <c r="P94" s="2" t="str">
        <f t="shared" si="11"/>
        <v>LOW</v>
      </c>
      <c r="Q94" s="2">
        <v>6</v>
      </c>
      <c r="R94" s="2" t="s">
        <v>93</v>
      </c>
      <c r="S94" s="2" t="str">
        <f t="shared" si="12"/>
        <v>Delayed</v>
      </c>
      <c r="T94" s="2" t="str">
        <f t="shared" si="13"/>
        <v>Risk</v>
      </c>
      <c r="U94" s="2" t="str">
        <f>_xlfn.XLOOKUP(C94,Customers!$A$1:$A$11,Customers!$B$1:$B$11)</f>
        <v>Flipkart Internet Pvt Ltd</v>
      </c>
      <c r="V94" s="2" t="str">
        <f>_xlfn.XLOOKUP(D94,Employees!$A$1:$A$6,Employees!$B$1:$B$6)</f>
        <v>Priya Sharma</v>
      </c>
      <c r="W94" s="2">
        <f>_xlfn.XLOOKUP(F94,Categories!$A$1:$A$6,Categories!$C$1:$C$6)</f>
        <v>2</v>
      </c>
    </row>
    <row r="95" spans="1:23" x14ac:dyDescent="0.35">
      <c r="A95" s="2" t="s">
        <v>167</v>
      </c>
      <c r="B95" s="3">
        <v>45761</v>
      </c>
      <c r="C95" s="2" t="s">
        <v>37</v>
      </c>
      <c r="D95" s="2" t="s">
        <v>64</v>
      </c>
      <c r="E95" s="2" t="s">
        <v>28</v>
      </c>
      <c r="F95" s="2" t="s">
        <v>75</v>
      </c>
      <c r="G95" s="2">
        <v>1708</v>
      </c>
      <c r="H95" s="2">
        <v>87</v>
      </c>
      <c r="I95" s="2">
        <v>1828.52</v>
      </c>
      <c r="J95" s="2">
        <v>150</v>
      </c>
      <c r="K95" s="2">
        <f t="shared" si="7"/>
        <v>1678.52</v>
      </c>
      <c r="L95" s="2">
        <v>1528.04</v>
      </c>
      <c r="M95" s="2">
        <f t="shared" si="8"/>
        <v>150.48000000000002</v>
      </c>
      <c r="N95" s="4">
        <f t="shared" si="9"/>
        <v>8.9650406310321007E-2</v>
      </c>
      <c r="O95" s="2">
        <f t="shared" si="10"/>
        <v>0.98274004683840743</v>
      </c>
      <c r="P95" s="2" t="str">
        <f t="shared" si="11"/>
        <v>LOW</v>
      </c>
      <c r="Q95" s="2">
        <v>3</v>
      </c>
      <c r="R95" s="2" t="s">
        <v>93</v>
      </c>
      <c r="S95" s="2" t="str">
        <f t="shared" si="12"/>
        <v>Fast</v>
      </c>
      <c r="T95" s="2" t="str">
        <f t="shared" si="13"/>
        <v>Risk</v>
      </c>
      <c r="U95" s="2" t="str">
        <f>_xlfn.XLOOKUP(C95,Customers!$A$1:$A$11,Customers!$B$1:$B$11)</f>
        <v>Lupin Pharmaceuticals</v>
      </c>
      <c r="V95" s="2" t="str">
        <f>_xlfn.XLOOKUP(D95,Employees!$A$1:$A$6,Employees!$B$1:$B$6)</f>
        <v>Arjun Patel</v>
      </c>
      <c r="W95" s="2">
        <f>_xlfn.XLOOKUP(F95,Categories!$A$1:$A$6,Categories!$C$1:$C$6)</f>
        <v>2</v>
      </c>
    </row>
    <row r="96" spans="1:23" x14ac:dyDescent="0.35">
      <c r="A96" s="2" t="s">
        <v>168</v>
      </c>
      <c r="B96" s="3">
        <v>45873</v>
      </c>
      <c r="C96" s="2" t="s">
        <v>21</v>
      </c>
      <c r="D96" s="2" t="s">
        <v>59</v>
      </c>
      <c r="E96" s="2" t="s">
        <v>20</v>
      </c>
      <c r="F96" s="2" t="s">
        <v>75</v>
      </c>
      <c r="G96" s="2">
        <v>346</v>
      </c>
      <c r="H96" s="2">
        <v>117</v>
      </c>
      <c r="I96" s="2">
        <v>1094.6500000000001</v>
      </c>
      <c r="J96" s="2">
        <v>150</v>
      </c>
      <c r="K96" s="2">
        <f t="shared" si="7"/>
        <v>944.65000000000009</v>
      </c>
      <c r="L96" s="2">
        <v>760.31</v>
      </c>
      <c r="M96" s="2">
        <f t="shared" si="8"/>
        <v>184.34000000000015</v>
      </c>
      <c r="N96" s="4">
        <f t="shared" si="9"/>
        <v>0.19514105753453673</v>
      </c>
      <c r="O96" s="2">
        <f t="shared" si="10"/>
        <v>2.7302023121387284</v>
      </c>
      <c r="P96" s="2" t="str">
        <f t="shared" si="11"/>
        <v>LOW</v>
      </c>
      <c r="Q96" s="2">
        <v>2</v>
      </c>
      <c r="R96" s="2" t="s">
        <v>88</v>
      </c>
      <c r="S96" s="2" t="str">
        <f t="shared" si="12"/>
        <v>Fast</v>
      </c>
      <c r="T96" s="2" t="str">
        <f t="shared" si="13"/>
        <v>Clear</v>
      </c>
      <c r="U96" s="2" t="str">
        <f>_xlfn.XLOOKUP(C96,Customers!$A$1:$A$11,Customers!$B$1:$B$11)</f>
        <v>Flipkart Internet Pvt Ltd</v>
      </c>
      <c r="V96" s="2" t="str">
        <f>_xlfn.XLOOKUP(D96,Employees!$A$1:$A$6,Employees!$B$1:$B$6)</f>
        <v>Neha Verma</v>
      </c>
      <c r="W96" s="2">
        <f>_xlfn.XLOOKUP(F96,Categories!$A$1:$A$6,Categories!$C$1:$C$6)</f>
        <v>2</v>
      </c>
    </row>
    <row r="97" spans="1:23" x14ac:dyDescent="0.35">
      <c r="A97" s="2" t="s">
        <v>169</v>
      </c>
      <c r="B97" s="3">
        <v>45716</v>
      </c>
      <c r="C97" s="2" t="s">
        <v>9</v>
      </c>
      <c r="D97" s="2" t="s">
        <v>51</v>
      </c>
      <c r="E97" s="2" t="s">
        <v>40</v>
      </c>
      <c r="F97" s="2" t="s">
        <v>74</v>
      </c>
      <c r="G97" s="2">
        <v>620</v>
      </c>
      <c r="H97" s="2">
        <v>587</v>
      </c>
      <c r="I97" s="2">
        <v>4465.09</v>
      </c>
      <c r="J97" s="2">
        <v>0</v>
      </c>
      <c r="K97" s="2">
        <f t="shared" si="7"/>
        <v>4465.09</v>
      </c>
      <c r="L97" s="2">
        <v>3791.91</v>
      </c>
      <c r="M97" s="2">
        <f t="shared" si="8"/>
        <v>673.18000000000029</v>
      </c>
      <c r="N97" s="4">
        <f t="shared" si="9"/>
        <v>0.15076515814910793</v>
      </c>
      <c r="O97" s="2">
        <f t="shared" si="10"/>
        <v>7.2017580645161292</v>
      </c>
      <c r="P97" s="2" t="str">
        <f t="shared" si="11"/>
        <v>LOW</v>
      </c>
      <c r="Q97" s="2">
        <v>7</v>
      </c>
      <c r="R97" s="2" t="s">
        <v>93</v>
      </c>
      <c r="S97" s="2" t="str">
        <f t="shared" si="12"/>
        <v>Delayed</v>
      </c>
      <c r="T97" s="2" t="str">
        <f t="shared" si="13"/>
        <v>Risk</v>
      </c>
      <c r="U97" s="2" t="str">
        <f>_xlfn.XLOOKUP(C97,Customers!$A$1:$A$11,Customers!$B$1:$B$11)</f>
        <v>Reliance Retail Ltd</v>
      </c>
      <c r="V97" s="2" t="str">
        <f>_xlfn.XLOOKUP(D97,Employees!$A$1:$A$6,Employees!$B$1:$B$6)</f>
        <v>Priya Sharma</v>
      </c>
      <c r="W97" s="2">
        <f>_xlfn.XLOOKUP(F97,Categories!$A$1:$A$6,Categories!$C$1:$C$6)</f>
        <v>1.5</v>
      </c>
    </row>
    <row r="98" spans="1:23" x14ac:dyDescent="0.35">
      <c r="A98" s="2" t="s">
        <v>170</v>
      </c>
      <c r="B98" s="3">
        <v>45777</v>
      </c>
      <c r="C98" s="2" t="s">
        <v>21</v>
      </c>
      <c r="D98" s="2" t="s">
        <v>55</v>
      </c>
      <c r="E98" s="2" t="s">
        <v>62</v>
      </c>
      <c r="F98" s="2" t="s">
        <v>71</v>
      </c>
      <c r="G98" s="2">
        <v>990</v>
      </c>
      <c r="H98" s="2">
        <v>171</v>
      </c>
      <c r="I98" s="2">
        <v>1574.25</v>
      </c>
      <c r="J98" s="2">
        <v>150</v>
      </c>
      <c r="K98" s="2">
        <f t="shared" si="7"/>
        <v>1424.25</v>
      </c>
      <c r="L98" s="2">
        <v>1112.6300000000001</v>
      </c>
      <c r="M98" s="2">
        <f t="shared" si="8"/>
        <v>311.61999999999989</v>
      </c>
      <c r="N98" s="4">
        <f t="shared" si="9"/>
        <v>0.21879585746884317</v>
      </c>
      <c r="O98" s="2">
        <f t="shared" si="10"/>
        <v>1.4386363636363637</v>
      </c>
      <c r="P98" s="2" t="str">
        <f t="shared" si="11"/>
        <v>LOW</v>
      </c>
      <c r="Q98" s="2">
        <v>1</v>
      </c>
      <c r="R98" s="2" t="s">
        <v>93</v>
      </c>
      <c r="S98" s="2" t="str">
        <f t="shared" si="12"/>
        <v>Fast</v>
      </c>
      <c r="T98" s="2" t="str">
        <f t="shared" si="13"/>
        <v>Risk</v>
      </c>
      <c r="U98" s="2" t="str">
        <f>_xlfn.XLOOKUP(C98,Customers!$A$1:$A$11,Customers!$B$1:$B$11)</f>
        <v>Flipkart Internet Pvt Ltd</v>
      </c>
      <c r="V98" s="2" t="str">
        <f>_xlfn.XLOOKUP(D98,Employees!$A$1:$A$6,Employees!$B$1:$B$6)</f>
        <v>Amit Kulkarni</v>
      </c>
      <c r="W98" s="2">
        <f>_xlfn.XLOOKUP(F98,Categories!$A$1:$A$6,Categories!$C$1:$C$6)</f>
        <v>2.5</v>
      </c>
    </row>
    <row r="99" spans="1:23" x14ac:dyDescent="0.35">
      <c r="A99" s="2" t="s">
        <v>171</v>
      </c>
      <c r="B99" s="3">
        <v>45760</v>
      </c>
      <c r="C99" s="2" t="s">
        <v>9</v>
      </c>
      <c r="D99" s="2" t="s">
        <v>55</v>
      </c>
      <c r="E99" s="2" t="s">
        <v>20</v>
      </c>
      <c r="F99" s="2" t="s">
        <v>74</v>
      </c>
      <c r="G99" s="2">
        <v>1602</v>
      </c>
      <c r="H99" s="2">
        <v>681</v>
      </c>
      <c r="I99" s="2">
        <v>6155.66</v>
      </c>
      <c r="J99" s="2">
        <v>150</v>
      </c>
      <c r="K99" s="2">
        <f t="shared" si="7"/>
        <v>6005.66</v>
      </c>
      <c r="L99" s="2">
        <v>5125.62</v>
      </c>
      <c r="M99" s="2">
        <f t="shared" si="8"/>
        <v>880.04</v>
      </c>
      <c r="N99" s="4">
        <f t="shared" si="9"/>
        <v>0.14653510188721972</v>
      </c>
      <c r="O99" s="2">
        <f t="shared" si="10"/>
        <v>3.7488514357053684</v>
      </c>
      <c r="P99" s="2" t="str">
        <f t="shared" si="11"/>
        <v>LOW</v>
      </c>
      <c r="Q99" s="2">
        <v>6</v>
      </c>
      <c r="R99" s="2" t="s">
        <v>93</v>
      </c>
      <c r="S99" s="2" t="str">
        <f t="shared" si="12"/>
        <v>Delayed</v>
      </c>
      <c r="T99" s="2" t="str">
        <f t="shared" si="13"/>
        <v>Risk</v>
      </c>
      <c r="U99" s="2" t="str">
        <f>_xlfn.XLOOKUP(C99,Customers!$A$1:$A$11,Customers!$B$1:$B$11)</f>
        <v>Reliance Retail Ltd</v>
      </c>
      <c r="V99" s="2" t="str">
        <f>_xlfn.XLOOKUP(D99,Employees!$A$1:$A$6,Employees!$B$1:$B$6)</f>
        <v>Amit Kulkarni</v>
      </c>
      <c r="W99" s="2">
        <f>_xlfn.XLOOKUP(F99,Categories!$A$1:$A$6,Categories!$C$1:$C$6)</f>
        <v>1.5</v>
      </c>
    </row>
    <row r="100" spans="1:23" x14ac:dyDescent="0.35">
      <c r="A100" s="2" t="s">
        <v>172</v>
      </c>
      <c r="B100" s="3">
        <v>45758</v>
      </c>
      <c r="C100" s="2" t="s">
        <v>33</v>
      </c>
      <c r="D100" s="2" t="s">
        <v>47</v>
      </c>
      <c r="E100" s="2" t="s">
        <v>20</v>
      </c>
      <c r="F100" s="2" t="s">
        <v>73</v>
      </c>
      <c r="G100" s="2">
        <v>1495</v>
      </c>
      <c r="H100" s="2">
        <v>206</v>
      </c>
      <c r="I100" s="2">
        <v>2560.69</v>
      </c>
      <c r="J100" s="2">
        <v>0</v>
      </c>
      <c r="K100" s="2">
        <f t="shared" si="7"/>
        <v>2560.69</v>
      </c>
      <c r="L100" s="2">
        <v>2138.66</v>
      </c>
      <c r="M100" s="2">
        <f t="shared" si="8"/>
        <v>422.0300000000002</v>
      </c>
      <c r="N100" s="4">
        <f t="shared" si="9"/>
        <v>0.16481104702248231</v>
      </c>
      <c r="O100" s="2">
        <f t="shared" si="10"/>
        <v>1.7128361204013378</v>
      </c>
      <c r="P100" s="2" t="str">
        <f t="shared" si="11"/>
        <v>LOW</v>
      </c>
      <c r="Q100" s="2">
        <v>7</v>
      </c>
      <c r="R100" s="2" t="s">
        <v>88</v>
      </c>
      <c r="S100" s="2" t="str">
        <f t="shared" si="12"/>
        <v>Delayed</v>
      </c>
      <c r="T100" s="2" t="str">
        <f t="shared" si="13"/>
        <v>Clear</v>
      </c>
      <c r="U100" s="2" t="str">
        <f>_xlfn.XLOOKUP(C100,Customers!$A$1:$A$11,Customers!$B$1:$B$11)</f>
        <v>Sun Pharmaceutical Industries</v>
      </c>
      <c r="V100" s="2" t="str">
        <f>_xlfn.XLOOKUP(D100,Employees!$A$1:$A$6,Employees!$B$1:$B$6)</f>
        <v>Rahul Mehta</v>
      </c>
      <c r="W100" s="2">
        <f>_xlfn.XLOOKUP(F100,Categories!$A$1:$A$6,Categories!$C$1:$C$6)</f>
        <v>3</v>
      </c>
    </row>
    <row r="101" spans="1:23" x14ac:dyDescent="0.35">
      <c r="A101" s="2" t="s">
        <v>173</v>
      </c>
      <c r="B101" s="3">
        <v>45711</v>
      </c>
      <c r="C101" s="2" t="s">
        <v>13</v>
      </c>
      <c r="D101" s="2" t="s">
        <v>47</v>
      </c>
      <c r="E101" s="2" t="s">
        <v>62</v>
      </c>
      <c r="F101" s="2" t="s">
        <v>71</v>
      </c>
      <c r="G101" s="2">
        <v>542</v>
      </c>
      <c r="H101" s="2">
        <v>401</v>
      </c>
      <c r="I101" s="2">
        <v>3052.68</v>
      </c>
      <c r="J101" s="2">
        <v>150</v>
      </c>
      <c r="K101" s="2">
        <f t="shared" si="7"/>
        <v>2902.68</v>
      </c>
      <c r="L101" s="2">
        <v>1856.9</v>
      </c>
      <c r="M101" s="2">
        <f t="shared" si="8"/>
        <v>1045.7799999999997</v>
      </c>
      <c r="N101" s="4">
        <f t="shared" si="9"/>
        <v>0.36028084390976606</v>
      </c>
      <c r="O101" s="2">
        <f t="shared" si="10"/>
        <v>5.3554981549815492</v>
      </c>
      <c r="P101" s="2" t="str">
        <f t="shared" si="11"/>
        <v>MEDIUM</v>
      </c>
      <c r="Q101" s="2">
        <v>1</v>
      </c>
      <c r="R101" s="2" t="s">
        <v>90</v>
      </c>
      <c r="S101" s="2" t="str">
        <f t="shared" si="12"/>
        <v>Fast</v>
      </c>
      <c r="T101" s="2" t="str">
        <f t="shared" si="13"/>
        <v>Risk</v>
      </c>
      <c r="U101" s="2" t="str">
        <f>_xlfn.XLOOKUP(C101,Customers!$A$1:$A$11,Customers!$B$1:$B$11)</f>
        <v xml:space="preserve">Tata Steel Limited </v>
      </c>
      <c r="V101" s="2" t="str">
        <f>_xlfn.XLOOKUP(D101,Employees!$A$1:$A$6,Employees!$B$1:$B$6)</f>
        <v>Rahul Mehta</v>
      </c>
      <c r="W101" s="2">
        <f>_xlfn.XLOOKUP(F101,Categories!$A$1:$A$6,Categories!$C$1:$C$6)</f>
        <v>2.5</v>
      </c>
    </row>
    <row r="102" spans="1:23" x14ac:dyDescent="0.35">
      <c r="A102" s="2" t="s">
        <v>340</v>
      </c>
      <c r="B102" s="3">
        <v>45750</v>
      </c>
      <c r="C102" s="2" t="s">
        <v>33</v>
      </c>
      <c r="D102" s="2" t="s">
        <v>47</v>
      </c>
      <c r="E102" s="2" t="s">
        <v>40</v>
      </c>
      <c r="F102" s="2" t="s">
        <v>72</v>
      </c>
      <c r="G102" s="2">
        <v>680</v>
      </c>
      <c r="H102" s="2">
        <v>486</v>
      </c>
      <c r="I102" s="2">
        <v>3739.42</v>
      </c>
      <c r="J102" s="2">
        <v>150</v>
      </c>
      <c r="K102" s="2">
        <f t="shared" si="7"/>
        <v>3589.42</v>
      </c>
      <c r="L102" s="2">
        <v>3123.77</v>
      </c>
      <c r="M102" s="2">
        <f t="shared" si="8"/>
        <v>465.65000000000009</v>
      </c>
      <c r="N102" s="4">
        <f t="shared" si="9"/>
        <v>0.12972847981010863</v>
      </c>
      <c r="O102" s="2">
        <f t="shared" si="10"/>
        <v>5.2785588235294121</v>
      </c>
      <c r="P102" s="2" t="str">
        <f t="shared" si="11"/>
        <v>LOW</v>
      </c>
      <c r="Q102" s="2">
        <v>4</v>
      </c>
      <c r="R102" s="2" t="s">
        <v>93</v>
      </c>
      <c r="S102" s="2" t="str">
        <f t="shared" si="12"/>
        <v>Normal</v>
      </c>
      <c r="T102" s="2" t="str">
        <f t="shared" si="13"/>
        <v>Risk</v>
      </c>
      <c r="U102" s="2" t="str">
        <f>_xlfn.XLOOKUP(C102,Customers!$A$1:$A$11,Customers!$B$1:$B$11)</f>
        <v>Sun Pharmaceutical Industries</v>
      </c>
      <c r="V102" s="2" t="str">
        <f>_xlfn.XLOOKUP(D102,Employees!$A$1:$A$6,Employees!$B$1:$B$6)</f>
        <v>Rahul Mehta</v>
      </c>
      <c r="W102" s="2">
        <f>_xlfn.XLOOKUP(F102,Categories!$A$1:$A$6,Categories!$C$1:$C$6)</f>
        <v>2</v>
      </c>
    </row>
    <row r="103" spans="1:23" x14ac:dyDescent="0.35">
      <c r="A103" s="2" t="s">
        <v>174</v>
      </c>
      <c r="B103" s="3">
        <v>45687</v>
      </c>
      <c r="C103" s="2" t="s">
        <v>29</v>
      </c>
      <c r="D103" s="2" t="s">
        <v>55</v>
      </c>
      <c r="E103" s="2" t="s">
        <v>20</v>
      </c>
      <c r="F103" s="2" t="s">
        <v>73</v>
      </c>
      <c r="G103" s="2">
        <v>380</v>
      </c>
      <c r="H103" s="2">
        <v>220</v>
      </c>
      <c r="I103" s="2">
        <v>2124.79</v>
      </c>
      <c r="J103" s="2">
        <v>100</v>
      </c>
      <c r="K103" s="2">
        <f t="shared" si="7"/>
        <v>2024.79</v>
      </c>
      <c r="L103" s="2">
        <v>1747.73</v>
      </c>
      <c r="M103" s="2">
        <f t="shared" si="8"/>
        <v>277.05999999999995</v>
      </c>
      <c r="N103" s="4">
        <f t="shared" si="9"/>
        <v>0.13683394327312953</v>
      </c>
      <c r="O103" s="2">
        <f t="shared" si="10"/>
        <v>5.328394736842105</v>
      </c>
      <c r="P103" s="2" t="str">
        <f t="shared" si="11"/>
        <v>LOW</v>
      </c>
      <c r="Q103" s="2">
        <v>1</v>
      </c>
      <c r="R103" s="2" t="s">
        <v>88</v>
      </c>
      <c r="S103" s="2" t="str">
        <f t="shared" si="12"/>
        <v>Fast</v>
      </c>
      <c r="T103" s="2" t="str">
        <f t="shared" si="13"/>
        <v>Clear</v>
      </c>
      <c r="U103" s="2" t="str">
        <f>_xlfn.XLOOKUP(C103,Customers!$A$1:$A$11,Customers!$B$1:$B$11)</f>
        <v>ITC Limited Foods Division</v>
      </c>
      <c r="V103" s="2" t="str">
        <f>_xlfn.XLOOKUP(D103,Employees!$A$1:$A$6,Employees!$B$1:$B$6)</f>
        <v>Amit Kulkarni</v>
      </c>
      <c r="W103" s="2">
        <f>_xlfn.XLOOKUP(F103,Categories!$A$1:$A$6,Categories!$C$1:$C$6)</f>
        <v>3</v>
      </c>
    </row>
    <row r="104" spans="1:23" x14ac:dyDescent="0.35">
      <c r="A104" s="2" t="s">
        <v>175</v>
      </c>
      <c r="B104" s="3">
        <v>45671</v>
      </c>
      <c r="C104" s="2" t="s">
        <v>5</v>
      </c>
      <c r="D104" s="2" t="s">
        <v>59</v>
      </c>
      <c r="E104" s="2" t="s">
        <v>40</v>
      </c>
      <c r="F104" s="2" t="s">
        <v>73</v>
      </c>
      <c r="G104" s="2">
        <v>110</v>
      </c>
      <c r="H104" s="2">
        <v>733</v>
      </c>
      <c r="I104" s="2">
        <v>4789.01</v>
      </c>
      <c r="J104" s="2">
        <v>50</v>
      </c>
      <c r="K104" s="2">
        <f t="shared" si="7"/>
        <v>4739.01</v>
      </c>
      <c r="L104" s="2">
        <v>3772.52</v>
      </c>
      <c r="M104" s="2">
        <f t="shared" si="8"/>
        <v>966.49000000000024</v>
      </c>
      <c r="N104" s="4">
        <f t="shared" si="9"/>
        <v>0.20394343966355846</v>
      </c>
      <c r="O104" s="2">
        <f t="shared" si="10"/>
        <v>43.081909090909093</v>
      </c>
      <c r="P104" s="2" t="str">
        <f t="shared" si="11"/>
        <v>LOW</v>
      </c>
      <c r="Q104" s="2">
        <v>2</v>
      </c>
      <c r="R104" s="2" t="s">
        <v>88</v>
      </c>
      <c r="S104" s="2" t="str">
        <f t="shared" si="12"/>
        <v>Fast</v>
      </c>
      <c r="T104" s="2" t="str">
        <f t="shared" si="13"/>
        <v>Clear</v>
      </c>
      <c r="U104" s="2" t="str">
        <f>_xlfn.XLOOKUP(C104,Customers!$A$1:$A$11,Customers!$B$1:$B$11)</f>
        <v xml:space="preserve">  Apollo Hospitals  </v>
      </c>
      <c r="V104" s="2" t="str">
        <f>_xlfn.XLOOKUP(D104,Employees!$A$1:$A$6,Employees!$B$1:$B$6)</f>
        <v>Neha Verma</v>
      </c>
      <c r="W104" s="2">
        <f>_xlfn.XLOOKUP(F104,Categories!$A$1:$A$6,Categories!$C$1:$C$6)</f>
        <v>3</v>
      </c>
    </row>
    <row r="105" spans="1:23" x14ac:dyDescent="0.35">
      <c r="A105" s="2" t="s">
        <v>176</v>
      </c>
      <c r="B105" s="3">
        <v>45903</v>
      </c>
      <c r="C105" s="2" t="s">
        <v>33</v>
      </c>
      <c r="D105" s="2" t="s">
        <v>64</v>
      </c>
      <c r="E105" s="2" t="s">
        <v>62</v>
      </c>
      <c r="F105" s="2" t="s">
        <v>72</v>
      </c>
      <c r="G105" s="2">
        <v>390</v>
      </c>
      <c r="H105" s="2">
        <v>737</v>
      </c>
      <c r="I105" s="2">
        <v>5410.26</v>
      </c>
      <c r="J105" s="2">
        <v>0</v>
      </c>
      <c r="K105" s="2">
        <f t="shared" si="7"/>
        <v>5410.26</v>
      </c>
      <c r="L105" s="2">
        <v>4206.1899999999996</v>
      </c>
      <c r="M105" s="2">
        <f t="shared" si="8"/>
        <v>1204.0700000000006</v>
      </c>
      <c r="N105" s="4">
        <f t="shared" si="9"/>
        <v>0.22255307508326783</v>
      </c>
      <c r="O105" s="2">
        <f t="shared" si="10"/>
        <v>13.87246153846154</v>
      </c>
      <c r="P105" s="2" t="str">
        <f t="shared" si="11"/>
        <v>MEDIUM</v>
      </c>
      <c r="Q105" s="2">
        <v>8</v>
      </c>
      <c r="R105" s="2" t="s">
        <v>88</v>
      </c>
      <c r="S105" s="2" t="str">
        <f t="shared" si="12"/>
        <v>Delayed</v>
      </c>
      <c r="T105" s="2" t="str">
        <f t="shared" si="13"/>
        <v>Clear</v>
      </c>
      <c r="U105" s="2" t="str">
        <f>_xlfn.XLOOKUP(C105,Customers!$A$1:$A$11,Customers!$B$1:$B$11)</f>
        <v>Sun Pharmaceutical Industries</v>
      </c>
      <c r="V105" s="2" t="str">
        <f>_xlfn.XLOOKUP(D105,Employees!$A$1:$A$6,Employees!$B$1:$B$6)</f>
        <v>Arjun Patel</v>
      </c>
      <c r="W105" s="2">
        <f>_xlfn.XLOOKUP(F105,Categories!$A$1:$A$6,Categories!$C$1:$C$6)</f>
        <v>2</v>
      </c>
    </row>
    <row r="106" spans="1:23" x14ac:dyDescent="0.35">
      <c r="A106" s="2" t="s">
        <v>177</v>
      </c>
      <c r="B106" s="3">
        <v>46095</v>
      </c>
      <c r="C106" s="2" t="s">
        <v>17</v>
      </c>
      <c r="D106" s="2" t="s">
        <v>64</v>
      </c>
      <c r="E106" s="2" t="s">
        <v>40</v>
      </c>
      <c r="F106" s="2" t="s">
        <v>72</v>
      </c>
      <c r="G106" s="2">
        <v>1742</v>
      </c>
      <c r="H106" s="2">
        <v>494</v>
      </c>
      <c r="I106" s="2">
        <v>5239.6499999999996</v>
      </c>
      <c r="J106" s="2">
        <v>150</v>
      </c>
      <c r="K106" s="2">
        <f t="shared" si="7"/>
        <v>5089.6499999999996</v>
      </c>
      <c r="L106" s="2">
        <v>3400.99</v>
      </c>
      <c r="M106" s="2">
        <f t="shared" si="8"/>
        <v>1688.6599999999999</v>
      </c>
      <c r="N106" s="4">
        <f t="shared" si="9"/>
        <v>0.33178312850588942</v>
      </c>
      <c r="O106" s="2">
        <f t="shared" si="10"/>
        <v>2.9217278989667048</v>
      </c>
      <c r="P106" s="2" t="str">
        <f t="shared" si="11"/>
        <v>MEDIUM</v>
      </c>
      <c r="Q106" s="2">
        <v>4</v>
      </c>
      <c r="R106" s="2" t="s">
        <v>88</v>
      </c>
      <c r="S106" s="2" t="str">
        <f t="shared" si="12"/>
        <v>Normal</v>
      </c>
      <c r="T106" s="2" t="str">
        <f t="shared" si="13"/>
        <v>Clear</v>
      </c>
      <c r="U106" s="2" t="str">
        <f>_xlfn.XLOOKUP(C106,Customers!$A$1:$A$11,Customers!$B$1:$B$11)</f>
        <v xml:space="preserve"> Fortis Healthcare</v>
      </c>
      <c r="V106" s="2" t="str">
        <f>_xlfn.XLOOKUP(D106,Employees!$A$1:$A$6,Employees!$B$1:$B$6)</f>
        <v>Arjun Patel</v>
      </c>
      <c r="W106" s="2">
        <f>_xlfn.XLOOKUP(F106,Categories!$A$1:$A$6,Categories!$C$1:$C$6)</f>
        <v>2</v>
      </c>
    </row>
    <row r="107" spans="1:23" x14ac:dyDescent="0.35">
      <c r="A107" s="2" t="s">
        <v>341</v>
      </c>
      <c r="B107" s="3">
        <v>45700</v>
      </c>
      <c r="C107" s="2" t="s">
        <v>5</v>
      </c>
      <c r="D107" s="2" t="s">
        <v>55</v>
      </c>
      <c r="E107" s="2" t="s">
        <v>28</v>
      </c>
      <c r="F107" s="2" t="s">
        <v>75</v>
      </c>
      <c r="G107" s="2">
        <v>834</v>
      </c>
      <c r="H107" s="2">
        <v>185</v>
      </c>
      <c r="I107" s="2">
        <v>2014.85</v>
      </c>
      <c r="J107" s="2">
        <v>50</v>
      </c>
      <c r="K107" s="2">
        <f t="shared" si="7"/>
        <v>1964.85</v>
      </c>
      <c r="L107" s="2">
        <v>1307.0999999999999</v>
      </c>
      <c r="M107" s="2">
        <f t="shared" si="8"/>
        <v>657.75</v>
      </c>
      <c r="N107" s="4">
        <f t="shared" si="9"/>
        <v>0.33475837850217577</v>
      </c>
      <c r="O107" s="2">
        <f t="shared" si="10"/>
        <v>2.3559352517985612</v>
      </c>
      <c r="P107" s="2" t="str">
        <f t="shared" si="11"/>
        <v>LOW</v>
      </c>
      <c r="Q107" s="2">
        <v>1</v>
      </c>
      <c r="R107" s="2" t="s">
        <v>88</v>
      </c>
      <c r="S107" s="2" t="str">
        <f t="shared" si="12"/>
        <v>Fast</v>
      </c>
      <c r="T107" s="2" t="str">
        <f t="shared" si="13"/>
        <v>Clear</v>
      </c>
      <c r="U107" s="2" t="str">
        <f>_xlfn.XLOOKUP(C107,Customers!$A$1:$A$11,Customers!$B$1:$B$11)</f>
        <v xml:space="preserve">  Apollo Hospitals  </v>
      </c>
      <c r="V107" s="2" t="str">
        <f>_xlfn.XLOOKUP(D107,Employees!$A$1:$A$6,Employees!$B$1:$B$6)</f>
        <v>Amit Kulkarni</v>
      </c>
      <c r="W107" s="2">
        <f>_xlfn.XLOOKUP(F107,Categories!$A$1:$A$6,Categories!$C$1:$C$6)</f>
        <v>2</v>
      </c>
    </row>
    <row r="108" spans="1:23" x14ac:dyDescent="0.35">
      <c r="A108" s="2" t="s">
        <v>342</v>
      </c>
      <c r="B108" s="3">
        <v>45870</v>
      </c>
      <c r="C108" s="2" t="s">
        <v>25</v>
      </c>
      <c r="D108" s="2" t="s">
        <v>51</v>
      </c>
      <c r="E108" s="2" t="s">
        <v>20</v>
      </c>
      <c r="F108" s="2" t="s">
        <v>72</v>
      </c>
      <c r="G108" s="2">
        <v>1629</v>
      </c>
      <c r="H108" s="2">
        <v>204</v>
      </c>
      <c r="I108" s="2">
        <v>2658.31</v>
      </c>
      <c r="J108" s="2">
        <v>150</v>
      </c>
      <c r="K108" s="2">
        <f t="shared" si="7"/>
        <v>2508.31</v>
      </c>
      <c r="L108" s="2">
        <v>2119.4299999999998</v>
      </c>
      <c r="M108" s="2">
        <f t="shared" si="8"/>
        <v>388.88000000000011</v>
      </c>
      <c r="N108" s="4">
        <f t="shared" si="9"/>
        <v>0.15503665814831505</v>
      </c>
      <c r="O108" s="2">
        <f t="shared" si="10"/>
        <v>1.5397851442602823</v>
      </c>
      <c r="P108" s="2" t="str">
        <f t="shared" si="11"/>
        <v>LOW</v>
      </c>
      <c r="Q108" s="2">
        <v>8</v>
      </c>
      <c r="R108" s="2" t="s">
        <v>90</v>
      </c>
      <c r="S108" s="2" t="str">
        <f t="shared" si="12"/>
        <v>Delayed</v>
      </c>
      <c r="T108" s="2" t="str">
        <f t="shared" si="13"/>
        <v>Risk</v>
      </c>
      <c r="U108" s="2" t="str">
        <f>_xlfn.XLOOKUP(C108,Customers!$A$1:$A$11,Customers!$B$1:$B$11)</f>
        <v xml:space="preserve"> Amazon Seller Services Pvt Ltd </v>
      </c>
      <c r="V108" s="2" t="str">
        <f>_xlfn.XLOOKUP(D108,Employees!$A$1:$A$6,Employees!$B$1:$B$6)</f>
        <v>Priya Sharma</v>
      </c>
      <c r="W108" s="2">
        <f>_xlfn.XLOOKUP(F108,Categories!$A$1:$A$6,Categories!$C$1:$C$6)</f>
        <v>2</v>
      </c>
    </row>
    <row r="109" spans="1:23" x14ac:dyDescent="0.35">
      <c r="A109" s="2" t="s">
        <v>178</v>
      </c>
      <c r="B109" s="3">
        <v>46095</v>
      </c>
      <c r="C109" s="2" t="s">
        <v>37</v>
      </c>
      <c r="D109" s="2" t="s">
        <v>47</v>
      </c>
      <c r="E109" s="2" t="s">
        <v>20</v>
      </c>
      <c r="F109" s="2" t="s">
        <v>75</v>
      </c>
      <c r="G109" s="2">
        <v>1465</v>
      </c>
      <c r="H109" s="2">
        <v>196</v>
      </c>
      <c r="I109" s="2">
        <v>2434.4299999999998</v>
      </c>
      <c r="J109" s="2">
        <v>150</v>
      </c>
      <c r="K109" s="2">
        <f t="shared" si="7"/>
        <v>2284.4299999999998</v>
      </c>
      <c r="L109" s="2">
        <v>1977.69</v>
      </c>
      <c r="M109" s="2">
        <f t="shared" si="8"/>
        <v>306.73999999999978</v>
      </c>
      <c r="N109" s="4">
        <f t="shared" si="9"/>
        <v>0.13427419531349169</v>
      </c>
      <c r="O109" s="2">
        <f t="shared" si="10"/>
        <v>1.5593378839590442</v>
      </c>
      <c r="P109" s="2" t="str">
        <f t="shared" si="11"/>
        <v>LOW</v>
      </c>
      <c r="Q109" s="2">
        <v>3</v>
      </c>
      <c r="R109" s="2" t="s">
        <v>93</v>
      </c>
      <c r="S109" s="2" t="str">
        <f t="shared" si="12"/>
        <v>Fast</v>
      </c>
      <c r="T109" s="2" t="str">
        <f t="shared" si="13"/>
        <v>Risk</v>
      </c>
      <c r="U109" s="2" t="str">
        <f>_xlfn.XLOOKUP(C109,Customers!$A$1:$A$11,Customers!$B$1:$B$11)</f>
        <v>Lupin Pharmaceuticals</v>
      </c>
      <c r="V109" s="2" t="str">
        <f>_xlfn.XLOOKUP(D109,Employees!$A$1:$A$6,Employees!$B$1:$B$6)</f>
        <v>Rahul Mehta</v>
      </c>
      <c r="W109" s="2">
        <f>_xlfn.XLOOKUP(F109,Categories!$A$1:$A$6,Categories!$C$1:$C$6)</f>
        <v>2</v>
      </c>
    </row>
    <row r="110" spans="1:23" x14ac:dyDescent="0.35">
      <c r="A110" s="2" t="s">
        <v>179</v>
      </c>
      <c r="B110" s="3">
        <v>45751</v>
      </c>
      <c r="C110" s="2" t="s">
        <v>25</v>
      </c>
      <c r="D110" s="2" t="s">
        <v>59</v>
      </c>
      <c r="E110" s="2" t="s">
        <v>62</v>
      </c>
      <c r="F110" s="2" t="s">
        <v>75</v>
      </c>
      <c r="G110" s="2">
        <v>433</v>
      </c>
      <c r="H110" s="2">
        <v>755</v>
      </c>
      <c r="I110" s="2">
        <v>7026.85</v>
      </c>
      <c r="J110" s="2">
        <v>150</v>
      </c>
      <c r="K110" s="2">
        <f t="shared" si="7"/>
        <v>6876.85</v>
      </c>
      <c r="L110" s="2">
        <v>4536.67</v>
      </c>
      <c r="M110" s="2">
        <f t="shared" si="8"/>
        <v>2340.1800000000003</v>
      </c>
      <c r="N110" s="4">
        <f t="shared" si="9"/>
        <v>0.34029824701716632</v>
      </c>
      <c r="O110" s="2">
        <f t="shared" si="10"/>
        <v>15.881870669745959</v>
      </c>
      <c r="P110" s="2" t="str">
        <f t="shared" si="11"/>
        <v>HIGH</v>
      </c>
      <c r="Q110" s="2">
        <v>6</v>
      </c>
      <c r="R110" s="2" t="s">
        <v>90</v>
      </c>
      <c r="S110" s="2" t="str">
        <f t="shared" si="12"/>
        <v>Delayed</v>
      </c>
      <c r="T110" s="2" t="str">
        <f t="shared" si="13"/>
        <v>Risk</v>
      </c>
      <c r="U110" s="2" t="str">
        <f>_xlfn.XLOOKUP(C110,Customers!$A$1:$A$11,Customers!$B$1:$B$11)</f>
        <v xml:space="preserve"> Amazon Seller Services Pvt Ltd </v>
      </c>
      <c r="V110" s="2" t="str">
        <f>_xlfn.XLOOKUP(D110,Employees!$A$1:$A$6,Employees!$B$1:$B$6)</f>
        <v>Neha Verma</v>
      </c>
      <c r="W110" s="2">
        <f>_xlfn.XLOOKUP(F110,Categories!$A$1:$A$6,Categories!$C$1:$C$6)</f>
        <v>2</v>
      </c>
    </row>
    <row r="111" spans="1:23" x14ac:dyDescent="0.35">
      <c r="A111" s="2" t="s">
        <v>343</v>
      </c>
      <c r="B111" s="3">
        <v>45753</v>
      </c>
      <c r="C111" s="2" t="s">
        <v>41</v>
      </c>
      <c r="D111" s="2" t="s">
        <v>47</v>
      </c>
      <c r="E111" s="2" t="s">
        <v>62</v>
      </c>
      <c r="F111" s="2" t="s">
        <v>71</v>
      </c>
      <c r="G111" s="2">
        <v>479</v>
      </c>
      <c r="H111" s="2">
        <v>745</v>
      </c>
      <c r="I111" s="2">
        <v>6383.61</v>
      </c>
      <c r="J111" s="2">
        <v>50</v>
      </c>
      <c r="K111" s="2">
        <f t="shared" si="7"/>
        <v>6333.61</v>
      </c>
      <c r="L111" s="2">
        <v>4277.38</v>
      </c>
      <c r="M111" s="2">
        <f t="shared" si="8"/>
        <v>2056.2299999999996</v>
      </c>
      <c r="N111" s="4">
        <f t="shared" si="9"/>
        <v>0.32465371249571723</v>
      </c>
      <c r="O111" s="2">
        <f t="shared" si="10"/>
        <v>13.222567849686847</v>
      </c>
      <c r="P111" s="2" t="str">
        <f t="shared" si="11"/>
        <v>HIGH</v>
      </c>
      <c r="Q111" s="2">
        <v>6</v>
      </c>
      <c r="R111" s="2" t="s">
        <v>93</v>
      </c>
      <c r="S111" s="2" t="str">
        <f t="shared" si="12"/>
        <v>Delayed</v>
      </c>
      <c r="T111" s="2" t="str">
        <f t="shared" si="13"/>
        <v>Risk</v>
      </c>
      <c r="U111" s="2" t="str">
        <f>_xlfn.XLOOKUP(C111,Customers!$A$1:$A$11,Customers!$B$1:$B$11)</f>
        <v>BigBasket Retail Pvt Ltd</v>
      </c>
      <c r="V111" s="2" t="str">
        <f>_xlfn.XLOOKUP(D111,Employees!$A$1:$A$6,Employees!$B$1:$B$6)</f>
        <v>Rahul Mehta</v>
      </c>
      <c r="W111" s="2">
        <f>_xlfn.XLOOKUP(F111,Categories!$A$1:$A$6,Categories!$C$1:$C$6)</f>
        <v>2.5</v>
      </c>
    </row>
    <row r="112" spans="1:23" x14ac:dyDescent="0.35">
      <c r="A112" s="2" t="s">
        <v>180</v>
      </c>
      <c r="B112" s="3">
        <v>45727</v>
      </c>
      <c r="C112" s="2" t="s">
        <v>13</v>
      </c>
      <c r="D112" s="2" t="s">
        <v>51</v>
      </c>
      <c r="E112" s="2" t="s">
        <v>40</v>
      </c>
      <c r="F112" s="2" t="s">
        <v>73</v>
      </c>
      <c r="G112" s="2">
        <v>411</v>
      </c>
      <c r="H112" s="2">
        <v>320</v>
      </c>
      <c r="I112" s="2">
        <v>3177.07</v>
      </c>
      <c r="J112" s="2">
        <v>150</v>
      </c>
      <c r="K112" s="2">
        <f t="shared" si="7"/>
        <v>3027.07</v>
      </c>
      <c r="L112" s="2">
        <v>2157.58</v>
      </c>
      <c r="M112" s="2">
        <f t="shared" si="8"/>
        <v>869.49000000000024</v>
      </c>
      <c r="N112" s="4">
        <f t="shared" si="9"/>
        <v>0.28723815438691547</v>
      </c>
      <c r="O112" s="2">
        <f t="shared" si="10"/>
        <v>7.365133819951339</v>
      </c>
      <c r="P112" s="2" t="str">
        <f t="shared" si="11"/>
        <v>LOW</v>
      </c>
      <c r="Q112" s="2">
        <v>6</v>
      </c>
      <c r="R112" s="2" t="s">
        <v>93</v>
      </c>
      <c r="S112" s="2" t="str">
        <f t="shared" si="12"/>
        <v>Delayed</v>
      </c>
      <c r="T112" s="2" t="str">
        <f t="shared" si="13"/>
        <v>Risk</v>
      </c>
      <c r="U112" s="2" t="str">
        <f>_xlfn.XLOOKUP(C112,Customers!$A$1:$A$11,Customers!$B$1:$B$11)</f>
        <v xml:space="preserve">Tata Steel Limited </v>
      </c>
      <c r="V112" s="2" t="str">
        <f>_xlfn.XLOOKUP(D112,Employees!$A$1:$A$6,Employees!$B$1:$B$6)</f>
        <v>Priya Sharma</v>
      </c>
      <c r="W112" s="2">
        <f>_xlfn.XLOOKUP(F112,Categories!$A$1:$A$6,Categories!$C$1:$C$6)</f>
        <v>3</v>
      </c>
    </row>
    <row r="113" spans="1:23" x14ac:dyDescent="0.35">
      <c r="A113" s="2" t="s">
        <v>344</v>
      </c>
      <c r="B113" s="3">
        <v>45726</v>
      </c>
      <c r="C113" s="2" t="s">
        <v>17</v>
      </c>
      <c r="D113" s="2" t="s">
        <v>51</v>
      </c>
      <c r="E113" s="2" t="s">
        <v>62</v>
      </c>
      <c r="F113" s="2" t="s">
        <v>75</v>
      </c>
      <c r="G113" s="2">
        <v>587</v>
      </c>
      <c r="H113" s="2">
        <v>376</v>
      </c>
      <c r="I113" s="2">
        <v>3048.17</v>
      </c>
      <c r="J113" s="2">
        <v>0</v>
      </c>
      <c r="K113" s="2">
        <f t="shared" si="7"/>
        <v>3048.17</v>
      </c>
      <c r="L113" s="2">
        <v>2059.4299999999998</v>
      </c>
      <c r="M113" s="2">
        <f t="shared" si="8"/>
        <v>988.74000000000024</v>
      </c>
      <c r="N113" s="4">
        <f t="shared" si="9"/>
        <v>0.3243716721836381</v>
      </c>
      <c r="O113" s="2">
        <f t="shared" si="10"/>
        <v>5.1927938671209537</v>
      </c>
      <c r="P113" s="2" t="str">
        <f t="shared" si="11"/>
        <v>LOW</v>
      </c>
      <c r="Q113" s="2">
        <v>4</v>
      </c>
      <c r="R113" s="2" t="s">
        <v>90</v>
      </c>
      <c r="S113" s="2" t="str">
        <f t="shared" si="12"/>
        <v>Normal</v>
      </c>
      <c r="T113" s="2" t="str">
        <f t="shared" si="13"/>
        <v>Risk</v>
      </c>
      <c r="U113" s="2" t="str">
        <f>_xlfn.XLOOKUP(C113,Customers!$A$1:$A$11,Customers!$B$1:$B$11)</f>
        <v xml:space="preserve"> Fortis Healthcare</v>
      </c>
      <c r="V113" s="2" t="str">
        <f>_xlfn.XLOOKUP(D113,Employees!$A$1:$A$6,Employees!$B$1:$B$6)</f>
        <v>Priya Sharma</v>
      </c>
      <c r="W113" s="2">
        <f>_xlfn.XLOOKUP(F113,Categories!$A$1:$A$6,Categories!$C$1:$C$6)</f>
        <v>2</v>
      </c>
    </row>
    <row r="114" spans="1:23" x14ac:dyDescent="0.35">
      <c r="A114" s="2" t="s">
        <v>345</v>
      </c>
      <c r="B114" s="3">
        <v>46095</v>
      </c>
      <c r="C114" s="2" t="s">
        <v>5</v>
      </c>
      <c r="D114" s="2" t="s">
        <v>59</v>
      </c>
      <c r="E114" s="2" t="s">
        <v>40</v>
      </c>
      <c r="F114" s="2" t="s">
        <v>73</v>
      </c>
      <c r="G114" s="2">
        <v>1743</v>
      </c>
      <c r="H114" s="2">
        <v>117</v>
      </c>
      <c r="I114" s="2">
        <v>2135.66</v>
      </c>
      <c r="J114" s="2">
        <v>150</v>
      </c>
      <c r="K114" s="2">
        <f t="shared" si="7"/>
        <v>1985.6599999999999</v>
      </c>
      <c r="L114" s="2">
        <v>1712.47</v>
      </c>
      <c r="M114" s="2">
        <f t="shared" si="8"/>
        <v>273.18999999999983</v>
      </c>
      <c r="N114" s="4">
        <f t="shared" si="9"/>
        <v>0.13758145906147068</v>
      </c>
      <c r="O114" s="2">
        <f t="shared" si="10"/>
        <v>1.1392197360872058</v>
      </c>
      <c r="P114" s="2" t="str">
        <f t="shared" si="11"/>
        <v>LOW</v>
      </c>
      <c r="Q114" s="2">
        <v>8</v>
      </c>
      <c r="R114" s="2" t="s">
        <v>88</v>
      </c>
      <c r="S114" s="2" t="str">
        <f t="shared" si="12"/>
        <v>Delayed</v>
      </c>
      <c r="T114" s="2" t="str">
        <f t="shared" si="13"/>
        <v>Clear</v>
      </c>
      <c r="U114" s="2" t="str">
        <f>_xlfn.XLOOKUP(C114,Customers!$A$1:$A$11,Customers!$B$1:$B$11)</f>
        <v xml:space="preserve">  Apollo Hospitals  </v>
      </c>
      <c r="V114" s="2" t="str">
        <f>_xlfn.XLOOKUP(D114,Employees!$A$1:$A$6,Employees!$B$1:$B$6)</f>
        <v>Neha Verma</v>
      </c>
      <c r="W114" s="2">
        <f>_xlfn.XLOOKUP(F114,Categories!$A$1:$A$6,Categories!$C$1:$C$6)</f>
        <v>3</v>
      </c>
    </row>
    <row r="115" spans="1:23" x14ac:dyDescent="0.35">
      <c r="A115" s="2" t="s">
        <v>181</v>
      </c>
      <c r="B115" s="3">
        <v>45701</v>
      </c>
      <c r="C115" s="2" t="s">
        <v>41</v>
      </c>
      <c r="D115" s="2" t="s">
        <v>47</v>
      </c>
      <c r="E115" s="2" t="s">
        <v>62</v>
      </c>
      <c r="F115" s="2" t="s">
        <v>72</v>
      </c>
      <c r="G115" s="2">
        <v>1627</v>
      </c>
      <c r="H115" s="2">
        <v>201</v>
      </c>
      <c r="I115" s="2">
        <v>2499.5500000000002</v>
      </c>
      <c r="J115" s="2">
        <v>100</v>
      </c>
      <c r="K115" s="2">
        <f t="shared" si="7"/>
        <v>2399.5500000000002</v>
      </c>
      <c r="L115" s="2">
        <v>1619.26</v>
      </c>
      <c r="M115" s="2">
        <f t="shared" si="8"/>
        <v>780.29000000000019</v>
      </c>
      <c r="N115" s="4">
        <f t="shared" si="9"/>
        <v>0.32518180492175619</v>
      </c>
      <c r="O115" s="2">
        <f t="shared" si="10"/>
        <v>1.4748309772587587</v>
      </c>
      <c r="P115" s="2" t="str">
        <f t="shared" si="11"/>
        <v>LOW</v>
      </c>
      <c r="Q115" s="2">
        <v>3</v>
      </c>
      <c r="R115" s="2" t="s">
        <v>88</v>
      </c>
      <c r="S115" s="2" t="str">
        <f t="shared" si="12"/>
        <v>Fast</v>
      </c>
      <c r="T115" s="2" t="str">
        <f t="shared" si="13"/>
        <v>Clear</v>
      </c>
      <c r="U115" s="2" t="str">
        <f>_xlfn.XLOOKUP(C115,Customers!$A$1:$A$11,Customers!$B$1:$B$11)</f>
        <v>BigBasket Retail Pvt Ltd</v>
      </c>
      <c r="V115" s="2" t="str">
        <f>_xlfn.XLOOKUP(D115,Employees!$A$1:$A$6,Employees!$B$1:$B$6)</f>
        <v>Rahul Mehta</v>
      </c>
      <c r="W115" s="2">
        <f>_xlfn.XLOOKUP(F115,Categories!$A$1:$A$6,Categories!$C$1:$C$6)</f>
        <v>2</v>
      </c>
    </row>
    <row r="116" spans="1:23" x14ac:dyDescent="0.35">
      <c r="A116" s="2" t="s">
        <v>182</v>
      </c>
      <c r="B116" s="3">
        <v>45658</v>
      </c>
      <c r="C116" s="2" t="s">
        <v>37</v>
      </c>
      <c r="D116" s="2" t="s">
        <v>51</v>
      </c>
      <c r="E116" s="2" t="s">
        <v>62</v>
      </c>
      <c r="F116" s="2" t="s">
        <v>75</v>
      </c>
      <c r="G116" s="2">
        <v>164</v>
      </c>
      <c r="H116" s="2">
        <v>523</v>
      </c>
      <c r="I116" s="2">
        <v>4554.42</v>
      </c>
      <c r="J116" s="2">
        <v>150</v>
      </c>
      <c r="K116" s="2">
        <f t="shared" si="7"/>
        <v>4404.42</v>
      </c>
      <c r="L116" s="2">
        <v>3342.98</v>
      </c>
      <c r="M116" s="2">
        <f t="shared" si="8"/>
        <v>1061.44</v>
      </c>
      <c r="N116" s="4">
        <f t="shared" si="9"/>
        <v>0.24099427393391185</v>
      </c>
      <c r="O116" s="2">
        <f t="shared" si="10"/>
        <v>26.856219512195121</v>
      </c>
      <c r="P116" s="2" t="str">
        <f t="shared" si="11"/>
        <v>MEDIUM</v>
      </c>
      <c r="Q116" s="2">
        <v>5</v>
      </c>
      <c r="R116" s="2" t="s">
        <v>88</v>
      </c>
      <c r="S116" s="2" t="str">
        <f t="shared" si="12"/>
        <v>Normal</v>
      </c>
      <c r="T116" s="2" t="str">
        <f t="shared" si="13"/>
        <v>Clear</v>
      </c>
      <c r="U116" s="2" t="str">
        <f>_xlfn.XLOOKUP(C116,Customers!$A$1:$A$11,Customers!$B$1:$B$11)</f>
        <v>Lupin Pharmaceuticals</v>
      </c>
      <c r="V116" s="2" t="str">
        <f>_xlfn.XLOOKUP(D116,Employees!$A$1:$A$6,Employees!$B$1:$B$6)</f>
        <v>Priya Sharma</v>
      </c>
      <c r="W116" s="2">
        <f>_xlfn.XLOOKUP(F116,Categories!$A$1:$A$6,Categories!$C$1:$C$6)</f>
        <v>2</v>
      </c>
    </row>
    <row r="117" spans="1:23" x14ac:dyDescent="0.35">
      <c r="A117" s="2" t="s">
        <v>183</v>
      </c>
      <c r="B117" s="3">
        <v>45708</v>
      </c>
      <c r="C117" s="2" t="s">
        <v>25</v>
      </c>
      <c r="D117" s="2" t="s">
        <v>51</v>
      </c>
      <c r="E117" s="2" t="s">
        <v>62</v>
      </c>
      <c r="F117" s="2" t="s">
        <v>72</v>
      </c>
      <c r="G117" s="2">
        <v>1669</v>
      </c>
      <c r="H117" s="2">
        <v>325</v>
      </c>
      <c r="I117" s="2">
        <v>3242.98</v>
      </c>
      <c r="J117" s="2">
        <v>0</v>
      </c>
      <c r="K117" s="2">
        <f t="shared" si="7"/>
        <v>3242.98</v>
      </c>
      <c r="L117" s="2">
        <v>2299.13</v>
      </c>
      <c r="M117" s="2">
        <f t="shared" si="8"/>
        <v>943.84999999999991</v>
      </c>
      <c r="N117" s="4">
        <f t="shared" si="9"/>
        <v>0.29104403974122561</v>
      </c>
      <c r="O117" s="2">
        <f t="shared" si="10"/>
        <v>1.9430677052127023</v>
      </c>
      <c r="P117" s="2" t="str">
        <f t="shared" si="11"/>
        <v>LOW</v>
      </c>
      <c r="Q117" s="2">
        <v>8</v>
      </c>
      <c r="R117" s="2" t="s">
        <v>90</v>
      </c>
      <c r="S117" s="2" t="str">
        <f t="shared" si="12"/>
        <v>Delayed</v>
      </c>
      <c r="T117" s="2" t="str">
        <f t="shared" si="13"/>
        <v>Risk</v>
      </c>
      <c r="U117" s="2" t="str">
        <f>_xlfn.XLOOKUP(C117,Customers!$A$1:$A$11,Customers!$B$1:$B$11)</f>
        <v xml:space="preserve"> Amazon Seller Services Pvt Ltd </v>
      </c>
      <c r="V117" s="2" t="str">
        <f>_xlfn.XLOOKUP(D117,Employees!$A$1:$A$6,Employees!$B$1:$B$6)</f>
        <v>Priya Sharma</v>
      </c>
      <c r="W117" s="2">
        <f>_xlfn.XLOOKUP(F117,Categories!$A$1:$A$6,Categories!$C$1:$C$6)</f>
        <v>2</v>
      </c>
    </row>
    <row r="118" spans="1:23" x14ac:dyDescent="0.35">
      <c r="A118" s="2" t="s">
        <v>184</v>
      </c>
      <c r="B118" s="3">
        <v>45660</v>
      </c>
      <c r="C118" s="2" t="s">
        <v>33</v>
      </c>
      <c r="D118" s="2" t="s">
        <v>55</v>
      </c>
      <c r="E118" s="2" t="s">
        <v>20</v>
      </c>
      <c r="F118" s="2" t="s">
        <v>74</v>
      </c>
      <c r="G118" s="2">
        <v>487</v>
      </c>
      <c r="H118" s="2">
        <v>763</v>
      </c>
      <c r="I118" s="2">
        <v>6446.52</v>
      </c>
      <c r="J118" s="2">
        <v>100</v>
      </c>
      <c r="K118" s="2">
        <f t="shared" si="7"/>
        <v>6346.52</v>
      </c>
      <c r="L118" s="2">
        <v>5442.44</v>
      </c>
      <c r="M118" s="2">
        <f t="shared" si="8"/>
        <v>904.08000000000084</v>
      </c>
      <c r="N118" s="4">
        <f t="shared" si="9"/>
        <v>0.14245287181006297</v>
      </c>
      <c r="O118" s="2">
        <f t="shared" si="10"/>
        <v>13.031868583162218</v>
      </c>
      <c r="P118" s="2" t="str">
        <f t="shared" si="11"/>
        <v>LOW</v>
      </c>
      <c r="Q118" s="2">
        <v>4</v>
      </c>
      <c r="R118" s="2" t="s">
        <v>93</v>
      </c>
      <c r="S118" s="2" t="str">
        <f t="shared" si="12"/>
        <v>Normal</v>
      </c>
      <c r="T118" s="2" t="str">
        <f t="shared" si="13"/>
        <v>Risk</v>
      </c>
      <c r="U118" s="2" t="str">
        <f>_xlfn.XLOOKUP(C118,Customers!$A$1:$A$11,Customers!$B$1:$B$11)</f>
        <v>Sun Pharmaceutical Industries</v>
      </c>
      <c r="V118" s="2" t="str">
        <f>_xlfn.XLOOKUP(D118,Employees!$A$1:$A$6,Employees!$B$1:$B$6)</f>
        <v>Amit Kulkarni</v>
      </c>
      <c r="W118" s="2">
        <f>_xlfn.XLOOKUP(F118,Categories!$A$1:$A$6,Categories!$C$1:$C$6)</f>
        <v>1.5</v>
      </c>
    </row>
    <row r="119" spans="1:23" x14ac:dyDescent="0.35">
      <c r="A119" s="2" t="s">
        <v>185</v>
      </c>
      <c r="B119" s="3">
        <v>45710</v>
      </c>
      <c r="C119" s="2" t="s">
        <v>5</v>
      </c>
      <c r="D119" s="2" t="s">
        <v>55</v>
      </c>
      <c r="E119" s="2" t="s">
        <v>40</v>
      </c>
      <c r="F119" s="2" t="s">
        <v>74</v>
      </c>
      <c r="G119" s="2">
        <v>366</v>
      </c>
      <c r="H119" s="2">
        <v>88</v>
      </c>
      <c r="I119" s="2">
        <v>938.5</v>
      </c>
      <c r="J119" s="2">
        <v>150</v>
      </c>
      <c r="K119" s="2">
        <f t="shared" si="7"/>
        <v>788.5</v>
      </c>
      <c r="L119" s="2">
        <v>603.41</v>
      </c>
      <c r="M119" s="2">
        <f t="shared" si="8"/>
        <v>185.09000000000003</v>
      </c>
      <c r="N119" s="4">
        <f t="shared" si="9"/>
        <v>0.23473684210526319</v>
      </c>
      <c r="O119" s="2">
        <f t="shared" si="10"/>
        <v>2.1543715846994536</v>
      </c>
      <c r="P119" s="2" t="str">
        <f t="shared" si="11"/>
        <v>LOW</v>
      </c>
      <c r="Q119" s="2">
        <v>7</v>
      </c>
      <c r="R119" s="2" t="s">
        <v>93</v>
      </c>
      <c r="S119" s="2" t="str">
        <f t="shared" si="12"/>
        <v>Delayed</v>
      </c>
      <c r="T119" s="2" t="str">
        <f t="shared" si="13"/>
        <v>Risk</v>
      </c>
      <c r="U119" s="2" t="str">
        <f>_xlfn.XLOOKUP(C119,Customers!$A$1:$A$11,Customers!$B$1:$B$11)</f>
        <v xml:space="preserve">  Apollo Hospitals  </v>
      </c>
      <c r="V119" s="2" t="str">
        <f>_xlfn.XLOOKUP(D119,Employees!$A$1:$A$6,Employees!$B$1:$B$6)</f>
        <v>Amit Kulkarni</v>
      </c>
      <c r="W119" s="2">
        <f>_xlfn.XLOOKUP(F119,Categories!$A$1:$A$6,Categories!$C$1:$C$6)</f>
        <v>1.5</v>
      </c>
    </row>
    <row r="120" spans="1:23" x14ac:dyDescent="0.35">
      <c r="A120" s="2" t="s">
        <v>346</v>
      </c>
      <c r="B120" s="3">
        <v>45697</v>
      </c>
      <c r="C120" s="2" t="s">
        <v>13</v>
      </c>
      <c r="D120" s="2" t="s">
        <v>59</v>
      </c>
      <c r="E120" s="2" t="s">
        <v>62</v>
      </c>
      <c r="F120" s="2" t="s">
        <v>72</v>
      </c>
      <c r="G120" s="2">
        <v>149</v>
      </c>
      <c r="H120" s="2">
        <v>165</v>
      </c>
      <c r="I120" s="2">
        <v>1174.4100000000001</v>
      </c>
      <c r="J120" s="2">
        <v>50</v>
      </c>
      <c r="K120" s="2">
        <f t="shared" si="7"/>
        <v>1124.4100000000001</v>
      </c>
      <c r="L120" s="2">
        <v>944.96</v>
      </c>
      <c r="M120" s="2">
        <f t="shared" si="8"/>
        <v>179.45000000000005</v>
      </c>
      <c r="N120" s="4">
        <f t="shared" si="9"/>
        <v>0.15959480972243223</v>
      </c>
      <c r="O120" s="2">
        <f t="shared" si="10"/>
        <v>7.546375838926175</v>
      </c>
      <c r="P120" s="2" t="str">
        <f t="shared" si="11"/>
        <v>LOW</v>
      </c>
      <c r="Q120" s="2">
        <v>1</v>
      </c>
      <c r="R120" s="2" t="s">
        <v>93</v>
      </c>
      <c r="S120" s="2" t="str">
        <f t="shared" si="12"/>
        <v>Fast</v>
      </c>
      <c r="T120" s="2" t="str">
        <f t="shared" si="13"/>
        <v>Risk</v>
      </c>
      <c r="U120" s="2" t="str">
        <f>_xlfn.XLOOKUP(C120,Customers!$A$1:$A$11,Customers!$B$1:$B$11)</f>
        <v xml:space="preserve">Tata Steel Limited </v>
      </c>
      <c r="V120" s="2" t="str">
        <f>_xlfn.XLOOKUP(D120,Employees!$A$1:$A$6,Employees!$B$1:$B$6)</f>
        <v>Neha Verma</v>
      </c>
      <c r="W120" s="2">
        <f>_xlfn.XLOOKUP(F120,Categories!$A$1:$A$6,Categories!$C$1:$C$6)</f>
        <v>2</v>
      </c>
    </row>
    <row r="121" spans="1:23" x14ac:dyDescent="0.35">
      <c r="A121" s="2" t="s">
        <v>186</v>
      </c>
      <c r="B121" s="3">
        <v>46095</v>
      </c>
      <c r="C121" s="2" t="s">
        <v>9</v>
      </c>
      <c r="D121" s="2" t="s">
        <v>64</v>
      </c>
      <c r="E121" s="2" t="s">
        <v>28</v>
      </c>
      <c r="F121" s="2" t="s">
        <v>71</v>
      </c>
      <c r="G121" s="2">
        <v>1293</v>
      </c>
      <c r="H121" s="2">
        <v>419</v>
      </c>
      <c r="I121" s="2">
        <v>4079.99</v>
      </c>
      <c r="J121" s="2">
        <v>100</v>
      </c>
      <c r="K121" s="2">
        <f t="shared" si="7"/>
        <v>3979.99</v>
      </c>
      <c r="L121" s="2">
        <v>3446.28</v>
      </c>
      <c r="M121" s="2">
        <f t="shared" si="8"/>
        <v>533.70999999999958</v>
      </c>
      <c r="N121" s="4">
        <f t="shared" si="9"/>
        <v>0.13409832688021819</v>
      </c>
      <c r="O121" s="2">
        <f t="shared" si="10"/>
        <v>3.0781051817478731</v>
      </c>
      <c r="P121" s="2" t="str">
        <f t="shared" si="11"/>
        <v>LOW</v>
      </c>
      <c r="Q121" s="2">
        <v>6</v>
      </c>
      <c r="R121" s="2" t="s">
        <v>88</v>
      </c>
      <c r="S121" s="2" t="str">
        <f t="shared" si="12"/>
        <v>Delayed</v>
      </c>
      <c r="T121" s="2" t="str">
        <f t="shared" si="13"/>
        <v>Clear</v>
      </c>
      <c r="U121" s="2" t="str">
        <f>_xlfn.XLOOKUP(C121,Customers!$A$1:$A$11,Customers!$B$1:$B$11)</f>
        <v>Reliance Retail Ltd</v>
      </c>
      <c r="V121" s="2" t="str">
        <f>_xlfn.XLOOKUP(D121,Employees!$A$1:$A$6,Employees!$B$1:$B$6)</f>
        <v>Arjun Patel</v>
      </c>
      <c r="W121" s="2">
        <f>_xlfn.XLOOKUP(F121,Categories!$A$1:$A$6,Categories!$C$1:$C$6)</f>
        <v>2.5</v>
      </c>
    </row>
    <row r="122" spans="1:23" x14ac:dyDescent="0.35">
      <c r="A122" s="2" t="s">
        <v>187</v>
      </c>
      <c r="B122" s="3">
        <v>46095</v>
      </c>
      <c r="C122" s="2" t="s">
        <v>25</v>
      </c>
      <c r="D122" s="2" t="s">
        <v>55</v>
      </c>
      <c r="E122" s="2" t="s">
        <v>62</v>
      </c>
      <c r="F122" s="2" t="s">
        <v>73</v>
      </c>
      <c r="G122" s="2">
        <v>1660</v>
      </c>
      <c r="H122" s="2">
        <v>516</v>
      </c>
      <c r="I122" s="2">
        <v>5546.25</v>
      </c>
      <c r="J122" s="2">
        <v>100</v>
      </c>
      <c r="K122" s="2">
        <f t="shared" si="7"/>
        <v>5446.25</v>
      </c>
      <c r="L122" s="2">
        <v>4590.32</v>
      </c>
      <c r="M122" s="2">
        <f t="shared" si="8"/>
        <v>855.93000000000029</v>
      </c>
      <c r="N122" s="4">
        <f t="shared" si="9"/>
        <v>0.15715951342666978</v>
      </c>
      <c r="O122" s="2">
        <f t="shared" si="10"/>
        <v>3.2808734939759034</v>
      </c>
      <c r="P122" s="2" t="str">
        <f t="shared" si="11"/>
        <v>LOW</v>
      </c>
      <c r="Q122" s="2">
        <v>3</v>
      </c>
      <c r="R122" s="2" t="s">
        <v>88</v>
      </c>
      <c r="S122" s="2" t="str">
        <f t="shared" si="12"/>
        <v>Fast</v>
      </c>
      <c r="T122" s="2" t="str">
        <f t="shared" si="13"/>
        <v>Clear</v>
      </c>
      <c r="U122" s="2" t="str">
        <f>_xlfn.XLOOKUP(C122,Customers!$A$1:$A$11,Customers!$B$1:$B$11)</f>
        <v xml:space="preserve"> Amazon Seller Services Pvt Ltd </v>
      </c>
      <c r="V122" s="2" t="str">
        <f>_xlfn.XLOOKUP(D122,Employees!$A$1:$A$6,Employees!$B$1:$B$6)</f>
        <v>Amit Kulkarni</v>
      </c>
      <c r="W122" s="2">
        <f>_xlfn.XLOOKUP(F122,Categories!$A$1:$A$6,Categories!$C$1:$C$6)</f>
        <v>3</v>
      </c>
    </row>
    <row r="123" spans="1:23" x14ac:dyDescent="0.35">
      <c r="A123" s="2" t="s">
        <v>188</v>
      </c>
      <c r="B123" s="3">
        <v>45712</v>
      </c>
      <c r="C123" s="2" t="s">
        <v>9</v>
      </c>
      <c r="D123" s="2" t="s">
        <v>47</v>
      </c>
      <c r="E123" s="2" t="s">
        <v>20</v>
      </c>
      <c r="F123" s="2" t="s">
        <v>73</v>
      </c>
      <c r="G123" s="2">
        <v>625</v>
      </c>
      <c r="H123" s="2">
        <v>486</v>
      </c>
      <c r="I123" s="2">
        <v>3671.42</v>
      </c>
      <c r="J123" s="2">
        <v>100</v>
      </c>
      <c r="K123" s="2">
        <f t="shared" si="7"/>
        <v>3571.42</v>
      </c>
      <c r="L123" s="2">
        <v>2595.2199999999998</v>
      </c>
      <c r="M123" s="2">
        <f t="shared" si="8"/>
        <v>976.20000000000027</v>
      </c>
      <c r="N123" s="4">
        <f t="shared" si="9"/>
        <v>0.27333665600797447</v>
      </c>
      <c r="O123" s="2">
        <f t="shared" si="10"/>
        <v>5.7142720000000002</v>
      </c>
      <c r="P123" s="2" t="str">
        <f t="shared" si="11"/>
        <v>LOW</v>
      </c>
      <c r="Q123" s="2">
        <v>4</v>
      </c>
      <c r="R123" s="2" t="s">
        <v>88</v>
      </c>
      <c r="S123" s="2" t="str">
        <f t="shared" si="12"/>
        <v>Normal</v>
      </c>
      <c r="T123" s="2" t="str">
        <f t="shared" si="13"/>
        <v>Clear</v>
      </c>
      <c r="U123" s="2" t="str">
        <f>_xlfn.XLOOKUP(C123,Customers!$A$1:$A$11,Customers!$B$1:$B$11)</f>
        <v>Reliance Retail Ltd</v>
      </c>
      <c r="V123" s="2" t="str">
        <f>_xlfn.XLOOKUP(D123,Employees!$A$1:$A$6,Employees!$B$1:$B$6)</f>
        <v>Rahul Mehta</v>
      </c>
      <c r="W123" s="2">
        <f>_xlfn.XLOOKUP(F123,Categories!$A$1:$A$6,Categories!$C$1:$C$6)</f>
        <v>3</v>
      </c>
    </row>
    <row r="124" spans="1:23" x14ac:dyDescent="0.35">
      <c r="A124" s="2" t="s">
        <v>189</v>
      </c>
      <c r="B124" s="3">
        <v>45687</v>
      </c>
      <c r="C124" s="2" t="s">
        <v>5</v>
      </c>
      <c r="D124" s="2" t="s">
        <v>55</v>
      </c>
      <c r="E124" s="2" t="s">
        <v>40</v>
      </c>
      <c r="F124" s="2" t="s">
        <v>74</v>
      </c>
      <c r="G124" s="2">
        <v>1109</v>
      </c>
      <c r="H124" s="2">
        <v>521</v>
      </c>
      <c r="I124" s="2">
        <v>4506.1499999999996</v>
      </c>
      <c r="J124" s="2">
        <v>0</v>
      </c>
      <c r="K124" s="2">
        <f t="shared" si="7"/>
        <v>4506.1499999999996</v>
      </c>
      <c r="L124" s="2">
        <v>3204.33</v>
      </c>
      <c r="M124" s="2">
        <f t="shared" si="8"/>
        <v>1301.8199999999997</v>
      </c>
      <c r="N124" s="4">
        <f t="shared" si="9"/>
        <v>0.2888985053759861</v>
      </c>
      <c r="O124" s="2">
        <f t="shared" si="10"/>
        <v>4.0632551848512168</v>
      </c>
      <c r="P124" s="2" t="str">
        <f t="shared" si="11"/>
        <v>MEDIUM</v>
      </c>
      <c r="Q124" s="2">
        <v>8</v>
      </c>
      <c r="R124" s="2" t="s">
        <v>90</v>
      </c>
      <c r="S124" s="2" t="str">
        <f t="shared" si="12"/>
        <v>Delayed</v>
      </c>
      <c r="T124" s="2" t="str">
        <f t="shared" si="13"/>
        <v>Risk</v>
      </c>
      <c r="U124" s="2" t="str">
        <f>_xlfn.XLOOKUP(C124,Customers!$A$1:$A$11,Customers!$B$1:$B$11)</f>
        <v xml:space="preserve">  Apollo Hospitals  </v>
      </c>
      <c r="V124" s="2" t="str">
        <f>_xlfn.XLOOKUP(D124,Employees!$A$1:$A$6,Employees!$B$1:$B$6)</f>
        <v>Amit Kulkarni</v>
      </c>
      <c r="W124" s="2">
        <f>_xlfn.XLOOKUP(F124,Categories!$A$1:$A$6,Categories!$C$1:$C$6)</f>
        <v>1.5</v>
      </c>
    </row>
    <row r="125" spans="1:23" x14ac:dyDescent="0.35">
      <c r="A125" s="2" t="s">
        <v>190</v>
      </c>
      <c r="B125" s="3">
        <v>46095</v>
      </c>
      <c r="C125" s="2" t="s">
        <v>21</v>
      </c>
      <c r="D125" s="2" t="s">
        <v>51</v>
      </c>
      <c r="E125" s="2" t="s">
        <v>62</v>
      </c>
      <c r="F125" s="2" t="s">
        <v>71</v>
      </c>
      <c r="G125" s="2">
        <v>243</v>
      </c>
      <c r="H125" s="2">
        <v>241</v>
      </c>
      <c r="I125" s="2">
        <v>1760.03</v>
      </c>
      <c r="J125" s="2">
        <v>150</v>
      </c>
      <c r="K125" s="2">
        <f t="shared" si="7"/>
        <v>1610.03</v>
      </c>
      <c r="L125" s="2">
        <v>1057.8900000000001</v>
      </c>
      <c r="M125" s="2">
        <f t="shared" si="8"/>
        <v>552.13999999999987</v>
      </c>
      <c r="N125" s="4">
        <f t="shared" si="9"/>
        <v>0.34293770923523159</v>
      </c>
      <c r="O125" s="2">
        <f t="shared" si="10"/>
        <v>6.6256378600823043</v>
      </c>
      <c r="P125" s="2" t="str">
        <f t="shared" si="11"/>
        <v>LOW</v>
      </c>
      <c r="Q125" s="2">
        <v>2</v>
      </c>
      <c r="R125" s="2" t="s">
        <v>90</v>
      </c>
      <c r="S125" s="2" t="str">
        <f t="shared" si="12"/>
        <v>Fast</v>
      </c>
      <c r="T125" s="2" t="str">
        <f t="shared" si="13"/>
        <v>Risk</v>
      </c>
      <c r="U125" s="2" t="str">
        <f>_xlfn.XLOOKUP(C125,Customers!$A$1:$A$11,Customers!$B$1:$B$11)</f>
        <v>Flipkart Internet Pvt Ltd</v>
      </c>
      <c r="V125" s="2" t="str">
        <f>_xlfn.XLOOKUP(D125,Employees!$A$1:$A$6,Employees!$B$1:$B$6)</f>
        <v>Priya Sharma</v>
      </c>
      <c r="W125" s="2">
        <f>_xlfn.XLOOKUP(F125,Categories!$A$1:$A$6,Categories!$C$1:$C$6)</f>
        <v>2.5</v>
      </c>
    </row>
    <row r="126" spans="1:23" x14ac:dyDescent="0.35">
      <c r="A126" s="2" t="s">
        <v>347</v>
      </c>
      <c r="B126" s="3">
        <v>45872</v>
      </c>
      <c r="C126" s="2" t="s">
        <v>17</v>
      </c>
      <c r="D126" s="2" t="s">
        <v>64</v>
      </c>
      <c r="E126" s="2" t="s">
        <v>40</v>
      </c>
      <c r="F126" s="2" t="s">
        <v>75</v>
      </c>
      <c r="G126" s="2">
        <v>982</v>
      </c>
      <c r="H126" s="2">
        <v>300</v>
      </c>
      <c r="I126" s="2">
        <v>2690.73</v>
      </c>
      <c r="J126" s="2">
        <v>0</v>
      </c>
      <c r="K126" s="2">
        <f t="shared" si="7"/>
        <v>2690.73</v>
      </c>
      <c r="L126" s="2">
        <v>1825.48</v>
      </c>
      <c r="M126" s="2">
        <f t="shared" si="8"/>
        <v>865.25</v>
      </c>
      <c r="N126" s="4">
        <f t="shared" si="9"/>
        <v>0.32156700969625346</v>
      </c>
      <c r="O126" s="2">
        <f t="shared" si="10"/>
        <v>2.7400509164969451</v>
      </c>
      <c r="P126" s="2" t="str">
        <f t="shared" si="11"/>
        <v>LOW</v>
      </c>
      <c r="Q126" s="2">
        <v>8</v>
      </c>
      <c r="R126" s="2" t="s">
        <v>90</v>
      </c>
      <c r="S126" s="2" t="str">
        <f t="shared" si="12"/>
        <v>Delayed</v>
      </c>
      <c r="T126" s="2" t="str">
        <f t="shared" si="13"/>
        <v>Risk</v>
      </c>
      <c r="U126" s="2" t="str">
        <f>_xlfn.XLOOKUP(C126,Customers!$A$1:$A$11,Customers!$B$1:$B$11)</f>
        <v xml:space="preserve"> Fortis Healthcare</v>
      </c>
      <c r="V126" s="2" t="str">
        <f>_xlfn.XLOOKUP(D126,Employees!$A$1:$A$6,Employees!$B$1:$B$6)</f>
        <v>Arjun Patel</v>
      </c>
      <c r="W126" s="2">
        <f>_xlfn.XLOOKUP(F126,Categories!$A$1:$A$6,Categories!$C$1:$C$6)</f>
        <v>2</v>
      </c>
    </row>
    <row r="127" spans="1:23" x14ac:dyDescent="0.35">
      <c r="A127" s="2" t="s">
        <v>348</v>
      </c>
      <c r="B127" s="3">
        <v>45964</v>
      </c>
      <c r="C127" s="2" t="s">
        <v>9</v>
      </c>
      <c r="D127" s="2" t="s">
        <v>47</v>
      </c>
      <c r="E127" s="2" t="s">
        <v>28</v>
      </c>
      <c r="F127" s="2" t="s">
        <v>75</v>
      </c>
      <c r="G127" s="2">
        <v>1294</v>
      </c>
      <c r="H127" s="2">
        <v>424</v>
      </c>
      <c r="I127" s="2">
        <v>4134.2700000000004</v>
      </c>
      <c r="J127" s="2">
        <v>100</v>
      </c>
      <c r="K127" s="2">
        <f t="shared" si="7"/>
        <v>4034.2700000000004</v>
      </c>
      <c r="L127" s="2">
        <v>2492.63</v>
      </c>
      <c r="M127" s="2">
        <f t="shared" si="8"/>
        <v>1541.6400000000003</v>
      </c>
      <c r="N127" s="4">
        <f t="shared" si="9"/>
        <v>0.38213604939679302</v>
      </c>
      <c r="O127" s="2">
        <f t="shared" si="10"/>
        <v>3.1176738794435863</v>
      </c>
      <c r="P127" s="2" t="str">
        <f t="shared" si="11"/>
        <v>MEDIUM</v>
      </c>
      <c r="Q127" s="2">
        <v>8</v>
      </c>
      <c r="R127" s="2" t="s">
        <v>93</v>
      </c>
      <c r="S127" s="2" t="str">
        <f t="shared" si="12"/>
        <v>Delayed</v>
      </c>
      <c r="T127" s="2" t="str">
        <f t="shared" si="13"/>
        <v>Risk</v>
      </c>
      <c r="U127" s="2" t="str">
        <f>_xlfn.XLOOKUP(C127,Customers!$A$1:$A$11,Customers!$B$1:$B$11)</f>
        <v>Reliance Retail Ltd</v>
      </c>
      <c r="V127" s="2" t="str">
        <f>_xlfn.XLOOKUP(D127,Employees!$A$1:$A$6,Employees!$B$1:$B$6)</f>
        <v>Rahul Mehta</v>
      </c>
      <c r="W127" s="2">
        <f>_xlfn.XLOOKUP(F127,Categories!$A$1:$A$6,Categories!$C$1:$C$6)</f>
        <v>2</v>
      </c>
    </row>
    <row r="128" spans="1:23" x14ac:dyDescent="0.35">
      <c r="A128" s="2" t="s">
        <v>349</v>
      </c>
      <c r="B128" s="3">
        <v>46095</v>
      </c>
      <c r="C128" s="2" t="s">
        <v>17</v>
      </c>
      <c r="D128" s="2" t="s">
        <v>55</v>
      </c>
      <c r="E128" s="2" t="s">
        <v>40</v>
      </c>
      <c r="F128" s="2" t="s">
        <v>74</v>
      </c>
      <c r="G128" s="2">
        <v>1792</v>
      </c>
      <c r="H128" s="2">
        <v>355</v>
      </c>
      <c r="I128" s="2">
        <v>3902.37</v>
      </c>
      <c r="J128" s="2">
        <v>0</v>
      </c>
      <c r="K128" s="2">
        <f t="shared" si="7"/>
        <v>3902.37</v>
      </c>
      <c r="L128" s="2">
        <v>3092.6</v>
      </c>
      <c r="M128" s="2">
        <f t="shared" si="8"/>
        <v>809.77</v>
      </c>
      <c r="N128" s="4">
        <f t="shared" si="9"/>
        <v>0.20750723278417987</v>
      </c>
      <c r="O128" s="2">
        <f t="shared" si="10"/>
        <v>2.1776618303571427</v>
      </c>
      <c r="P128" s="2" t="str">
        <f t="shared" si="11"/>
        <v>LOW</v>
      </c>
      <c r="Q128" s="2">
        <v>3</v>
      </c>
      <c r="R128" s="2" t="s">
        <v>90</v>
      </c>
      <c r="S128" s="2" t="str">
        <f t="shared" si="12"/>
        <v>Fast</v>
      </c>
      <c r="T128" s="2" t="str">
        <f t="shared" si="13"/>
        <v>Risk</v>
      </c>
      <c r="U128" s="2" t="str">
        <f>_xlfn.XLOOKUP(C128,Customers!$A$1:$A$11,Customers!$B$1:$B$11)</f>
        <v xml:space="preserve"> Fortis Healthcare</v>
      </c>
      <c r="V128" s="2" t="str">
        <f>_xlfn.XLOOKUP(D128,Employees!$A$1:$A$6,Employees!$B$1:$B$6)</f>
        <v>Amit Kulkarni</v>
      </c>
      <c r="W128" s="2">
        <f>_xlfn.XLOOKUP(F128,Categories!$A$1:$A$6,Categories!$C$1:$C$6)</f>
        <v>1.5</v>
      </c>
    </row>
    <row r="129" spans="1:23" x14ac:dyDescent="0.35">
      <c r="A129" s="2" t="s">
        <v>191</v>
      </c>
      <c r="B129" s="3">
        <v>45728</v>
      </c>
      <c r="C129" s="2" t="s">
        <v>37</v>
      </c>
      <c r="D129" s="2" t="s">
        <v>64</v>
      </c>
      <c r="E129" s="2" t="s">
        <v>62</v>
      </c>
      <c r="F129" s="2" t="s">
        <v>73</v>
      </c>
      <c r="G129" s="2">
        <v>848</v>
      </c>
      <c r="H129" s="2">
        <v>307</v>
      </c>
      <c r="I129" s="2">
        <v>3062.61</v>
      </c>
      <c r="J129" s="2">
        <v>50</v>
      </c>
      <c r="K129" s="2">
        <f t="shared" si="7"/>
        <v>3012.61</v>
      </c>
      <c r="L129" s="2">
        <v>2267.41</v>
      </c>
      <c r="M129" s="2">
        <f t="shared" si="8"/>
        <v>745.20000000000027</v>
      </c>
      <c r="N129" s="4">
        <f t="shared" si="9"/>
        <v>0.24736026236386396</v>
      </c>
      <c r="O129" s="2">
        <f t="shared" si="10"/>
        <v>3.5526061320754718</v>
      </c>
      <c r="P129" s="2" t="str">
        <f t="shared" si="11"/>
        <v>LOW</v>
      </c>
      <c r="Q129" s="2">
        <v>3</v>
      </c>
      <c r="R129" s="2" t="s">
        <v>93</v>
      </c>
      <c r="S129" s="2" t="str">
        <f t="shared" si="12"/>
        <v>Fast</v>
      </c>
      <c r="T129" s="2" t="str">
        <f t="shared" si="13"/>
        <v>Risk</v>
      </c>
      <c r="U129" s="2" t="str">
        <f>_xlfn.XLOOKUP(C129,Customers!$A$1:$A$11,Customers!$B$1:$B$11)</f>
        <v>Lupin Pharmaceuticals</v>
      </c>
      <c r="V129" s="2" t="str">
        <f>_xlfn.XLOOKUP(D129,Employees!$A$1:$A$6,Employees!$B$1:$B$6)</f>
        <v>Arjun Patel</v>
      </c>
      <c r="W129" s="2">
        <f>_xlfn.XLOOKUP(F129,Categories!$A$1:$A$6,Categories!$C$1:$C$6)</f>
        <v>3</v>
      </c>
    </row>
    <row r="130" spans="1:23" x14ac:dyDescent="0.35">
      <c r="A130" s="2" t="s">
        <v>192</v>
      </c>
      <c r="B130" s="3">
        <v>45667</v>
      </c>
      <c r="C130" s="2" t="s">
        <v>25</v>
      </c>
      <c r="D130" s="2" t="s">
        <v>59</v>
      </c>
      <c r="E130" s="2" t="s">
        <v>20</v>
      </c>
      <c r="F130" s="2" t="s">
        <v>72</v>
      </c>
      <c r="G130" s="2">
        <v>1178</v>
      </c>
      <c r="H130" s="2">
        <v>727</v>
      </c>
      <c r="I130" s="2">
        <v>6106.26</v>
      </c>
      <c r="J130" s="2">
        <v>150</v>
      </c>
      <c r="K130" s="2">
        <f t="shared" si="7"/>
        <v>5956.26</v>
      </c>
      <c r="L130" s="2">
        <v>4880.09</v>
      </c>
      <c r="M130" s="2">
        <f t="shared" si="8"/>
        <v>1076.17</v>
      </c>
      <c r="N130" s="4">
        <f t="shared" si="9"/>
        <v>0.18067881522969112</v>
      </c>
      <c r="O130" s="2">
        <f t="shared" si="10"/>
        <v>5.0562478777589135</v>
      </c>
      <c r="P130" s="2" t="str">
        <f t="shared" si="11"/>
        <v>MEDIUM</v>
      </c>
      <c r="Q130" s="2">
        <v>4</v>
      </c>
      <c r="R130" s="2" t="s">
        <v>90</v>
      </c>
      <c r="S130" s="2" t="str">
        <f t="shared" si="12"/>
        <v>Normal</v>
      </c>
      <c r="T130" s="2" t="str">
        <f t="shared" si="13"/>
        <v>Risk</v>
      </c>
      <c r="U130" s="2" t="str">
        <f>_xlfn.XLOOKUP(C130,Customers!$A$1:$A$11,Customers!$B$1:$B$11)</f>
        <v xml:space="preserve"> Amazon Seller Services Pvt Ltd </v>
      </c>
      <c r="V130" s="2" t="str">
        <f>_xlfn.XLOOKUP(D130,Employees!$A$1:$A$6,Employees!$B$1:$B$6)</f>
        <v>Neha Verma</v>
      </c>
      <c r="W130" s="2">
        <f>_xlfn.XLOOKUP(F130,Categories!$A$1:$A$6,Categories!$C$1:$C$6)</f>
        <v>2</v>
      </c>
    </row>
    <row r="131" spans="1:23" x14ac:dyDescent="0.35">
      <c r="A131" s="2" t="s">
        <v>350</v>
      </c>
      <c r="B131" s="3">
        <v>45758</v>
      </c>
      <c r="C131" s="2" t="s">
        <v>21</v>
      </c>
      <c r="D131" s="2" t="s">
        <v>59</v>
      </c>
      <c r="E131" s="2" t="s">
        <v>20</v>
      </c>
      <c r="F131" s="2" t="s">
        <v>71</v>
      </c>
      <c r="G131" s="2">
        <v>1120</v>
      </c>
      <c r="H131" s="2">
        <v>477</v>
      </c>
      <c r="I131" s="2">
        <v>4520.7299999999996</v>
      </c>
      <c r="J131" s="2">
        <v>100</v>
      </c>
      <c r="K131" s="2">
        <f t="shared" ref="K131:K194" si="14">I131-J131</f>
        <v>4420.7299999999996</v>
      </c>
      <c r="L131" s="2">
        <v>3166</v>
      </c>
      <c r="M131" s="2">
        <f t="shared" ref="M131:M194" si="15">K131-L131</f>
        <v>1254.7299999999996</v>
      </c>
      <c r="N131" s="4">
        <f t="shared" ref="N131:N194" si="16">M131/K131</f>
        <v>0.28382868892694185</v>
      </c>
      <c r="O131" s="2">
        <f t="shared" ref="O131:O194" si="17">K131/G131</f>
        <v>3.9470803571428568</v>
      </c>
      <c r="P131" s="2" t="str">
        <f t="shared" ref="P131:P194" si="18">IF(M131&gt;=2000,"HIGH",IF(M131&gt;=1000,"MEDIUM","LOW"))</f>
        <v>MEDIUM</v>
      </c>
      <c r="Q131" s="2">
        <v>1</v>
      </c>
      <c r="R131" s="2" t="s">
        <v>88</v>
      </c>
      <c r="S131" s="2" t="str">
        <f t="shared" ref="S131:S194" si="19">IF(Q131&lt;=3,"Fast",
   IF(Q131&lt;=5,"Normal","Delayed"))</f>
        <v>Fast</v>
      </c>
      <c r="T131" s="2" t="str">
        <f t="shared" ref="T131:T194" si="20">IF(OR(R131="Pending",R131="Overdue"),"Risk","Clear")</f>
        <v>Clear</v>
      </c>
      <c r="U131" s="2" t="str">
        <f>_xlfn.XLOOKUP(C131,Customers!$A$1:$A$11,Customers!$B$1:$B$11)</f>
        <v>Flipkart Internet Pvt Ltd</v>
      </c>
      <c r="V131" s="2" t="str">
        <f>_xlfn.XLOOKUP(D131,Employees!$A$1:$A$6,Employees!$B$1:$B$6)</f>
        <v>Neha Verma</v>
      </c>
      <c r="W131" s="2">
        <f>_xlfn.XLOOKUP(F131,Categories!$A$1:$A$6,Categories!$C$1:$C$6)</f>
        <v>2.5</v>
      </c>
    </row>
    <row r="132" spans="1:23" x14ac:dyDescent="0.35">
      <c r="A132" s="2" t="s">
        <v>193</v>
      </c>
      <c r="B132" s="3">
        <v>45707</v>
      </c>
      <c r="C132" s="2" t="s">
        <v>41</v>
      </c>
      <c r="D132" s="2" t="s">
        <v>59</v>
      </c>
      <c r="E132" s="2" t="s">
        <v>62</v>
      </c>
      <c r="F132" s="2" t="s">
        <v>74</v>
      </c>
      <c r="G132" s="2">
        <v>1816</v>
      </c>
      <c r="H132" s="2">
        <v>164</v>
      </c>
      <c r="I132" s="2">
        <v>2615.58</v>
      </c>
      <c r="J132" s="2">
        <v>50</v>
      </c>
      <c r="K132" s="2">
        <f t="shared" si="14"/>
        <v>2565.58</v>
      </c>
      <c r="L132" s="2">
        <v>1778.01</v>
      </c>
      <c r="M132" s="2">
        <f t="shared" si="15"/>
        <v>787.56999999999994</v>
      </c>
      <c r="N132" s="4">
        <f t="shared" si="16"/>
        <v>0.30697542076255657</v>
      </c>
      <c r="O132" s="2">
        <f t="shared" si="17"/>
        <v>1.4127643171806168</v>
      </c>
      <c r="P132" s="2" t="str">
        <f t="shared" si="18"/>
        <v>LOW</v>
      </c>
      <c r="Q132" s="2">
        <v>5</v>
      </c>
      <c r="R132" s="2" t="s">
        <v>88</v>
      </c>
      <c r="S132" s="2" t="str">
        <f t="shared" si="19"/>
        <v>Normal</v>
      </c>
      <c r="T132" s="2" t="str">
        <f t="shared" si="20"/>
        <v>Clear</v>
      </c>
      <c r="U132" s="2" t="str">
        <f>_xlfn.XLOOKUP(C132,Customers!$A$1:$A$11,Customers!$B$1:$B$11)</f>
        <v>BigBasket Retail Pvt Ltd</v>
      </c>
      <c r="V132" s="2" t="str">
        <f>_xlfn.XLOOKUP(D132,Employees!$A$1:$A$6,Employees!$B$1:$B$6)</f>
        <v>Neha Verma</v>
      </c>
      <c r="W132" s="2">
        <f>_xlfn.XLOOKUP(F132,Categories!$A$1:$A$6,Categories!$C$1:$C$6)</f>
        <v>1.5</v>
      </c>
    </row>
    <row r="133" spans="1:23" x14ac:dyDescent="0.35">
      <c r="A133" s="2" t="s">
        <v>194</v>
      </c>
      <c r="B133" s="3">
        <v>46095</v>
      </c>
      <c r="C133" s="2" t="s">
        <v>5</v>
      </c>
      <c r="D133" s="2" t="s">
        <v>55</v>
      </c>
      <c r="E133" s="2" t="s">
        <v>40</v>
      </c>
      <c r="F133" s="2" t="s">
        <v>74</v>
      </c>
      <c r="G133" s="2">
        <v>1579</v>
      </c>
      <c r="H133" s="2">
        <v>182</v>
      </c>
      <c r="I133" s="2">
        <v>2239.88</v>
      </c>
      <c r="J133" s="2">
        <v>0</v>
      </c>
      <c r="K133" s="2">
        <f t="shared" si="14"/>
        <v>2239.88</v>
      </c>
      <c r="L133" s="2">
        <v>1554.1</v>
      </c>
      <c r="M133" s="2">
        <f t="shared" si="15"/>
        <v>685.7800000000002</v>
      </c>
      <c r="N133" s="4">
        <f t="shared" si="16"/>
        <v>0.30616818758147768</v>
      </c>
      <c r="O133" s="2">
        <f t="shared" si="17"/>
        <v>1.4185433818872706</v>
      </c>
      <c r="P133" s="2" t="str">
        <f t="shared" si="18"/>
        <v>LOW</v>
      </c>
      <c r="Q133" s="2">
        <v>5</v>
      </c>
      <c r="R133" s="2" t="s">
        <v>90</v>
      </c>
      <c r="S133" s="2" t="str">
        <f t="shared" si="19"/>
        <v>Normal</v>
      </c>
      <c r="T133" s="2" t="str">
        <f t="shared" si="20"/>
        <v>Risk</v>
      </c>
      <c r="U133" s="2" t="str">
        <f>_xlfn.XLOOKUP(C133,Customers!$A$1:$A$11,Customers!$B$1:$B$11)</f>
        <v xml:space="preserve">  Apollo Hospitals  </v>
      </c>
      <c r="V133" s="2" t="str">
        <f>_xlfn.XLOOKUP(D133,Employees!$A$1:$A$6,Employees!$B$1:$B$6)</f>
        <v>Amit Kulkarni</v>
      </c>
      <c r="W133" s="2">
        <f>_xlfn.XLOOKUP(F133,Categories!$A$1:$A$6,Categories!$C$1:$C$6)</f>
        <v>1.5</v>
      </c>
    </row>
    <row r="134" spans="1:23" x14ac:dyDescent="0.35">
      <c r="A134" s="2" t="s">
        <v>195</v>
      </c>
      <c r="B134" s="3">
        <v>45713</v>
      </c>
      <c r="C134" s="2" t="s">
        <v>25</v>
      </c>
      <c r="D134" s="2" t="s">
        <v>55</v>
      </c>
      <c r="E134" s="2" t="s">
        <v>28</v>
      </c>
      <c r="F134" s="2" t="s">
        <v>74</v>
      </c>
      <c r="G134" s="2">
        <v>631</v>
      </c>
      <c r="H134" s="2">
        <v>395</v>
      </c>
      <c r="I134" s="2">
        <v>3623.14</v>
      </c>
      <c r="J134" s="2">
        <v>150</v>
      </c>
      <c r="K134" s="2">
        <f t="shared" si="14"/>
        <v>3473.14</v>
      </c>
      <c r="L134" s="2">
        <v>3020.28</v>
      </c>
      <c r="M134" s="2">
        <f t="shared" si="15"/>
        <v>452.85999999999967</v>
      </c>
      <c r="N134" s="4">
        <f t="shared" si="16"/>
        <v>0.13038921552255298</v>
      </c>
      <c r="O134" s="2">
        <f t="shared" si="17"/>
        <v>5.5041838351822499</v>
      </c>
      <c r="P134" s="2" t="str">
        <f t="shared" si="18"/>
        <v>LOW</v>
      </c>
      <c r="Q134" s="2">
        <v>5</v>
      </c>
      <c r="R134" s="2" t="s">
        <v>88</v>
      </c>
      <c r="S134" s="2" t="str">
        <f t="shared" si="19"/>
        <v>Normal</v>
      </c>
      <c r="T134" s="2" t="str">
        <f t="shared" si="20"/>
        <v>Clear</v>
      </c>
      <c r="U134" s="2" t="str">
        <f>_xlfn.XLOOKUP(C134,Customers!$A$1:$A$11,Customers!$B$1:$B$11)</f>
        <v xml:space="preserve"> Amazon Seller Services Pvt Ltd </v>
      </c>
      <c r="V134" s="2" t="str">
        <f>_xlfn.XLOOKUP(D134,Employees!$A$1:$A$6,Employees!$B$1:$B$6)</f>
        <v>Amit Kulkarni</v>
      </c>
      <c r="W134" s="2">
        <f>_xlfn.XLOOKUP(F134,Categories!$A$1:$A$6,Categories!$C$1:$C$6)</f>
        <v>1.5</v>
      </c>
    </row>
    <row r="135" spans="1:23" x14ac:dyDescent="0.35">
      <c r="A135" s="2" t="s">
        <v>351</v>
      </c>
      <c r="B135" s="3">
        <v>45669</v>
      </c>
      <c r="C135" s="2" t="s">
        <v>33</v>
      </c>
      <c r="D135" s="2" t="s">
        <v>64</v>
      </c>
      <c r="E135" s="2" t="s">
        <v>40</v>
      </c>
      <c r="F135" s="2" t="s">
        <v>75</v>
      </c>
      <c r="G135" s="2">
        <v>1560</v>
      </c>
      <c r="H135" s="2">
        <v>243</v>
      </c>
      <c r="I135" s="2">
        <v>2614.44</v>
      </c>
      <c r="J135" s="2">
        <v>100</v>
      </c>
      <c r="K135" s="2">
        <f t="shared" si="14"/>
        <v>2514.44</v>
      </c>
      <c r="L135" s="2">
        <v>1867.23</v>
      </c>
      <c r="M135" s="2">
        <f t="shared" si="15"/>
        <v>647.21</v>
      </c>
      <c r="N135" s="4">
        <f t="shared" si="16"/>
        <v>0.25739727334913542</v>
      </c>
      <c r="O135" s="2">
        <f t="shared" si="17"/>
        <v>1.6118205128205128</v>
      </c>
      <c r="P135" s="2" t="str">
        <f t="shared" si="18"/>
        <v>LOW</v>
      </c>
      <c r="Q135" s="2">
        <v>3</v>
      </c>
      <c r="R135" s="2" t="s">
        <v>93</v>
      </c>
      <c r="S135" s="2" t="str">
        <f t="shared" si="19"/>
        <v>Fast</v>
      </c>
      <c r="T135" s="2" t="str">
        <f t="shared" si="20"/>
        <v>Risk</v>
      </c>
      <c r="U135" s="2" t="str">
        <f>_xlfn.XLOOKUP(C135,Customers!$A$1:$A$11,Customers!$B$1:$B$11)</f>
        <v>Sun Pharmaceutical Industries</v>
      </c>
      <c r="V135" s="2" t="str">
        <f>_xlfn.XLOOKUP(D135,Employees!$A$1:$A$6,Employees!$B$1:$B$6)</f>
        <v>Arjun Patel</v>
      </c>
      <c r="W135" s="2">
        <f>_xlfn.XLOOKUP(F135,Categories!$A$1:$A$6,Categories!$C$1:$C$6)</f>
        <v>2</v>
      </c>
    </row>
    <row r="136" spans="1:23" x14ac:dyDescent="0.35">
      <c r="A136" s="2" t="s">
        <v>196</v>
      </c>
      <c r="B136" s="3">
        <v>45743</v>
      </c>
      <c r="C136" s="2" t="s">
        <v>41</v>
      </c>
      <c r="D136" s="2" t="s">
        <v>64</v>
      </c>
      <c r="E136" s="2" t="s">
        <v>40</v>
      </c>
      <c r="F136" s="2" t="s">
        <v>71</v>
      </c>
      <c r="G136" s="2">
        <v>769</v>
      </c>
      <c r="H136" s="2">
        <v>259</v>
      </c>
      <c r="I136" s="2">
        <v>2078.83</v>
      </c>
      <c r="J136" s="2">
        <v>50</v>
      </c>
      <c r="K136" s="2">
        <f t="shared" si="14"/>
        <v>2028.83</v>
      </c>
      <c r="L136" s="2">
        <v>1249.8499999999999</v>
      </c>
      <c r="M136" s="2">
        <f t="shared" si="15"/>
        <v>778.98</v>
      </c>
      <c r="N136" s="4">
        <f t="shared" si="16"/>
        <v>0.38395528457288192</v>
      </c>
      <c r="O136" s="2">
        <f t="shared" si="17"/>
        <v>2.6382704811443434</v>
      </c>
      <c r="P136" s="2" t="str">
        <f t="shared" si="18"/>
        <v>LOW</v>
      </c>
      <c r="Q136" s="2">
        <v>4</v>
      </c>
      <c r="R136" s="2" t="s">
        <v>90</v>
      </c>
      <c r="S136" s="2" t="str">
        <f t="shared" si="19"/>
        <v>Normal</v>
      </c>
      <c r="T136" s="2" t="str">
        <f t="shared" si="20"/>
        <v>Risk</v>
      </c>
      <c r="U136" s="2" t="str">
        <f>_xlfn.XLOOKUP(C136,Customers!$A$1:$A$11,Customers!$B$1:$B$11)</f>
        <v>BigBasket Retail Pvt Ltd</v>
      </c>
      <c r="V136" s="2" t="str">
        <f>_xlfn.XLOOKUP(D136,Employees!$A$1:$A$6,Employees!$B$1:$B$6)</f>
        <v>Arjun Patel</v>
      </c>
      <c r="W136" s="2">
        <f>_xlfn.XLOOKUP(F136,Categories!$A$1:$A$6,Categories!$C$1:$C$6)</f>
        <v>2.5</v>
      </c>
    </row>
    <row r="137" spans="1:23" x14ac:dyDescent="0.35">
      <c r="A137" s="2" t="s">
        <v>197</v>
      </c>
      <c r="B137" s="3">
        <v>45735</v>
      </c>
      <c r="C137" s="2" t="s">
        <v>13</v>
      </c>
      <c r="D137" s="2" t="s">
        <v>51</v>
      </c>
      <c r="E137" s="2" t="s">
        <v>62</v>
      </c>
      <c r="F137" s="2" t="s">
        <v>74</v>
      </c>
      <c r="G137" s="2">
        <v>1785</v>
      </c>
      <c r="H137" s="2">
        <v>286</v>
      </c>
      <c r="I137" s="2">
        <v>2845.13</v>
      </c>
      <c r="J137" s="2">
        <v>50</v>
      </c>
      <c r="K137" s="2">
        <f t="shared" si="14"/>
        <v>2795.13</v>
      </c>
      <c r="L137" s="2">
        <v>2167.84</v>
      </c>
      <c r="M137" s="2">
        <f t="shared" si="15"/>
        <v>627.29</v>
      </c>
      <c r="N137" s="4">
        <f t="shared" si="16"/>
        <v>0.2244224776665128</v>
      </c>
      <c r="O137" s="2">
        <f t="shared" si="17"/>
        <v>1.5658991596638656</v>
      </c>
      <c r="P137" s="2" t="str">
        <f t="shared" si="18"/>
        <v>LOW</v>
      </c>
      <c r="Q137" s="2">
        <v>3</v>
      </c>
      <c r="R137" s="2" t="s">
        <v>88</v>
      </c>
      <c r="S137" s="2" t="str">
        <f t="shared" si="19"/>
        <v>Fast</v>
      </c>
      <c r="T137" s="2" t="str">
        <f t="shared" si="20"/>
        <v>Clear</v>
      </c>
      <c r="U137" s="2" t="str">
        <f>_xlfn.XLOOKUP(C137,Customers!$A$1:$A$11,Customers!$B$1:$B$11)</f>
        <v xml:space="preserve">Tata Steel Limited </v>
      </c>
      <c r="V137" s="2" t="str">
        <f>_xlfn.XLOOKUP(D137,Employees!$A$1:$A$6,Employees!$B$1:$B$6)</f>
        <v>Priya Sharma</v>
      </c>
      <c r="W137" s="2">
        <f>_xlfn.XLOOKUP(F137,Categories!$A$1:$A$6,Categories!$C$1:$C$6)</f>
        <v>1.5</v>
      </c>
    </row>
    <row r="138" spans="1:23" x14ac:dyDescent="0.35">
      <c r="A138" s="2" t="s">
        <v>352</v>
      </c>
      <c r="B138" s="3">
        <v>45752</v>
      </c>
      <c r="C138" s="2" t="s">
        <v>13</v>
      </c>
      <c r="D138" s="2" t="s">
        <v>51</v>
      </c>
      <c r="E138" s="2" t="s">
        <v>20</v>
      </c>
      <c r="F138" s="2" t="s">
        <v>75</v>
      </c>
      <c r="G138" s="2">
        <v>1632</v>
      </c>
      <c r="H138" s="2">
        <v>685</v>
      </c>
      <c r="I138" s="2">
        <v>5426.53</v>
      </c>
      <c r="J138" s="2">
        <v>150</v>
      </c>
      <c r="K138" s="2">
        <f t="shared" si="14"/>
        <v>5276.53</v>
      </c>
      <c r="L138" s="2">
        <v>4555.6899999999996</v>
      </c>
      <c r="M138" s="2">
        <f t="shared" si="15"/>
        <v>720.84000000000015</v>
      </c>
      <c r="N138" s="4">
        <f t="shared" si="16"/>
        <v>0.13661250859940152</v>
      </c>
      <c r="O138" s="2">
        <f t="shared" si="17"/>
        <v>3.2331678921568625</v>
      </c>
      <c r="P138" s="2" t="str">
        <f t="shared" si="18"/>
        <v>LOW</v>
      </c>
      <c r="Q138" s="2">
        <v>2</v>
      </c>
      <c r="R138" s="2" t="s">
        <v>90</v>
      </c>
      <c r="S138" s="2" t="str">
        <f t="shared" si="19"/>
        <v>Fast</v>
      </c>
      <c r="T138" s="2" t="str">
        <f t="shared" si="20"/>
        <v>Risk</v>
      </c>
      <c r="U138" s="2" t="str">
        <f>_xlfn.XLOOKUP(C138,Customers!$A$1:$A$11,Customers!$B$1:$B$11)</f>
        <v xml:space="preserve">Tata Steel Limited </v>
      </c>
      <c r="V138" s="2" t="str">
        <f>_xlfn.XLOOKUP(D138,Employees!$A$1:$A$6,Employees!$B$1:$B$6)</f>
        <v>Priya Sharma</v>
      </c>
      <c r="W138" s="2">
        <f>_xlfn.XLOOKUP(F138,Categories!$A$1:$A$6,Categories!$C$1:$C$6)</f>
        <v>2</v>
      </c>
    </row>
    <row r="139" spans="1:23" x14ac:dyDescent="0.35">
      <c r="A139" s="2" t="s">
        <v>198</v>
      </c>
      <c r="B139" s="3">
        <v>46095</v>
      </c>
      <c r="C139" s="2" t="s">
        <v>9</v>
      </c>
      <c r="D139" s="2" t="s">
        <v>59</v>
      </c>
      <c r="E139" s="2" t="s">
        <v>62</v>
      </c>
      <c r="F139" s="2" t="s">
        <v>73</v>
      </c>
      <c r="G139" s="2">
        <v>1023</v>
      </c>
      <c r="H139" s="2">
        <v>519</v>
      </c>
      <c r="I139" s="2">
        <v>4303.34</v>
      </c>
      <c r="J139" s="2">
        <v>50</v>
      </c>
      <c r="K139" s="2">
        <f t="shared" si="14"/>
        <v>4253.34</v>
      </c>
      <c r="L139" s="2">
        <v>3077.5</v>
      </c>
      <c r="M139" s="2">
        <f t="shared" si="15"/>
        <v>1175.8400000000001</v>
      </c>
      <c r="N139" s="4">
        <f t="shared" si="16"/>
        <v>0.27645097734956531</v>
      </c>
      <c r="O139" s="2">
        <f t="shared" si="17"/>
        <v>4.1577126099706749</v>
      </c>
      <c r="P139" s="2" t="str">
        <f t="shared" si="18"/>
        <v>MEDIUM</v>
      </c>
      <c r="Q139" s="2">
        <v>2</v>
      </c>
      <c r="R139" s="2" t="s">
        <v>88</v>
      </c>
      <c r="S139" s="2" t="str">
        <f t="shared" si="19"/>
        <v>Fast</v>
      </c>
      <c r="T139" s="2" t="str">
        <f t="shared" si="20"/>
        <v>Clear</v>
      </c>
      <c r="U139" s="2" t="str">
        <f>_xlfn.XLOOKUP(C139,Customers!$A$1:$A$11,Customers!$B$1:$B$11)</f>
        <v>Reliance Retail Ltd</v>
      </c>
      <c r="V139" s="2" t="str">
        <f>_xlfn.XLOOKUP(D139,Employees!$A$1:$A$6,Employees!$B$1:$B$6)</f>
        <v>Neha Verma</v>
      </c>
      <c r="W139" s="2">
        <f>_xlfn.XLOOKUP(F139,Categories!$A$1:$A$6,Categories!$C$1:$C$6)</f>
        <v>3</v>
      </c>
    </row>
    <row r="140" spans="1:23" x14ac:dyDescent="0.35">
      <c r="A140" s="2" t="s">
        <v>353</v>
      </c>
      <c r="B140" s="3">
        <v>46095</v>
      </c>
      <c r="C140" s="2" t="s">
        <v>21</v>
      </c>
      <c r="D140" s="2" t="s">
        <v>64</v>
      </c>
      <c r="E140" s="2" t="s">
        <v>28</v>
      </c>
      <c r="F140" s="2" t="s">
        <v>73</v>
      </c>
      <c r="G140" s="2">
        <v>375</v>
      </c>
      <c r="H140" s="2">
        <v>454</v>
      </c>
      <c r="I140" s="2">
        <v>3578.58</v>
      </c>
      <c r="J140" s="2">
        <v>150</v>
      </c>
      <c r="K140" s="2">
        <f t="shared" si="14"/>
        <v>3428.58</v>
      </c>
      <c r="L140" s="2">
        <v>2759.55</v>
      </c>
      <c r="M140" s="2">
        <f t="shared" si="15"/>
        <v>669.02999999999975</v>
      </c>
      <c r="N140" s="4">
        <f t="shared" si="16"/>
        <v>0.19513326216684451</v>
      </c>
      <c r="O140" s="2">
        <f t="shared" si="17"/>
        <v>9.1428799999999999</v>
      </c>
      <c r="P140" s="2" t="str">
        <f t="shared" si="18"/>
        <v>LOW</v>
      </c>
      <c r="Q140" s="2">
        <v>2</v>
      </c>
      <c r="R140" s="2" t="s">
        <v>90</v>
      </c>
      <c r="S140" s="2" t="str">
        <f t="shared" si="19"/>
        <v>Fast</v>
      </c>
      <c r="T140" s="2" t="str">
        <f t="shared" si="20"/>
        <v>Risk</v>
      </c>
      <c r="U140" s="2" t="str">
        <f>_xlfn.XLOOKUP(C140,Customers!$A$1:$A$11,Customers!$B$1:$B$11)</f>
        <v>Flipkart Internet Pvt Ltd</v>
      </c>
      <c r="V140" s="2" t="str">
        <f>_xlfn.XLOOKUP(D140,Employees!$A$1:$A$6,Employees!$B$1:$B$6)</f>
        <v>Arjun Patel</v>
      </c>
      <c r="W140" s="2">
        <f>_xlfn.XLOOKUP(F140,Categories!$A$1:$A$6,Categories!$C$1:$C$6)</f>
        <v>3</v>
      </c>
    </row>
    <row r="141" spans="1:23" x14ac:dyDescent="0.35">
      <c r="A141" s="2" t="s">
        <v>199</v>
      </c>
      <c r="B141" s="3">
        <v>45751</v>
      </c>
      <c r="C141" s="2" t="s">
        <v>13</v>
      </c>
      <c r="D141" s="2" t="s">
        <v>51</v>
      </c>
      <c r="E141" s="2" t="s">
        <v>40</v>
      </c>
      <c r="F141" s="2" t="s">
        <v>74</v>
      </c>
      <c r="G141" s="2">
        <v>1585</v>
      </c>
      <c r="H141" s="2">
        <v>386</v>
      </c>
      <c r="I141" s="2">
        <v>3605.64</v>
      </c>
      <c r="J141" s="2">
        <v>0</v>
      </c>
      <c r="K141" s="2">
        <f t="shared" si="14"/>
        <v>3605.64</v>
      </c>
      <c r="L141" s="2">
        <v>2413.37</v>
      </c>
      <c r="M141" s="2">
        <f t="shared" si="15"/>
        <v>1192.27</v>
      </c>
      <c r="N141" s="4">
        <f t="shared" si="16"/>
        <v>0.33066806447676417</v>
      </c>
      <c r="O141" s="2">
        <f t="shared" si="17"/>
        <v>2.2748517350157726</v>
      </c>
      <c r="P141" s="2" t="str">
        <f t="shared" si="18"/>
        <v>MEDIUM</v>
      </c>
      <c r="Q141" s="2">
        <v>1</v>
      </c>
      <c r="R141" s="2" t="s">
        <v>90</v>
      </c>
      <c r="S141" s="2" t="str">
        <f t="shared" si="19"/>
        <v>Fast</v>
      </c>
      <c r="T141" s="2" t="str">
        <f t="shared" si="20"/>
        <v>Risk</v>
      </c>
      <c r="U141" s="2" t="str">
        <f>_xlfn.XLOOKUP(C141,Customers!$A$1:$A$11,Customers!$B$1:$B$11)</f>
        <v xml:space="preserve">Tata Steel Limited </v>
      </c>
      <c r="V141" s="2" t="str">
        <f>_xlfn.XLOOKUP(D141,Employees!$A$1:$A$6,Employees!$B$1:$B$6)</f>
        <v>Priya Sharma</v>
      </c>
      <c r="W141" s="2">
        <f>_xlfn.XLOOKUP(F141,Categories!$A$1:$A$6,Categories!$C$1:$C$6)</f>
        <v>1.5</v>
      </c>
    </row>
    <row r="142" spans="1:23" x14ac:dyDescent="0.35">
      <c r="A142" s="2" t="s">
        <v>200</v>
      </c>
      <c r="B142" s="3">
        <v>46095</v>
      </c>
      <c r="C142" s="2" t="s">
        <v>25</v>
      </c>
      <c r="D142" s="2" t="s">
        <v>64</v>
      </c>
      <c r="E142" s="2" t="s">
        <v>40</v>
      </c>
      <c r="F142" s="2" t="s">
        <v>72</v>
      </c>
      <c r="G142" s="2">
        <v>1832</v>
      </c>
      <c r="H142" s="2">
        <v>720</v>
      </c>
      <c r="I142" s="2">
        <v>6006.47</v>
      </c>
      <c r="J142" s="2">
        <v>100</v>
      </c>
      <c r="K142" s="2">
        <f t="shared" si="14"/>
        <v>5906.47</v>
      </c>
      <c r="L142" s="2">
        <v>4987.54</v>
      </c>
      <c r="M142" s="2">
        <f t="shared" si="15"/>
        <v>918.93000000000029</v>
      </c>
      <c r="N142" s="4">
        <f t="shared" si="16"/>
        <v>0.15558023658801284</v>
      </c>
      <c r="O142" s="2">
        <f t="shared" si="17"/>
        <v>3.2240556768558952</v>
      </c>
      <c r="P142" s="2" t="str">
        <f t="shared" si="18"/>
        <v>LOW</v>
      </c>
      <c r="Q142" s="2">
        <v>7</v>
      </c>
      <c r="R142" s="2" t="s">
        <v>90</v>
      </c>
      <c r="S142" s="2" t="str">
        <f t="shared" si="19"/>
        <v>Delayed</v>
      </c>
      <c r="T142" s="2" t="str">
        <f t="shared" si="20"/>
        <v>Risk</v>
      </c>
      <c r="U142" s="2" t="str">
        <f>_xlfn.XLOOKUP(C142,Customers!$A$1:$A$11,Customers!$B$1:$B$11)</f>
        <v xml:space="preserve"> Amazon Seller Services Pvt Ltd </v>
      </c>
      <c r="V142" s="2" t="str">
        <f>_xlfn.XLOOKUP(D142,Employees!$A$1:$A$6,Employees!$B$1:$B$6)</f>
        <v>Arjun Patel</v>
      </c>
      <c r="W142" s="2">
        <f>_xlfn.XLOOKUP(F142,Categories!$A$1:$A$6,Categories!$C$1:$C$6)</f>
        <v>2</v>
      </c>
    </row>
    <row r="143" spans="1:23" x14ac:dyDescent="0.35">
      <c r="A143" s="2" t="s">
        <v>201</v>
      </c>
      <c r="B143" s="3">
        <v>45704</v>
      </c>
      <c r="C143" s="2" t="s">
        <v>21</v>
      </c>
      <c r="D143" s="2" t="s">
        <v>64</v>
      </c>
      <c r="E143" s="2" t="s">
        <v>62</v>
      </c>
      <c r="F143" s="2" t="s">
        <v>74</v>
      </c>
      <c r="G143" s="2">
        <v>1005</v>
      </c>
      <c r="H143" s="2">
        <v>561</v>
      </c>
      <c r="I143" s="2">
        <v>4566.5</v>
      </c>
      <c r="J143" s="2">
        <v>50</v>
      </c>
      <c r="K143" s="2">
        <f t="shared" si="14"/>
        <v>4516.5</v>
      </c>
      <c r="L143" s="2">
        <v>3736.55</v>
      </c>
      <c r="M143" s="2">
        <f t="shared" si="15"/>
        <v>779.94999999999982</v>
      </c>
      <c r="N143" s="4">
        <f t="shared" si="16"/>
        <v>0.17268902911546546</v>
      </c>
      <c r="O143" s="2">
        <f t="shared" si="17"/>
        <v>4.4940298507462684</v>
      </c>
      <c r="P143" s="2" t="str">
        <f t="shared" si="18"/>
        <v>LOW</v>
      </c>
      <c r="Q143" s="2">
        <v>5</v>
      </c>
      <c r="R143" s="2" t="s">
        <v>88</v>
      </c>
      <c r="S143" s="2" t="str">
        <f t="shared" si="19"/>
        <v>Normal</v>
      </c>
      <c r="T143" s="2" t="str">
        <f t="shared" si="20"/>
        <v>Clear</v>
      </c>
      <c r="U143" s="2" t="str">
        <f>_xlfn.XLOOKUP(C143,Customers!$A$1:$A$11,Customers!$B$1:$B$11)</f>
        <v>Flipkart Internet Pvt Ltd</v>
      </c>
      <c r="V143" s="2" t="str">
        <f>_xlfn.XLOOKUP(D143,Employees!$A$1:$A$6,Employees!$B$1:$B$6)</f>
        <v>Arjun Patel</v>
      </c>
      <c r="W143" s="2">
        <f>_xlfn.XLOOKUP(F143,Categories!$A$1:$A$6,Categories!$C$1:$C$6)</f>
        <v>1.5</v>
      </c>
    </row>
    <row r="144" spans="1:23" x14ac:dyDescent="0.35">
      <c r="A144" s="2" t="s">
        <v>202</v>
      </c>
      <c r="B144" s="3">
        <v>45732</v>
      </c>
      <c r="C144" s="2" t="s">
        <v>25</v>
      </c>
      <c r="D144" s="2" t="s">
        <v>55</v>
      </c>
      <c r="E144" s="2" t="s">
        <v>40</v>
      </c>
      <c r="F144" s="2" t="s">
        <v>73</v>
      </c>
      <c r="G144" s="2">
        <v>574</v>
      </c>
      <c r="H144" s="2">
        <v>116</v>
      </c>
      <c r="I144" s="2">
        <v>1408.75</v>
      </c>
      <c r="J144" s="2">
        <v>0</v>
      </c>
      <c r="K144" s="2">
        <f t="shared" si="14"/>
        <v>1408.75</v>
      </c>
      <c r="L144" s="2">
        <v>941.34</v>
      </c>
      <c r="M144" s="2">
        <f t="shared" si="15"/>
        <v>467.40999999999997</v>
      </c>
      <c r="N144" s="4">
        <f t="shared" si="16"/>
        <v>0.33179059449866899</v>
      </c>
      <c r="O144" s="2">
        <f t="shared" si="17"/>
        <v>2.4542682926829267</v>
      </c>
      <c r="P144" s="2" t="str">
        <f t="shared" si="18"/>
        <v>LOW</v>
      </c>
      <c r="Q144" s="2">
        <v>2</v>
      </c>
      <c r="R144" s="2" t="s">
        <v>90</v>
      </c>
      <c r="S144" s="2" t="str">
        <f t="shared" si="19"/>
        <v>Fast</v>
      </c>
      <c r="T144" s="2" t="str">
        <f t="shared" si="20"/>
        <v>Risk</v>
      </c>
      <c r="U144" s="2" t="str">
        <f>_xlfn.XLOOKUP(C144,Customers!$A$1:$A$11,Customers!$B$1:$B$11)</f>
        <v xml:space="preserve"> Amazon Seller Services Pvt Ltd </v>
      </c>
      <c r="V144" s="2" t="str">
        <f>_xlfn.XLOOKUP(D144,Employees!$A$1:$A$6,Employees!$B$1:$B$6)</f>
        <v>Amit Kulkarni</v>
      </c>
      <c r="W144" s="2">
        <f>_xlfn.XLOOKUP(F144,Categories!$A$1:$A$6,Categories!$C$1:$C$6)</f>
        <v>3</v>
      </c>
    </row>
    <row r="145" spans="1:23" x14ac:dyDescent="0.35">
      <c r="A145" s="2" t="s">
        <v>203</v>
      </c>
      <c r="B145" s="3">
        <v>45735</v>
      </c>
      <c r="C145" s="2" t="s">
        <v>33</v>
      </c>
      <c r="D145" s="2" t="s">
        <v>55</v>
      </c>
      <c r="E145" s="2" t="s">
        <v>40</v>
      </c>
      <c r="F145" s="2" t="s">
        <v>71</v>
      </c>
      <c r="G145" s="2">
        <v>276</v>
      </c>
      <c r="H145" s="2">
        <v>259</v>
      </c>
      <c r="I145" s="2">
        <v>2258.46</v>
      </c>
      <c r="J145" s="2">
        <v>50</v>
      </c>
      <c r="K145" s="2">
        <f t="shared" si="14"/>
        <v>2208.46</v>
      </c>
      <c r="L145" s="2">
        <v>1706.83</v>
      </c>
      <c r="M145" s="2">
        <f t="shared" si="15"/>
        <v>501.63000000000011</v>
      </c>
      <c r="N145" s="4">
        <f t="shared" si="16"/>
        <v>0.22714017912934809</v>
      </c>
      <c r="O145" s="2">
        <f t="shared" si="17"/>
        <v>8.0016666666666669</v>
      </c>
      <c r="P145" s="2" t="str">
        <f t="shared" si="18"/>
        <v>LOW</v>
      </c>
      <c r="Q145" s="2">
        <v>3</v>
      </c>
      <c r="R145" s="2" t="s">
        <v>90</v>
      </c>
      <c r="S145" s="2" t="str">
        <f t="shared" si="19"/>
        <v>Fast</v>
      </c>
      <c r="T145" s="2" t="str">
        <f t="shared" si="20"/>
        <v>Risk</v>
      </c>
      <c r="U145" s="2" t="str">
        <f>_xlfn.XLOOKUP(C145,Customers!$A$1:$A$11,Customers!$B$1:$B$11)</f>
        <v>Sun Pharmaceutical Industries</v>
      </c>
      <c r="V145" s="2" t="str">
        <f>_xlfn.XLOOKUP(D145,Employees!$A$1:$A$6,Employees!$B$1:$B$6)</f>
        <v>Amit Kulkarni</v>
      </c>
      <c r="W145" s="2">
        <f>_xlfn.XLOOKUP(F145,Categories!$A$1:$A$6,Categories!$C$1:$C$6)</f>
        <v>2.5</v>
      </c>
    </row>
    <row r="146" spans="1:23" x14ac:dyDescent="0.35">
      <c r="A146" s="2" t="s">
        <v>204</v>
      </c>
      <c r="B146" s="3">
        <v>45710</v>
      </c>
      <c r="C146" s="2" t="s">
        <v>41</v>
      </c>
      <c r="D146" s="2" t="s">
        <v>51</v>
      </c>
      <c r="E146" s="2" t="s">
        <v>28</v>
      </c>
      <c r="F146" s="2" t="s">
        <v>71</v>
      </c>
      <c r="G146" s="2">
        <v>976</v>
      </c>
      <c r="H146" s="2">
        <v>400</v>
      </c>
      <c r="I146" s="2">
        <v>4144.67</v>
      </c>
      <c r="J146" s="2">
        <v>100</v>
      </c>
      <c r="K146" s="2">
        <f t="shared" si="14"/>
        <v>4044.67</v>
      </c>
      <c r="L146" s="2">
        <v>3140.25</v>
      </c>
      <c r="M146" s="2">
        <f t="shared" si="15"/>
        <v>904.42000000000007</v>
      </c>
      <c r="N146" s="4">
        <f t="shared" si="16"/>
        <v>0.22360785923202636</v>
      </c>
      <c r="O146" s="2">
        <f t="shared" si="17"/>
        <v>4.144129098360656</v>
      </c>
      <c r="P146" s="2" t="str">
        <f t="shared" si="18"/>
        <v>LOW</v>
      </c>
      <c r="Q146" s="2">
        <v>7</v>
      </c>
      <c r="R146" s="2" t="s">
        <v>93</v>
      </c>
      <c r="S146" s="2" t="str">
        <f t="shared" si="19"/>
        <v>Delayed</v>
      </c>
      <c r="T146" s="2" t="str">
        <f t="shared" si="20"/>
        <v>Risk</v>
      </c>
      <c r="U146" s="2" t="str">
        <f>_xlfn.XLOOKUP(C146,Customers!$A$1:$A$11,Customers!$B$1:$B$11)</f>
        <v>BigBasket Retail Pvt Ltd</v>
      </c>
      <c r="V146" s="2" t="str">
        <f>_xlfn.XLOOKUP(D146,Employees!$A$1:$A$6,Employees!$B$1:$B$6)</f>
        <v>Priya Sharma</v>
      </c>
      <c r="W146" s="2">
        <f>_xlfn.XLOOKUP(F146,Categories!$A$1:$A$6,Categories!$C$1:$C$6)</f>
        <v>2.5</v>
      </c>
    </row>
    <row r="147" spans="1:23" x14ac:dyDescent="0.35">
      <c r="A147" s="2" t="s">
        <v>205</v>
      </c>
      <c r="B147" s="3">
        <v>45661</v>
      </c>
      <c r="C147" s="2" t="s">
        <v>9</v>
      </c>
      <c r="D147" s="2" t="s">
        <v>51</v>
      </c>
      <c r="E147" s="2" t="s">
        <v>20</v>
      </c>
      <c r="F147" s="2" t="s">
        <v>73</v>
      </c>
      <c r="G147" s="2">
        <v>1464</v>
      </c>
      <c r="H147" s="2">
        <v>415</v>
      </c>
      <c r="I147" s="2">
        <v>3929.19</v>
      </c>
      <c r="J147" s="2">
        <v>100</v>
      </c>
      <c r="K147" s="2">
        <f t="shared" si="14"/>
        <v>3829.19</v>
      </c>
      <c r="L147" s="2">
        <v>2931.28</v>
      </c>
      <c r="M147" s="2">
        <f t="shared" si="15"/>
        <v>897.90999999999985</v>
      </c>
      <c r="N147" s="4">
        <f t="shared" si="16"/>
        <v>0.23449084532237885</v>
      </c>
      <c r="O147" s="2">
        <f t="shared" si="17"/>
        <v>2.6155669398907104</v>
      </c>
      <c r="P147" s="2" t="str">
        <f t="shared" si="18"/>
        <v>LOW</v>
      </c>
      <c r="Q147" s="2">
        <v>4</v>
      </c>
      <c r="R147" s="2" t="s">
        <v>93</v>
      </c>
      <c r="S147" s="2" t="str">
        <f t="shared" si="19"/>
        <v>Normal</v>
      </c>
      <c r="T147" s="2" t="str">
        <f t="shared" si="20"/>
        <v>Risk</v>
      </c>
      <c r="U147" s="2" t="str">
        <f>_xlfn.XLOOKUP(C147,Customers!$A$1:$A$11,Customers!$B$1:$B$11)</f>
        <v>Reliance Retail Ltd</v>
      </c>
      <c r="V147" s="2" t="str">
        <f>_xlfn.XLOOKUP(D147,Employees!$A$1:$A$6,Employees!$B$1:$B$6)</f>
        <v>Priya Sharma</v>
      </c>
      <c r="W147" s="2">
        <f>_xlfn.XLOOKUP(F147,Categories!$A$1:$A$6,Categories!$C$1:$C$6)</f>
        <v>3</v>
      </c>
    </row>
    <row r="148" spans="1:23" x14ac:dyDescent="0.35">
      <c r="A148" s="2" t="s">
        <v>206</v>
      </c>
      <c r="B148" s="3">
        <v>45718</v>
      </c>
      <c r="C148" s="2" t="s">
        <v>21</v>
      </c>
      <c r="D148" s="2" t="s">
        <v>59</v>
      </c>
      <c r="E148" s="2" t="s">
        <v>40</v>
      </c>
      <c r="F148" s="2" t="s">
        <v>75</v>
      </c>
      <c r="G148" s="2">
        <v>233</v>
      </c>
      <c r="H148" s="2">
        <v>104</v>
      </c>
      <c r="I148" s="2">
        <v>846.48</v>
      </c>
      <c r="J148" s="2">
        <v>50</v>
      </c>
      <c r="K148" s="2">
        <f t="shared" si="14"/>
        <v>796.48</v>
      </c>
      <c r="L148" s="2">
        <v>530.69000000000005</v>
      </c>
      <c r="M148" s="2">
        <f t="shared" si="15"/>
        <v>265.78999999999996</v>
      </c>
      <c r="N148" s="4">
        <f t="shared" si="16"/>
        <v>0.33370580554439527</v>
      </c>
      <c r="O148" s="2">
        <f t="shared" si="17"/>
        <v>3.4183690987124464</v>
      </c>
      <c r="P148" s="2" t="str">
        <f t="shared" si="18"/>
        <v>LOW</v>
      </c>
      <c r="Q148" s="2">
        <v>8</v>
      </c>
      <c r="R148" s="2" t="s">
        <v>93</v>
      </c>
      <c r="S148" s="2" t="str">
        <f t="shared" si="19"/>
        <v>Delayed</v>
      </c>
      <c r="T148" s="2" t="str">
        <f t="shared" si="20"/>
        <v>Risk</v>
      </c>
      <c r="U148" s="2" t="str">
        <f>_xlfn.XLOOKUP(C148,Customers!$A$1:$A$11,Customers!$B$1:$B$11)</f>
        <v>Flipkart Internet Pvt Ltd</v>
      </c>
      <c r="V148" s="2" t="str">
        <f>_xlfn.XLOOKUP(D148,Employees!$A$1:$A$6,Employees!$B$1:$B$6)</f>
        <v>Neha Verma</v>
      </c>
      <c r="W148" s="2">
        <f>_xlfn.XLOOKUP(F148,Categories!$A$1:$A$6,Categories!$C$1:$C$6)</f>
        <v>2</v>
      </c>
    </row>
    <row r="149" spans="1:23" x14ac:dyDescent="0.35">
      <c r="A149" s="2" t="s">
        <v>207</v>
      </c>
      <c r="B149" s="3">
        <v>45660</v>
      </c>
      <c r="C149" s="2" t="s">
        <v>29</v>
      </c>
      <c r="D149" s="2" t="s">
        <v>64</v>
      </c>
      <c r="E149" s="2" t="s">
        <v>40</v>
      </c>
      <c r="F149" s="2" t="s">
        <v>73</v>
      </c>
      <c r="G149" s="2">
        <v>264</v>
      </c>
      <c r="H149" s="2">
        <v>195</v>
      </c>
      <c r="I149" s="2">
        <v>1421.3</v>
      </c>
      <c r="J149" s="2">
        <v>50</v>
      </c>
      <c r="K149" s="2">
        <f t="shared" si="14"/>
        <v>1371.3</v>
      </c>
      <c r="L149" s="2">
        <v>892.52</v>
      </c>
      <c r="M149" s="2">
        <f t="shared" si="15"/>
        <v>478.78</v>
      </c>
      <c r="N149" s="4">
        <f t="shared" si="16"/>
        <v>0.34914314883687009</v>
      </c>
      <c r="O149" s="2">
        <f t="shared" si="17"/>
        <v>5.1943181818181818</v>
      </c>
      <c r="P149" s="2" t="str">
        <f t="shared" si="18"/>
        <v>LOW</v>
      </c>
      <c r="Q149" s="2">
        <v>8</v>
      </c>
      <c r="R149" s="2" t="s">
        <v>88</v>
      </c>
      <c r="S149" s="2" t="str">
        <f t="shared" si="19"/>
        <v>Delayed</v>
      </c>
      <c r="T149" s="2" t="str">
        <f t="shared" si="20"/>
        <v>Clear</v>
      </c>
      <c r="U149" s="2" t="str">
        <f>_xlfn.XLOOKUP(C149,Customers!$A$1:$A$11,Customers!$B$1:$B$11)</f>
        <v>ITC Limited Foods Division</v>
      </c>
      <c r="V149" s="2" t="str">
        <f>_xlfn.XLOOKUP(D149,Employees!$A$1:$A$6,Employees!$B$1:$B$6)</f>
        <v>Arjun Patel</v>
      </c>
      <c r="W149" s="2">
        <f>_xlfn.XLOOKUP(F149,Categories!$A$1:$A$6,Categories!$C$1:$C$6)</f>
        <v>3</v>
      </c>
    </row>
    <row r="150" spans="1:23" x14ac:dyDescent="0.35">
      <c r="A150" s="2" t="s">
        <v>208</v>
      </c>
      <c r="B150" s="3">
        <v>45774</v>
      </c>
      <c r="C150" s="2" t="s">
        <v>41</v>
      </c>
      <c r="D150" s="2" t="s">
        <v>51</v>
      </c>
      <c r="E150" s="2" t="s">
        <v>62</v>
      </c>
      <c r="F150" s="2" t="s">
        <v>72</v>
      </c>
      <c r="G150" s="2">
        <v>870</v>
      </c>
      <c r="H150" s="2">
        <v>345</v>
      </c>
      <c r="I150" s="2">
        <v>3214.04</v>
      </c>
      <c r="J150" s="2">
        <v>150</v>
      </c>
      <c r="K150" s="2">
        <f t="shared" si="14"/>
        <v>3064.04</v>
      </c>
      <c r="L150" s="2">
        <v>1978.47</v>
      </c>
      <c r="M150" s="2">
        <f t="shared" si="15"/>
        <v>1085.57</v>
      </c>
      <c r="N150" s="4">
        <f t="shared" si="16"/>
        <v>0.35429367762822939</v>
      </c>
      <c r="O150" s="2">
        <f t="shared" si="17"/>
        <v>3.5218850574712643</v>
      </c>
      <c r="P150" s="2" t="str">
        <f t="shared" si="18"/>
        <v>MEDIUM</v>
      </c>
      <c r="Q150" s="2">
        <v>2</v>
      </c>
      <c r="R150" s="2" t="s">
        <v>88</v>
      </c>
      <c r="S150" s="2" t="str">
        <f t="shared" si="19"/>
        <v>Fast</v>
      </c>
      <c r="T150" s="2" t="str">
        <f t="shared" si="20"/>
        <v>Clear</v>
      </c>
      <c r="U150" s="2" t="str">
        <f>_xlfn.XLOOKUP(C150,Customers!$A$1:$A$11,Customers!$B$1:$B$11)</f>
        <v>BigBasket Retail Pvt Ltd</v>
      </c>
      <c r="V150" s="2" t="str">
        <f>_xlfn.XLOOKUP(D150,Employees!$A$1:$A$6,Employees!$B$1:$B$6)</f>
        <v>Priya Sharma</v>
      </c>
      <c r="W150" s="2">
        <f>_xlfn.XLOOKUP(F150,Categories!$A$1:$A$6,Categories!$C$1:$C$6)</f>
        <v>2</v>
      </c>
    </row>
    <row r="151" spans="1:23" x14ac:dyDescent="0.35">
      <c r="A151" s="2" t="s">
        <v>354</v>
      </c>
      <c r="B151" s="3">
        <v>45667</v>
      </c>
      <c r="C151" s="2" t="s">
        <v>9</v>
      </c>
      <c r="D151" s="2" t="s">
        <v>51</v>
      </c>
      <c r="E151" s="2" t="s">
        <v>62</v>
      </c>
      <c r="F151" s="2" t="s">
        <v>72</v>
      </c>
      <c r="G151" s="2">
        <v>354</v>
      </c>
      <c r="H151" s="2">
        <v>321</v>
      </c>
      <c r="I151" s="2">
        <v>2552.34</v>
      </c>
      <c r="J151" s="2">
        <v>150</v>
      </c>
      <c r="K151" s="2">
        <f t="shared" si="14"/>
        <v>2402.34</v>
      </c>
      <c r="L151" s="2">
        <v>1983.02</v>
      </c>
      <c r="M151" s="2">
        <f t="shared" si="15"/>
        <v>419.32000000000016</v>
      </c>
      <c r="N151" s="4">
        <f t="shared" si="16"/>
        <v>0.17454648384491792</v>
      </c>
      <c r="O151" s="2">
        <f t="shared" si="17"/>
        <v>6.7862711864406782</v>
      </c>
      <c r="P151" s="2" t="str">
        <f t="shared" si="18"/>
        <v>LOW</v>
      </c>
      <c r="Q151" s="2">
        <v>4</v>
      </c>
      <c r="R151" s="2" t="s">
        <v>93</v>
      </c>
      <c r="S151" s="2" t="str">
        <f t="shared" si="19"/>
        <v>Normal</v>
      </c>
      <c r="T151" s="2" t="str">
        <f t="shared" si="20"/>
        <v>Risk</v>
      </c>
      <c r="U151" s="2" t="str">
        <f>_xlfn.XLOOKUP(C151,Customers!$A$1:$A$11,Customers!$B$1:$B$11)</f>
        <v>Reliance Retail Ltd</v>
      </c>
      <c r="V151" s="2" t="str">
        <f>_xlfn.XLOOKUP(D151,Employees!$A$1:$A$6,Employees!$B$1:$B$6)</f>
        <v>Priya Sharma</v>
      </c>
      <c r="W151" s="2">
        <f>_xlfn.XLOOKUP(F151,Categories!$A$1:$A$6,Categories!$C$1:$C$6)</f>
        <v>2</v>
      </c>
    </row>
    <row r="152" spans="1:23" x14ac:dyDescent="0.35">
      <c r="A152" s="2" t="s">
        <v>209</v>
      </c>
      <c r="B152" s="3">
        <v>45668</v>
      </c>
      <c r="C152" s="2" t="s">
        <v>33</v>
      </c>
      <c r="D152" s="2" t="s">
        <v>55</v>
      </c>
      <c r="E152" s="2" t="s">
        <v>28</v>
      </c>
      <c r="F152" s="2" t="s">
        <v>75</v>
      </c>
      <c r="G152" s="2">
        <v>1150</v>
      </c>
      <c r="H152" s="2">
        <v>501</v>
      </c>
      <c r="I152" s="2">
        <v>4635.3500000000004</v>
      </c>
      <c r="J152" s="2">
        <v>100</v>
      </c>
      <c r="K152" s="2">
        <f t="shared" si="14"/>
        <v>4535.3500000000004</v>
      </c>
      <c r="L152" s="2">
        <v>2915.95</v>
      </c>
      <c r="M152" s="2">
        <f t="shared" si="15"/>
        <v>1619.4000000000005</v>
      </c>
      <c r="N152" s="4">
        <f t="shared" si="16"/>
        <v>0.35706174826639631</v>
      </c>
      <c r="O152" s="2">
        <f t="shared" si="17"/>
        <v>3.9437826086956527</v>
      </c>
      <c r="P152" s="2" t="str">
        <f t="shared" si="18"/>
        <v>MEDIUM</v>
      </c>
      <c r="Q152" s="2">
        <v>8</v>
      </c>
      <c r="R152" s="2" t="s">
        <v>90</v>
      </c>
      <c r="S152" s="2" t="str">
        <f t="shared" si="19"/>
        <v>Delayed</v>
      </c>
      <c r="T152" s="2" t="str">
        <f t="shared" si="20"/>
        <v>Risk</v>
      </c>
      <c r="U152" s="2" t="str">
        <f>_xlfn.XLOOKUP(C152,Customers!$A$1:$A$11,Customers!$B$1:$B$11)</f>
        <v>Sun Pharmaceutical Industries</v>
      </c>
      <c r="V152" s="2" t="str">
        <f>_xlfn.XLOOKUP(D152,Employees!$A$1:$A$6,Employees!$B$1:$B$6)</f>
        <v>Amit Kulkarni</v>
      </c>
      <c r="W152" s="2">
        <f>_xlfn.XLOOKUP(F152,Categories!$A$1:$A$6,Categories!$C$1:$C$6)</f>
        <v>2</v>
      </c>
    </row>
    <row r="153" spans="1:23" x14ac:dyDescent="0.35">
      <c r="A153" s="2" t="s">
        <v>210</v>
      </c>
      <c r="B153" s="3">
        <v>45963</v>
      </c>
      <c r="C153" s="2" t="s">
        <v>21</v>
      </c>
      <c r="D153" s="2" t="s">
        <v>59</v>
      </c>
      <c r="E153" s="2" t="s">
        <v>62</v>
      </c>
      <c r="F153" s="2" t="s">
        <v>73</v>
      </c>
      <c r="G153" s="2">
        <v>1538</v>
      </c>
      <c r="H153" s="2">
        <v>747</v>
      </c>
      <c r="I153" s="2">
        <v>5443.89</v>
      </c>
      <c r="J153" s="2">
        <v>0</v>
      </c>
      <c r="K153" s="2">
        <f t="shared" si="14"/>
        <v>5443.89</v>
      </c>
      <c r="L153" s="2">
        <v>3269.72</v>
      </c>
      <c r="M153" s="2">
        <f t="shared" si="15"/>
        <v>2174.1700000000005</v>
      </c>
      <c r="N153" s="4">
        <f t="shared" si="16"/>
        <v>0.39937801829206698</v>
      </c>
      <c r="O153" s="2">
        <f t="shared" si="17"/>
        <v>3.5395903771131341</v>
      </c>
      <c r="P153" s="2" t="str">
        <f t="shared" si="18"/>
        <v>HIGH</v>
      </c>
      <c r="Q153" s="2">
        <v>5</v>
      </c>
      <c r="R153" s="2" t="s">
        <v>93</v>
      </c>
      <c r="S153" s="2" t="str">
        <f t="shared" si="19"/>
        <v>Normal</v>
      </c>
      <c r="T153" s="2" t="str">
        <f t="shared" si="20"/>
        <v>Risk</v>
      </c>
      <c r="U153" s="2" t="str">
        <f>_xlfn.XLOOKUP(C153,Customers!$A$1:$A$11,Customers!$B$1:$B$11)</f>
        <v>Flipkart Internet Pvt Ltd</v>
      </c>
      <c r="V153" s="2" t="str">
        <f>_xlfn.XLOOKUP(D153,Employees!$A$1:$A$6,Employees!$B$1:$B$6)</f>
        <v>Neha Verma</v>
      </c>
      <c r="W153" s="2">
        <f>_xlfn.XLOOKUP(F153,Categories!$A$1:$A$6,Categories!$C$1:$C$6)</f>
        <v>3</v>
      </c>
    </row>
    <row r="154" spans="1:23" x14ac:dyDescent="0.35">
      <c r="A154" s="2" t="s">
        <v>211</v>
      </c>
      <c r="B154" s="3">
        <v>45703</v>
      </c>
      <c r="C154" s="2" t="s">
        <v>41</v>
      </c>
      <c r="D154" s="2" t="s">
        <v>55</v>
      </c>
      <c r="E154" s="2" t="s">
        <v>20</v>
      </c>
      <c r="F154" s="2" t="s">
        <v>73</v>
      </c>
      <c r="G154" s="2">
        <v>875</v>
      </c>
      <c r="H154" s="2">
        <v>78</v>
      </c>
      <c r="I154" s="2">
        <v>1027.8</v>
      </c>
      <c r="J154" s="2">
        <v>50</v>
      </c>
      <c r="K154" s="2">
        <f t="shared" si="14"/>
        <v>977.8</v>
      </c>
      <c r="L154" s="2">
        <v>790.75</v>
      </c>
      <c r="M154" s="2">
        <f t="shared" si="15"/>
        <v>187.04999999999995</v>
      </c>
      <c r="N154" s="4">
        <f t="shared" si="16"/>
        <v>0.19129678870934747</v>
      </c>
      <c r="O154" s="2">
        <f t="shared" si="17"/>
        <v>1.1174857142857142</v>
      </c>
      <c r="P154" s="2" t="str">
        <f t="shared" si="18"/>
        <v>LOW</v>
      </c>
      <c r="Q154" s="2">
        <v>1</v>
      </c>
      <c r="R154" s="2" t="s">
        <v>88</v>
      </c>
      <c r="S154" s="2" t="str">
        <f t="shared" si="19"/>
        <v>Fast</v>
      </c>
      <c r="T154" s="2" t="str">
        <f t="shared" si="20"/>
        <v>Clear</v>
      </c>
      <c r="U154" s="2" t="str">
        <f>_xlfn.XLOOKUP(C154,Customers!$A$1:$A$11,Customers!$B$1:$B$11)</f>
        <v>BigBasket Retail Pvt Ltd</v>
      </c>
      <c r="V154" s="2" t="str">
        <f>_xlfn.XLOOKUP(D154,Employees!$A$1:$A$6,Employees!$B$1:$B$6)</f>
        <v>Amit Kulkarni</v>
      </c>
      <c r="W154" s="2">
        <f>_xlfn.XLOOKUP(F154,Categories!$A$1:$A$6,Categories!$C$1:$C$6)</f>
        <v>3</v>
      </c>
    </row>
    <row r="155" spans="1:23" x14ac:dyDescent="0.35">
      <c r="A155" s="2" t="s">
        <v>355</v>
      </c>
      <c r="B155" s="3">
        <v>45659</v>
      </c>
      <c r="C155" s="2" t="s">
        <v>33</v>
      </c>
      <c r="D155" s="2" t="s">
        <v>55</v>
      </c>
      <c r="E155" s="2" t="s">
        <v>20</v>
      </c>
      <c r="F155" s="2" t="s">
        <v>74</v>
      </c>
      <c r="G155" s="2">
        <v>742</v>
      </c>
      <c r="H155" s="2">
        <v>514</v>
      </c>
      <c r="I155" s="2">
        <v>3897.65</v>
      </c>
      <c r="J155" s="2">
        <v>50</v>
      </c>
      <c r="K155" s="2">
        <f t="shared" si="14"/>
        <v>3847.65</v>
      </c>
      <c r="L155" s="2">
        <v>2376</v>
      </c>
      <c r="M155" s="2">
        <f t="shared" si="15"/>
        <v>1471.65</v>
      </c>
      <c r="N155" s="4">
        <f t="shared" si="16"/>
        <v>0.38248021519628866</v>
      </c>
      <c r="O155" s="2">
        <f t="shared" si="17"/>
        <v>5.1855121293800543</v>
      </c>
      <c r="P155" s="2" t="str">
        <f t="shared" si="18"/>
        <v>MEDIUM</v>
      </c>
      <c r="Q155" s="2">
        <v>3</v>
      </c>
      <c r="R155" s="2" t="s">
        <v>90</v>
      </c>
      <c r="S155" s="2" t="str">
        <f t="shared" si="19"/>
        <v>Fast</v>
      </c>
      <c r="T155" s="2" t="str">
        <f t="shared" si="20"/>
        <v>Risk</v>
      </c>
      <c r="U155" s="2" t="str">
        <f>_xlfn.XLOOKUP(C155,Customers!$A$1:$A$11,Customers!$B$1:$B$11)</f>
        <v>Sun Pharmaceutical Industries</v>
      </c>
      <c r="V155" s="2" t="str">
        <f>_xlfn.XLOOKUP(D155,Employees!$A$1:$A$6,Employees!$B$1:$B$6)</f>
        <v>Amit Kulkarni</v>
      </c>
      <c r="W155" s="2">
        <f>_xlfn.XLOOKUP(F155,Categories!$A$1:$A$6,Categories!$C$1:$C$6)</f>
        <v>1.5</v>
      </c>
    </row>
    <row r="156" spans="1:23" x14ac:dyDescent="0.35">
      <c r="A156" s="2" t="s">
        <v>212</v>
      </c>
      <c r="B156" s="3">
        <v>46095</v>
      </c>
      <c r="C156" s="2" t="s">
        <v>5</v>
      </c>
      <c r="D156" s="2" t="s">
        <v>47</v>
      </c>
      <c r="E156" s="2" t="s">
        <v>28</v>
      </c>
      <c r="F156" s="2" t="s">
        <v>71</v>
      </c>
      <c r="G156" s="2">
        <v>819</v>
      </c>
      <c r="H156" s="2">
        <v>403</v>
      </c>
      <c r="I156" s="2">
        <v>3376.28</v>
      </c>
      <c r="J156" s="2">
        <v>150</v>
      </c>
      <c r="K156" s="2">
        <f t="shared" si="14"/>
        <v>3226.28</v>
      </c>
      <c r="L156" s="2">
        <v>2097.06</v>
      </c>
      <c r="M156" s="2">
        <f t="shared" si="15"/>
        <v>1129.2200000000003</v>
      </c>
      <c r="N156" s="4">
        <f t="shared" si="16"/>
        <v>0.35000681899897101</v>
      </c>
      <c r="O156" s="2">
        <f t="shared" si="17"/>
        <v>3.9392918192918196</v>
      </c>
      <c r="P156" s="2" t="str">
        <f t="shared" si="18"/>
        <v>MEDIUM</v>
      </c>
      <c r="Q156" s="2">
        <v>6</v>
      </c>
      <c r="R156" s="2" t="s">
        <v>93</v>
      </c>
      <c r="S156" s="2" t="str">
        <f t="shared" si="19"/>
        <v>Delayed</v>
      </c>
      <c r="T156" s="2" t="str">
        <f t="shared" si="20"/>
        <v>Risk</v>
      </c>
      <c r="U156" s="2" t="str">
        <f>_xlfn.XLOOKUP(C156,Customers!$A$1:$A$11,Customers!$B$1:$B$11)</f>
        <v xml:space="preserve">  Apollo Hospitals  </v>
      </c>
      <c r="V156" s="2" t="str">
        <f>_xlfn.XLOOKUP(D156,Employees!$A$1:$A$6,Employees!$B$1:$B$6)</f>
        <v>Rahul Mehta</v>
      </c>
      <c r="W156" s="2">
        <f>_xlfn.XLOOKUP(F156,Categories!$A$1:$A$6,Categories!$C$1:$C$6)</f>
        <v>2.5</v>
      </c>
    </row>
    <row r="157" spans="1:23" x14ac:dyDescent="0.35">
      <c r="A157" s="2" t="s">
        <v>213</v>
      </c>
      <c r="B157" s="3">
        <v>46095</v>
      </c>
      <c r="C157" s="2" t="s">
        <v>25</v>
      </c>
      <c r="D157" s="2" t="s">
        <v>59</v>
      </c>
      <c r="E157" s="2" t="s">
        <v>62</v>
      </c>
      <c r="F157" s="2" t="s">
        <v>74</v>
      </c>
      <c r="G157" s="2">
        <v>1252</v>
      </c>
      <c r="H157" s="2">
        <v>463</v>
      </c>
      <c r="I157" s="2">
        <v>4282.33</v>
      </c>
      <c r="J157" s="2">
        <v>100</v>
      </c>
      <c r="K157" s="2">
        <f t="shared" si="14"/>
        <v>4182.33</v>
      </c>
      <c r="L157" s="2">
        <v>3160.46</v>
      </c>
      <c r="M157" s="2">
        <f t="shared" si="15"/>
        <v>1021.8699999999999</v>
      </c>
      <c r="N157" s="4">
        <f t="shared" si="16"/>
        <v>0.24433031348554513</v>
      </c>
      <c r="O157" s="2">
        <f t="shared" si="17"/>
        <v>3.3405191693290734</v>
      </c>
      <c r="P157" s="2" t="str">
        <f t="shared" si="18"/>
        <v>MEDIUM</v>
      </c>
      <c r="Q157" s="2">
        <v>5</v>
      </c>
      <c r="R157" s="2" t="s">
        <v>88</v>
      </c>
      <c r="S157" s="2" t="str">
        <f t="shared" si="19"/>
        <v>Normal</v>
      </c>
      <c r="T157" s="2" t="str">
        <f t="shared" si="20"/>
        <v>Clear</v>
      </c>
      <c r="U157" s="2" t="str">
        <f>_xlfn.XLOOKUP(C157,Customers!$A$1:$A$11,Customers!$B$1:$B$11)</f>
        <v xml:space="preserve"> Amazon Seller Services Pvt Ltd </v>
      </c>
      <c r="V157" s="2" t="str">
        <f>_xlfn.XLOOKUP(D157,Employees!$A$1:$A$6,Employees!$B$1:$B$6)</f>
        <v>Neha Verma</v>
      </c>
      <c r="W157" s="2">
        <f>_xlfn.XLOOKUP(F157,Categories!$A$1:$A$6,Categories!$C$1:$C$6)</f>
        <v>1.5</v>
      </c>
    </row>
    <row r="158" spans="1:23" x14ac:dyDescent="0.35">
      <c r="A158" s="2" t="s">
        <v>214</v>
      </c>
      <c r="B158" s="3">
        <v>45901</v>
      </c>
      <c r="C158" s="2" t="s">
        <v>41</v>
      </c>
      <c r="D158" s="2" t="s">
        <v>64</v>
      </c>
      <c r="E158" s="2" t="s">
        <v>40</v>
      </c>
      <c r="F158" s="2" t="s">
        <v>73</v>
      </c>
      <c r="G158" s="2">
        <v>458</v>
      </c>
      <c r="H158" s="2">
        <v>429</v>
      </c>
      <c r="I158" s="2">
        <v>3261.63</v>
      </c>
      <c r="J158" s="2">
        <v>150</v>
      </c>
      <c r="K158" s="2">
        <f t="shared" si="14"/>
        <v>3111.63</v>
      </c>
      <c r="L158" s="2">
        <v>2637.36</v>
      </c>
      <c r="M158" s="2">
        <f t="shared" si="15"/>
        <v>474.27</v>
      </c>
      <c r="N158" s="4">
        <f t="shared" si="16"/>
        <v>0.1524185073418112</v>
      </c>
      <c r="O158" s="2">
        <f t="shared" si="17"/>
        <v>6.793951965065502</v>
      </c>
      <c r="P158" s="2" t="str">
        <f t="shared" si="18"/>
        <v>LOW</v>
      </c>
      <c r="Q158" s="2">
        <v>3</v>
      </c>
      <c r="R158" s="2" t="s">
        <v>93</v>
      </c>
      <c r="S158" s="2" t="str">
        <f t="shared" si="19"/>
        <v>Fast</v>
      </c>
      <c r="T158" s="2" t="str">
        <f t="shared" si="20"/>
        <v>Risk</v>
      </c>
      <c r="U158" s="2" t="str">
        <f>_xlfn.XLOOKUP(C158,Customers!$A$1:$A$11,Customers!$B$1:$B$11)</f>
        <v>BigBasket Retail Pvt Ltd</v>
      </c>
      <c r="V158" s="2" t="str">
        <f>_xlfn.XLOOKUP(D158,Employees!$A$1:$A$6,Employees!$B$1:$B$6)</f>
        <v>Arjun Patel</v>
      </c>
      <c r="W158" s="2">
        <f>_xlfn.XLOOKUP(F158,Categories!$A$1:$A$6,Categories!$C$1:$C$6)</f>
        <v>3</v>
      </c>
    </row>
    <row r="159" spans="1:23" x14ac:dyDescent="0.35">
      <c r="A159" s="2" t="s">
        <v>215</v>
      </c>
      <c r="B159" s="3">
        <v>45714</v>
      </c>
      <c r="C159" s="2" t="s">
        <v>25</v>
      </c>
      <c r="D159" s="2" t="s">
        <v>47</v>
      </c>
      <c r="E159" s="2" t="s">
        <v>62</v>
      </c>
      <c r="F159" s="2" t="s">
        <v>72</v>
      </c>
      <c r="G159" s="2">
        <v>533</v>
      </c>
      <c r="H159" s="2">
        <v>149</v>
      </c>
      <c r="I159" s="2">
        <v>1397.67</v>
      </c>
      <c r="J159" s="2">
        <v>100</v>
      </c>
      <c r="K159" s="2">
        <f t="shared" si="14"/>
        <v>1297.67</v>
      </c>
      <c r="L159" s="2">
        <v>944.73</v>
      </c>
      <c r="M159" s="2">
        <f t="shared" si="15"/>
        <v>352.94000000000005</v>
      </c>
      <c r="N159" s="4">
        <f t="shared" si="16"/>
        <v>0.27197977914261717</v>
      </c>
      <c r="O159" s="2">
        <f t="shared" si="17"/>
        <v>2.4346529080675423</v>
      </c>
      <c r="P159" s="2" t="str">
        <f t="shared" si="18"/>
        <v>LOW</v>
      </c>
      <c r="Q159" s="2">
        <v>6</v>
      </c>
      <c r="R159" s="2" t="s">
        <v>90</v>
      </c>
      <c r="S159" s="2" t="str">
        <f t="shared" si="19"/>
        <v>Delayed</v>
      </c>
      <c r="T159" s="2" t="str">
        <f t="shared" si="20"/>
        <v>Risk</v>
      </c>
      <c r="U159" s="2" t="str">
        <f>_xlfn.XLOOKUP(C159,Customers!$A$1:$A$11,Customers!$B$1:$B$11)</f>
        <v xml:space="preserve"> Amazon Seller Services Pvt Ltd </v>
      </c>
      <c r="V159" s="2" t="str">
        <f>_xlfn.XLOOKUP(D159,Employees!$A$1:$A$6,Employees!$B$1:$B$6)</f>
        <v>Rahul Mehta</v>
      </c>
      <c r="W159" s="2">
        <f>_xlfn.XLOOKUP(F159,Categories!$A$1:$A$6,Categories!$C$1:$C$6)</f>
        <v>2</v>
      </c>
    </row>
    <row r="160" spans="1:23" x14ac:dyDescent="0.35">
      <c r="A160" s="2" t="s">
        <v>216</v>
      </c>
      <c r="B160" s="3">
        <v>45662</v>
      </c>
      <c r="C160" s="2" t="s">
        <v>29</v>
      </c>
      <c r="D160" s="2" t="s">
        <v>59</v>
      </c>
      <c r="E160" s="2" t="s">
        <v>40</v>
      </c>
      <c r="F160" s="2" t="s">
        <v>72</v>
      </c>
      <c r="G160" s="2">
        <v>1115</v>
      </c>
      <c r="H160" s="2">
        <v>237</v>
      </c>
      <c r="I160" s="2">
        <v>2516.4299999999998</v>
      </c>
      <c r="J160" s="2">
        <v>150</v>
      </c>
      <c r="K160" s="2">
        <f t="shared" si="14"/>
        <v>2366.4299999999998</v>
      </c>
      <c r="L160" s="2">
        <v>1671.22</v>
      </c>
      <c r="M160" s="2">
        <f t="shared" si="15"/>
        <v>695.20999999999981</v>
      </c>
      <c r="N160" s="4">
        <f t="shared" si="16"/>
        <v>0.29378008223357543</v>
      </c>
      <c r="O160" s="2">
        <f t="shared" si="17"/>
        <v>2.1223587443946186</v>
      </c>
      <c r="P160" s="2" t="str">
        <f t="shared" si="18"/>
        <v>LOW</v>
      </c>
      <c r="Q160" s="2">
        <v>8</v>
      </c>
      <c r="R160" s="2" t="s">
        <v>88</v>
      </c>
      <c r="S160" s="2" t="str">
        <f t="shared" si="19"/>
        <v>Delayed</v>
      </c>
      <c r="T160" s="2" t="str">
        <f t="shared" si="20"/>
        <v>Clear</v>
      </c>
      <c r="U160" s="2" t="str">
        <f>_xlfn.XLOOKUP(C160,Customers!$A$1:$A$11,Customers!$B$1:$B$11)</f>
        <v>ITC Limited Foods Division</v>
      </c>
      <c r="V160" s="2" t="str">
        <f>_xlfn.XLOOKUP(D160,Employees!$A$1:$A$6,Employees!$B$1:$B$6)</f>
        <v>Neha Verma</v>
      </c>
      <c r="W160" s="2">
        <f>_xlfn.XLOOKUP(F160,Categories!$A$1:$A$6,Categories!$C$1:$C$6)</f>
        <v>2</v>
      </c>
    </row>
    <row r="161" spans="1:23" x14ac:dyDescent="0.35">
      <c r="A161" s="2" t="s">
        <v>217</v>
      </c>
      <c r="B161" s="3">
        <v>45660</v>
      </c>
      <c r="C161" s="2" t="s">
        <v>13</v>
      </c>
      <c r="D161" s="2" t="s">
        <v>59</v>
      </c>
      <c r="E161" s="2" t="s">
        <v>20</v>
      </c>
      <c r="F161" s="2" t="s">
        <v>72</v>
      </c>
      <c r="G161" s="2">
        <v>469</v>
      </c>
      <c r="H161" s="2">
        <v>662</v>
      </c>
      <c r="I161" s="2">
        <v>4886.59</v>
      </c>
      <c r="J161" s="2">
        <v>150</v>
      </c>
      <c r="K161" s="2">
        <f t="shared" si="14"/>
        <v>4736.59</v>
      </c>
      <c r="L161" s="2">
        <v>3306.66</v>
      </c>
      <c r="M161" s="2">
        <f t="shared" si="15"/>
        <v>1429.9300000000003</v>
      </c>
      <c r="N161" s="4">
        <f t="shared" si="16"/>
        <v>0.30189017837727145</v>
      </c>
      <c r="O161" s="2">
        <f t="shared" si="17"/>
        <v>10.099339019189765</v>
      </c>
      <c r="P161" s="2" t="str">
        <f t="shared" si="18"/>
        <v>MEDIUM</v>
      </c>
      <c r="Q161" s="2">
        <v>5</v>
      </c>
      <c r="R161" s="2" t="s">
        <v>88</v>
      </c>
      <c r="S161" s="2" t="str">
        <f t="shared" si="19"/>
        <v>Normal</v>
      </c>
      <c r="T161" s="2" t="str">
        <f t="shared" si="20"/>
        <v>Clear</v>
      </c>
      <c r="U161" s="2" t="str">
        <f>_xlfn.XLOOKUP(C161,Customers!$A$1:$A$11,Customers!$B$1:$B$11)</f>
        <v xml:space="preserve">Tata Steel Limited </v>
      </c>
      <c r="V161" s="2" t="str">
        <f>_xlfn.XLOOKUP(D161,Employees!$A$1:$A$6,Employees!$B$1:$B$6)</f>
        <v>Neha Verma</v>
      </c>
      <c r="W161" s="2">
        <f>_xlfn.XLOOKUP(F161,Categories!$A$1:$A$6,Categories!$C$1:$C$6)</f>
        <v>2</v>
      </c>
    </row>
    <row r="162" spans="1:23" x14ac:dyDescent="0.35">
      <c r="A162" s="2" t="s">
        <v>218</v>
      </c>
      <c r="B162" s="3">
        <v>45703</v>
      </c>
      <c r="C162" s="2" t="s">
        <v>5</v>
      </c>
      <c r="D162" s="2" t="s">
        <v>55</v>
      </c>
      <c r="E162" s="2" t="s">
        <v>40</v>
      </c>
      <c r="F162" s="2" t="s">
        <v>74</v>
      </c>
      <c r="G162" s="2">
        <v>1507</v>
      </c>
      <c r="H162" s="2">
        <v>209</v>
      </c>
      <c r="I162" s="2">
        <v>2823.83</v>
      </c>
      <c r="J162" s="2">
        <v>100</v>
      </c>
      <c r="K162" s="2">
        <f t="shared" si="14"/>
        <v>2723.83</v>
      </c>
      <c r="L162" s="2">
        <v>1873.96</v>
      </c>
      <c r="M162" s="2">
        <f t="shared" si="15"/>
        <v>849.86999999999989</v>
      </c>
      <c r="N162" s="4">
        <f t="shared" si="16"/>
        <v>0.31201286423895763</v>
      </c>
      <c r="O162" s="2">
        <f t="shared" si="17"/>
        <v>1.8074518911745188</v>
      </c>
      <c r="P162" s="2" t="str">
        <f t="shared" si="18"/>
        <v>LOW</v>
      </c>
      <c r="Q162" s="2">
        <v>3</v>
      </c>
      <c r="R162" s="2" t="s">
        <v>90</v>
      </c>
      <c r="S162" s="2" t="str">
        <f t="shared" si="19"/>
        <v>Fast</v>
      </c>
      <c r="T162" s="2" t="str">
        <f t="shared" si="20"/>
        <v>Risk</v>
      </c>
      <c r="U162" s="2" t="str">
        <f>_xlfn.XLOOKUP(C162,Customers!$A$1:$A$11,Customers!$B$1:$B$11)</f>
        <v xml:space="preserve">  Apollo Hospitals  </v>
      </c>
      <c r="V162" s="2" t="str">
        <f>_xlfn.XLOOKUP(D162,Employees!$A$1:$A$6,Employees!$B$1:$B$6)</f>
        <v>Amit Kulkarni</v>
      </c>
      <c r="W162" s="2">
        <f>_xlfn.XLOOKUP(F162,Categories!$A$1:$A$6,Categories!$C$1:$C$6)</f>
        <v>1.5</v>
      </c>
    </row>
    <row r="163" spans="1:23" x14ac:dyDescent="0.35">
      <c r="A163" s="2" t="s">
        <v>356</v>
      </c>
      <c r="B163" s="3">
        <v>45749</v>
      </c>
      <c r="C163" s="2" t="s">
        <v>33</v>
      </c>
      <c r="D163" s="2" t="s">
        <v>51</v>
      </c>
      <c r="E163" s="2" t="s">
        <v>28</v>
      </c>
      <c r="F163" s="2" t="s">
        <v>71</v>
      </c>
      <c r="G163" s="2">
        <v>656</v>
      </c>
      <c r="H163" s="2">
        <v>221</v>
      </c>
      <c r="I163" s="2">
        <v>1905.95</v>
      </c>
      <c r="J163" s="2">
        <v>100</v>
      </c>
      <c r="K163" s="2">
        <f t="shared" si="14"/>
        <v>1805.95</v>
      </c>
      <c r="L163" s="2">
        <v>1470.42</v>
      </c>
      <c r="M163" s="2">
        <f t="shared" si="15"/>
        <v>335.53</v>
      </c>
      <c r="N163" s="4">
        <f t="shared" si="16"/>
        <v>0.18579141172236216</v>
      </c>
      <c r="O163" s="2">
        <f t="shared" si="17"/>
        <v>2.7529725609756097</v>
      </c>
      <c r="P163" s="2" t="str">
        <f t="shared" si="18"/>
        <v>LOW</v>
      </c>
      <c r="Q163" s="2">
        <v>1</v>
      </c>
      <c r="R163" s="2" t="s">
        <v>93</v>
      </c>
      <c r="S163" s="2" t="str">
        <f t="shared" si="19"/>
        <v>Fast</v>
      </c>
      <c r="T163" s="2" t="str">
        <f t="shared" si="20"/>
        <v>Risk</v>
      </c>
      <c r="U163" s="2" t="str">
        <f>_xlfn.XLOOKUP(C163,Customers!$A$1:$A$11,Customers!$B$1:$B$11)</f>
        <v>Sun Pharmaceutical Industries</v>
      </c>
      <c r="V163" s="2" t="str">
        <f>_xlfn.XLOOKUP(D163,Employees!$A$1:$A$6,Employees!$B$1:$B$6)</f>
        <v>Priya Sharma</v>
      </c>
      <c r="W163" s="2">
        <f>_xlfn.XLOOKUP(F163,Categories!$A$1:$A$6,Categories!$C$1:$C$6)</f>
        <v>2.5</v>
      </c>
    </row>
    <row r="164" spans="1:23" x14ac:dyDescent="0.35">
      <c r="A164" s="2" t="s">
        <v>219</v>
      </c>
      <c r="B164" s="3">
        <v>45682</v>
      </c>
      <c r="C164" s="2" t="s">
        <v>9</v>
      </c>
      <c r="D164" s="2" t="s">
        <v>55</v>
      </c>
      <c r="E164" s="2" t="s">
        <v>40</v>
      </c>
      <c r="F164" s="2" t="s">
        <v>73</v>
      </c>
      <c r="G164" s="2">
        <v>1708</v>
      </c>
      <c r="H164" s="2">
        <v>380</v>
      </c>
      <c r="I164" s="2">
        <v>4759.13</v>
      </c>
      <c r="J164" s="2">
        <v>100</v>
      </c>
      <c r="K164" s="2">
        <f t="shared" si="14"/>
        <v>4659.13</v>
      </c>
      <c r="L164" s="2">
        <v>3192.39</v>
      </c>
      <c r="M164" s="2">
        <f t="shared" si="15"/>
        <v>1466.7400000000002</v>
      </c>
      <c r="N164" s="4">
        <f t="shared" si="16"/>
        <v>0.31480984647348331</v>
      </c>
      <c r="O164" s="2">
        <f t="shared" si="17"/>
        <v>2.7278278688524589</v>
      </c>
      <c r="P164" s="2" t="str">
        <f t="shared" si="18"/>
        <v>MEDIUM</v>
      </c>
      <c r="Q164" s="2">
        <v>6</v>
      </c>
      <c r="R164" s="2" t="s">
        <v>93</v>
      </c>
      <c r="S164" s="2" t="str">
        <f t="shared" si="19"/>
        <v>Delayed</v>
      </c>
      <c r="T164" s="2" t="str">
        <f t="shared" si="20"/>
        <v>Risk</v>
      </c>
      <c r="U164" s="2" t="str">
        <f>_xlfn.XLOOKUP(C164,Customers!$A$1:$A$11,Customers!$B$1:$B$11)</f>
        <v>Reliance Retail Ltd</v>
      </c>
      <c r="V164" s="2" t="str">
        <f>_xlfn.XLOOKUP(D164,Employees!$A$1:$A$6,Employees!$B$1:$B$6)</f>
        <v>Amit Kulkarni</v>
      </c>
      <c r="W164" s="2">
        <f>_xlfn.XLOOKUP(F164,Categories!$A$1:$A$6,Categories!$C$1:$C$6)</f>
        <v>3</v>
      </c>
    </row>
    <row r="165" spans="1:23" x14ac:dyDescent="0.35">
      <c r="A165" s="2" t="s">
        <v>220</v>
      </c>
      <c r="B165" s="3">
        <v>45701</v>
      </c>
      <c r="C165" s="2" t="s">
        <v>29</v>
      </c>
      <c r="D165" s="2" t="s">
        <v>47</v>
      </c>
      <c r="E165" s="2" t="s">
        <v>20</v>
      </c>
      <c r="F165" s="2" t="s">
        <v>72</v>
      </c>
      <c r="G165" s="2">
        <v>1665</v>
      </c>
      <c r="H165" s="2">
        <v>676</v>
      </c>
      <c r="I165" s="2">
        <v>6796.2</v>
      </c>
      <c r="J165" s="2">
        <v>50</v>
      </c>
      <c r="K165" s="2">
        <f t="shared" si="14"/>
        <v>6746.2</v>
      </c>
      <c r="L165" s="2">
        <v>5435.58</v>
      </c>
      <c r="M165" s="2">
        <f t="shared" si="15"/>
        <v>1310.6199999999999</v>
      </c>
      <c r="N165" s="4">
        <f t="shared" si="16"/>
        <v>0.19427529572203611</v>
      </c>
      <c r="O165" s="2">
        <f t="shared" si="17"/>
        <v>4.0517717717717714</v>
      </c>
      <c r="P165" s="2" t="str">
        <f t="shared" si="18"/>
        <v>MEDIUM</v>
      </c>
      <c r="Q165" s="2">
        <v>7</v>
      </c>
      <c r="R165" s="2" t="s">
        <v>93</v>
      </c>
      <c r="S165" s="2" t="str">
        <f t="shared" si="19"/>
        <v>Delayed</v>
      </c>
      <c r="T165" s="2" t="str">
        <f t="shared" si="20"/>
        <v>Risk</v>
      </c>
      <c r="U165" s="2" t="str">
        <f>_xlfn.XLOOKUP(C165,Customers!$A$1:$A$11,Customers!$B$1:$B$11)</f>
        <v>ITC Limited Foods Division</v>
      </c>
      <c r="V165" s="2" t="str">
        <f>_xlfn.XLOOKUP(D165,Employees!$A$1:$A$6,Employees!$B$1:$B$6)</f>
        <v>Rahul Mehta</v>
      </c>
      <c r="W165" s="2">
        <f>_xlfn.XLOOKUP(F165,Categories!$A$1:$A$6,Categories!$C$1:$C$6)</f>
        <v>2</v>
      </c>
    </row>
    <row r="166" spans="1:23" x14ac:dyDescent="0.35">
      <c r="A166" s="2" t="s">
        <v>357</v>
      </c>
      <c r="B166" s="3">
        <v>46095</v>
      </c>
      <c r="C166" s="2" t="s">
        <v>37</v>
      </c>
      <c r="D166" s="2" t="s">
        <v>51</v>
      </c>
      <c r="E166" s="2" t="s">
        <v>20</v>
      </c>
      <c r="F166" s="2" t="s">
        <v>74</v>
      </c>
      <c r="G166" s="2">
        <v>572</v>
      </c>
      <c r="H166" s="2">
        <v>536</v>
      </c>
      <c r="I166" s="2">
        <v>3463.41</v>
      </c>
      <c r="J166" s="2">
        <v>100</v>
      </c>
      <c r="K166" s="2">
        <f t="shared" si="14"/>
        <v>3363.41</v>
      </c>
      <c r="L166" s="2">
        <v>2359.81</v>
      </c>
      <c r="M166" s="2">
        <f t="shared" si="15"/>
        <v>1003.5999999999999</v>
      </c>
      <c r="N166" s="4">
        <f t="shared" si="16"/>
        <v>0.29838764824984165</v>
      </c>
      <c r="O166" s="2">
        <f t="shared" si="17"/>
        <v>5.8800874125874127</v>
      </c>
      <c r="P166" s="2" t="str">
        <f t="shared" si="18"/>
        <v>MEDIUM</v>
      </c>
      <c r="Q166" s="2">
        <v>6</v>
      </c>
      <c r="R166" s="2" t="s">
        <v>88</v>
      </c>
      <c r="S166" s="2" t="str">
        <f t="shared" si="19"/>
        <v>Delayed</v>
      </c>
      <c r="T166" s="2" t="str">
        <f t="shared" si="20"/>
        <v>Clear</v>
      </c>
      <c r="U166" s="2" t="str">
        <f>_xlfn.XLOOKUP(C166,Customers!$A$1:$A$11,Customers!$B$1:$B$11)</f>
        <v>Lupin Pharmaceuticals</v>
      </c>
      <c r="V166" s="2" t="str">
        <f>_xlfn.XLOOKUP(D166,Employees!$A$1:$A$6,Employees!$B$1:$B$6)</f>
        <v>Priya Sharma</v>
      </c>
      <c r="W166" s="2">
        <f>_xlfn.XLOOKUP(F166,Categories!$A$1:$A$6,Categories!$C$1:$C$6)</f>
        <v>1.5</v>
      </c>
    </row>
    <row r="167" spans="1:23" x14ac:dyDescent="0.35">
      <c r="A167" s="2" t="s">
        <v>221</v>
      </c>
      <c r="B167" s="3">
        <v>45904</v>
      </c>
      <c r="C167" s="2" t="s">
        <v>41</v>
      </c>
      <c r="D167" s="2" t="s">
        <v>47</v>
      </c>
      <c r="E167" s="2" t="s">
        <v>62</v>
      </c>
      <c r="F167" s="2" t="s">
        <v>75</v>
      </c>
      <c r="G167" s="2">
        <v>471</v>
      </c>
      <c r="H167" s="2">
        <v>258</v>
      </c>
      <c r="I167" s="2">
        <v>1948.89</v>
      </c>
      <c r="J167" s="2">
        <v>100</v>
      </c>
      <c r="K167" s="2">
        <f t="shared" si="14"/>
        <v>1848.89</v>
      </c>
      <c r="L167" s="2">
        <v>1271.6400000000001</v>
      </c>
      <c r="M167" s="2">
        <f t="shared" si="15"/>
        <v>577.25</v>
      </c>
      <c r="N167" s="4">
        <f t="shared" si="16"/>
        <v>0.31221435564041128</v>
      </c>
      <c r="O167" s="2">
        <f t="shared" si="17"/>
        <v>3.9254564755838643</v>
      </c>
      <c r="P167" s="2" t="str">
        <f t="shared" si="18"/>
        <v>LOW</v>
      </c>
      <c r="Q167" s="2">
        <v>5</v>
      </c>
      <c r="R167" s="2" t="s">
        <v>88</v>
      </c>
      <c r="S167" s="2" t="str">
        <f t="shared" si="19"/>
        <v>Normal</v>
      </c>
      <c r="T167" s="2" t="str">
        <f t="shared" si="20"/>
        <v>Clear</v>
      </c>
      <c r="U167" s="2" t="str">
        <f>_xlfn.XLOOKUP(C167,Customers!$A$1:$A$11,Customers!$B$1:$B$11)</f>
        <v>BigBasket Retail Pvt Ltd</v>
      </c>
      <c r="V167" s="2" t="str">
        <f>_xlfn.XLOOKUP(D167,Employees!$A$1:$A$6,Employees!$B$1:$B$6)</f>
        <v>Rahul Mehta</v>
      </c>
      <c r="W167" s="2">
        <f>_xlfn.XLOOKUP(F167,Categories!$A$1:$A$6,Categories!$C$1:$C$6)</f>
        <v>2</v>
      </c>
    </row>
    <row r="168" spans="1:23" x14ac:dyDescent="0.35">
      <c r="A168" s="2" t="s">
        <v>358</v>
      </c>
      <c r="B168" s="3">
        <v>45683</v>
      </c>
      <c r="C168" s="2" t="s">
        <v>9</v>
      </c>
      <c r="D168" s="2" t="s">
        <v>51</v>
      </c>
      <c r="E168" s="2" t="s">
        <v>40</v>
      </c>
      <c r="F168" s="2" t="s">
        <v>75</v>
      </c>
      <c r="G168" s="2">
        <v>445</v>
      </c>
      <c r="H168" s="2">
        <v>152</v>
      </c>
      <c r="I168" s="2">
        <v>1374.7</v>
      </c>
      <c r="J168" s="2">
        <v>0</v>
      </c>
      <c r="K168" s="2">
        <f t="shared" si="14"/>
        <v>1374.7</v>
      </c>
      <c r="L168" s="2">
        <v>1039.78</v>
      </c>
      <c r="M168" s="2">
        <f t="shared" si="15"/>
        <v>334.92000000000007</v>
      </c>
      <c r="N168" s="4">
        <f t="shared" si="16"/>
        <v>0.24363133774641743</v>
      </c>
      <c r="O168" s="2">
        <f t="shared" si="17"/>
        <v>3.0892134831460676</v>
      </c>
      <c r="P168" s="2" t="str">
        <f t="shared" si="18"/>
        <v>LOW</v>
      </c>
      <c r="Q168" s="2">
        <v>6</v>
      </c>
      <c r="R168" s="2" t="s">
        <v>93</v>
      </c>
      <c r="S168" s="2" t="str">
        <f t="shared" si="19"/>
        <v>Delayed</v>
      </c>
      <c r="T168" s="2" t="str">
        <f t="shared" si="20"/>
        <v>Risk</v>
      </c>
      <c r="U168" s="2" t="str">
        <f>_xlfn.XLOOKUP(C168,Customers!$A$1:$A$11,Customers!$B$1:$B$11)</f>
        <v>Reliance Retail Ltd</v>
      </c>
      <c r="V168" s="2" t="str">
        <f>_xlfn.XLOOKUP(D168,Employees!$A$1:$A$6,Employees!$B$1:$B$6)</f>
        <v>Priya Sharma</v>
      </c>
      <c r="W168" s="2">
        <f>_xlfn.XLOOKUP(F168,Categories!$A$1:$A$6,Categories!$C$1:$C$6)</f>
        <v>2</v>
      </c>
    </row>
    <row r="169" spans="1:23" x14ac:dyDescent="0.35">
      <c r="A169" s="2" t="s">
        <v>222</v>
      </c>
      <c r="B169" s="3">
        <v>45662</v>
      </c>
      <c r="C169" s="2" t="s">
        <v>25</v>
      </c>
      <c r="D169" s="2" t="s">
        <v>47</v>
      </c>
      <c r="E169" s="2" t="s">
        <v>62</v>
      </c>
      <c r="F169" s="2" t="s">
        <v>72</v>
      </c>
      <c r="G169" s="2">
        <v>111</v>
      </c>
      <c r="H169" s="2">
        <v>306</v>
      </c>
      <c r="I169" s="2">
        <v>2718.17</v>
      </c>
      <c r="J169" s="2">
        <v>100</v>
      </c>
      <c r="K169" s="2">
        <f t="shared" si="14"/>
        <v>2618.17</v>
      </c>
      <c r="L169" s="2">
        <v>1716.03</v>
      </c>
      <c r="M169" s="2">
        <f t="shared" si="15"/>
        <v>902.1400000000001</v>
      </c>
      <c r="N169" s="4">
        <f t="shared" si="16"/>
        <v>0.34456891645691456</v>
      </c>
      <c r="O169" s="2">
        <f t="shared" si="17"/>
        <v>23.587117117117117</v>
      </c>
      <c r="P169" s="2" t="str">
        <f t="shared" si="18"/>
        <v>LOW</v>
      </c>
      <c r="Q169" s="2">
        <v>2</v>
      </c>
      <c r="R169" s="2" t="s">
        <v>88</v>
      </c>
      <c r="S169" s="2" t="str">
        <f t="shared" si="19"/>
        <v>Fast</v>
      </c>
      <c r="T169" s="2" t="str">
        <f t="shared" si="20"/>
        <v>Clear</v>
      </c>
      <c r="U169" s="2" t="str">
        <f>_xlfn.XLOOKUP(C169,Customers!$A$1:$A$11,Customers!$B$1:$B$11)</f>
        <v xml:space="preserve"> Amazon Seller Services Pvt Ltd </v>
      </c>
      <c r="V169" s="2" t="str">
        <f>_xlfn.XLOOKUP(D169,Employees!$A$1:$A$6,Employees!$B$1:$B$6)</f>
        <v>Rahul Mehta</v>
      </c>
      <c r="W169" s="2">
        <f>_xlfn.XLOOKUP(F169,Categories!$A$1:$A$6,Categories!$C$1:$C$6)</f>
        <v>2</v>
      </c>
    </row>
    <row r="170" spans="1:23" x14ac:dyDescent="0.35">
      <c r="A170" s="2" t="s">
        <v>223</v>
      </c>
      <c r="B170" s="3">
        <v>45759</v>
      </c>
      <c r="C170" s="2" t="s">
        <v>37</v>
      </c>
      <c r="D170" s="2" t="s">
        <v>64</v>
      </c>
      <c r="E170" s="2" t="s">
        <v>62</v>
      </c>
      <c r="F170" s="2" t="s">
        <v>73</v>
      </c>
      <c r="G170" s="2">
        <v>1017</v>
      </c>
      <c r="H170" s="2">
        <v>229</v>
      </c>
      <c r="I170" s="2">
        <v>2376.9299999999998</v>
      </c>
      <c r="J170" s="2">
        <v>100</v>
      </c>
      <c r="K170" s="2">
        <f t="shared" si="14"/>
        <v>2276.9299999999998</v>
      </c>
      <c r="L170" s="2">
        <v>2019.11</v>
      </c>
      <c r="M170" s="2">
        <f t="shared" si="15"/>
        <v>257.81999999999994</v>
      </c>
      <c r="N170" s="4">
        <f t="shared" si="16"/>
        <v>0.11323141247205665</v>
      </c>
      <c r="O170" s="2">
        <f t="shared" si="17"/>
        <v>2.2388692232055063</v>
      </c>
      <c r="P170" s="2" t="str">
        <f t="shared" si="18"/>
        <v>LOW</v>
      </c>
      <c r="Q170" s="2">
        <v>7</v>
      </c>
      <c r="R170" s="2" t="s">
        <v>90</v>
      </c>
      <c r="S170" s="2" t="str">
        <f t="shared" si="19"/>
        <v>Delayed</v>
      </c>
      <c r="T170" s="2" t="str">
        <f t="shared" si="20"/>
        <v>Risk</v>
      </c>
      <c r="U170" s="2" t="str">
        <f>_xlfn.XLOOKUP(C170,Customers!$A$1:$A$11,Customers!$B$1:$B$11)</f>
        <v>Lupin Pharmaceuticals</v>
      </c>
      <c r="V170" s="2" t="str">
        <f>_xlfn.XLOOKUP(D170,Employees!$A$1:$A$6,Employees!$B$1:$B$6)</f>
        <v>Arjun Patel</v>
      </c>
      <c r="W170" s="2">
        <f>_xlfn.XLOOKUP(F170,Categories!$A$1:$A$6,Categories!$C$1:$C$6)</f>
        <v>3</v>
      </c>
    </row>
    <row r="171" spans="1:23" x14ac:dyDescent="0.35">
      <c r="A171" s="2" t="s">
        <v>224</v>
      </c>
      <c r="B171" s="3">
        <v>45723</v>
      </c>
      <c r="C171" s="2" t="s">
        <v>25</v>
      </c>
      <c r="D171" s="2" t="s">
        <v>59</v>
      </c>
      <c r="E171" s="2" t="s">
        <v>20</v>
      </c>
      <c r="F171" s="2" t="s">
        <v>72</v>
      </c>
      <c r="G171" s="2">
        <v>426</v>
      </c>
      <c r="H171" s="2">
        <v>271</v>
      </c>
      <c r="I171" s="2">
        <v>2384.66</v>
      </c>
      <c r="J171" s="2">
        <v>50</v>
      </c>
      <c r="K171" s="2">
        <f t="shared" si="14"/>
        <v>2334.66</v>
      </c>
      <c r="L171" s="2">
        <v>1959.52</v>
      </c>
      <c r="M171" s="2">
        <f t="shared" si="15"/>
        <v>375.13999999999987</v>
      </c>
      <c r="N171" s="4">
        <f t="shared" si="16"/>
        <v>0.1606829259935065</v>
      </c>
      <c r="O171" s="2">
        <f t="shared" si="17"/>
        <v>5.4804225352112672</v>
      </c>
      <c r="P171" s="2" t="str">
        <f t="shared" si="18"/>
        <v>LOW</v>
      </c>
      <c r="Q171" s="2">
        <v>4</v>
      </c>
      <c r="R171" s="2" t="s">
        <v>93</v>
      </c>
      <c r="S171" s="2" t="str">
        <f t="shared" si="19"/>
        <v>Normal</v>
      </c>
      <c r="T171" s="2" t="str">
        <f t="shared" si="20"/>
        <v>Risk</v>
      </c>
      <c r="U171" s="2" t="str">
        <f>_xlfn.XLOOKUP(C171,Customers!$A$1:$A$11,Customers!$B$1:$B$11)</f>
        <v xml:space="preserve"> Amazon Seller Services Pvt Ltd </v>
      </c>
      <c r="V171" s="2" t="str">
        <f>_xlfn.XLOOKUP(D171,Employees!$A$1:$A$6,Employees!$B$1:$B$6)</f>
        <v>Neha Verma</v>
      </c>
      <c r="W171" s="2">
        <f>_xlfn.XLOOKUP(F171,Categories!$A$1:$A$6,Categories!$C$1:$C$6)</f>
        <v>2</v>
      </c>
    </row>
    <row r="172" spans="1:23" x14ac:dyDescent="0.35">
      <c r="A172" s="2" t="s">
        <v>225</v>
      </c>
      <c r="B172" s="3">
        <v>46095</v>
      </c>
      <c r="C172" s="2" t="s">
        <v>33</v>
      </c>
      <c r="D172" s="2" t="s">
        <v>47</v>
      </c>
      <c r="E172" s="2" t="s">
        <v>20</v>
      </c>
      <c r="F172" s="2" t="s">
        <v>73</v>
      </c>
      <c r="G172" s="2">
        <v>1019</v>
      </c>
      <c r="H172" s="2">
        <v>406</v>
      </c>
      <c r="I172" s="2">
        <v>3072.84</v>
      </c>
      <c r="J172" s="2">
        <v>50</v>
      </c>
      <c r="K172" s="2">
        <f t="shared" si="14"/>
        <v>3022.84</v>
      </c>
      <c r="L172" s="2">
        <v>2199.4299999999998</v>
      </c>
      <c r="M172" s="2">
        <f t="shared" si="15"/>
        <v>823.41000000000031</v>
      </c>
      <c r="N172" s="4">
        <f t="shared" si="16"/>
        <v>0.2723961572560904</v>
      </c>
      <c r="O172" s="2">
        <f t="shared" si="17"/>
        <v>2.9664769381746812</v>
      </c>
      <c r="P172" s="2" t="str">
        <f t="shared" si="18"/>
        <v>LOW</v>
      </c>
      <c r="Q172" s="2">
        <v>1</v>
      </c>
      <c r="R172" s="2" t="s">
        <v>88</v>
      </c>
      <c r="S172" s="2" t="str">
        <f t="shared" si="19"/>
        <v>Fast</v>
      </c>
      <c r="T172" s="2" t="str">
        <f t="shared" si="20"/>
        <v>Clear</v>
      </c>
      <c r="U172" s="2" t="str">
        <f>_xlfn.XLOOKUP(C172,Customers!$A$1:$A$11,Customers!$B$1:$B$11)</f>
        <v>Sun Pharmaceutical Industries</v>
      </c>
      <c r="V172" s="2" t="str">
        <f>_xlfn.XLOOKUP(D172,Employees!$A$1:$A$6,Employees!$B$1:$B$6)</f>
        <v>Rahul Mehta</v>
      </c>
      <c r="W172" s="2">
        <f>_xlfn.XLOOKUP(F172,Categories!$A$1:$A$6,Categories!$C$1:$C$6)</f>
        <v>3</v>
      </c>
    </row>
    <row r="173" spans="1:23" x14ac:dyDescent="0.35">
      <c r="A173" s="2" t="s">
        <v>226</v>
      </c>
      <c r="B173" s="3">
        <v>45934</v>
      </c>
      <c r="C173" s="2" t="s">
        <v>21</v>
      </c>
      <c r="D173" s="2" t="s">
        <v>51</v>
      </c>
      <c r="E173" s="2" t="s">
        <v>28</v>
      </c>
      <c r="F173" s="2" t="s">
        <v>75</v>
      </c>
      <c r="G173" s="2">
        <v>637</v>
      </c>
      <c r="H173" s="2">
        <v>586</v>
      </c>
      <c r="I173" s="2">
        <v>4360.63</v>
      </c>
      <c r="J173" s="2">
        <v>100</v>
      </c>
      <c r="K173" s="2">
        <f t="shared" si="14"/>
        <v>4260.63</v>
      </c>
      <c r="L173" s="2">
        <v>3054.74</v>
      </c>
      <c r="M173" s="2">
        <f t="shared" si="15"/>
        <v>1205.8900000000003</v>
      </c>
      <c r="N173" s="4">
        <f t="shared" si="16"/>
        <v>0.28303091326869506</v>
      </c>
      <c r="O173" s="2">
        <f t="shared" si="17"/>
        <v>6.6885871271585557</v>
      </c>
      <c r="P173" s="2" t="str">
        <f t="shared" si="18"/>
        <v>MEDIUM</v>
      </c>
      <c r="Q173" s="2">
        <v>1</v>
      </c>
      <c r="R173" s="2" t="s">
        <v>88</v>
      </c>
      <c r="S173" s="2" t="str">
        <f t="shared" si="19"/>
        <v>Fast</v>
      </c>
      <c r="T173" s="2" t="str">
        <f t="shared" si="20"/>
        <v>Clear</v>
      </c>
      <c r="U173" s="2" t="str">
        <f>_xlfn.XLOOKUP(C173,Customers!$A$1:$A$11,Customers!$B$1:$B$11)</f>
        <v>Flipkart Internet Pvt Ltd</v>
      </c>
      <c r="V173" s="2" t="str">
        <f>_xlfn.XLOOKUP(D173,Employees!$A$1:$A$6,Employees!$B$1:$B$6)</f>
        <v>Priya Sharma</v>
      </c>
      <c r="W173" s="2">
        <f>_xlfn.XLOOKUP(F173,Categories!$A$1:$A$6,Categories!$C$1:$C$6)</f>
        <v>2</v>
      </c>
    </row>
    <row r="174" spans="1:23" x14ac:dyDescent="0.35">
      <c r="A174" s="2" t="s">
        <v>359</v>
      </c>
      <c r="B174" s="3">
        <v>46095</v>
      </c>
      <c r="C174" s="2" t="s">
        <v>21</v>
      </c>
      <c r="D174" s="2" t="s">
        <v>47</v>
      </c>
      <c r="E174" s="2" t="s">
        <v>40</v>
      </c>
      <c r="F174" s="2" t="s">
        <v>71</v>
      </c>
      <c r="G174" s="2">
        <v>644</v>
      </c>
      <c r="H174" s="2">
        <v>323</v>
      </c>
      <c r="I174" s="2">
        <v>2405.98</v>
      </c>
      <c r="J174" s="2">
        <v>0</v>
      </c>
      <c r="K174" s="2">
        <f t="shared" si="14"/>
        <v>2405.98</v>
      </c>
      <c r="L174" s="2">
        <v>1509.54</v>
      </c>
      <c r="M174" s="2">
        <f t="shared" si="15"/>
        <v>896.44</v>
      </c>
      <c r="N174" s="4">
        <f t="shared" si="16"/>
        <v>0.37258830081713068</v>
      </c>
      <c r="O174" s="2">
        <f t="shared" si="17"/>
        <v>3.7359937888198758</v>
      </c>
      <c r="P174" s="2" t="str">
        <f t="shared" si="18"/>
        <v>LOW</v>
      </c>
      <c r="Q174" s="2">
        <v>5</v>
      </c>
      <c r="R174" s="2" t="s">
        <v>88</v>
      </c>
      <c r="S174" s="2" t="str">
        <f t="shared" si="19"/>
        <v>Normal</v>
      </c>
      <c r="T174" s="2" t="str">
        <f t="shared" si="20"/>
        <v>Clear</v>
      </c>
      <c r="U174" s="2" t="str">
        <f>_xlfn.XLOOKUP(C174,Customers!$A$1:$A$11,Customers!$B$1:$B$11)</f>
        <v>Flipkart Internet Pvt Ltd</v>
      </c>
      <c r="V174" s="2" t="str">
        <f>_xlfn.XLOOKUP(D174,Employees!$A$1:$A$6,Employees!$B$1:$B$6)</f>
        <v>Rahul Mehta</v>
      </c>
      <c r="W174" s="2">
        <f>_xlfn.XLOOKUP(F174,Categories!$A$1:$A$6,Categories!$C$1:$C$6)</f>
        <v>2.5</v>
      </c>
    </row>
    <row r="175" spans="1:23" x14ac:dyDescent="0.35">
      <c r="A175" s="2" t="s">
        <v>227</v>
      </c>
      <c r="B175" s="3">
        <v>45714</v>
      </c>
      <c r="C175" s="2" t="s">
        <v>21</v>
      </c>
      <c r="D175" s="2" t="s">
        <v>64</v>
      </c>
      <c r="E175" s="2" t="s">
        <v>20</v>
      </c>
      <c r="F175" s="2" t="s">
        <v>72</v>
      </c>
      <c r="G175" s="2">
        <v>1100</v>
      </c>
      <c r="H175" s="2">
        <v>755</v>
      </c>
      <c r="I175" s="2">
        <v>5986.43</v>
      </c>
      <c r="J175" s="2">
        <v>0</v>
      </c>
      <c r="K175" s="2">
        <f t="shared" si="14"/>
        <v>5986.43</v>
      </c>
      <c r="L175" s="2">
        <v>4508.97</v>
      </c>
      <c r="M175" s="2">
        <f t="shared" si="15"/>
        <v>1477.46</v>
      </c>
      <c r="N175" s="4">
        <f t="shared" si="16"/>
        <v>0.24680151609556947</v>
      </c>
      <c r="O175" s="2">
        <f t="shared" si="17"/>
        <v>5.442209090909091</v>
      </c>
      <c r="P175" s="2" t="str">
        <f t="shared" si="18"/>
        <v>MEDIUM</v>
      </c>
      <c r="Q175" s="2">
        <v>1</v>
      </c>
      <c r="R175" s="2" t="s">
        <v>90</v>
      </c>
      <c r="S175" s="2" t="str">
        <f t="shared" si="19"/>
        <v>Fast</v>
      </c>
      <c r="T175" s="2" t="str">
        <f t="shared" si="20"/>
        <v>Risk</v>
      </c>
      <c r="U175" s="2" t="str">
        <f>_xlfn.XLOOKUP(C175,Customers!$A$1:$A$11,Customers!$B$1:$B$11)</f>
        <v>Flipkart Internet Pvt Ltd</v>
      </c>
      <c r="V175" s="2" t="str">
        <f>_xlfn.XLOOKUP(D175,Employees!$A$1:$A$6,Employees!$B$1:$B$6)</f>
        <v>Arjun Patel</v>
      </c>
      <c r="W175" s="2">
        <f>_xlfn.XLOOKUP(F175,Categories!$A$1:$A$6,Categories!$C$1:$C$6)</f>
        <v>2</v>
      </c>
    </row>
    <row r="176" spans="1:23" x14ac:dyDescent="0.35">
      <c r="A176" s="2" t="s">
        <v>228</v>
      </c>
      <c r="B176" s="3">
        <v>46095</v>
      </c>
      <c r="C176" s="2" t="s">
        <v>37</v>
      </c>
      <c r="D176" s="2" t="s">
        <v>55</v>
      </c>
      <c r="E176" s="2" t="s">
        <v>28</v>
      </c>
      <c r="F176" s="2" t="s">
        <v>72</v>
      </c>
      <c r="G176" s="2">
        <v>1320</v>
      </c>
      <c r="H176" s="2">
        <v>601</v>
      </c>
      <c r="I176" s="2">
        <v>4339.53</v>
      </c>
      <c r="J176" s="2">
        <v>50</v>
      </c>
      <c r="K176" s="2">
        <f t="shared" si="14"/>
        <v>4289.53</v>
      </c>
      <c r="L176" s="2">
        <v>3469.26</v>
      </c>
      <c r="M176" s="2">
        <f t="shared" si="15"/>
        <v>820.26999999999953</v>
      </c>
      <c r="N176" s="4">
        <f t="shared" si="16"/>
        <v>0.19122607838154754</v>
      </c>
      <c r="O176" s="2">
        <f t="shared" si="17"/>
        <v>3.2496439393939394</v>
      </c>
      <c r="P176" s="2" t="str">
        <f t="shared" si="18"/>
        <v>LOW</v>
      </c>
      <c r="Q176" s="2">
        <v>4</v>
      </c>
      <c r="R176" s="2" t="s">
        <v>93</v>
      </c>
      <c r="S176" s="2" t="str">
        <f t="shared" si="19"/>
        <v>Normal</v>
      </c>
      <c r="T176" s="2" t="str">
        <f t="shared" si="20"/>
        <v>Risk</v>
      </c>
      <c r="U176" s="2" t="str">
        <f>_xlfn.XLOOKUP(C176,Customers!$A$1:$A$11,Customers!$B$1:$B$11)</f>
        <v>Lupin Pharmaceuticals</v>
      </c>
      <c r="V176" s="2" t="str">
        <f>_xlfn.XLOOKUP(D176,Employees!$A$1:$A$6,Employees!$B$1:$B$6)</f>
        <v>Amit Kulkarni</v>
      </c>
      <c r="W176" s="2">
        <f>_xlfn.XLOOKUP(F176,Categories!$A$1:$A$6,Categories!$C$1:$C$6)</f>
        <v>2</v>
      </c>
    </row>
    <row r="177" spans="1:23" x14ac:dyDescent="0.35">
      <c r="A177" s="2" t="s">
        <v>229</v>
      </c>
      <c r="B177" s="3">
        <v>46095</v>
      </c>
      <c r="C177" s="2" t="s">
        <v>9</v>
      </c>
      <c r="D177" s="2" t="s">
        <v>55</v>
      </c>
      <c r="E177" s="2" t="s">
        <v>40</v>
      </c>
      <c r="F177" s="2" t="s">
        <v>74</v>
      </c>
      <c r="G177" s="2">
        <v>775</v>
      </c>
      <c r="H177" s="2">
        <v>577</v>
      </c>
      <c r="I177" s="2">
        <v>4667.95</v>
      </c>
      <c r="J177" s="2">
        <v>0</v>
      </c>
      <c r="K177" s="2">
        <f t="shared" si="14"/>
        <v>4667.95</v>
      </c>
      <c r="L177" s="2">
        <v>2936.11</v>
      </c>
      <c r="M177" s="2">
        <f t="shared" si="15"/>
        <v>1731.8399999999997</v>
      </c>
      <c r="N177" s="4">
        <f t="shared" si="16"/>
        <v>0.37100654462879845</v>
      </c>
      <c r="O177" s="2">
        <f t="shared" si="17"/>
        <v>6.0231612903225802</v>
      </c>
      <c r="P177" s="2" t="str">
        <f t="shared" si="18"/>
        <v>MEDIUM</v>
      </c>
      <c r="Q177" s="2">
        <v>3</v>
      </c>
      <c r="R177" s="2" t="s">
        <v>88</v>
      </c>
      <c r="S177" s="2" t="str">
        <f t="shared" si="19"/>
        <v>Fast</v>
      </c>
      <c r="T177" s="2" t="str">
        <f t="shared" si="20"/>
        <v>Clear</v>
      </c>
      <c r="U177" s="2" t="str">
        <f>_xlfn.XLOOKUP(C177,Customers!$A$1:$A$11,Customers!$B$1:$B$11)</f>
        <v>Reliance Retail Ltd</v>
      </c>
      <c r="V177" s="2" t="str">
        <f>_xlfn.XLOOKUP(D177,Employees!$A$1:$A$6,Employees!$B$1:$B$6)</f>
        <v>Amit Kulkarni</v>
      </c>
      <c r="W177" s="2">
        <f>_xlfn.XLOOKUP(F177,Categories!$A$1:$A$6,Categories!$C$1:$C$6)</f>
        <v>1.5</v>
      </c>
    </row>
    <row r="178" spans="1:23" x14ac:dyDescent="0.35">
      <c r="A178" s="2" t="s">
        <v>230</v>
      </c>
      <c r="B178" s="3">
        <v>46095</v>
      </c>
      <c r="C178" s="2" t="s">
        <v>33</v>
      </c>
      <c r="D178" s="2" t="s">
        <v>55</v>
      </c>
      <c r="E178" s="2" t="s">
        <v>20</v>
      </c>
      <c r="F178" s="2" t="s">
        <v>71</v>
      </c>
      <c r="G178" s="2">
        <v>1391</v>
      </c>
      <c r="H178" s="2">
        <v>482</v>
      </c>
      <c r="I178" s="2">
        <v>3773.28</v>
      </c>
      <c r="J178" s="2">
        <v>0</v>
      </c>
      <c r="K178" s="2">
        <f t="shared" si="14"/>
        <v>3773.28</v>
      </c>
      <c r="L178" s="2">
        <v>2639.71</v>
      </c>
      <c r="M178" s="2">
        <f t="shared" si="15"/>
        <v>1133.5700000000002</v>
      </c>
      <c r="N178" s="4">
        <f t="shared" si="16"/>
        <v>0.30042032396217616</v>
      </c>
      <c r="O178" s="2">
        <f t="shared" si="17"/>
        <v>2.7126383896477355</v>
      </c>
      <c r="P178" s="2" t="str">
        <f t="shared" si="18"/>
        <v>MEDIUM</v>
      </c>
      <c r="Q178" s="2">
        <v>5</v>
      </c>
      <c r="R178" s="2" t="s">
        <v>93</v>
      </c>
      <c r="S178" s="2" t="str">
        <f t="shared" si="19"/>
        <v>Normal</v>
      </c>
      <c r="T178" s="2" t="str">
        <f t="shared" si="20"/>
        <v>Risk</v>
      </c>
      <c r="U178" s="2" t="str">
        <f>_xlfn.XLOOKUP(C178,Customers!$A$1:$A$11,Customers!$B$1:$B$11)</f>
        <v>Sun Pharmaceutical Industries</v>
      </c>
      <c r="V178" s="2" t="str">
        <f>_xlfn.XLOOKUP(D178,Employees!$A$1:$A$6,Employees!$B$1:$B$6)</f>
        <v>Amit Kulkarni</v>
      </c>
      <c r="W178" s="2">
        <f>_xlfn.XLOOKUP(F178,Categories!$A$1:$A$6,Categories!$C$1:$C$6)</f>
        <v>2.5</v>
      </c>
    </row>
    <row r="179" spans="1:23" x14ac:dyDescent="0.35">
      <c r="A179" s="2" t="s">
        <v>231</v>
      </c>
      <c r="B179" s="3">
        <v>45691</v>
      </c>
      <c r="C179" s="2" t="s">
        <v>33</v>
      </c>
      <c r="D179" s="2" t="s">
        <v>59</v>
      </c>
      <c r="E179" s="2" t="s">
        <v>62</v>
      </c>
      <c r="F179" s="2" t="s">
        <v>75</v>
      </c>
      <c r="G179" s="2">
        <v>188</v>
      </c>
      <c r="H179" s="2">
        <v>576</v>
      </c>
      <c r="I179" s="2">
        <v>4556.01</v>
      </c>
      <c r="J179" s="2">
        <v>0</v>
      </c>
      <c r="K179" s="2">
        <f t="shared" si="14"/>
        <v>4556.01</v>
      </c>
      <c r="L179" s="2">
        <v>3339.05</v>
      </c>
      <c r="M179" s="2">
        <f t="shared" si="15"/>
        <v>1216.96</v>
      </c>
      <c r="N179" s="4">
        <f t="shared" si="16"/>
        <v>0.26711091503311013</v>
      </c>
      <c r="O179" s="2">
        <f t="shared" si="17"/>
        <v>24.234095744680854</v>
      </c>
      <c r="P179" s="2" t="str">
        <f t="shared" si="18"/>
        <v>MEDIUM</v>
      </c>
      <c r="Q179" s="2">
        <v>8</v>
      </c>
      <c r="R179" s="2" t="s">
        <v>90</v>
      </c>
      <c r="S179" s="2" t="str">
        <f t="shared" si="19"/>
        <v>Delayed</v>
      </c>
      <c r="T179" s="2" t="str">
        <f t="shared" si="20"/>
        <v>Risk</v>
      </c>
      <c r="U179" s="2" t="str">
        <f>_xlfn.XLOOKUP(C179,Customers!$A$1:$A$11,Customers!$B$1:$B$11)</f>
        <v>Sun Pharmaceutical Industries</v>
      </c>
      <c r="V179" s="2" t="str">
        <f>_xlfn.XLOOKUP(D179,Employees!$A$1:$A$6,Employees!$B$1:$B$6)</f>
        <v>Neha Verma</v>
      </c>
      <c r="W179" s="2">
        <f>_xlfn.XLOOKUP(F179,Categories!$A$1:$A$6,Categories!$C$1:$C$6)</f>
        <v>2</v>
      </c>
    </row>
    <row r="180" spans="1:23" x14ac:dyDescent="0.35">
      <c r="A180" s="2" t="s">
        <v>232</v>
      </c>
      <c r="B180" s="3">
        <v>46095</v>
      </c>
      <c r="C180" s="2" t="s">
        <v>17</v>
      </c>
      <c r="D180" s="2" t="s">
        <v>47</v>
      </c>
      <c r="E180" s="2" t="s">
        <v>20</v>
      </c>
      <c r="F180" s="2" t="s">
        <v>72</v>
      </c>
      <c r="G180" s="2">
        <v>1060</v>
      </c>
      <c r="H180" s="2">
        <v>209</v>
      </c>
      <c r="I180" s="2">
        <v>2139.52</v>
      </c>
      <c r="J180" s="2">
        <v>150</v>
      </c>
      <c r="K180" s="2">
        <f t="shared" si="14"/>
        <v>1989.52</v>
      </c>
      <c r="L180" s="2">
        <v>1759.81</v>
      </c>
      <c r="M180" s="2">
        <f t="shared" si="15"/>
        <v>229.71000000000004</v>
      </c>
      <c r="N180" s="4">
        <f t="shared" si="16"/>
        <v>0.11546001045478309</v>
      </c>
      <c r="O180" s="2">
        <f t="shared" si="17"/>
        <v>1.8769056603773584</v>
      </c>
      <c r="P180" s="2" t="str">
        <f t="shared" si="18"/>
        <v>LOW</v>
      </c>
      <c r="Q180" s="2">
        <v>3</v>
      </c>
      <c r="R180" s="2" t="s">
        <v>90</v>
      </c>
      <c r="S180" s="2" t="str">
        <f t="shared" si="19"/>
        <v>Fast</v>
      </c>
      <c r="T180" s="2" t="str">
        <f t="shared" si="20"/>
        <v>Risk</v>
      </c>
      <c r="U180" s="2" t="str">
        <f>_xlfn.XLOOKUP(C180,Customers!$A$1:$A$11,Customers!$B$1:$B$11)</f>
        <v xml:space="preserve"> Fortis Healthcare</v>
      </c>
      <c r="V180" s="2" t="str">
        <f>_xlfn.XLOOKUP(D180,Employees!$A$1:$A$6,Employees!$B$1:$B$6)</f>
        <v>Rahul Mehta</v>
      </c>
      <c r="W180" s="2">
        <f>_xlfn.XLOOKUP(F180,Categories!$A$1:$A$6,Categories!$C$1:$C$6)</f>
        <v>2</v>
      </c>
    </row>
    <row r="181" spans="1:23" x14ac:dyDescent="0.35">
      <c r="A181" s="2" t="s">
        <v>233</v>
      </c>
      <c r="B181" s="3">
        <v>45719</v>
      </c>
      <c r="C181" s="2" t="s">
        <v>41</v>
      </c>
      <c r="D181" s="2" t="s">
        <v>64</v>
      </c>
      <c r="E181" s="2" t="s">
        <v>62</v>
      </c>
      <c r="F181" s="2" t="s">
        <v>71</v>
      </c>
      <c r="G181" s="2">
        <v>352</v>
      </c>
      <c r="H181" s="2">
        <v>239</v>
      </c>
      <c r="I181" s="2">
        <v>2219.39</v>
      </c>
      <c r="J181" s="2">
        <v>150</v>
      </c>
      <c r="K181" s="2">
        <f t="shared" si="14"/>
        <v>2069.39</v>
      </c>
      <c r="L181" s="2">
        <v>1684.56</v>
      </c>
      <c r="M181" s="2">
        <f t="shared" si="15"/>
        <v>384.82999999999993</v>
      </c>
      <c r="N181" s="4">
        <f t="shared" si="16"/>
        <v>0.1859630132551138</v>
      </c>
      <c r="O181" s="2">
        <f t="shared" si="17"/>
        <v>5.8789488636363636</v>
      </c>
      <c r="P181" s="2" t="str">
        <f t="shared" si="18"/>
        <v>LOW</v>
      </c>
      <c r="Q181" s="2">
        <v>3</v>
      </c>
      <c r="R181" s="2" t="s">
        <v>93</v>
      </c>
      <c r="S181" s="2" t="str">
        <f t="shared" si="19"/>
        <v>Fast</v>
      </c>
      <c r="T181" s="2" t="str">
        <f t="shared" si="20"/>
        <v>Risk</v>
      </c>
      <c r="U181" s="2" t="str">
        <f>_xlfn.XLOOKUP(C181,Customers!$A$1:$A$11,Customers!$B$1:$B$11)</f>
        <v>BigBasket Retail Pvt Ltd</v>
      </c>
      <c r="V181" s="2" t="str">
        <f>_xlfn.XLOOKUP(D181,Employees!$A$1:$A$6,Employees!$B$1:$B$6)</f>
        <v>Arjun Patel</v>
      </c>
      <c r="W181" s="2">
        <f>_xlfn.XLOOKUP(F181,Categories!$A$1:$A$6,Categories!$C$1:$C$6)</f>
        <v>2.5</v>
      </c>
    </row>
    <row r="182" spans="1:23" x14ac:dyDescent="0.35">
      <c r="A182" s="2" t="s">
        <v>234</v>
      </c>
      <c r="B182" s="3">
        <v>45761</v>
      </c>
      <c r="C182" s="2" t="s">
        <v>21</v>
      </c>
      <c r="D182" s="2" t="s">
        <v>47</v>
      </c>
      <c r="E182" s="2" t="s">
        <v>40</v>
      </c>
      <c r="F182" s="2" t="s">
        <v>72</v>
      </c>
      <c r="G182" s="2">
        <v>1288</v>
      </c>
      <c r="H182" s="2">
        <v>370</v>
      </c>
      <c r="I182" s="2">
        <v>3888.07</v>
      </c>
      <c r="J182" s="2">
        <v>0</v>
      </c>
      <c r="K182" s="2">
        <f t="shared" si="14"/>
        <v>3888.07</v>
      </c>
      <c r="L182" s="2">
        <v>3046.7</v>
      </c>
      <c r="M182" s="2">
        <f t="shared" si="15"/>
        <v>841.37000000000035</v>
      </c>
      <c r="N182" s="4">
        <f t="shared" si="16"/>
        <v>0.21639785291931479</v>
      </c>
      <c r="O182" s="2">
        <f t="shared" si="17"/>
        <v>3.018687888198758</v>
      </c>
      <c r="P182" s="2" t="str">
        <f t="shared" si="18"/>
        <v>LOW</v>
      </c>
      <c r="Q182" s="2">
        <v>7</v>
      </c>
      <c r="R182" s="2" t="s">
        <v>90</v>
      </c>
      <c r="S182" s="2" t="str">
        <f t="shared" si="19"/>
        <v>Delayed</v>
      </c>
      <c r="T182" s="2" t="str">
        <f t="shared" si="20"/>
        <v>Risk</v>
      </c>
      <c r="U182" s="2" t="str">
        <f>_xlfn.XLOOKUP(C182,Customers!$A$1:$A$11,Customers!$B$1:$B$11)</f>
        <v>Flipkart Internet Pvt Ltd</v>
      </c>
      <c r="V182" s="2" t="str">
        <f>_xlfn.XLOOKUP(D182,Employees!$A$1:$A$6,Employees!$B$1:$B$6)</f>
        <v>Rahul Mehta</v>
      </c>
      <c r="W182" s="2">
        <f>_xlfn.XLOOKUP(F182,Categories!$A$1:$A$6,Categories!$C$1:$C$6)</f>
        <v>2</v>
      </c>
    </row>
    <row r="183" spans="1:23" x14ac:dyDescent="0.35">
      <c r="A183" s="2" t="s">
        <v>235</v>
      </c>
      <c r="B183" s="3">
        <v>45671</v>
      </c>
      <c r="C183" s="2" t="s">
        <v>29</v>
      </c>
      <c r="D183" s="2" t="s">
        <v>55</v>
      </c>
      <c r="E183" s="2" t="s">
        <v>62</v>
      </c>
      <c r="F183" s="2" t="s">
        <v>74</v>
      </c>
      <c r="G183" s="2">
        <v>1493</v>
      </c>
      <c r="H183" s="2">
        <v>783</v>
      </c>
      <c r="I183" s="2">
        <v>6915.37</v>
      </c>
      <c r="J183" s="2">
        <v>50</v>
      </c>
      <c r="K183" s="2">
        <f t="shared" si="14"/>
        <v>6865.37</v>
      </c>
      <c r="L183" s="2">
        <v>5739.97</v>
      </c>
      <c r="M183" s="2">
        <f t="shared" si="15"/>
        <v>1125.3999999999996</v>
      </c>
      <c r="N183" s="4">
        <f t="shared" si="16"/>
        <v>0.16392415849400682</v>
      </c>
      <c r="O183" s="2">
        <f t="shared" si="17"/>
        <v>4.5983724045545884</v>
      </c>
      <c r="P183" s="2" t="str">
        <f t="shared" si="18"/>
        <v>MEDIUM</v>
      </c>
      <c r="Q183" s="2">
        <v>1</v>
      </c>
      <c r="R183" s="2" t="s">
        <v>93</v>
      </c>
      <c r="S183" s="2" t="str">
        <f t="shared" si="19"/>
        <v>Fast</v>
      </c>
      <c r="T183" s="2" t="str">
        <f t="shared" si="20"/>
        <v>Risk</v>
      </c>
      <c r="U183" s="2" t="str">
        <f>_xlfn.XLOOKUP(C183,Customers!$A$1:$A$11,Customers!$B$1:$B$11)</f>
        <v>ITC Limited Foods Division</v>
      </c>
      <c r="V183" s="2" t="str">
        <f>_xlfn.XLOOKUP(D183,Employees!$A$1:$A$6,Employees!$B$1:$B$6)</f>
        <v>Amit Kulkarni</v>
      </c>
      <c r="W183" s="2">
        <f>_xlfn.XLOOKUP(F183,Categories!$A$1:$A$6,Categories!$C$1:$C$6)</f>
        <v>1.5</v>
      </c>
    </row>
    <row r="184" spans="1:23" x14ac:dyDescent="0.35">
      <c r="A184" s="2" t="s">
        <v>236</v>
      </c>
      <c r="B184" s="3">
        <v>46095</v>
      </c>
      <c r="C184" s="2" t="s">
        <v>37</v>
      </c>
      <c r="D184" s="2" t="s">
        <v>47</v>
      </c>
      <c r="E184" s="2" t="s">
        <v>62</v>
      </c>
      <c r="F184" s="2" t="s">
        <v>72</v>
      </c>
      <c r="G184" s="2">
        <v>1254</v>
      </c>
      <c r="H184" s="2">
        <v>799</v>
      </c>
      <c r="I184" s="2">
        <v>7555.97</v>
      </c>
      <c r="J184" s="2">
        <v>50</v>
      </c>
      <c r="K184" s="2">
        <f t="shared" si="14"/>
        <v>7505.97</v>
      </c>
      <c r="L184" s="2">
        <v>6355.73</v>
      </c>
      <c r="M184" s="2">
        <f t="shared" si="15"/>
        <v>1150.2400000000007</v>
      </c>
      <c r="N184" s="4">
        <f t="shared" si="16"/>
        <v>0.15324335162543956</v>
      </c>
      <c r="O184" s="2">
        <f t="shared" si="17"/>
        <v>5.9856220095693784</v>
      </c>
      <c r="P184" s="2" t="str">
        <f t="shared" si="18"/>
        <v>MEDIUM</v>
      </c>
      <c r="Q184" s="2">
        <v>4</v>
      </c>
      <c r="R184" s="2" t="s">
        <v>88</v>
      </c>
      <c r="S184" s="2" t="str">
        <f t="shared" si="19"/>
        <v>Normal</v>
      </c>
      <c r="T184" s="2" t="str">
        <f t="shared" si="20"/>
        <v>Clear</v>
      </c>
      <c r="U184" s="2" t="str">
        <f>_xlfn.XLOOKUP(C184,Customers!$A$1:$A$11,Customers!$B$1:$B$11)</f>
        <v>Lupin Pharmaceuticals</v>
      </c>
      <c r="V184" s="2" t="str">
        <f>_xlfn.XLOOKUP(D184,Employees!$A$1:$A$6,Employees!$B$1:$B$6)</f>
        <v>Rahul Mehta</v>
      </c>
      <c r="W184" s="2">
        <f>_xlfn.XLOOKUP(F184,Categories!$A$1:$A$6,Categories!$C$1:$C$6)</f>
        <v>2</v>
      </c>
    </row>
    <row r="185" spans="1:23" x14ac:dyDescent="0.35">
      <c r="A185" s="2" t="s">
        <v>237</v>
      </c>
      <c r="B185" s="3">
        <v>46095</v>
      </c>
      <c r="C185" s="2" t="s">
        <v>17</v>
      </c>
      <c r="D185" s="2" t="s">
        <v>47</v>
      </c>
      <c r="E185" s="2" t="s">
        <v>28</v>
      </c>
      <c r="F185" s="2" t="s">
        <v>74</v>
      </c>
      <c r="G185" s="2">
        <v>1079</v>
      </c>
      <c r="H185" s="2">
        <v>548</v>
      </c>
      <c r="I185" s="2">
        <v>4095.85</v>
      </c>
      <c r="J185" s="2">
        <v>50</v>
      </c>
      <c r="K185" s="2">
        <f t="shared" si="14"/>
        <v>4045.85</v>
      </c>
      <c r="L185" s="2">
        <v>3089.03</v>
      </c>
      <c r="M185" s="2">
        <f t="shared" si="15"/>
        <v>956.81999999999971</v>
      </c>
      <c r="N185" s="4">
        <f t="shared" si="16"/>
        <v>0.23649418539985412</v>
      </c>
      <c r="O185" s="2">
        <f t="shared" si="17"/>
        <v>3.7496292863762744</v>
      </c>
      <c r="P185" s="2" t="str">
        <f t="shared" si="18"/>
        <v>LOW</v>
      </c>
      <c r="Q185" s="2">
        <v>1</v>
      </c>
      <c r="R185" s="2" t="s">
        <v>90</v>
      </c>
      <c r="S185" s="2" t="str">
        <f t="shared" si="19"/>
        <v>Fast</v>
      </c>
      <c r="T185" s="2" t="str">
        <f t="shared" si="20"/>
        <v>Risk</v>
      </c>
      <c r="U185" s="2" t="str">
        <f>_xlfn.XLOOKUP(C185,Customers!$A$1:$A$11,Customers!$B$1:$B$11)</f>
        <v xml:space="preserve"> Fortis Healthcare</v>
      </c>
      <c r="V185" s="2" t="str">
        <f>_xlfn.XLOOKUP(D185,Employees!$A$1:$A$6,Employees!$B$1:$B$6)</f>
        <v>Rahul Mehta</v>
      </c>
      <c r="W185" s="2">
        <f>_xlfn.XLOOKUP(F185,Categories!$A$1:$A$6,Categories!$C$1:$C$6)</f>
        <v>1.5</v>
      </c>
    </row>
    <row r="186" spans="1:23" x14ac:dyDescent="0.35">
      <c r="A186" s="2" t="s">
        <v>238</v>
      </c>
      <c r="B186" s="3">
        <v>45665</v>
      </c>
      <c r="C186" s="2" t="s">
        <v>5</v>
      </c>
      <c r="D186" s="2" t="s">
        <v>64</v>
      </c>
      <c r="E186" s="2" t="s">
        <v>62</v>
      </c>
      <c r="F186" s="2" t="s">
        <v>74</v>
      </c>
      <c r="G186" s="2">
        <v>300</v>
      </c>
      <c r="H186" s="2">
        <v>637</v>
      </c>
      <c r="I186" s="2">
        <v>4339.41</v>
      </c>
      <c r="J186" s="2">
        <v>150</v>
      </c>
      <c r="K186" s="2">
        <f t="shared" si="14"/>
        <v>4189.41</v>
      </c>
      <c r="L186" s="2">
        <v>3049.84</v>
      </c>
      <c r="M186" s="2">
        <f t="shared" si="15"/>
        <v>1139.5699999999997</v>
      </c>
      <c r="N186" s="4">
        <f t="shared" si="16"/>
        <v>0.27201204942939455</v>
      </c>
      <c r="O186" s="2">
        <f t="shared" si="17"/>
        <v>13.964699999999999</v>
      </c>
      <c r="P186" s="2" t="str">
        <f t="shared" si="18"/>
        <v>MEDIUM</v>
      </c>
      <c r="Q186" s="2">
        <v>7</v>
      </c>
      <c r="R186" s="2" t="s">
        <v>93</v>
      </c>
      <c r="S186" s="2" t="str">
        <f t="shared" si="19"/>
        <v>Delayed</v>
      </c>
      <c r="T186" s="2" t="str">
        <f t="shared" si="20"/>
        <v>Risk</v>
      </c>
      <c r="U186" s="2" t="str">
        <f>_xlfn.XLOOKUP(C186,Customers!$A$1:$A$11,Customers!$B$1:$B$11)</f>
        <v xml:space="preserve">  Apollo Hospitals  </v>
      </c>
      <c r="V186" s="2" t="str">
        <f>_xlfn.XLOOKUP(D186,Employees!$A$1:$A$6,Employees!$B$1:$B$6)</f>
        <v>Arjun Patel</v>
      </c>
      <c r="W186" s="2">
        <f>_xlfn.XLOOKUP(F186,Categories!$A$1:$A$6,Categories!$C$1:$C$6)</f>
        <v>1.5</v>
      </c>
    </row>
    <row r="187" spans="1:23" x14ac:dyDescent="0.35">
      <c r="A187" s="2" t="s">
        <v>239</v>
      </c>
      <c r="B187" s="3">
        <v>45755</v>
      </c>
      <c r="C187" s="2" t="s">
        <v>41</v>
      </c>
      <c r="D187" s="2" t="s">
        <v>51</v>
      </c>
      <c r="E187" s="2" t="s">
        <v>40</v>
      </c>
      <c r="F187" s="2" t="s">
        <v>71</v>
      </c>
      <c r="G187" s="2">
        <v>1289</v>
      </c>
      <c r="H187" s="2">
        <v>376</v>
      </c>
      <c r="I187" s="2">
        <v>4286.1099999999997</v>
      </c>
      <c r="J187" s="2">
        <v>100</v>
      </c>
      <c r="K187" s="2">
        <f t="shared" si="14"/>
        <v>4186.1099999999997</v>
      </c>
      <c r="L187" s="2">
        <v>3271.93</v>
      </c>
      <c r="M187" s="2">
        <f t="shared" si="15"/>
        <v>914.17999999999984</v>
      </c>
      <c r="N187" s="4">
        <f t="shared" si="16"/>
        <v>0.21838413228510475</v>
      </c>
      <c r="O187" s="2">
        <f t="shared" si="17"/>
        <v>3.2475640031031805</v>
      </c>
      <c r="P187" s="2" t="str">
        <f t="shared" si="18"/>
        <v>LOW</v>
      </c>
      <c r="Q187" s="2">
        <v>4</v>
      </c>
      <c r="R187" s="2" t="s">
        <v>90</v>
      </c>
      <c r="S187" s="2" t="str">
        <f t="shared" si="19"/>
        <v>Normal</v>
      </c>
      <c r="T187" s="2" t="str">
        <f t="shared" si="20"/>
        <v>Risk</v>
      </c>
      <c r="U187" s="2" t="str">
        <f>_xlfn.XLOOKUP(C187,Customers!$A$1:$A$11,Customers!$B$1:$B$11)</f>
        <v>BigBasket Retail Pvt Ltd</v>
      </c>
      <c r="V187" s="2" t="str">
        <f>_xlfn.XLOOKUP(D187,Employees!$A$1:$A$6,Employees!$B$1:$B$6)</f>
        <v>Priya Sharma</v>
      </c>
      <c r="W187" s="2">
        <f>_xlfn.XLOOKUP(F187,Categories!$A$1:$A$6,Categories!$C$1:$C$6)</f>
        <v>2.5</v>
      </c>
    </row>
    <row r="188" spans="1:23" x14ac:dyDescent="0.35">
      <c r="A188" s="2" t="s">
        <v>240</v>
      </c>
      <c r="B188" s="3">
        <v>45763</v>
      </c>
      <c r="C188" s="2" t="s">
        <v>29</v>
      </c>
      <c r="D188" s="2" t="s">
        <v>51</v>
      </c>
      <c r="E188" s="2" t="s">
        <v>40</v>
      </c>
      <c r="F188" s="2" t="s">
        <v>75</v>
      </c>
      <c r="G188" s="2">
        <v>821</v>
      </c>
      <c r="H188" s="2">
        <v>264</v>
      </c>
      <c r="I188" s="2">
        <v>2473.15</v>
      </c>
      <c r="J188" s="2">
        <v>100</v>
      </c>
      <c r="K188" s="2">
        <f t="shared" si="14"/>
        <v>2373.15</v>
      </c>
      <c r="L188" s="2">
        <v>2052.65</v>
      </c>
      <c r="M188" s="2">
        <f t="shared" si="15"/>
        <v>320.5</v>
      </c>
      <c r="N188" s="4">
        <f t="shared" si="16"/>
        <v>0.13505256726292059</v>
      </c>
      <c r="O188" s="2">
        <f t="shared" si="17"/>
        <v>2.8905602923264313</v>
      </c>
      <c r="P188" s="2" t="str">
        <f t="shared" si="18"/>
        <v>LOW</v>
      </c>
      <c r="Q188" s="2">
        <v>7</v>
      </c>
      <c r="R188" s="2" t="s">
        <v>93</v>
      </c>
      <c r="S188" s="2" t="str">
        <f t="shared" si="19"/>
        <v>Delayed</v>
      </c>
      <c r="T188" s="2" t="str">
        <f t="shared" si="20"/>
        <v>Risk</v>
      </c>
      <c r="U188" s="2" t="str">
        <f>_xlfn.XLOOKUP(C188,Customers!$A$1:$A$11,Customers!$B$1:$B$11)</f>
        <v>ITC Limited Foods Division</v>
      </c>
      <c r="V188" s="2" t="str">
        <f>_xlfn.XLOOKUP(D188,Employees!$A$1:$A$6,Employees!$B$1:$B$6)</f>
        <v>Priya Sharma</v>
      </c>
      <c r="W188" s="2">
        <f>_xlfn.XLOOKUP(F188,Categories!$A$1:$A$6,Categories!$C$1:$C$6)</f>
        <v>2</v>
      </c>
    </row>
    <row r="189" spans="1:23" x14ac:dyDescent="0.35">
      <c r="A189" s="2" t="s">
        <v>241</v>
      </c>
      <c r="B189" s="3">
        <v>45732</v>
      </c>
      <c r="C189" s="2" t="s">
        <v>33</v>
      </c>
      <c r="D189" s="2" t="s">
        <v>59</v>
      </c>
      <c r="E189" s="2" t="s">
        <v>40</v>
      </c>
      <c r="F189" s="2" t="s">
        <v>75</v>
      </c>
      <c r="G189" s="2">
        <v>1098</v>
      </c>
      <c r="H189" s="2">
        <v>679</v>
      </c>
      <c r="I189" s="2">
        <v>5777.77</v>
      </c>
      <c r="J189" s="2">
        <v>0</v>
      </c>
      <c r="K189" s="2">
        <f t="shared" si="14"/>
        <v>5777.77</v>
      </c>
      <c r="L189" s="2">
        <v>4241.2700000000004</v>
      </c>
      <c r="M189" s="2">
        <f t="shared" si="15"/>
        <v>1536.5</v>
      </c>
      <c r="N189" s="4">
        <f t="shared" si="16"/>
        <v>0.26593305029449077</v>
      </c>
      <c r="O189" s="2">
        <f t="shared" si="17"/>
        <v>5.2620856102003648</v>
      </c>
      <c r="P189" s="2" t="str">
        <f t="shared" si="18"/>
        <v>MEDIUM</v>
      </c>
      <c r="Q189" s="2">
        <v>3</v>
      </c>
      <c r="R189" s="2" t="s">
        <v>88</v>
      </c>
      <c r="S189" s="2" t="str">
        <f t="shared" si="19"/>
        <v>Fast</v>
      </c>
      <c r="T189" s="2" t="str">
        <f t="shared" si="20"/>
        <v>Clear</v>
      </c>
      <c r="U189" s="2" t="str">
        <f>_xlfn.XLOOKUP(C189,Customers!$A$1:$A$11,Customers!$B$1:$B$11)</f>
        <v>Sun Pharmaceutical Industries</v>
      </c>
      <c r="V189" s="2" t="str">
        <f>_xlfn.XLOOKUP(D189,Employees!$A$1:$A$6,Employees!$B$1:$B$6)</f>
        <v>Neha Verma</v>
      </c>
      <c r="W189" s="2">
        <f>_xlfn.XLOOKUP(F189,Categories!$A$1:$A$6,Categories!$C$1:$C$6)</f>
        <v>2</v>
      </c>
    </row>
    <row r="190" spans="1:23" x14ac:dyDescent="0.35">
      <c r="A190" s="2" t="s">
        <v>242</v>
      </c>
      <c r="B190" s="3">
        <v>45729</v>
      </c>
      <c r="C190" s="2" t="s">
        <v>33</v>
      </c>
      <c r="D190" s="2" t="s">
        <v>51</v>
      </c>
      <c r="E190" s="2" t="s">
        <v>40</v>
      </c>
      <c r="F190" s="2" t="s">
        <v>73</v>
      </c>
      <c r="G190" s="2">
        <v>1395</v>
      </c>
      <c r="H190" s="2">
        <v>757</v>
      </c>
      <c r="I190" s="2">
        <v>5561.73</v>
      </c>
      <c r="J190" s="2">
        <v>150</v>
      </c>
      <c r="K190" s="2">
        <f t="shared" si="14"/>
        <v>5411.73</v>
      </c>
      <c r="L190" s="2">
        <v>4100.34</v>
      </c>
      <c r="M190" s="2">
        <f t="shared" si="15"/>
        <v>1311.3899999999994</v>
      </c>
      <c r="N190" s="4">
        <f t="shared" si="16"/>
        <v>0.24232361924929727</v>
      </c>
      <c r="O190" s="2">
        <f t="shared" si="17"/>
        <v>3.8793763440860212</v>
      </c>
      <c r="P190" s="2" t="str">
        <f t="shared" si="18"/>
        <v>MEDIUM</v>
      </c>
      <c r="Q190" s="2">
        <v>5</v>
      </c>
      <c r="R190" s="2" t="s">
        <v>90</v>
      </c>
      <c r="S190" s="2" t="str">
        <f t="shared" si="19"/>
        <v>Normal</v>
      </c>
      <c r="T190" s="2" t="str">
        <f t="shared" si="20"/>
        <v>Risk</v>
      </c>
      <c r="U190" s="2" t="str">
        <f>_xlfn.XLOOKUP(C190,Customers!$A$1:$A$11,Customers!$B$1:$B$11)</f>
        <v>Sun Pharmaceutical Industries</v>
      </c>
      <c r="V190" s="2" t="str">
        <f>_xlfn.XLOOKUP(D190,Employees!$A$1:$A$6,Employees!$B$1:$B$6)</f>
        <v>Priya Sharma</v>
      </c>
      <c r="W190" s="2">
        <f>_xlfn.XLOOKUP(F190,Categories!$A$1:$A$6,Categories!$C$1:$C$6)</f>
        <v>3</v>
      </c>
    </row>
    <row r="191" spans="1:23" x14ac:dyDescent="0.35">
      <c r="A191" s="2" t="s">
        <v>243</v>
      </c>
      <c r="B191" s="3">
        <v>45669</v>
      </c>
      <c r="C191" s="2" t="s">
        <v>21</v>
      </c>
      <c r="D191" s="2" t="s">
        <v>59</v>
      </c>
      <c r="E191" s="2" t="s">
        <v>62</v>
      </c>
      <c r="F191" s="2" t="s">
        <v>71</v>
      </c>
      <c r="G191" s="2">
        <v>1050</v>
      </c>
      <c r="H191" s="2">
        <v>473</v>
      </c>
      <c r="I191" s="2">
        <v>4217.78</v>
      </c>
      <c r="J191" s="2">
        <v>100</v>
      </c>
      <c r="K191" s="2">
        <f t="shared" si="14"/>
        <v>4117.78</v>
      </c>
      <c r="L191" s="2">
        <v>2652.41</v>
      </c>
      <c r="M191" s="2">
        <f t="shared" si="15"/>
        <v>1465.37</v>
      </c>
      <c r="N191" s="4">
        <f t="shared" si="16"/>
        <v>0.3558640821024921</v>
      </c>
      <c r="O191" s="2">
        <f t="shared" si="17"/>
        <v>3.9216952380952379</v>
      </c>
      <c r="P191" s="2" t="str">
        <f t="shared" si="18"/>
        <v>MEDIUM</v>
      </c>
      <c r="Q191" s="2">
        <v>6</v>
      </c>
      <c r="R191" s="2" t="s">
        <v>90</v>
      </c>
      <c r="S191" s="2" t="str">
        <f t="shared" si="19"/>
        <v>Delayed</v>
      </c>
      <c r="T191" s="2" t="str">
        <f t="shared" si="20"/>
        <v>Risk</v>
      </c>
      <c r="U191" s="2" t="str">
        <f>_xlfn.XLOOKUP(C191,Customers!$A$1:$A$11,Customers!$B$1:$B$11)</f>
        <v>Flipkart Internet Pvt Ltd</v>
      </c>
      <c r="V191" s="2" t="str">
        <f>_xlfn.XLOOKUP(D191,Employees!$A$1:$A$6,Employees!$B$1:$B$6)</f>
        <v>Neha Verma</v>
      </c>
      <c r="W191" s="2">
        <f>_xlfn.XLOOKUP(F191,Categories!$A$1:$A$6,Categories!$C$1:$C$6)</f>
        <v>2.5</v>
      </c>
    </row>
    <row r="192" spans="1:23" x14ac:dyDescent="0.35">
      <c r="A192" s="2" t="s">
        <v>360</v>
      </c>
      <c r="B192" s="3">
        <v>46095</v>
      </c>
      <c r="C192" s="2" t="s">
        <v>5</v>
      </c>
      <c r="D192" s="2" t="s">
        <v>47</v>
      </c>
      <c r="E192" s="2" t="s">
        <v>20</v>
      </c>
      <c r="F192" s="2" t="s">
        <v>75</v>
      </c>
      <c r="G192" s="2">
        <v>1392</v>
      </c>
      <c r="H192" s="2">
        <v>510</v>
      </c>
      <c r="I192" s="2">
        <v>4396.03</v>
      </c>
      <c r="J192" s="2">
        <v>0</v>
      </c>
      <c r="K192" s="2">
        <f t="shared" si="14"/>
        <v>4396.03</v>
      </c>
      <c r="L192" s="2">
        <v>3362.98</v>
      </c>
      <c r="M192" s="2">
        <f t="shared" si="15"/>
        <v>1033.0499999999997</v>
      </c>
      <c r="N192" s="4">
        <f t="shared" si="16"/>
        <v>0.23499612150053567</v>
      </c>
      <c r="O192" s="2">
        <f t="shared" si="17"/>
        <v>3.1580675287356321</v>
      </c>
      <c r="P192" s="2" t="str">
        <f t="shared" si="18"/>
        <v>MEDIUM</v>
      </c>
      <c r="Q192" s="2">
        <v>6</v>
      </c>
      <c r="R192" s="2" t="s">
        <v>90</v>
      </c>
      <c r="S192" s="2" t="str">
        <f t="shared" si="19"/>
        <v>Delayed</v>
      </c>
      <c r="T192" s="2" t="str">
        <f t="shared" si="20"/>
        <v>Risk</v>
      </c>
      <c r="U192" s="2" t="str">
        <f>_xlfn.XLOOKUP(C192,Customers!$A$1:$A$11,Customers!$B$1:$B$11)</f>
        <v xml:space="preserve">  Apollo Hospitals  </v>
      </c>
      <c r="V192" s="2" t="str">
        <f>_xlfn.XLOOKUP(D192,Employees!$A$1:$A$6,Employees!$B$1:$B$6)</f>
        <v>Rahul Mehta</v>
      </c>
      <c r="W192" s="2">
        <f>_xlfn.XLOOKUP(F192,Categories!$A$1:$A$6,Categories!$C$1:$C$6)</f>
        <v>2</v>
      </c>
    </row>
    <row r="193" spans="1:23" x14ac:dyDescent="0.35">
      <c r="A193" s="2" t="s">
        <v>244</v>
      </c>
      <c r="B193" s="3">
        <v>45713</v>
      </c>
      <c r="C193" s="2" t="s">
        <v>17</v>
      </c>
      <c r="D193" s="2" t="s">
        <v>51</v>
      </c>
      <c r="E193" s="2" t="s">
        <v>20</v>
      </c>
      <c r="F193" s="2" t="s">
        <v>72</v>
      </c>
      <c r="G193" s="2">
        <v>879</v>
      </c>
      <c r="H193" s="2">
        <v>63</v>
      </c>
      <c r="I193" s="2">
        <v>1127.47</v>
      </c>
      <c r="J193" s="2">
        <v>150</v>
      </c>
      <c r="K193" s="2">
        <f t="shared" si="14"/>
        <v>977.47</v>
      </c>
      <c r="L193" s="2">
        <v>774.23</v>
      </c>
      <c r="M193" s="2">
        <f t="shared" si="15"/>
        <v>203.24</v>
      </c>
      <c r="N193" s="4">
        <f t="shared" si="16"/>
        <v>0.20792453988357698</v>
      </c>
      <c r="O193" s="2">
        <f t="shared" si="17"/>
        <v>1.1120250284414108</v>
      </c>
      <c r="P193" s="2" t="str">
        <f t="shared" si="18"/>
        <v>LOW</v>
      </c>
      <c r="Q193" s="2">
        <v>8</v>
      </c>
      <c r="R193" s="2" t="s">
        <v>88</v>
      </c>
      <c r="S193" s="2" t="str">
        <f t="shared" si="19"/>
        <v>Delayed</v>
      </c>
      <c r="T193" s="2" t="str">
        <f t="shared" si="20"/>
        <v>Clear</v>
      </c>
      <c r="U193" s="2" t="str">
        <f>_xlfn.XLOOKUP(C193,Customers!$A$1:$A$11,Customers!$B$1:$B$11)</f>
        <v xml:space="preserve"> Fortis Healthcare</v>
      </c>
      <c r="V193" s="2" t="str">
        <f>_xlfn.XLOOKUP(D193,Employees!$A$1:$A$6,Employees!$B$1:$B$6)</f>
        <v>Priya Sharma</v>
      </c>
      <c r="W193" s="2">
        <f>_xlfn.XLOOKUP(F193,Categories!$A$1:$A$6,Categories!$C$1:$C$6)</f>
        <v>2</v>
      </c>
    </row>
    <row r="194" spans="1:23" x14ac:dyDescent="0.35">
      <c r="A194" s="2" t="s">
        <v>245</v>
      </c>
      <c r="B194" s="3">
        <v>45708</v>
      </c>
      <c r="C194" s="2" t="s">
        <v>13</v>
      </c>
      <c r="D194" s="2" t="s">
        <v>51</v>
      </c>
      <c r="E194" s="2" t="s">
        <v>40</v>
      </c>
      <c r="F194" s="2" t="s">
        <v>71</v>
      </c>
      <c r="G194" s="2">
        <v>1904</v>
      </c>
      <c r="H194" s="2">
        <v>552</v>
      </c>
      <c r="I194" s="2">
        <v>5251.9</v>
      </c>
      <c r="J194" s="2">
        <v>50</v>
      </c>
      <c r="K194" s="2">
        <f t="shared" si="14"/>
        <v>5201.8999999999996</v>
      </c>
      <c r="L194" s="2">
        <v>3992.28</v>
      </c>
      <c r="M194" s="2">
        <f t="shared" si="15"/>
        <v>1209.6199999999994</v>
      </c>
      <c r="N194" s="4">
        <f t="shared" si="16"/>
        <v>0.23253426632576549</v>
      </c>
      <c r="O194" s="2">
        <f t="shared" si="17"/>
        <v>2.7320903361344535</v>
      </c>
      <c r="P194" s="2" t="str">
        <f t="shared" si="18"/>
        <v>MEDIUM</v>
      </c>
      <c r="Q194" s="2">
        <v>7</v>
      </c>
      <c r="R194" s="2" t="s">
        <v>93</v>
      </c>
      <c r="S194" s="2" t="str">
        <f t="shared" si="19"/>
        <v>Delayed</v>
      </c>
      <c r="T194" s="2" t="str">
        <f t="shared" si="20"/>
        <v>Risk</v>
      </c>
      <c r="U194" s="2" t="str">
        <f>_xlfn.XLOOKUP(C194,Customers!$A$1:$A$11,Customers!$B$1:$B$11)</f>
        <v xml:space="preserve">Tata Steel Limited </v>
      </c>
      <c r="V194" s="2" t="str">
        <f>_xlfn.XLOOKUP(D194,Employees!$A$1:$A$6,Employees!$B$1:$B$6)</f>
        <v>Priya Sharma</v>
      </c>
      <c r="W194" s="2">
        <f>_xlfn.XLOOKUP(F194,Categories!$A$1:$A$6,Categories!$C$1:$C$6)</f>
        <v>2.5</v>
      </c>
    </row>
    <row r="195" spans="1:23" x14ac:dyDescent="0.35">
      <c r="A195" s="2" t="s">
        <v>246</v>
      </c>
      <c r="B195" s="3">
        <v>45670</v>
      </c>
      <c r="C195" s="2" t="s">
        <v>9</v>
      </c>
      <c r="D195" s="2" t="s">
        <v>55</v>
      </c>
      <c r="E195" s="2" t="s">
        <v>28</v>
      </c>
      <c r="F195" s="2" t="s">
        <v>73</v>
      </c>
      <c r="G195" s="2">
        <v>988</v>
      </c>
      <c r="H195" s="2">
        <v>172</v>
      </c>
      <c r="I195" s="2">
        <v>1961.15</v>
      </c>
      <c r="J195" s="2">
        <v>50</v>
      </c>
      <c r="K195" s="2">
        <f t="shared" ref="K195:K258" si="21">I195-J195</f>
        <v>1911.15</v>
      </c>
      <c r="L195" s="2">
        <v>1315.27</v>
      </c>
      <c r="M195" s="2">
        <f t="shared" ref="M195:M258" si="22">K195-L195</f>
        <v>595.88000000000011</v>
      </c>
      <c r="N195" s="4">
        <f t="shared" ref="N195:N258" si="23">M195/K195</f>
        <v>0.31179132982759078</v>
      </c>
      <c r="O195" s="2">
        <f t="shared" ref="O195:O258" si="24">K195/G195</f>
        <v>1.9343623481781378</v>
      </c>
      <c r="P195" s="2" t="str">
        <f t="shared" ref="P195:P258" si="25">IF(M195&gt;=2000,"HIGH",IF(M195&gt;=1000,"MEDIUM","LOW"))</f>
        <v>LOW</v>
      </c>
      <c r="Q195" s="2">
        <v>2</v>
      </c>
      <c r="R195" s="2" t="s">
        <v>88</v>
      </c>
      <c r="S195" s="2" t="str">
        <f t="shared" ref="S195:S258" si="26">IF(Q195&lt;=3,"Fast",
   IF(Q195&lt;=5,"Normal","Delayed"))</f>
        <v>Fast</v>
      </c>
      <c r="T195" s="2" t="str">
        <f t="shared" ref="T195:T258" si="27">IF(OR(R195="Pending",R195="Overdue"),"Risk","Clear")</f>
        <v>Clear</v>
      </c>
      <c r="U195" s="2" t="str">
        <f>_xlfn.XLOOKUP(C195,Customers!$A$1:$A$11,Customers!$B$1:$B$11)</f>
        <v>Reliance Retail Ltd</v>
      </c>
      <c r="V195" s="2" t="str">
        <f>_xlfn.XLOOKUP(D195,Employees!$A$1:$A$6,Employees!$B$1:$B$6)</f>
        <v>Amit Kulkarni</v>
      </c>
      <c r="W195" s="2">
        <f>_xlfn.XLOOKUP(F195,Categories!$A$1:$A$6,Categories!$C$1:$C$6)</f>
        <v>3</v>
      </c>
    </row>
    <row r="196" spans="1:23" x14ac:dyDescent="0.35">
      <c r="A196" s="2" t="s">
        <v>247</v>
      </c>
      <c r="B196" s="3">
        <v>45660</v>
      </c>
      <c r="C196" s="2" t="s">
        <v>13</v>
      </c>
      <c r="D196" s="2" t="s">
        <v>47</v>
      </c>
      <c r="E196" s="2" t="s">
        <v>62</v>
      </c>
      <c r="F196" s="2" t="s">
        <v>72</v>
      </c>
      <c r="G196" s="2">
        <v>201</v>
      </c>
      <c r="H196" s="2">
        <v>117</v>
      </c>
      <c r="I196" s="2">
        <v>1088.67</v>
      </c>
      <c r="J196" s="2">
        <v>100</v>
      </c>
      <c r="K196" s="2">
        <f t="shared" si="21"/>
        <v>988.67000000000007</v>
      </c>
      <c r="L196" s="2">
        <v>760.13</v>
      </c>
      <c r="M196" s="2">
        <f t="shared" si="22"/>
        <v>228.54000000000008</v>
      </c>
      <c r="N196" s="4">
        <f t="shared" si="23"/>
        <v>0.23115903183064124</v>
      </c>
      <c r="O196" s="2">
        <f t="shared" si="24"/>
        <v>4.9187562189054734</v>
      </c>
      <c r="P196" s="2" t="str">
        <f t="shared" si="25"/>
        <v>LOW</v>
      </c>
      <c r="Q196" s="2">
        <v>4</v>
      </c>
      <c r="R196" s="2" t="s">
        <v>90</v>
      </c>
      <c r="S196" s="2" t="str">
        <f t="shared" si="26"/>
        <v>Normal</v>
      </c>
      <c r="T196" s="2" t="str">
        <f t="shared" si="27"/>
        <v>Risk</v>
      </c>
      <c r="U196" s="2" t="str">
        <f>_xlfn.XLOOKUP(C196,Customers!$A$1:$A$11,Customers!$B$1:$B$11)</f>
        <v xml:space="preserve">Tata Steel Limited </v>
      </c>
      <c r="V196" s="2" t="str">
        <f>_xlfn.XLOOKUP(D196,Employees!$A$1:$A$6,Employees!$B$1:$B$6)</f>
        <v>Rahul Mehta</v>
      </c>
      <c r="W196" s="2">
        <f>_xlfn.XLOOKUP(F196,Categories!$A$1:$A$6,Categories!$C$1:$C$6)</f>
        <v>2</v>
      </c>
    </row>
    <row r="197" spans="1:23" x14ac:dyDescent="0.35">
      <c r="A197" s="2" t="s">
        <v>361</v>
      </c>
      <c r="B197" s="3">
        <v>45712</v>
      </c>
      <c r="C197" s="2" t="s">
        <v>29</v>
      </c>
      <c r="D197" s="2" t="s">
        <v>59</v>
      </c>
      <c r="E197" s="2" t="s">
        <v>20</v>
      </c>
      <c r="F197" s="2" t="s">
        <v>72</v>
      </c>
      <c r="G197" s="2">
        <v>1511</v>
      </c>
      <c r="H197" s="2">
        <v>107</v>
      </c>
      <c r="I197" s="2">
        <v>1489</v>
      </c>
      <c r="J197" s="2">
        <v>100</v>
      </c>
      <c r="K197" s="2">
        <f t="shared" si="21"/>
        <v>1389</v>
      </c>
      <c r="L197" s="2">
        <v>910.03</v>
      </c>
      <c r="M197" s="2">
        <f t="shared" si="22"/>
        <v>478.97</v>
      </c>
      <c r="N197" s="4">
        <f t="shared" si="23"/>
        <v>0.34483081353491724</v>
      </c>
      <c r="O197" s="2">
        <f t="shared" si="24"/>
        <v>0.91925876902713433</v>
      </c>
      <c r="P197" s="2" t="str">
        <f t="shared" si="25"/>
        <v>LOW</v>
      </c>
      <c r="Q197" s="2">
        <v>8</v>
      </c>
      <c r="R197" s="2" t="s">
        <v>88</v>
      </c>
      <c r="S197" s="2" t="str">
        <f t="shared" si="26"/>
        <v>Delayed</v>
      </c>
      <c r="T197" s="2" t="str">
        <f t="shared" si="27"/>
        <v>Clear</v>
      </c>
      <c r="U197" s="2" t="str">
        <f>_xlfn.XLOOKUP(C197,Customers!$A$1:$A$11,Customers!$B$1:$B$11)</f>
        <v>ITC Limited Foods Division</v>
      </c>
      <c r="V197" s="2" t="str">
        <f>_xlfn.XLOOKUP(D197,Employees!$A$1:$A$6,Employees!$B$1:$B$6)</f>
        <v>Neha Verma</v>
      </c>
      <c r="W197" s="2">
        <f>_xlfn.XLOOKUP(F197,Categories!$A$1:$A$6,Categories!$C$1:$C$6)</f>
        <v>2</v>
      </c>
    </row>
    <row r="198" spans="1:23" x14ac:dyDescent="0.35">
      <c r="A198" s="2" t="s">
        <v>362</v>
      </c>
      <c r="B198" s="3">
        <v>45685</v>
      </c>
      <c r="C198" s="2" t="s">
        <v>41</v>
      </c>
      <c r="D198" s="2" t="s">
        <v>59</v>
      </c>
      <c r="E198" s="2" t="s">
        <v>28</v>
      </c>
      <c r="F198" s="2" t="s">
        <v>72</v>
      </c>
      <c r="G198" s="2">
        <v>1023</v>
      </c>
      <c r="H198" s="2">
        <v>588</v>
      </c>
      <c r="I198" s="2">
        <v>4221.8599999999997</v>
      </c>
      <c r="J198" s="2">
        <v>50</v>
      </c>
      <c r="K198" s="2">
        <f t="shared" si="21"/>
        <v>4171.8599999999997</v>
      </c>
      <c r="L198" s="2">
        <v>3086.7</v>
      </c>
      <c r="M198" s="2">
        <f t="shared" si="22"/>
        <v>1085.1599999999999</v>
      </c>
      <c r="N198" s="4">
        <f t="shared" si="23"/>
        <v>0.26011419366901095</v>
      </c>
      <c r="O198" s="2">
        <f t="shared" si="24"/>
        <v>4.0780645161290323</v>
      </c>
      <c r="P198" s="2" t="str">
        <f t="shared" si="25"/>
        <v>MEDIUM</v>
      </c>
      <c r="Q198" s="2">
        <v>8</v>
      </c>
      <c r="R198" s="2" t="s">
        <v>93</v>
      </c>
      <c r="S198" s="2" t="str">
        <f t="shared" si="26"/>
        <v>Delayed</v>
      </c>
      <c r="T198" s="2" t="str">
        <f t="shared" si="27"/>
        <v>Risk</v>
      </c>
      <c r="U198" s="2" t="str">
        <f>_xlfn.XLOOKUP(C198,Customers!$A$1:$A$11,Customers!$B$1:$B$11)</f>
        <v>BigBasket Retail Pvt Ltd</v>
      </c>
      <c r="V198" s="2" t="str">
        <f>_xlfn.XLOOKUP(D198,Employees!$A$1:$A$6,Employees!$B$1:$B$6)</f>
        <v>Neha Verma</v>
      </c>
      <c r="W198" s="2">
        <f>_xlfn.XLOOKUP(F198,Categories!$A$1:$A$6,Categories!$C$1:$C$6)</f>
        <v>2</v>
      </c>
    </row>
    <row r="199" spans="1:23" x14ac:dyDescent="0.35">
      <c r="A199" s="2" t="s">
        <v>248</v>
      </c>
      <c r="B199" s="3">
        <v>46095</v>
      </c>
      <c r="C199" s="2" t="s">
        <v>29</v>
      </c>
      <c r="D199" s="2" t="s">
        <v>59</v>
      </c>
      <c r="E199" s="2" t="s">
        <v>28</v>
      </c>
      <c r="F199" s="2" t="s">
        <v>72</v>
      </c>
      <c r="G199" s="2">
        <v>684</v>
      </c>
      <c r="H199" s="2">
        <v>660</v>
      </c>
      <c r="I199" s="2">
        <v>5769.94</v>
      </c>
      <c r="J199" s="2">
        <v>100</v>
      </c>
      <c r="K199" s="2">
        <f t="shared" si="21"/>
        <v>5669.94</v>
      </c>
      <c r="L199" s="2">
        <v>3517.96</v>
      </c>
      <c r="M199" s="2">
        <f t="shared" si="22"/>
        <v>2151.9799999999996</v>
      </c>
      <c r="N199" s="4">
        <f t="shared" si="23"/>
        <v>0.37954193518802665</v>
      </c>
      <c r="O199" s="2">
        <f t="shared" si="24"/>
        <v>8.289385964912281</v>
      </c>
      <c r="P199" s="2" t="str">
        <f t="shared" si="25"/>
        <v>HIGH</v>
      </c>
      <c r="Q199" s="2">
        <v>4</v>
      </c>
      <c r="R199" s="2" t="s">
        <v>90</v>
      </c>
      <c r="S199" s="2" t="str">
        <f t="shared" si="26"/>
        <v>Normal</v>
      </c>
      <c r="T199" s="2" t="str">
        <f t="shared" si="27"/>
        <v>Risk</v>
      </c>
      <c r="U199" s="2" t="str">
        <f>_xlfn.XLOOKUP(C199,Customers!$A$1:$A$11,Customers!$B$1:$B$11)</f>
        <v>ITC Limited Foods Division</v>
      </c>
      <c r="V199" s="2" t="str">
        <f>_xlfn.XLOOKUP(D199,Employees!$A$1:$A$6,Employees!$B$1:$B$6)</f>
        <v>Neha Verma</v>
      </c>
      <c r="W199" s="2">
        <f>_xlfn.XLOOKUP(F199,Categories!$A$1:$A$6,Categories!$C$1:$C$6)</f>
        <v>2</v>
      </c>
    </row>
    <row r="200" spans="1:23" x14ac:dyDescent="0.35">
      <c r="A200" s="2" t="s">
        <v>249</v>
      </c>
      <c r="B200" s="3">
        <v>45719</v>
      </c>
      <c r="C200" s="2" t="s">
        <v>13</v>
      </c>
      <c r="D200" s="2" t="s">
        <v>64</v>
      </c>
      <c r="E200" s="2" t="s">
        <v>28</v>
      </c>
      <c r="F200" s="2" t="s">
        <v>73</v>
      </c>
      <c r="G200" s="2">
        <v>453</v>
      </c>
      <c r="H200" s="2">
        <v>375</v>
      </c>
      <c r="I200" s="2">
        <v>2486.59</v>
      </c>
      <c r="J200" s="2">
        <v>0</v>
      </c>
      <c r="K200" s="2">
        <f t="shared" si="21"/>
        <v>2486.59</v>
      </c>
      <c r="L200" s="2">
        <v>1532.24</v>
      </c>
      <c r="M200" s="2">
        <f t="shared" si="22"/>
        <v>954.35000000000014</v>
      </c>
      <c r="N200" s="4">
        <f t="shared" si="23"/>
        <v>0.38379869620645146</v>
      </c>
      <c r="O200" s="2">
        <f t="shared" si="24"/>
        <v>5.4891611479028697</v>
      </c>
      <c r="P200" s="2" t="str">
        <f t="shared" si="25"/>
        <v>LOW</v>
      </c>
      <c r="Q200" s="2">
        <v>3</v>
      </c>
      <c r="R200" s="2" t="s">
        <v>90</v>
      </c>
      <c r="S200" s="2" t="str">
        <f t="shared" si="26"/>
        <v>Fast</v>
      </c>
      <c r="T200" s="2" t="str">
        <f t="shared" si="27"/>
        <v>Risk</v>
      </c>
      <c r="U200" s="2" t="str">
        <f>_xlfn.XLOOKUP(C200,Customers!$A$1:$A$11,Customers!$B$1:$B$11)</f>
        <v xml:space="preserve">Tata Steel Limited </v>
      </c>
      <c r="V200" s="2" t="str">
        <f>_xlfn.XLOOKUP(D200,Employees!$A$1:$A$6,Employees!$B$1:$B$6)</f>
        <v>Arjun Patel</v>
      </c>
      <c r="W200" s="2">
        <f>_xlfn.XLOOKUP(F200,Categories!$A$1:$A$6,Categories!$C$1:$C$6)</f>
        <v>3</v>
      </c>
    </row>
    <row r="201" spans="1:23" x14ac:dyDescent="0.35">
      <c r="A201" s="2" t="s">
        <v>250</v>
      </c>
      <c r="B201" s="3">
        <v>46095</v>
      </c>
      <c r="C201" s="2" t="s">
        <v>9</v>
      </c>
      <c r="D201" s="2" t="s">
        <v>59</v>
      </c>
      <c r="E201" s="2" t="s">
        <v>62</v>
      </c>
      <c r="F201" s="2" t="s">
        <v>71</v>
      </c>
      <c r="G201" s="2">
        <v>863</v>
      </c>
      <c r="H201" s="2">
        <v>493</v>
      </c>
      <c r="I201" s="2">
        <v>4412.4799999999996</v>
      </c>
      <c r="J201" s="2">
        <v>150</v>
      </c>
      <c r="K201" s="2">
        <f t="shared" si="21"/>
        <v>4262.4799999999996</v>
      </c>
      <c r="L201" s="2">
        <v>3684.63</v>
      </c>
      <c r="M201" s="2">
        <f t="shared" si="22"/>
        <v>577.84999999999945</v>
      </c>
      <c r="N201" s="4">
        <f t="shared" si="23"/>
        <v>0.13556661849439752</v>
      </c>
      <c r="O201" s="2">
        <f t="shared" si="24"/>
        <v>4.9391425260718416</v>
      </c>
      <c r="P201" s="2" t="str">
        <f t="shared" si="25"/>
        <v>LOW</v>
      </c>
      <c r="Q201" s="2">
        <v>6</v>
      </c>
      <c r="R201" s="2" t="s">
        <v>93</v>
      </c>
      <c r="S201" s="2" t="str">
        <f t="shared" si="26"/>
        <v>Delayed</v>
      </c>
      <c r="T201" s="2" t="str">
        <f t="shared" si="27"/>
        <v>Risk</v>
      </c>
      <c r="U201" s="2" t="str">
        <f>_xlfn.XLOOKUP(C201,Customers!$A$1:$A$11,Customers!$B$1:$B$11)</f>
        <v>Reliance Retail Ltd</v>
      </c>
      <c r="V201" s="2" t="str">
        <f>_xlfn.XLOOKUP(D201,Employees!$A$1:$A$6,Employees!$B$1:$B$6)</f>
        <v>Neha Verma</v>
      </c>
      <c r="W201" s="2">
        <f>_xlfn.XLOOKUP(F201,Categories!$A$1:$A$6,Categories!$C$1:$C$6)</f>
        <v>2.5</v>
      </c>
    </row>
    <row r="202" spans="1:23" x14ac:dyDescent="0.35">
      <c r="A202" s="2" t="s">
        <v>251</v>
      </c>
      <c r="B202" s="3">
        <v>46095</v>
      </c>
      <c r="C202" s="2" t="s">
        <v>21</v>
      </c>
      <c r="D202" s="2" t="s">
        <v>59</v>
      </c>
      <c r="E202" s="2" t="s">
        <v>20</v>
      </c>
      <c r="F202" s="2" t="s">
        <v>74</v>
      </c>
      <c r="G202" s="2">
        <v>1190</v>
      </c>
      <c r="H202" s="2">
        <v>257</v>
      </c>
      <c r="I202" s="2">
        <v>2654.22</v>
      </c>
      <c r="J202" s="2">
        <v>100</v>
      </c>
      <c r="K202" s="2">
        <f t="shared" si="21"/>
        <v>2554.2199999999998</v>
      </c>
      <c r="L202" s="2">
        <v>2025.35</v>
      </c>
      <c r="M202" s="2">
        <f t="shared" si="22"/>
        <v>528.86999999999989</v>
      </c>
      <c r="N202" s="4">
        <f t="shared" si="23"/>
        <v>0.20705734040137494</v>
      </c>
      <c r="O202" s="2">
        <f t="shared" si="24"/>
        <v>2.1464033613445377</v>
      </c>
      <c r="P202" s="2" t="str">
        <f t="shared" si="25"/>
        <v>LOW</v>
      </c>
      <c r="Q202" s="2">
        <v>8</v>
      </c>
      <c r="R202" s="2" t="s">
        <v>90</v>
      </c>
      <c r="S202" s="2" t="str">
        <f t="shared" si="26"/>
        <v>Delayed</v>
      </c>
      <c r="T202" s="2" t="str">
        <f t="shared" si="27"/>
        <v>Risk</v>
      </c>
      <c r="U202" s="2" t="str">
        <f>_xlfn.XLOOKUP(C202,Customers!$A$1:$A$11,Customers!$B$1:$B$11)</f>
        <v>Flipkart Internet Pvt Ltd</v>
      </c>
      <c r="V202" s="2" t="str">
        <f>_xlfn.XLOOKUP(D202,Employees!$A$1:$A$6,Employees!$B$1:$B$6)</f>
        <v>Neha Verma</v>
      </c>
      <c r="W202" s="2">
        <f>_xlfn.XLOOKUP(F202,Categories!$A$1:$A$6,Categories!$C$1:$C$6)</f>
        <v>1.5</v>
      </c>
    </row>
    <row r="203" spans="1:23" x14ac:dyDescent="0.35">
      <c r="A203" s="2" t="s">
        <v>363</v>
      </c>
      <c r="B203" s="3">
        <v>45710</v>
      </c>
      <c r="C203" s="2" t="s">
        <v>13</v>
      </c>
      <c r="D203" s="2" t="s">
        <v>47</v>
      </c>
      <c r="E203" s="2" t="s">
        <v>40</v>
      </c>
      <c r="F203" s="2" t="s">
        <v>75</v>
      </c>
      <c r="G203" s="2">
        <v>781</v>
      </c>
      <c r="H203" s="2">
        <v>300</v>
      </c>
      <c r="I203" s="2">
        <v>2243.5500000000002</v>
      </c>
      <c r="J203" s="2">
        <v>150</v>
      </c>
      <c r="K203" s="2">
        <f t="shared" si="21"/>
        <v>2093.5500000000002</v>
      </c>
      <c r="L203" s="2">
        <v>1656.66</v>
      </c>
      <c r="M203" s="2">
        <f t="shared" si="22"/>
        <v>436.8900000000001</v>
      </c>
      <c r="N203" s="4">
        <f t="shared" si="23"/>
        <v>0.2086838145733324</v>
      </c>
      <c r="O203" s="2">
        <f t="shared" si="24"/>
        <v>2.6806017925736239</v>
      </c>
      <c r="P203" s="2" t="str">
        <f t="shared" si="25"/>
        <v>LOW</v>
      </c>
      <c r="Q203" s="2">
        <v>2</v>
      </c>
      <c r="R203" s="2" t="s">
        <v>88</v>
      </c>
      <c r="S203" s="2" t="str">
        <f t="shared" si="26"/>
        <v>Fast</v>
      </c>
      <c r="T203" s="2" t="str">
        <f t="shared" si="27"/>
        <v>Clear</v>
      </c>
      <c r="U203" s="2" t="str">
        <f>_xlfn.XLOOKUP(C203,Customers!$A$1:$A$11,Customers!$B$1:$B$11)</f>
        <v xml:space="preserve">Tata Steel Limited </v>
      </c>
      <c r="V203" s="2" t="str">
        <f>_xlfn.XLOOKUP(D203,Employees!$A$1:$A$6,Employees!$B$1:$B$6)</f>
        <v>Rahul Mehta</v>
      </c>
      <c r="W203" s="2">
        <f>_xlfn.XLOOKUP(F203,Categories!$A$1:$A$6,Categories!$C$1:$C$6)</f>
        <v>2</v>
      </c>
    </row>
    <row r="204" spans="1:23" x14ac:dyDescent="0.35">
      <c r="A204" s="2" t="s">
        <v>252</v>
      </c>
      <c r="B204" s="3">
        <v>45721</v>
      </c>
      <c r="C204" s="2" t="s">
        <v>13</v>
      </c>
      <c r="D204" s="2" t="s">
        <v>59</v>
      </c>
      <c r="E204" s="2" t="s">
        <v>28</v>
      </c>
      <c r="F204" s="2" t="s">
        <v>74</v>
      </c>
      <c r="G204" s="2">
        <v>1763</v>
      </c>
      <c r="H204" s="2">
        <v>219</v>
      </c>
      <c r="I204" s="2">
        <v>2648.9</v>
      </c>
      <c r="J204" s="2">
        <v>100</v>
      </c>
      <c r="K204" s="2">
        <f t="shared" si="21"/>
        <v>2548.9</v>
      </c>
      <c r="L204" s="2">
        <v>2079.33</v>
      </c>
      <c r="M204" s="2">
        <f t="shared" si="22"/>
        <v>469.57000000000016</v>
      </c>
      <c r="N204" s="4">
        <f t="shared" si="23"/>
        <v>0.18422456746047319</v>
      </c>
      <c r="O204" s="2">
        <f t="shared" si="24"/>
        <v>1.4457742484401588</v>
      </c>
      <c r="P204" s="2" t="str">
        <f t="shared" si="25"/>
        <v>LOW</v>
      </c>
      <c r="Q204" s="2">
        <v>3</v>
      </c>
      <c r="R204" s="2" t="s">
        <v>93</v>
      </c>
      <c r="S204" s="2" t="str">
        <f t="shared" si="26"/>
        <v>Fast</v>
      </c>
      <c r="T204" s="2" t="str">
        <f t="shared" si="27"/>
        <v>Risk</v>
      </c>
      <c r="U204" s="2" t="str">
        <f>_xlfn.XLOOKUP(C204,Customers!$A$1:$A$11,Customers!$B$1:$B$11)</f>
        <v xml:space="preserve">Tata Steel Limited </v>
      </c>
      <c r="V204" s="2" t="str">
        <f>_xlfn.XLOOKUP(D204,Employees!$A$1:$A$6,Employees!$B$1:$B$6)</f>
        <v>Neha Verma</v>
      </c>
      <c r="W204" s="2">
        <f>_xlfn.XLOOKUP(F204,Categories!$A$1:$A$6,Categories!$C$1:$C$6)</f>
        <v>1.5</v>
      </c>
    </row>
    <row r="205" spans="1:23" x14ac:dyDescent="0.35">
      <c r="A205" s="2" t="s">
        <v>253</v>
      </c>
      <c r="B205" s="3">
        <v>45726</v>
      </c>
      <c r="C205" s="2" t="s">
        <v>9</v>
      </c>
      <c r="D205" s="2" t="s">
        <v>59</v>
      </c>
      <c r="E205" s="2" t="s">
        <v>20</v>
      </c>
      <c r="F205" s="2" t="s">
        <v>75</v>
      </c>
      <c r="G205" s="2">
        <v>964</v>
      </c>
      <c r="H205" s="2">
        <v>564</v>
      </c>
      <c r="I205" s="2">
        <v>5113.01</v>
      </c>
      <c r="J205" s="2">
        <v>50</v>
      </c>
      <c r="K205" s="2">
        <f t="shared" si="21"/>
        <v>5063.01</v>
      </c>
      <c r="L205" s="2">
        <v>4111.91</v>
      </c>
      <c r="M205" s="2">
        <f t="shared" si="22"/>
        <v>951.10000000000036</v>
      </c>
      <c r="N205" s="4">
        <f t="shared" si="23"/>
        <v>0.18785268052008594</v>
      </c>
      <c r="O205" s="2">
        <f t="shared" si="24"/>
        <v>5.2520850622406643</v>
      </c>
      <c r="P205" s="2" t="str">
        <f t="shared" si="25"/>
        <v>LOW</v>
      </c>
      <c r="Q205" s="2">
        <v>3</v>
      </c>
      <c r="R205" s="2" t="s">
        <v>90</v>
      </c>
      <c r="S205" s="2" t="str">
        <f t="shared" si="26"/>
        <v>Fast</v>
      </c>
      <c r="T205" s="2" t="str">
        <f t="shared" si="27"/>
        <v>Risk</v>
      </c>
      <c r="U205" s="2" t="str">
        <f>_xlfn.XLOOKUP(C205,Customers!$A$1:$A$11,Customers!$B$1:$B$11)</f>
        <v>Reliance Retail Ltd</v>
      </c>
      <c r="V205" s="2" t="str">
        <f>_xlfn.XLOOKUP(D205,Employees!$A$1:$A$6,Employees!$B$1:$B$6)</f>
        <v>Neha Verma</v>
      </c>
      <c r="W205" s="2">
        <f>_xlfn.XLOOKUP(F205,Categories!$A$1:$A$6,Categories!$C$1:$C$6)</f>
        <v>2</v>
      </c>
    </row>
    <row r="206" spans="1:23" x14ac:dyDescent="0.35">
      <c r="A206" s="2" t="s">
        <v>364</v>
      </c>
      <c r="B206" s="3">
        <v>45704</v>
      </c>
      <c r="C206" s="2" t="s">
        <v>29</v>
      </c>
      <c r="D206" s="2" t="s">
        <v>55</v>
      </c>
      <c r="E206" s="2" t="s">
        <v>40</v>
      </c>
      <c r="F206" s="2" t="s">
        <v>75</v>
      </c>
      <c r="G206" s="2">
        <v>487</v>
      </c>
      <c r="H206" s="2">
        <v>620</v>
      </c>
      <c r="I206" s="2">
        <v>4231.3599999999997</v>
      </c>
      <c r="J206" s="2">
        <v>100</v>
      </c>
      <c r="K206" s="2">
        <f t="shared" si="21"/>
        <v>4131.3599999999997</v>
      </c>
      <c r="L206" s="2">
        <v>3062.57</v>
      </c>
      <c r="M206" s="2">
        <f t="shared" si="22"/>
        <v>1068.7899999999995</v>
      </c>
      <c r="N206" s="4">
        <f t="shared" si="23"/>
        <v>0.25870173502188132</v>
      </c>
      <c r="O206" s="2">
        <f t="shared" si="24"/>
        <v>8.4832854209445578</v>
      </c>
      <c r="P206" s="2" t="str">
        <f t="shared" si="25"/>
        <v>MEDIUM</v>
      </c>
      <c r="Q206" s="2">
        <v>1</v>
      </c>
      <c r="R206" s="2" t="s">
        <v>90</v>
      </c>
      <c r="S206" s="2" t="str">
        <f t="shared" si="26"/>
        <v>Fast</v>
      </c>
      <c r="T206" s="2" t="str">
        <f t="shared" si="27"/>
        <v>Risk</v>
      </c>
      <c r="U206" s="2" t="str">
        <f>_xlfn.XLOOKUP(C206,Customers!$A$1:$A$11,Customers!$B$1:$B$11)</f>
        <v>ITC Limited Foods Division</v>
      </c>
      <c r="V206" s="2" t="str">
        <f>_xlfn.XLOOKUP(D206,Employees!$A$1:$A$6,Employees!$B$1:$B$6)</f>
        <v>Amit Kulkarni</v>
      </c>
      <c r="W206" s="2">
        <f>_xlfn.XLOOKUP(F206,Categories!$A$1:$A$6,Categories!$C$1:$C$6)</f>
        <v>2</v>
      </c>
    </row>
    <row r="207" spans="1:23" x14ac:dyDescent="0.35">
      <c r="A207" s="2" t="s">
        <v>254</v>
      </c>
      <c r="B207" s="3">
        <v>45766</v>
      </c>
      <c r="C207" s="2" t="s">
        <v>41</v>
      </c>
      <c r="D207" s="2" t="s">
        <v>55</v>
      </c>
      <c r="E207" s="2" t="s">
        <v>62</v>
      </c>
      <c r="F207" s="2" t="s">
        <v>74</v>
      </c>
      <c r="G207" s="2">
        <v>1865</v>
      </c>
      <c r="H207" s="2">
        <v>557</v>
      </c>
      <c r="I207" s="2">
        <v>6246.67</v>
      </c>
      <c r="J207" s="2">
        <v>100</v>
      </c>
      <c r="K207" s="2">
        <f t="shared" si="21"/>
        <v>6146.67</v>
      </c>
      <c r="L207" s="2">
        <v>4587.17</v>
      </c>
      <c r="M207" s="2">
        <f t="shared" si="22"/>
        <v>1559.5</v>
      </c>
      <c r="N207" s="4">
        <f t="shared" si="23"/>
        <v>0.25371461295302983</v>
      </c>
      <c r="O207" s="2">
        <f t="shared" si="24"/>
        <v>3.2958016085790884</v>
      </c>
      <c r="P207" s="2" t="str">
        <f t="shared" si="25"/>
        <v>MEDIUM</v>
      </c>
      <c r="Q207" s="2">
        <v>8</v>
      </c>
      <c r="R207" s="2" t="s">
        <v>88</v>
      </c>
      <c r="S207" s="2" t="str">
        <f t="shared" si="26"/>
        <v>Delayed</v>
      </c>
      <c r="T207" s="2" t="str">
        <f t="shared" si="27"/>
        <v>Clear</v>
      </c>
      <c r="U207" s="2" t="str">
        <f>_xlfn.XLOOKUP(C207,Customers!$A$1:$A$11,Customers!$B$1:$B$11)</f>
        <v>BigBasket Retail Pvt Ltd</v>
      </c>
      <c r="V207" s="2" t="str">
        <f>_xlfn.XLOOKUP(D207,Employees!$A$1:$A$6,Employees!$B$1:$B$6)</f>
        <v>Amit Kulkarni</v>
      </c>
      <c r="W207" s="2">
        <f>_xlfn.XLOOKUP(F207,Categories!$A$1:$A$6,Categories!$C$1:$C$6)</f>
        <v>1.5</v>
      </c>
    </row>
    <row r="208" spans="1:23" x14ac:dyDescent="0.35">
      <c r="A208" s="2" t="s">
        <v>255</v>
      </c>
      <c r="B208" s="3">
        <v>45751</v>
      </c>
      <c r="C208" s="2" t="s">
        <v>25</v>
      </c>
      <c r="D208" s="2" t="s">
        <v>51</v>
      </c>
      <c r="E208" s="2" t="s">
        <v>40</v>
      </c>
      <c r="F208" s="2" t="s">
        <v>75</v>
      </c>
      <c r="G208" s="2">
        <v>617</v>
      </c>
      <c r="H208" s="2">
        <v>262</v>
      </c>
      <c r="I208" s="2">
        <v>2405.13</v>
      </c>
      <c r="J208" s="2">
        <v>100</v>
      </c>
      <c r="K208" s="2">
        <f t="shared" si="21"/>
        <v>2305.13</v>
      </c>
      <c r="L208" s="2">
        <v>1742.96</v>
      </c>
      <c r="M208" s="2">
        <f t="shared" si="22"/>
        <v>562.17000000000007</v>
      </c>
      <c r="N208" s="4">
        <f t="shared" si="23"/>
        <v>0.24387778563464968</v>
      </c>
      <c r="O208" s="2">
        <f t="shared" si="24"/>
        <v>3.7360291734197735</v>
      </c>
      <c r="P208" s="2" t="str">
        <f t="shared" si="25"/>
        <v>LOW</v>
      </c>
      <c r="Q208" s="2">
        <v>8</v>
      </c>
      <c r="R208" s="2" t="s">
        <v>93</v>
      </c>
      <c r="S208" s="2" t="str">
        <f t="shared" si="26"/>
        <v>Delayed</v>
      </c>
      <c r="T208" s="2" t="str">
        <f t="shared" si="27"/>
        <v>Risk</v>
      </c>
      <c r="U208" s="2" t="str">
        <f>_xlfn.XLOOKUP(C208,Customers!$A$1:$A$11,Customers!$B$1:$B$11)</f>
        <v xml:space="preserve"> Amazon Seller Services Pvt Ltd </v>
      </c>
      <c r="V208" s="2" t="str">
        <f>_xlfn.XLOOKUP(D208,Employees!$A$1:$A$6,Employees!$B$1:$B$6)</f>
        <v>Priya Sharma</v>
      </c>
      <c r="W208" s="2">
        <f>_xlfn.XLOOKUP(F208,Categories!$A$1:$A$6,Categories!$C$1:$C$6)</f>
        <v>2</v>
      </c>
    </row>
    <row r="209" spans="1:23" x14ac:dyDescent="0.35">
      <c r="A209" s="2" t="s">
        <v>365</v>
      </c>
      <c r="B209" s="3">
        <v>45724</v>
      </c>
      <c r="C209" s="2" t="s">
        <v>13</v>
      </c>
      <c r="D209" s="2" t="s">
        <v>55</v>
      </c>
      <c r="E209" s="2" t="s">
        <v>40</v>
      </c>
      <c r="F209" s="2" t="s">
        <v>75</v>
      </c>
      <c r="G209" s="2">
        <v>1821</v>
      </c>
      <c r="H209" s="2">
        <v>538</v>
      </c>
      <c r="I209" s="2">
        <v>5378.26</v>
      </c>
      <c r="J209" s="2">
        <v>100</v>
      </c>
      <c r="K209" s="2">
        <f t="shared" si="21"/>
        <v>5278.26</v>
      </c>
      <c r="L209" s="2">
        <v>3858.96</v>
      </c>
      <c r="M209" s="2">
        <f t="shared" si="22"/>
        <v>1419.3000000000002</v>
      </c>
      <c r="N209" s="4">
        <f t="shared" si="23"/>
        <v>0.26889543144900024</v>
      </c>
      <c r="O209" s="2">
        <f t="shared" si="24"/>
        <v>2.8985502471169688</v>
      </c>
      <c r="P209" s="2" t="str">
        <f t="shared" si="25"/>
        <v>MEDIUM</v>
      </c>
      <c r="Q209" s="2">
        <v>3</v>
      </c>
      <c r="R209" s="2" t="s">
        <v>90</v>
      </c>
      <c r="S209" s="2" t="str">
        <f t="shared" si="26"/>
        <v>Fast</v>
      </c>
      <c r="T209" s="2" t="str">
        <f t="shared" si="27"/>
        <v>Risk</v>
      </c>
      <c r="U209" s="2" t="str">
        <f>_xlfn.XLOOKUP(C209,Customers!$A$1:$A$11,Customers!$B$1:$B$11)</f>
        <v xml:space="preserve">Tata Steel Limited </v>
      </c>
      <c r="V209" s="2" t="str">
        <f>_xlfn.XLOOKUP(D209,Employees!$A$1:$A$6,Employees!$B$1:$B$6)</f>
        <v>Amit Kulkarni</v>
      </c>
      <c r="W209" s="2">
        <f>_xlfn.XLOOKUP(F209,Categories!$A$1:$A$6,Categories!$C$1:$C$6)</f>
        <v>2</v>
      </c>
    </row>
    <row r="210" spans="1:23" x14ac:dyDescent="0.35">
      <c r="A210" s="2" t="s">
        <v>256</v>
      </c>
      <c r="B210" s="3">
        <v>45769</v>
      </c>
      <c r="C210" s="2" t="s">
        <v>17</v>
      </c>
      <c r="D210" s="2" t="s">
        <v>55</v>
      </c>
      <c r="E210" s="2" t="s">
        <v>20</v>
      </c>
      <c r="F210" s="2" t="s">
        <v>73</v>
      </c>
      <c r="G210" s="2">
        <v>1903</v>
      </c>
      <c r="H210" s="2">
        <v>608</v>
      </c>
      <c r="I210" s="2">
        <v>5578.46</v>
      </c>
      <c r="J210" s="2">
        <v>50</v>
      </c>
      <c r="K210" s="2">
        <f t="shared" si="21"/>
        <v>5528.46</v>
      </c>
      <c r="L210" s="2">
        <v>4343.55</v>
      </c>
      <c r="M210" s="2">
        <f t="shared" si="22"/>
        <v>1184.9099999999999</v>
      </c>
      <c r="N210" s="4">
        <f t="shared" si="23"/>
        <v>0.21432912601339249</v>
      </c>
      <c r="O210" s="2">
        <f t="shared" si="24"/>
        <v>2.9051287440882816</v>
      </c>
      <c r="P210" s="2" t="str">
        <f t="shared" si="25"/>
        <v>MEDIUM</v>
      </c>
      <c r="Q210" s="2">
        <v>1</v>
      </c>
      <c r="R210" s="2" t="s">
        <v>93</v>
      </c>
      <c r="S210" s="2" t="str">
        <f t="shared" si="26"/>
        <v>Fast</v>
      </c>
      <c r="T210" s="2" t="str">
        <f t="shared" si="27"/>
        <v>Risk</v>
      </c>
      <c r="U210" s="2" t="str">
        <f>_xlfn.XLOOKUP(C210,Customers!$A$1:$A$11,Customers!$B$1:$B$11)</f>
        <v xml:space="preserve"> Fortis Healthcare</v>
      </c>
      <c r="V210" s="2" t="str">
        <f>_xlfn.XLOOKUP(D210,Employees!$A$1:$A$6,Employees!$B$1:$B$6)</f>
        <v>Amit Kulkarni</v>
      </c>
      <c r="W210" s="2">
        <f>_xlfn.XLOOKUP(F210,Categories!$A$1:$A$6,Categories!$C$1:$C$6)</f>
        <v>3</v>
      </c>
    </row>
    <row r="211" spans="1:23" x14ac:dyDescent="0.35">
      <c r="A211" s="2" t="s">
        <v>257</v>
      </c>
      <c r="B211" s="3">
        <v>45709</v>
      </c>
      <c r="C211" s="2" t="s">
        <v>13</v>
      </c>
      <c r="D211" s="2" t="s">
        <v>55</v>
      </c>
      <c r="E211" s="2" t="s">
        <v>28</v>
      </c>
      <c r="F211" s="2" t="s">
        <v>72</v>
      </c>
      <c r="G211" s="2">
        <v>994</v>
      </c>
      <c r="H211" s="2">
        <v>205</v>
      </c>
      <c r="I211" s="2">
        <v>2123.75</v>
      </c>
      <c r="J211" s="2">
        <v>50</v>
      </c>
      <c r="K211" s="2">
        <f t="shared" si="21"/>
        <v>2073.75</v>
      </c>
      <c r="L211" s="2">
        <v>1802.38</v>
      </c>
      <c r="M211" s="2">
        <f t="shared" si="22"/>
        <v>271.36999999999989</v>
      </c>
      <c r="N211" s="4">
        <f t="shared" si="23"/>
        <v>0.13085955394816148</v>
      </c>
      <c r="O211" s="2">
        <f t="shared" si="24"/>
        <v>2.086267605633803</v>
      </c>
      <c r="P211" s="2" t="str">
        <f t="shared" si="25"/>
        <v>LOW</v>
      </c>
      <c r="Q211" s="2">
        <v>8</v>
      </c>
      <c r="R211" s="2" t="s">
        <v>88</v>
      </c>
      <c r="S211" s="2" t="str">
        <f t="shared" si="26"/>
        <v>Delayed</v>
      </c>
      <c r="T211" s="2" t="str">
        <f t="shared" si="27"/>
        <v>Clear</v>
      </c>
      <c r="U211" s="2" t="str">
        <f>_xlfn.XLOOKUP(C211,Customers!$A$1:$A$11,Customers!$B$1:$B$11)</f>
        <v xml:space="preserve">Tata Steel Limited </v>
      </c>
      <c r="V211" s="2" t="str">
        <f>_xlfn.XLOOKUP(D211,Employees!$A$1:$A$6,Employees!$B$1:$B$6)</f>
        <v>Amit Kulkarni</v>
      </c>
      <c r="W211" s="2">
        <f>_xlfn.XLOOKUP(F211,Categories!$A$1:$A$6,Categories!$C$1:$C$6)</f>
        <v>2</v>
      </c>
    </row>
    <row r="212" spans="1:23" x14ac:dyDescent="0.35">
      <c r="A212" s="2" t="s">
        <v>258</v>
      </c>
      <c r="B212" s="3">
        <v>45707</v>
      </c>
      <c r="C212" s="2" t="s">
        <v>5</v>
      </c>
      <c r="D212" s="2" t="s">
        <v>51</v>
      </c>
      <c r="E212" s="2" t="s">
        <v>62</v>
      </c>
      <c r="F212" s="2" t="s">
        <v>72</v>
      </c>
      <c r="G212" s="2">
        <v>606</v>
      </c>
      <c r="H212" s="2">
        <v>281</v>
      </c>
      <c r="I212" s="2">
        <v>2042.05</v>
      </c>
      <c r="J212" s="2">
        <v>150</v>
      </c>
      <c r="K212" s="2">
        <f t="shared" si="21"/>
        <v>1892.05</v>
      </c>
      <c r="L212" s="2">
        <v>1297.74</v>
      </c>
      <c r="M212" s="2">
        <f t="shared" si="22"/>
        <v>594.30999999999995</v>
      </c>
      <c r="N212" s="4">
        <f t="shared" si="23"/>
        <v>0.31410903517348904</v>
      </c>
      <c r="O212" s="2">
        <f t="shared" si="24"/>
        <v>3.1221947194719473</v>
      </c>
      <c r="P212" s="2" t="str">
        <f t="shared" si="25"/>
        <v>LOW</v>
      </c>
      <c r="Q212" s="2">
        <v>3</v>
      </c>
      <c r="R212" s="2" t="s">
        <v>88</v>
      </c>
      <c r="S212" s="2" t="str">
        <f t="shared" si="26"/>
        <v>Fast</v>
      </c>
      <c r="T212" s="2" t="str">
        <f t="shared" si="27"/>
        <v>Clear</v>
      </c>
      <c r="U212" s="2" t="str">
        <f>_xlfn.XLOOKUP(C212,Customers!$A$1:$A$11,Customers!$B$1:$B$11)</f>
        <v xml:space="preserve">  Apollo Hospitals  </v>
      </c>
      <c r="V212" s="2" t="str">
        <f>_xlfn.XLOOKUP(D212,Employees!$A$1:$A$6,Employees!$B$1:$B$6)</f>
        <v>Priya Sharma</v>
      </c>
      <c r="W212" s="2">
        <f>_xlfn.XLOOKUP(F212,Categories!$A$1:$A$6,Categories!$C$1:$C$6)</f>
        <v>2</v>
      </c>
    </row>
    <row r="213" spans="1:23" x14ac:dyDescent="0.35">
      <c r="A213" s="2" t="s">
        <v>259</v>
      </c>
      <c r="B213" s="3">
        <v>46095</v>
      </c>
      <c r="C213" s="2" t="s">
        <v>5</v>
      </c>
      <c r="D213" s="2" t="s">
        <v>51</v>
      </c>
      <c r="E213" s="2" t="s">
        <v>20</v>
      </c>
      <c r="F213" s="2" t="s">
        <v>72</v>
      </c>
      <c r="G213" s="2">
        <v>1556</v>
      </c>
      <c r="H213" s="2">
        <v>571</v>
      </c>
      <c r="I213" s="2">
        <v>6166.11</v>
      </c>
      <c r="J213" s="2">
        <v>100</v>
      </c>
      <c r="K213" s="2">
        <f t="shared" si="21"/>
        <v>6066.11</v>
      </c>
      <c r="L213" s="2">
        <v>5065.7700000000004</v>
      </c>
      <c r="M213" s="2">
        <f t="shared" si="22"/>
        <v>1000.3399999999992</v>
      </c>
      <c r="N213" s="4">
        <f t="shared" si="23"/>
        <v>0.16490634030705004</v>
      </c>
      <c r="O213" s="2">
        <f t="shared" si="24"/>
        <v>3.898528277634961</v>
      </c>
      <c r="P213" s="2" t="str">
        <f t="shared" si="25"/>
        <v>MEDIUM</v>
      </c>
      <c r="Q213" s="2">
        <v>3</v>
      </c>
      <c r="R213" s="2" t="s">
        <v>93</v>
      </c>
      <c r="S213" s="2" t="str">
        <f t="shared" si="26"/>
        <v>Fast</v>
      </c>
      <c r="T213" s="2" t="str">
        <f t="shared" si="27"/>
        <v>Risk</v>
      </c>
      <c r="U213" s="2" t="str">
        <f>_xlfn.XLOOKUP(C213,Customers!$A$1:$A$11,Customers!$B$1:$B$11)</f>
        <v xml:space="preserve">  Apollo Hospitals  </v>
      </c>
      <c r="V213" s="2" t="str">
        <f>_xlfn.XLOOKUP(D213,Employees!$A$1:$A$6,Employees!$B$1:$B$6)</f>
        <v>Priya Sharma</v>
      </c>
      <c r="W213" s="2">
        <f>_xlfn.XLOOKUP(F213,Categories!$A$1:$A$6,Categories!$C$1:$C$6)</f>
        <v>2</v>
      </c>
    </row>
    <row r="214" spans="1:23" x14ac:dyDescent="0.35">
      <c r="A214" s="2" t="s">
        <v>260</v>
      </c>
      <c r="B214" s="3">
        <v>45664</v>
      </c>
      <c r="C214" s="2" t="s">
        <v>41</v>
      </c>
      <c r="D214" s="2" t="s">
        <v>47</v>
      </c>
      <c r="E214" s="2" t="s">
        <v>28</v>
      </c>
      <c r="F214" s="2" t="s">
        <v>75</v>
      </c>
      <c r="G214" s="2">
        <v>1738</v>
      </c>
      <c r="H214" s="2">
        <v>358</v>
      </c>
      <c r="I214" s="2">
        <v>4201.79</v>
      </c>
      <c r="J214" s="2">
        <v>100</v>
      </c>
      <c r="K214" s="2">
        <f t="shared" si="21"/>
        <v>4101.79</v>
      </c>
      <c r="L214" s="2">
        <v>2868.62</v>
      </c>
      <c r="M214" s="2">
        <f t="shared" si="22"/>
        <v>1233.17</v>
      </c>
      <c r="N214" s="4">
        <f t="shared" si="23"/>
        <v>0.30064191487131231</v>
      </c>
      <c r="O214" s="2">
        <f t="shared" si="24"/>
        <v>2.3600632911392405</v>
      </c>
      <c r="P214" s="2" t="str">
        <f t="shared" si="25"/>
        <v>MEDIUM</v>
      </c>
      <c r="Q214" s="2">
        <v>8</v>
      </c>
      <c r="R214" s="2" t="s">
        <v>88</v>
      </c>
      <c r="S214" s="2" t="str">
        <f t="shared" si="26"/>
        <v>Delayed</v>
      </c>
      <c r="T214" s="2" t="str">
        <f t="shared" si="27"/>
        <v>Clear</v>
      </c>
      <c r="U214" s="2" t="str">
        <f>_xlfn.XLOOKUP(C214,Customers!$A$1:$A$11,Customers!$B$1:$B$11)</f>
        <v>BigBasket Retail Pvt Ltd</v>
      </c>
      <c r="V214" s="2" t="str">
        <f>_xlfn.XLOOKUP(D214,Employees!$A$1:$A$6,Employees!$B$1:$B$6)</f>
        <v>Rahul Mehta</v>
      </c>
      <c r="W214" s="2">
        <f>_xlfn.XLOOKUP(F214,Categories!$A$1:$A$6,Categories!$C$1:$C$6)</f>
        <v>2</v>
      </c>
    </row>
    <row r="215" spans="1:23" x14ac:dyDescent="0.35">
      <c r="A215" s="2" t="s">
        <v>261</v>
      </c>
      <c r="B215" s="3">
        <v>45699</v>
      </c>
      <c r="C215" s="2" t="s">
        <v>29</v>
      </c>
      <c r="D215" s="2" t="s">
        <v>59</v>
      </c>
      <c r="E215" s="2" t="s">
        <v>40</v>
      </c>
      <c r="F215" s="2" t="s">
        <v>75</v>
      </c>
      <c r="G215" s="2">
        <v>394</v>
      </c>
      <c r="H215" s="2">
        <v>522</v>
      </c>
      <c r="I215" s="2">
        <v>4162.7</v>
      </c>
      <c r="J215" s="2">
        <v>0</v>
      </c>
      <c r="K215" s="2">
        <f t="shared" si="21"/>
        <v>4162.7</v>
      </c>
      <c r="L215" s="2">
        <v>2642.42</v>
      </c>
      <c r="M215" s="2">
        <f t="shared" si="22"/>
        <v>1520.2799999999997</v>
      </c>
      <c r="N215" s="4">
        <f t="shared" si="23"/>
        <v>0.3652148845701107</v>
      </c>
      <c r="O215" s="2">
        <f t="shared" si="24"/>
        <v>10.565228426395938</v>
      </c>
      <c r="P215" s="2" t="str">
        <f t="shared" si="25"/>
        <v>MEDIUM</v>
      </c>
      <c r="Q215" s="2">
        <v>4</v>
      </c>
      <c r="R215" s="2" t="s">
        <v>88</v>
      </c>
      <c r="S215" s="2" t="str">
        <f t="shared" si="26"/>
        <v>Normal</v>
      </c>
      <c r="T215" s="2" t="str">
        <f t="shared" si="27"/>
        <v>Clear</v>
      </c>
      <c r="U215" s="2" t="str">
        <f>_xlfn.XLOOKUP(C215,Customers!$A$1:$A$11,Customers!$B$1:$B$11)</f>
        <v>ITC Limited Foods Division</v>
      </c>
      <c r="V215" s="2" t="str">
        <f>_xlfn.XLOOKUP(D215,Employees!$A$1:$A$6,Employees!$B$1:$B$6)</f>
        <v>Neha Verma</v>
      </c>
      <c r="W215" s="2">
        <f>_xlfn.XLOOKUP(F215,Categories!$A$1:$A$6,Categories!$C$1:$C$6)</f>
        <v>2</v>
      </c>
    </row>
    <row r="216" spans="1:23" x14ac:dyDescent="0.35">
      <c r="A216" s="2" t="s">
        <v>262</v>
      </c>
      <c r="B216" s="3">
        <v>45685</v>
      </c>
      <c r="C216" s="2" t="s">
        <v>17</v>
      </c>
      <c r="D216" s="2" t="s">
        <v>64</v>
      </c>
      <c r="E216" s="2" t="s">
        <v>28</v>
      </c>
      <c r="F216" s="2" t="s">
        <v>75</v>
      </c>
      <c r="G216" s="2">
        <v>1792</v>
      </c>
      <c r="H216" s="2">
        <v>478</v>
      </c>
      <c r="I216" s="2">
        <v>4112.62</v>
      </c>
      <c r="J216" s="2">
        <v>100</v>
      </c>
      <c r="K216" s="2">
        <f t="shared" si="21"/>
        <v>4012.62</v>
      </c>
      <c r="L216" s="2">
        <v>3040.54</v>
      </c>
      <c r="M216" s="2">
        <f t="shared" si="22"/>
        <v>972.07999999999993</v>
      </c>
      <c r="N216" s="4">
        <f t="shared" si="23"/>
        <v>0.24225568331912814</v>
      </c>
      <c r="O216" s="2">
        <f t="shared" si="24"/>
        <v>2.2391852678571427</v>
      </c>
      <c r="P216" s="2" t="str">
        <f t="shared" si="25"/>
        <v>LOW</v>
      </c>
      <c r="Q216" s="2">
        <v>1</v>
      </c>
      <c r="R216" s="2" t="s">
        <v>90</v>
      </c>
      <c r="S216" s="2" t="str">
        <f t="shared" si="26"/>
        <v>Fast</v>
      </c>
      <c r="T216" s="2" t="str">
        <f t="shared" si="27"/>
        <v>Risk</v>
      </c>
      <c r="U216" s="2" t="str">
        <f>_xlfn.XLOOKUP(C216,Customers!$A$1:$A$11,Customers!$B$1:$B$11)</f>
        <v xml:space="preserve"> Fortis Healthcare</v>
      </c>
      <c r="V216" s="2" t="str">
        <f>_xlfn.XLOOKUP(D216,Employees!$A$1:$A$6,Employees!$B$1:$B$6)</f>
        <v>Arjun Patel</v>
      </c>
      <c r="W216" s="2">
        <f>_xlfn.XLOOKUP(F216,Categories!$A$1:$A$6,Categories!$C$1:$C$6)</f>
        <v>2</v>
      </c>
    </row>
    <row r="217" spans="1:23" x14ac:dyDescent="0.35">
      <c r="A217" s="2" t="s">
        <v>263</v>
      </c>
      <c r="B217" s="3">
        <v>45681</v>
      </c>
      <c r="C217" s="2" t="s">
        <v>17</v>
      </c>
      <c r="D217" s="2" t="s">
        <v>59</v>
      </c>
      <c r="E217" s="2" t="s">
        <v>62</v>
      </c>
      <c r="F217" s="2" t="s">
        <v>75</v>
      </c>
      <c r="G217" s="2">
        <v>1197</v>
      </c>
      <c r="H217" s="2">
        <v>331</v>
      </c>
      <c r="I217" s="2">
        <v>3068.99</v>
      </c>
      <c r="J217" s="2">
        <v>0</v>
      </c>
      <c r="K217" s="2">
        <f t="shared" si="21"/>
        <v>3068.99</v>
      </c>
      <c r="L217" s="2">
        <v>2128.9699999999998</v>
      </c>
      <c r="M217" s="2">
        <f t="shared" si="22"/>
        <v>940.02</v>
      </c>
      <c r="N217" s="4">
        <f t="shared" si="23"/>
        <v>0.30629620819878856</v>
      </c>
      <c r="O217" s="2">
        <f t="shared" si="24"/>
        <v>2.5639014202172095</v>
      </c>
      <c r="P217" s="2" t="str">
        <f t="shared" si="25"/>
        <v>LOW</v>
      </c>
      <c r="Q217" s="2">
        <v>7</v>
      </c>
      <c r="R217" s="2" t="s">
        <v>93</v>
      </c>
      <c r="S217" s="2" t="str">
        <f t="shared" si="26"/>
        <v>Delayed</v>
      </c>
      <c r="T217" s="2" t="str">
        <f t="shared" si="27"/>
        <v>Risk</v>
      </c>
      <c r="U217" s="2" t="str">
        <f>_xlfn.XLOOKUP(C217,Customers!$A$1:$A$11,Customers!$B$1:$B$11)</f>
        <v xml:space="preserve"> Fortis Healthcare</v>
      </c>
      <c r="V217" s="2" t="str">
        <f>_xlfn.XLOOKUP(D217,Employees!$A$1:$A$6,Employees!$B$1:$B$6)</f>
        <v>Neha Verma</v>
      </c>
      <c r="W217" s="2">
        <f>_xlfn.XLOOKUP(F217,Categories!$A$1:$A$6,Categories!$C$1:$C$6)</f>
        <v>2</v>
      </c>
    </row>
    <row r="218" spans="1:23" x14ac:dyDescent="0.35">
      <c r="A218" s="2" t="s">
        <v>264</v>
      </c>
      <c r="B218" s="3">
        <v>46095</v>
      </c>
      <c r="C218" s="2" t="s">
        <v>13</v>
      </c>
      <c r="D218" s="2" t="s">
        <v>59</v>
      </c>
      <c r="E218" s="2" t="s">
        <v>20</v>
      </c>
      <c r="F218" s="2" t="s">
        <v>72</v>
      </c>
      <c r="G218" s="2">
        <v>1376</v>
      </c>
      <c r="H218" s="2">
        <v>577</v>
      </c>
      <c r="I218" s="2">
        <v>5408.55</v>
      </c>
      <c r="J218" s="2">
        <v>100</v>
      </c>
      <c r="K218" s="2">
        <f t="shared" si="21"/>
        <v>5308.55</v>
      </c>
      <c r="L218" s="2">
        <v>3503.33</v>
      </c>
      <c r="M218" s="2">
        <f t="shared" si="22"/>
        <v>1805.2200000000003</v>
      </c>
      <c r="N218" s="4">
        <f t="shared" si="23"/>
        <v>0.34005896148665837</v>
      </c>
      <c r="O218" s="2">
        <f t="shared" si="24"/>
        <v>3.8579578488372093</v>
      </c>
      <c r="P218" s="2" t="str">
        <f t="shared" si="25"/>
        <v>MEDIUM</v>
      </c>
      <c r="Q218" s="2">
        <v>2</v>
      </c>
      <c r="R218" s="2" t="s">
        <v>88</v>
      </c>
      <c r="S218" s="2" t="str">
        <f t="shared" si="26"/>
        <v>Fast</v>
      </c>
      <c r="T218" s="2" t="str">
        <f t="shared" si="27"/>
        <v>Clear</v>
      </c>
      <c r="U218" s="2" t="str">
        <f>_xlfn.XLOOKUP(C218,Customers!$A$1:$A$11,Customers!$B$1:$B$11)</f>
        <v xml:space="preserve">Tata Steel Limited </v>
      </c>
      <c r="V218" s="2" t="str">
        <f>_xlfn.XLOOKUP(D218,Employees!$A$1:$A$6,Employees!$B$1:$B$6)</f>
        <v>Neha Verma</v>
      </c>
      <c r="W218" s="2">
        <f>_xlfn.XLOOKUP(F218,Categories!$A$1:$A$6,Categories!$C$1:$C$6)</f>
        <v>2</v>
      </c>
    </row>
    <row r="219" spans="1:23" x14ac:dyDescent="0.35">
      <c r="A219" s="2" t="s">
        <v>265</v>
      </c>
      <c r="B219" s="3">
        <v>45684</v>
      </c>
      <c r="C219" s="2" t="s">
        <v>17</v>
      </c>
      <c r="D219" s="2" t="s">
        <v>59</v>
      </c>
      <c r="E219" s="2" t="s">
        <v>20</v>
      </c>
      <c r="F219" s="2" t="s">
        <v>75</v>
      </c>
      <c r="G219" s="2">
        <v>1836</v>
      </c>
      <c r="H219" s="2">
        <v>688</v>
      </c>
      <c r="I219" s="2">
        <v>6444.16</v>
      </c>
      <c r="J219" s="2">
        <v>0</v>
      </c>
      <c r="K219" s="2">
        <f t="shared" si="21"/>
        <v>6444.16</v>
      </c>
      <c r="L219" s="2">
        <v>5144.71</v>
      </c>
      <c r="M219" s="2">
        <f t="shared" si="22"/>
        <v>1299.4499999999998</v>
      </c>
      <c r="N219" s="4">
        <f t="shared" si="23"/>
        <v>0.20164769341543348</v>
      </c>
      <c r="O219" s="2">
        <f t="shared" si="24"/>
        <v>3.5098910675381263</v>
      </c>
      <c r="P219" s="2" t="str">
        <f t="shared" si="25"/>
        <v>MEDIUM</v>
      </c>
      <c r="Q219" s="2">
        <v>3</v>
      </c>
      <c r="R219" s="2" t="s">
        <v>93</v>
      </c>
      <c r="S219" s="2" t="str">
        <f t="shared" si="26"/>
        <v>Fast</v>
      </c>
      <c r="T219" s="2" t="str">
        <f t="shared" si="27"/>
        <v>Risk</v>
      </c>
      <c r="U219" s="2" t="str">
        <f>_xlfn.XLOOKUP(C219,Customers!$A$1:$A$11,Customers!$B$1:$B$11)</f>
        <v xml:space="preserve"> Fortis Healthcare</v>
      </c>
      <c r="V219" s="2" t="str">
        <f>_xlfn.XLOOKUP(D219,Employees!$A$1:$A$6,Employees!$B$1:$B$6)</f>
        <v>Neha Verma</v>
      </c>
      <c r="W219" s="2">
        <f>_xlfn.XLOOKUP(F219,Categories!$A$1:$A$6,Categories!$C$1:$C$6)</f>
        <v>2</v>
      </c>
    </row>
    <row r="220" spans="1:23" x14ac:dyDescent="0.35">
      <c r="A220" s="2" t="s">
        <v>266</v>
      </c>
      <c r="B220" s="3">
        <v>45732</v>
      </c>
      <c r="C220" s="2" t="s">
        <v>41</v>
      </c>
      <c r="D220" s="2" t="s">
        <v>47</v>
      </c>
      <c r="E220" s="2" t="s">
        <v>28</v>
      </c>
      <c r="F220" s="2" t="s">
        <v>74</v>
      </c>
      <c r="G220" s="2">
        <v>1950</v>
      </c>
      <c r="H220" s="2">
        <v>634</v>
      </c>
      <c r="I220" s="2">
        <v>5753.74</v>
      </c>
      <c r="J220" s="2">
        <v>100</v>
      </c>
      <c r="K220" s="2">
        <f t="shared" si="21"/>
        <v>5653.74</v>
      </c>
      <c r="L220" s="2">
        <v>4054.77</v>
      </c>
      <c r="M220" s="2">
        <f t="shared" si="22"/>
        <v>1598.9699999999998</v>
      </c>
      <c r="N220" s="4">
        <f t="shared" si="23"/>
        <v>0.28281633042906107</v>
      </c>
      <c r="O220" s="2">
        <f t="shared" si="24"/>
        <v>2.8993538461538462</v>
      </c>
      <c r="P220" s="2" t="str">
        <f t="shared" si="25"/>
        <v>MEDIUM</v>
      </c>
      <c r="Q220" s="2">
        <v>4</v>
      </c>
      <c r="R220" s="2" t="s">
        <v>88</v>
      </c>
      <c r="S220" s="2" t="str">
        <f t="shared" si="26"/>
        <v>Normal</v>
      </c>
      <c r="T220" s="2" t="str">
        <f t="shared" si="27"/>
        <v>Clear</v>
      </c>
      <c r="U220" s="2" t="str">
        <f>_xlfn.XLOOKUP(C220,Customers!$A$1:$A$11,Customers!$B$1:$B$11)</f>
        <v>BigBasket Retail Pvt Ltd</v>
      </c>
      <c r="V220" s="2" t="str">
        <f>_xlfn.XLOOKUP(D220,Employees!$A$1:$A$6,Employees!$B$1:$B$6)</f>
        <v>Rahul Mehta</v>
      </c>
      <c r="W220" s="2">
        <f>_xlfn.XLOOKUP(F220,Categories!$A$1:$A$6,Categories!$C$1:$C$6)</f>
        <v>1.5</v>
      </c>
    </row>
    <row r="221" spans="1:23" x14ac:dyDescent="0.35">
      <c r="A221" s="2" t="s">
        <v>267</v>
      </c>
      <c r="B221" s="3">
        <v>46095</v>
      </c>
      <c r="C221" s="2" t="s">
        <v>5</v>
      </c>
      <c r="D221" s="2" t="s">
        <v>51</v>
      </c>
      <c r="E221" s="2" t="s">
        <v>20</v>
      </c>
      <c r="F221" s="2" t="s">
        <v>73</v>
      </c>
      <c r="G221" s="2">
        <v>1881</v>
      </c>
      <c r="H221" s="2">
        <v>78</v>
      </c>
      <c r="I221" s="2">
        <v>2137.79</v>
      </c>
      <c r="J221" s="2">
        <v>100</v>
      </c>
      <c r="K221" s="2">
        <f t="shared" si="21"/>
        <v>2037.79</v>
      </c>
      <c r="L221" s="2">
        <v>1396.14</v>
      </c>
      <c r="M221" s="2">
        <f t="shared" si="22"/>
        <v>641.64999999999986</v>
      </c>
      <c r="N221" s="4">
        <f t="shared" si="23"/>
        <v>0.31487542877332791</v>
      </c>
      <c r="O221" s="2">
        <f t="shared" si="24"/>
        <v>1.0833545986177564</v>
      </c>
      <c r="P221" s="2" t="str">
        <f t="shared" si="25"/>
        <v>LOW</v>
      </c>
      <c r="Q221" s="2">
        <v>1</v>
      </c>
      <c r="R221" s="2" t="s">
        <v>90</v>
      </c>
      <c r="S221" s="2" t="str">
        <f t="shared" si="26"/>
        <v>Fast</v>
      </c>
      <c r="T221" s="2" t="str">
        <f t="shared" si="27"/>
        <v>Risk</v>
      </c>
      <c r="U221" s="2" t="str">
        <f>_xlfn.XLOOKUP(C221,Customers!$A$1:$A$11,Customers!$B$1:$B$11)</f>
        <v xml:space="preserve">  Apollo Hospitals  </v>
      </c>
      <c r="V221" s="2" t="str">
        <f>_xlfn.XLOOKUP(D221,Employees!$A$1:$A$6,Employees!$B$1:$B$6)</f>
        <v>Priya Sharma</v>
      </c>
      <c r="W221" s="2">
        <f>_xlfn.XLOOKUP(F221,Categories!$A$1:$A$6,Categories!$C$1:$C$6)</f>
        <v>3</v>
      </c>
    </row>
    <row r="222" spans="1:23" x14ac:dyDescent="0.35">
      <c r="A222" s="2" t="s">
        <v>366</v>
      </c>
      <c r="B222" s="3">
        <v>45711</v>
      </c>
      <c r="C222" s="2" t="s">
        <v>29</v>
      </c>
      <c r="D222" s="2" t="s">
        <v>55</v>
      </c>
      <c r="E222" s="2" t="s">
        <v>62</v>
      </c>
      <c r="F222" s="2" t="s">
        <v>72</v>
      </c>
      <c r="G222" s="2">
        <v>1236</v>
      </c>
      <c r="H222" s="2">
        <v>52</v>
      </c>
      <c r="I222" s="2">
        <v>1007.11</v>
      </c>
      <c r="J222" s="2">
        <v>50</v>
      </c>
      <c r="K222" s="2">
        <f t="shared" si="21"/>
        <v>957.11</v>
      </c>
      <c r="L222" s="2">
        <v>831.32</v>
      </c>
      <c r="M222" s="2">
        <f t="shared" si="22"/>
        <v>125.78999999999996</v>
      </c>
      <c r="N222" s="4">
        <f t="shared" si="23"/>
        <v>0.13142689972939364</v>
      </c>
      <c r="O222" s="2">
        <f t="shared" si="24"/>
        <v>0.77436084142394823</v>
      </c>
      <c r="P222" s="2" t="str">
        <f t="shared" si="25"/>
        <v>LOW</v>
      </c>
      <c r="Q222" s="2">
        <v>8</v>
      </c>
      <c r="R222" s="2" t="s">
        <v>93</v>
      </c>
      <c r="S222" s="2" t="str">
        <f t="shared" si="26"/>
        <v>Delayed</v>
      </c>
      <c r="T222" s="2" t="str">
        <f t="shared" si="27"/>
        <v>Risk</v>
      </c>
      <c r="U222" s="2" t="str">
        <f>_xlfn.XLOOKUP(C222,Customers!$A$1:$A$11,Customers!$B$1:$B$11)</f>
        <v>ITC Limited Foods Division</v>
      </c>
      <c r="V222" s="2" t="str">
        <f>_xlfn.XLOOKUP(D222,Employees!$A$1:$A$6,Employees!$B$1:$B$6)</f>
        <v>Amit Kulkarni</v>
      </c>
      <c r="W222" s="2">
        <f>_xlfn.XLOOKUP(F222,Categories!$A$1:$A$6,Categories!$C$1:$C$6)</f>
        <v>2</v>
      </c>
    </row>
    <row r="223" spans="1:23" x14ac:dyDescent="0.35">
      <c r="A223" s="2" t="s">
        <v>367</v>
      </c>
      <c r="B223" s="3">
        <v>45752</v>
      </c>
      <c r="C223" s="2" t="s">
        <v>21</v>
      </c>
      <c r="D223" s="2" t="s">
        <v>59</v>
      </c>
      <c r="E223" s="2" t="s">
        <v>28</v>
      </c>
      <c r="F223" s="2" t="s">
        <v>71</v>
      </c>
      <c r="G223" s="2">
        <v>1043</v>
      </c>
      <c r="H223" s="2">
        <v>487</v>
      </c>
      <c r="I223" s="2">
        <v>3824.32</v>
      </c>
      <c r="J223" s="2">
        <v>50</v>
      </c>
      <c r="K223" s="2">
        <f t="shared" si="21"/>
        <v>3774.32</v>
      </c>
      <c r="L223" s="2">
        <v>3020.92</v>
      </c>
      <c r="M223" s="2">
        <f t="shared" si="22"/>
        <v>753.40000000000009</v>
      </c>
      <c r="N223" s="4">
        <f t="shared" si="23"/>
        <v>0.19961211555988895</v>
      </c>
      <c r="O223" s="2">
        <f t="shared" si="24"/>
        <v>3.6187152444870567</v>
      </c>
      <c r="P223" s="2" t="str">
        <f t="shared" si="25"/>
        <v>LOW</v>
      </c>
      <c r="Q223" s="2">
        <v>1</v>
      </c>
      <c r="R223" s="2" t="s">
        <v>90</v>
      </c>
      <c r="S223" s="2" t="str">
        <f t="shared" si="26"/>
        <v>Fast</v>
      </c>
      <c r="T223" s="2" t="str">
        <f t="shared" si="27"/>
        <v>Risk</v>
      </c>
      <c r="U223" s="2" t="str">
        <f>_xlfn.XLOOKUP(C223,Customers!$A$1:$A$11,Customers!$B$1:$B$11)</f>
        <v>Flipkart Internet Pvt Ltd</v>
      </c>
      <c r="V223" s="2" t="str">
        <f>_xlfn.XLOOKUP(D223,Employees!$A$1:$A$6,Employees!$B$1:$B$6)</f>
        <v>Neha Verma</v>
      </c>
      <c r="W223" s="2">
        <f>_xlfn.XLOOKUP(F223,Categories!$A$1:$A$6,Categories!$C$1:$C$6)</f>
        <v>2.5</v>
      </c>
    </row>
    <row r="224" spans="1:23" x14ac:dyDescent="0.35">
      <c r="A224" s="2" t="s">
        <v>368</v>
      </c>
      <c r="B224" s="3">
        <v>46095</v>
      </c>
      <c r="C224" s="2" t="s">
        <v>37</v>
      </c>
      <c r="D224" s="2" t="s">
        <v>64</v>
      </c>
      <c r="E224" s="2" t="s">
        <v>28</v>
      </c>
      <c r="F224" s="2" t="s">
        <v>73</v>
      </c>
      <c r="G224" s="2">
        <v>1979</v>
      </c>
      <c r="H224" s="2">
        <v>66</v>
      </c>
      <c r="I224" s="2">
        <v>1384.84</v>
      </c>
      <c r="J224" s="2">
        <v>100</v>
      </c>
      <c r="K224" s="2">
        <f t="shared" si="21"/>
        <v>1284.8399999999999</v>
      </c>
      <c r="L224" s="2">
        <v>856.94</v>
      </c>
      <c r="M224" s="2">
        <f t="shared" si="22"/>
        <v>427.89999999999986</v>
      </c>
      <c r="N224" s="4">
        <f t="shared" si="23"/>
        <v>0.33303757666324202</v>
      </c>
      <c r="O224" s="2">
        <f t="shared" si="24"/>
        <v>0.64923698837796862</v>
      </c>
      <c r="P224" s="2" t="str">
        <f t="shared" si="25"/>
        <v>LOW</v>
      </c>
      <c r="Q224" s="2">
        <v>2</v>
      </c>
      <c r="R224" s="2" t="s">
        <v>90</v>
      </c>
      <c r="S224" s="2" t="str">
        <f t="shared" si="26"/>
        <v>Fast</v>
      </c>
      <c r="T224" s="2" t="str">
        <f t="shared" si="27"/>
        <v>Risk</v>
      </c>
      <c r="U224" s="2" t="str">
        <f>_xlfn.XLOOKUP(C224,Customers!$A$1:$A$11,Customers!$B$1:$B$11)</f>
        <v>Lupin Pharmaceuticals</v>
      </c>
      <c r="V224" s="2" t="str">
        <f>_xlfn.XLOOKUP(D224,Employees!$A$1:$A$6,Employees!$B$1:$B$6)</f>
        <v>Arjun Patel</v>
      </c>
      <c r="W224" s="2">
        <f>_xlfn.XLOOKUP(F224,Categories!$A$1:$A$6,Categories!$C$1:$C$6)</f>
        <v>3</v>
      </c>
    </row>
    <row r="225" spans="1:23" x14ac:dyDescent="0.35">
      <c r="A225" s="2" t="s">
        <v>268</v>
      </c>
      <c r="B225" s="3">
        <v>45743</v>
      </c>
      <c r="C225" s="2" t="s">
        <v>33</v>
      </c>
      <c r="D225" s="2" t="s">
        <v>64</v>
      </c>
      <c r="E225" s="2" t="s">
        <v>20</v>
      </c>
      <c r="F225" s="2" t="s">
        <v>74</v>
      </c>
      <c r="G225" s="2">
        <v>1703</v>
      </c>
      <c r="H225" s="2">
        <v>301</v>
      </c>
      <c r="I225" s="2">
        <v>3367.25</v>
      </c>
      <c r="J225" s="2">
        <v>150</v>
      </c>
      <c r="K225" s="2">
        <f t="shared" si="21"/>
        <v>3217.25</v>
      </c>
      <c r="L225" s="2">
        <v>2575.19</v>
      </c>
      <c r="M225" s="2">
        <f t="shared" si="22"/>
        <v>642.05999999999995</v>
      </c>
      <c r="N225" s="4">
        <f t="shared" si="23"/>
        <v>0.19956795399797964</v>
      </c>
      <c r="O225" s="2">
        <f t="shared" si="24"/>
        <v>1.8891661773341162</v>
      </c>
      <c r="P225" s="2" t="str">
        <f t="shared" si="25"/>
        <v>LOW</v>
      </c>
      <c r="Q225" s="2">
        <v>3</v>
      </c>
      <c r="R225" s="2" t="s">
        <v>90</v>
      </c>
      <c r="S225" s="2" t="str">
        <f t="shared" si="26"/>
        <v>Fast</v>
      </c>
      <c r="T225" s="2" t="str">
        <f t="shared" si="27"/>
        <v>Risk</v>
      </c>
      <c r="U225" s="2" t="str">
        <f>_xlfn.XLOOKUP(C225,Customers!$A$1:$A$11,Customers!$B$1:$B$11)</f>
        <v>Sun Pharmaceutical Industries</v>
      </c>
      <c r="V225" s="2" t="str">
        <f>_xlfn.XLOOKUP(D225,Employees!$A$1:$A$6,Employees!$B$1:$B$6)</f>
        <v>Arjun Patel</v>
      </c>
      <c r="W225" s="2">
        <f>_xlfn.XLOOKUP(F225,Categories!$A$1:$A$6,Categories!$C$1:$C$6)</f>
        <v>1.5</v>
      </c>
    </row>
    <row r="226" spans="1:23" x14ac:dyDescent="0.35">
      <c r="A226" s="2" t="s">
        <v>269</v>
      </c>
      <c r="B226" s="3">
        <v>45680</v>
      </c>
      <c r="C226" s="2" t="s">
        <v>33</v>
      </c>
      <c r="D226" s="2" t="s">
        <v>51</v>
      </c>
      <c r="E226" s="2" t="s">
        <v>20</v>
      </c>
      <c r="F226" s="2" t="s">
        <v>72</v>
      </c>
      <c r="G226" s="2">
        <v>439</v>
      </c>
      <c r="H226" s="2">
        <v>454</v>
      </c>
      <c r="I226" s="2">
        <v>4127.79</v>
      </c>
      <c r="J226" s="2">
        <v>50</v>
      </c>
      <c r="K226" s="2">
        <f t="shared" si="21"/>
        <v>4077.79</v>
      </c>
      <c r="L226" s="2">
        <v>3376.76</v>
      </c>
      <c r="M226" s="2">
        <f t="shared" si="22"/>
        <v>701.02999999999975</v>
      </c>
      <c r="N226" s="4">
        <f t="shared" si="23"/>
        <v>0.1719141986222929</v>
      </c>
      <c r="O226" s="2">
        <f t="shared" si="24"/>
        <v>9.2888154897494299</v>
      </c>
      <c r="P226" s="2" t="str">
        <f t="shared" si="25"/>
        <v>LOW</v>
      </c>
      <c r="Q226" s="2">
        <v>2</v>
      </c>
      <c r="R226" s="2" t="s">
        <v>88</v>
      </c>
      <c r="S226" s="2" t="str">
        <f t="shared" si="26"/>
        <v>Fast</v>
      </c>
      <c r="T226" s="2" t="str">
        <f t="shared" si="27"/>
        <v>Clear</v>
      </c>
      <c r="U226" s="2" t="str">
        <f>_xlfn.XLOOKUP(C226,Customers!$A$1:$A$11,Customers!$B$1:$B$11)</f>
        <v>Sun Pharmaceutical Industries</v>
      </c>
      <c r="V226" s="2" t="str">
        <f>_xlfn.XLOOKUP(D226,Employees!$A$1:$A$6,Employees!$B$1:$B$6)</f>
        <v>Priya Sharma</v>
      </c>
      <c r="W226" s="2">
        <f>_xlfn.XLOOKUP(F226,Categories!$A$1:$A$6,Categories!$C$1:$C$6)</f>
        <v>2</v>
      </c>
    </row>
    <row r="227" spans="1:23" x14ac:dyDescent="0.35">
      <c r="A227" s="2" t="s">
        <v>270</v>
      </c>
      <c r="B227" s="3">
        <v>45736</v>
      </c>
      <c r="C227" s="2" t="s">
        <v>25</v>
      </c>
      <c r="D227" s="2" t="s">
        <v>59</v>
      </c>
      <c r="E227" s="2" t="s">
        <v>28</v>
      </c>
      <c r="F227" s="2" t="s">
        <v>71</v>
      </c>
      <c r="G227" s="2">
        <v>1397</v>
      </c>
      <c r="H227" s="2">
        <v>464</v>
      </c>
      <c r="I227" s="2">
        <v>4504.3500000000004</v>
      </c>
      <c r="J227" s="2">
        <v>150</v>
      </c>
      <c r="K227" s="2">
        <f t="shared" si="21"/>
        <v>4354.3500000000004</v>
      </c>
      <c r="L227" s="2">
        <v>3452.86</v>
      </c>
      <c r="M227" s="2">
        <f t="shared" si="22"/>
        <v>901.49000000000024</v>
      </c>
      <c r="N227" s="4">
        <f t="shared" si="23"/>
        <v>0.2070320484113588</v>
      </c>
      <c r="O227" s="2">
        <f t="shared" si="24"/>
        <v>3.1169291338582679</v>
      </c>
      <c r="P227" s="2" t="str">
        <f t="shared" si="25"/>
        <v>LOW</v>
      </c>
      <c r="Q227" s="2">
        <v>3</v>
      </c>
      <c r="R227" s="2" t="s">
        <v>90</v>
      </c>
      <c r="S227" s="2" t="str">
        <f t="shared" si="26"/>
        <v>Fast</v>
      </c>
      <c r="T227" s="2" t="str">
        <f t="shared" si="27"/>
        <v>Risk</v>
      </c>
      <c r="U227" s="2" t="str">
        <f>_xlfn.XLOOKUP(C227,Customers!$A$1:$A$11,Customers!$B$1:$B$11)</f>
        <v xml:space="preserve"> Amazon Seller Services Pvt Ltd </v>
      </c>
      <c r="V227" s="2" t="str">
        <f>_xlfn.XLOOKUP(D227,Employees!$A$1:$A$6,Employees!$B$1:$B$6)</f>
        <v>Neha Verma</v>
      </c>
      <c r="W227" s="2">
        <f>_xlfn.XLOOKUP(F227,Categories!$A$1:$A$6,Categories!$C$1:$C$6)</f>
        <v>2.5</v>
      </c>
    </row>
    <row r="228" spans="1:23" x14ac:dyDescent="0.35">
      <c r="A228" s="2" t="s">
        <v>271</v>
      </c>
      <c r="B228" s="3">
        <v>46095</v>
      </c>
      <c r="C228" s="2" t="s">
        <v>41</v>
      </c>
      <c r="D228" s="2" t="s">
        <v>64</v>
      </c>
      <c r="E228" s="2" t="s">
        <v>62</v>
      </c>
      <c r="F228" s="2" t="s">
        <v>73</v>
      </c>
      <c r="G228" s="2">
        <v>1988</v>
      </c>
      <c r="H228" s="2">
        <v>632</v>
      </c>
      <c r="I228" s="2">
        <v>6547.44</v>
      </c>
      <c r="J228" s="2">
        <v>150</v>
      </c>
      <c r="K228" s="2">
        <f t="shared" si="21"/>
        <v>6397.44</v>
      </c>
      <c r="L228" s="2">
        <v>5326.43</v>
      </c>
      <c r="M228" s="2">
        <f t="shared" si="22"/>
        <v>1071.0099999999993</v>
      </c>
      <c r="N228" s="4">
        <f t="shared" si="23"/>
        <v>0.16741227741096429</v>
      </c>
      <c r="O228" s="2">
        <f t="shared" si="24"/>
        <v>3.2180281690140844</v>
      </c>
      <c r="P228" s="2" t="str">
        <f t="shared" si="25"/>
        <v>MEDIUM</v>
      </c>
      <c r="Q228" s="2">
        <v>4</v>
      </c>
      <c r="R228" s="2" t="s">
        <v>90</v>
      </c>
      <c r="S228" s="2" t="str">
        <f t="shared" si="26"/>
        <v>Normal</v>
      </c>
      <c r="T228" s="2" t="str">
        <f t="shared" si="27"/>
        <v>Risk</v>
      </c>
      <c r="U228" s="2" t="str">
        <f>_xlfn.XLOOKUP(C228,Customers!$A$1:$A$11,Customers!$B$1:$B$11)</f>
        <v>BigBasket Retail Pvt Ltd</v>
      </c>
      <c r="V228" s="2" t="str">
        <f>_xlfn.XLOOKUP(D228,Employees!$A$1:$A$6,Employees!$B$1:$B$6)</f>
        <v>Arjun Patel</v>
      </c>
      <c r="W228" s="2">
        <f>_xlfn.XLOOKUP(F228,Categories!$A$1:$A$6,Categories!$C$1:$C$6)</f>
        <v>3</v>
      </c>
    </row>
    <row r="229" spans="1:23" x14ac:dyDescent="0.35">
      <c r="A229" s="2" t="s">
        <v>369</v>
      </c>
      <c r="B229" s="3">
        <v>45693</v>
      </c>
      <c r="C229" s="2" t="s">
        <v>5</v>
      </c>
      <c r="D229" s="2" t="s">
        <v>47</v>
      </c>
      <c r="E229" s="2" t="s">
        <v>28</v>
      </c>
      <c r="F229" s="2" t="s">
        <v>74</v>
      </c>
      <c r="G229" s="2">
        <v>1327</v>
      </c>
      <c r="H229" s="2">
        <v>116</v>
      </c>
      <c r="I229" s="2">
        <v>1794.81</v>
      </c>
      <c r="J229" s="2">
        <v>100</v>
      </c>
      <c r="K229" s="2">
        <f t="shared" si="21"/>
        <v>1694.81</v>
      </c>
      <c r="L229" s="2">
        <v>1110.77</v>
      </c>
      <c r="M229" s="2">
        <f t="shared" si="22"/>
        <v>584.04</v>
      </c>
      <c r="N229" s="4">
        <f t="shared" si="23"/>
        <v>0.34460499997049815</v>
      </c>
      <c r="O229" s="2">
        <f t="shared" si="24"/>
        <v>1.2771740768651092</v>
      </c>
      <c r="P229" s="2" t="str">
        <f t="shared" si="25"/>
        <v>LOW</v>
      </c>
      <c r="Q229" s="2">
        <v>1</v>
      </c>
      <c r="R229" s="2" t="s">
        <v>93</v>
      </c>
      <c r="S229" s="2" t="str">
        <f t="shared" si="26"/>
        <v>Fast</v>
      </c>
      <c r="T229" s="2" t="str">
        <f t="shared" si="27"/>
        <v>Risk</v>
      </c>
      <c r="U229" s="2" t="str">
        <f>_xlfn.XLOOKUP(C229,Customers!$A$1:$A$11,Customers!$B$1:$B$11)</f>
        <v xml:space="preserve">  Apollo Hospitals  </v>
      </c>
      <c r="V229" s="2" t="str">
        <f>_xlfn.XLOOKUP(D229,Employees!$A$1:$A$6,Employees!$B$1:$B$6)</f>
        <v>Rahul Mehta</v>
      </c>
      <c r="W229" s="2">
        <f>_xlfn.XLOOKUP(F229,Categories!$A$1:$A$6,Categories!$C$1:$C$6)</f>
        <v>1.5</v>
      </c>
    </row>
    <row r="230" spans="1:23" x14ac:dyDescent="0.35">
      <c r="A230" s="2" t="s">
        <v>370</v>
      </c>
      <c r="B230" s="3">
        <v>46095</v>
      </c>
      <c r="C230" s="2" t="s">
        <v>5</v>
      </c>
      <c r="D230" s="2" t="s">
        <v>55</v>
      </c>
      <c r="E230" s="2" t="s">
        <v>28</v>
      </c>
      <c r="F230" s="2" t="s">
        <v>75</v>
      </c>
      <c r="G230" s="2">
        <v>827</v>
      </c>
      <c r="H230" s="2">
        <v>411</v>
      </c>
      <c r="I230" s="2">
        <v>3217.76</v>
      </c>
      <c r="J230" s="2">
        <v>0</v>
      </c>
      <c r="K230" s="2">
        <f t="shared" si="21"/>
        <v>3217.76</v>
      </c>
      <c r="L230" s="2">
        <v>2562.13</v>
      </c>
      <c r="M230" s="2">
        <f t="shared" si="22"/>
        <v>655.63000000000011</v>
      </c>
      <c r="N230" s="4">
        <f t="shared" si="23"/>
        <v>0.20375354283725328</v>
      </c>
      <c r="O230" s="2">
        <f t="shared" si="24"/>
        <v>3.8908827085852482</v>
      </c>
      <c r="P230" s="2" t="str">
        <f t="shared" si="25"/>
        <v>LOW</v>
      </c>
      <c r="Q230" s="2">
        <v>7</v>
      </c>
      <c r="R230" s="2" t="s">
        <v>93</v>
      </c>
      <c r="S230" s="2" t="str">
        <f t="shared" si="26"/>
        <v>Delayed</v>
      </c>
      <c r="T230" s="2" t="str">
        <f t="shared" si="27"/>
        <v>Risk</v>
      </c>
      <c r="U230" s="2" t="str">
        <f>_xlfn.XLOOKUP(C230,Customers!$A$1:$A$11,Customers!$B$1:$B$11)</f>
        <v xml:space="preserve">  Apollo Hospitals  </v>
      </c>
      <c r="V230" s="2" t="str">
        <f>_xlfn.XLOOKUP(D230,Employees!$A$1:$A$6,Employees!$B$1:$B$6)</f>
        <v>Amit Kulkarni</v>
      </c>
      <c r="W230" s="2">
        <f>_xlfn.XLOOKUP(F230,Categories!$A$1:$A$6,Categories!$C$1:$C$6)</f>
        <v>2</v>
      </c>
    </row>
    <row r="231" spans="1:23" x14ac:dyDescent="0.35">
      <c r="A231" s="2" t="s">
        <v>272</v>
      </c>
      <c r="B231" s="3">
        <v>46095</v>
      </c>
      <c r="C231" s="2" t="s">
        <v>29</v>
      </c>
      <c r="D231" s="2" t="s">
        <v>51</v>
      </c>
      <c r="E231" s="2" t="s">
        <v>62</v>
      </c>
      <c r="F231" s="2" t="s">
        <v>72</v>
      </c>
      <c r="G231" s="2">
        <v>1017</v>
      </c>
      <c r="H231" s="2">
        <v>497</v>
      </c>
      <c r="I231" s="2">
        <v>4416.26</v>
      </c>
      <c r="J231" s="2">
        <v>100</v>
      </c>
      <c r="K231" s="2">
        <f t="shared" si="21"/>
        <v>4316.26</v>
      </c>
      <c r="L231" s="2">
        <v>3562.57</v>
      </c>
      <c r="M231" s="2">
        <f t="shared" si="22"/>
        <v>753.69</v>
      </c>
      <c r="N231" s="4">
        <f t="shared" si="23"/>
        <v>0.17461645035285178</v>
      </c>
      <c r="O231" s="2">
        <f t="shared" si="24"/>
        <v>4.244110127826942</v>
      </c>
      <c r="P231" s="2" t="str">
        <f t="shared" si="25"/>
        <v>LOW</v>
      </c>
      <c r="Q231" s="2">
        <v>7</v>
      </c>
      <c r="R231" s="2" t="s">
        <v>90</v>
      </c>
      <c r="S231" s="2" t="str">
        <f t="shared" si="26"/>
        <v>Delayed</v>
      </c>
      <c r="T231" s="2" t="str">
        <f t="shared" si="27"/>
        <v>Risk</v>
      </c>
      <c r="U231" s="2" t="str">
        <f>_xlfn.XLOOKUP(C231,Customers!$A$1:$A$11,Customers!$B$1:$B$11)</f>
        <v>ITC Limited Foods Division</v>
      </c>
      <c r="V231" s="2" t="str">
        <f>_xlfn.XLOOKUP(D231,Employees!$A$1:$A$6,Employees!$B$1:$B$6)</f>
        <v>Priya Sharma</v>
      </c>
      <c r="W231" s="2">
        <f>_xlfn.XLOOKUP(F231,Categories!$A$1:$A$6,Categories!$C$1:$C$6)</f>
        <v>2</v>
      </c>
    </row>
    <row r="232" spans="1:23" x14ac:dyDescent="0.35">
      <c r="A232" s="2" t="s">
        <v>371</v>
      </c>
      <c r="B232" s="3">
        <v>46095</v>
      </c>
      <c r="C232" s="2" t="s">
        <v>41</v>
      </c>
      <c r="D232" s="2" t="s">
        <v>59</v>
      </c>
      <c r="E232" s="2" t="s">
        <v>40</v>
      </c>
      <c r="F232" s="2" t="s">
        <v>71</v>
      </c>
      <c r="G232" s="2">
        <v>1348</v>
      </c>
      <c r="H232" s="2">
        <v>617</v>
      </c>
      <c r="I232" s="2">
        <v>5837.25</v>
      </c>
      <c r="J232" s="2">
        <v>0</v>
      </c>
      <c r="K232" s="2">
        <f t="shared" si="21"/>
        <v>5837.25</v>
      </c>
      <c r="L232" s="2">
        <v>4944.93</v>
      </c>
      <c r="M232" s="2">
        <f t="shared" si="22"/>
        <v>892.31999999999971</v>
      </c>
      <c r="N232" s="4">
        <f t="shared" si="23"/>
        <v>0.15286650391879733</v>
      </c>
      <c r="O232" s="2">
        <f t="shared" si="24"/>
        <v>4.330304154302671</v>
      </c>
      <c r="P232" s="2" t="str">
        <f t="shared" si="25"/>
        <v>LOW</v>
      </c>
      <c r="Q232" s="2">
        <v>7</v>
      </c>
      <c r="R232" s="2" t="s">
        <v>90</v>
      </c>
      <c r="S232" s="2" t="str">
        <f t="shared" si="26"/>
        <v>Delayed</v>
      </c>
      <c r="T232" s="2" t="str">
        <f t="shared" si="27"/>
        <v>Risk</v>
      </c>
      <c r="U232" s="2" t="str">
        <f>_xlfn.XLOOKUP(C232,Customers!$A$1:$A$11,Customers!$B$1:$B$11)</f>
        <v>BigBasket Retail Pvt Ltd</v>
      </c>
      <c r="V232" s="2" t="str">
        <f>_xlfn.XLOOKUP(D232,Employees!$A$1:$A$6,Employees!$B$1:$B$6)</f>
        <v>Neha Verma</v>
      </c>
      <c r="W232" s="2">
        <f>_xlfn.XLOOKUP(F232,Categories!$A$1:$A$6,Categories!$C$1:$C$6)</f>
        <v>2.5</v>
      </c>
    </row>
    <row r="233" spans="1:23" x14ac:dyDescent="0.35">
      <c r="A233" s="2" t="s">
        <v>273</v>
      </c>
      <c r="B233" s="3">
        <v>45659</v>
      </c>
      <c r="C233" s="2" t="s">
        <v>37</v>
      </c>
      <c r="D233" s="2" t="s">
        <v>51</v>
      </c>
      <c r="E233" s="2" t="s">
        <v>62</v>
      </c>
      <c r="F233" s="2" t="s">
        <v>74</v>
      </c>
      <c r="G233" s="2">
        <v>869</v>
      </c>
      <c r="H233" s="2">
        <v>376</v>
      </c>
      <c r="I233" s="2">
        <v>3164.98</v>
      </c>
      <c r="J233" s="2">
        <v>50</v>
      </c>
      <c r="K233" s="2">
        <f t="shared" si="21"/>
        <v>3114.98</v>
      </c>
      <c r="L233" s="2">
        <v>2262.91</v>
      </c>
      <c r="M233" s="2">
        <f t="shared" si="22"/>
        <v>852.07000000000016</v>
      </c>
      <c r="N233" s="4">
        <f t="shared" si="23"/>
        <v>0.27353947697898545</v>
      </c>
      <c r="O233" s="2">
        <f t="shared" si="24"/>
        <v>3.5845569620253164</v>
      </c>
      <c r="P233" s="2" t="str">
        <f t="shared" si="25"/>
        <v>LOW</v>
      </c>
      <c r="Q233" s="2">
        <v>6</v>
      </c>
      <c r="R233" s="2" t="s">
        <v>93</v>
      </c>
      <c r="S233" s="2" t="str">
        <f t="shared" si="26"/>
        <v>Delayed</v>
      </c>
      <c r="T233" s="2" t="str">
        <f t="shared" si="27"/>
        <v>Risk</v>
      </c>
      <c r="U233" s="2" t="str">
        <f>_xlfn.XLOOKUP(C233,Customers!$A$1:$A$11,Customers!$B$1:$B$11)</f>
        <v>Lupin Pharmaceuticals</v>
      </c>
      <c r="V233" s="2" t="str">
        <f>_xlfn.XLOOKUP(D233,Employees!$A$1:$A$6,Employees!$B$1:$B$6)</f>
        <v>Priya Sharma</v>
      </c>
      <c r="W233" s="2">
        <f>_xlfn.XLOOKUP(F233,Categories!$A$1:$A$6,Categories!$C$1:$C$6)</f>
        <v>1.5</v>
      </c>
    </row>
    <row r="234" spans="1:23" x14ac:dyDescent="0.35">
      <c r="A234" s="2" t="s">
        <v>274</v>
      </c>
      <c r="B234" s="3">
        <v>45752</v>
      </c>
      <c r="C234" s="2" t="s">
        <v>9</v>
      </c>
      <c r="D234" s="2" t="s">
        <v>51</v>
      </c>
      <c r="E234" s="2" t="s">
        <v>62</v>
      </c>
      <c r="F234" s="2" t="s">
        <v>75</v>
      </c>
      <c r="G234" s="2">
        <v>488</v>
      </c>
      <c r="H234" s="2">
        <v>344</v>
      </c>
      <c r="I234" s="2">
        <v>3380.33</v>
      </c>
      <c r="J234" s="2">
        <v>100</v>
      </c>
      <c r="K234" s="2">
        <f t="shared" si="21"/>
        <v>3280.33</v>
      </c>
      <c r="L234" s="2">
        <v>2186.67</v>
      </c>
      <c r="M234" s="2">
        <f t="shared" si="22"/>
        <v>1093.6599999999999</v>
      </c>
      <c r="N234" s="4">
        <f t="shared" si="23"/>
        <v>0.33339938359860133</v>
      </c>
      <c r="O234" s="2">
        <f t="shared" si="24"/>
        <v>6.7219877049180328</v>
      </c>
      <c r="P234" s="2" t="str">
        <f t="shared" si="25"/>
        <v>MEDIUM</v>
      </c>
      <c r="Q234" s="2">
        <v>5</v>
      </c>
      <c r="R234" s="2" t="s">
        <v>88</v>
      </c>
      <c r="S234" s="2" t="str">
        <f t="shared" si="26"/>
        <v>Normal</v>
      </c>
      <c r="T234" s="2" t="str">
        <f t="shared" si="27"/>
        <v>Clear</v>
      </c>
      <c r="U234" s="2" t="str">
        <f>_xlfn.XLOOKUP(C234,Customers!$A$1:$A$11,Customers!$B$1:$B$11)</f>
        <v>Reliance Retail Ltd</v>
      </c>
      <c r="V234" s="2" t="str">
        <f>_xlfn.XLOOKUP(D234,Employees!$A$1:$A$6,Employees!$B$1:$B$6)</f>
        <v>Priya Sharma</v>
      </c>
      <c r="W234" s="2">
        <f>_xlfn.XLOOKUP(F234,Categories!$A$1:$A$6,Categories!$C$1:$C$6)</f>
        <v>2</v>
      </c>
    </row>
    <row r="235" spans="1:23" x14ac:dyDescent="0.35">
      <c r="A235" s="2" t="s">
        <v>275</v>
      </c>
      <c r="B235" s="3">
        <v>46095</v>
      </c>
      <c r="C235" s="2" t="s">
        <v>13</v>
      </c>
      <c r="D235" s="2" t="s">
        <v>51</v>
      </c>
      <c r="E235" s="2" t="s">
        <v>20</v>
      </c>
      <c r="F235" s="2" t="s">
        <v>74</v>
      </c>
      <c r="G235" s="2">
        <v>1220</v>
      </c>
      <c r="H235" s="2">
        <v>335</v>
      </c>
      <c r="I235" s="2">
        <v>3572.15</v>
      </c>
      <c r="J235" s="2">
        <v>150</v>
      </c>
      <c r="K235" s="2">
        <f t="shared" si="21"/>
        <v>3422.15</v>
      </c>
      <c r="L235" s="2">
        <v>2574.65</v>
      </c>
      <c r="M235" s="2">
        <f t="shared" si="22"/>
        <v>847.5</v>
      </c>
      <c r="N235" s="4">
        <f t="shared" si="23"/>
        <v>0.24765133030404862</v>
      </c>
      <c r="O235" s="2">
        <f t="shared" si="24"/>
        <v>2.8050409836065575</v>
      </c>
      <c r="P235" s="2" t="str">
        <f t="shared" si="25"/>
        <v>LOW</v>
      </c>
      <c r="Q235" s="2">
        <v>1</v>
      </c>
      <c r="R235" s="2" t="s">
        <v>90</v>
      </c>
      <c r="S235" s="2" t="str">
        <f t="shared" si="26"/>
        <v>Fast</v>
      </c>
      <c r="T235" s="2" t="str">
        <f t="shared" si="27"/>
        <v>Risk</v>
      </c>
      <c r="U235" s="2" t="str">
        <f>_xlfn.XLOOKUP(C235,Customers!$A$1:$A$11,Customers!$B$1:$B$11)</f>
        <v xml:space="preserve">Tata Steel Limited </v>
      </c>
      <c r="V235" s="2" t="str">
        <f>_xlfn.XLOOKUP(D235,Employees!$A$1:$A$6,Employees!$B$1:$B$6)</f>
        <v>Priya Sharma</v>
      </c>
      <c r="W235" s="2">
        <f>_xlfn.XLOOKUP(F235,Categories!$A$1:$A$6,Categories!$C$1:$C$6)</f>
        <v>1.5</v>
      </c>
    </row>
    <row r="236" spans="1:23" x14ac:dyDescent="0.35">
      <c r="A236" s="2" t="s">
        <v>276</v>
      </c>
      <c r="B236" s="3">
        <v>45774</v>
      </c>
      <c r="C236" s="2" t="s">
        <v>17</v>
      </c>
      <c r="D236" s="2" t="s">
        <v>64</v>
      </c>
      <c r="E236" s="2" t="s">
        <v>28</v>
      </c>
      <c r="F236" s="2" t="s">
        <v>73</v>
      </c>
      <c r="G236" s="2">
        <v>1120</v>
      </c>
      <c r="H236" s="2">
        <v>510</v>
      </c>
      <c r="I236" s="2">
        <v>5328.7</v>
      </c>
      <c r="J236" s="2">
        <v>100</v>
      </c>
      <c r="K236" s="2">
        <f t="shared" si="21"/>
        <v>5228.7</v>
      </c>
      <c r="L236" s="2">
        <v>4386.13</v>
      </c>
      <c r="M236" s="2">
        <f t="shared" si="22"/>
        <v>842.56999999999971</v>
      </c>
      <c r="N236" s="4">
        <f t="shared" si="23"/>
        <v>0.16114330521927051</v>
      </c>
      <c r="O236" s="2">
        <f t="shared" si="24"/>
        <v>4.668482142857143</v>
      </c>
      <c r="P236" s="2" t="str">
        <f t="shared" si="25"/>
        <v>LOW</v>
      </c>
      <c r="Q236" s="2">
        <v>8</v>
      </c>
      <c r="R236" s="2" t="s">
        <v>88</v>
      </c>
      <c r="S236" s="2" t="str">
        <f t="shared" si="26"/>
        <v>Delayed</v>
      </c>
      <c r="T236" s="2" t="str">
        <f t="shared" si="27"/>
        <v>Clear</v>
      </c>
      <c r="U236" s="2" t="str">
        <f>_xlfn.XLOOKUP(C236,Customers!$A$1:$A$11,Customers!$B$1:$B$11)</f>
        <v xml:space="preserve"> Fortis Healthcare</v>
      </c>
      <c r="V236" s="2" t="str">
        <f>_xlfn.XLOOKUP(D236,Employees!$A$1:$A$6,Employees!$B$1:$B$6)</f>
        <v>Arjun Patel</v>
      </c>
      <c r="W236" s="2">
        <f>_xlfn.XLOOKUP(F236,Categories!$A$1:$A$6,Categories!$C$1:$C$6)</f>
        <v>3</v>
      </c>
    </row>
    <row r="237" spans="1:23" x14ac:dyDescent="0.35">
      <c r="A237" s="2" t="s">
        <v>277</v>
      </c>
      <c r="B237" s="3">
        <v>45706</v>
      </c>
      <c r="C237" s="2" t="s">
        <v>33</v>
      </c>
      <c r="D237" s="2" t="s">
        <v>59</v>
      </c>
      <c r="E237" s="2" t="s">
        <v>20</v>
      </c>
      <c r="F237" s="2" t="s">
        <v>74</v>
      </c>
      <c r="G237" s="2">
        <v>1864</v>
      </c>
      <c r="H237" s="2">
        <v>321</v>
      </c>
      <c r="I237" s="2">
        <v>3685.41</v>
      </c>
      <c r="J237" s="2">
        <v>0</v>
      </c>
      <c r="K237" s="2">
        <f t="shared" si="21"/>
        <v>3685.41</v>
      </c>
      <c r="L237" s="2">
        <v>2530.59</v>
      </c>
      <c r="M237" s="2">
        <f t="shared" si="22"/>
        <v>1154.8199999999997</v>
      </c>
      <c r="N237" s="4">
        <f t="shared" si="23"/>
        <v>0.31334912533476594</v>
      </c>
      <c r="O237" s="2">
        <f t="shared" si="24"/>
        <v>1.9771512875536479</v>
      </c>
      <c r="P237" s="2" t="str">
        <f t="shared" si="25"/>
        <v>MEDIUM</v>
      </c>
      <c r="Q237" s="2">
        <v>7</v>
      </c>
      <c r="R237" s="2" t="s">
        <v>90</v>
      </c>
      <c r="S237" s="2" t="str">
        <f t="shared" si="26"/>
        <v>Delayed</v>
      </c>
      <c r="T237" s="2" t="str">
        <f t="shared" si="27"/>
        <v>Risk</v>
      </c>
      <c r="U237" s="2" t="str">
        <f>_xlfn.XLOOKUP(C237,Customers!$A$1:$A$11,Customers!$B$1:$B$11)</f>
        <v>Sun Pharmaceutical Industries</v>
      </c>
      <c r="V237" s="2" t="str">
        <f>_xlfn.XLOOKUP(D237,Employees!$A$1:$A$6,Employees!$B$1:$B$6)</f>
        <v>Neha Verma</v>
      </c>
      <c r="W237" s="2">
        <f>_xlfn.XLOOKUP(F237,Categories!$A$1:$A$6,Categories!$C$1:$C$6)</f>
        <v>1.5</v>
      </c>
    </row>
    <row r="238" spans="1:23" x14ac:dyDescent="0.35">
      <c r="A238" s="2" t="s">
        <v>278</v>
      </c>
      <c r="B238" s="3">
        <v>45776</v>
      </c>
      <c r="C238" s="2" t="s">
        <v>17</v>
      </c>
      <c r="D238" s="2" t="s">
        <v>47</v>
      </c>
      <c r="E238" s="2" t="s">
        <v>20</v>
      </c>
      <c r="F238" s="2" t="s">
        <v>75</v>
      </c>
      <c r="G238" s="2">
        <v>1936</v>
      </c>
      <c r="H238" s="2">
        <v>501</v>
      </c>
      <c r="I238" s="2">
        <v>5009.32</v>
      </c>
      <c r="J238" s="2">
        <v>0</v>
      </c>
      <c r="K238" s="2">
        <f t="shared" si="21"/>
        <v>5009.32</v>
      </c>
      <c r="L238" s="2">
        <v>3110.8</v>
      </c>
      <c r="M238" s="2">
        <f t="shared" si="22"/>
        <v>1898.5199999999995</v>
      </c>
      <c r="N238" s="4">
        <f t="shared" si="23"/>
        <v>0.37899754856946644</v>
      </c>
      <c r="O238" s="2">
        <f t="shared" si="24"/>
        <v>2.5874586776859503</v>
      </c>
      <c r="P238" s="2" t="str">
        <f t="shared" si="25"/>
        <v>MEDIUM</v>
      </c>
      <c r="Q238" s="2">
        <v>4</v>
      </c>
      <c r="R238" s="2" t="s">
        <v>88</v>
      </c>
      <c r="S238" s="2" t="str">
        <f t="shared" si="26"/>
        <v>Normal</v>
      </c>
      <c r="T238" s="2" t="str">
        <f t="shared" si="27"/>
        <v>Clear</v>
      </c>
      <c r="U238" s="2" t="str">
        <f>_xlfn.XLOOKUP(C238,Customers!$A$1:$A$11,Customers!$B$1:$B$11)</f>
        <v xml:space="preserve"> Fortis Healthcare</v>
      </c>
      <c r="V238" s="2" t="str">
        <f>_xlfn.XLOOKUP(D238,Employees!$A$1:$A$6,Employees!$B$1:$B$6)</f>
        <v>Rahul Mehta</v>
      </c>
      <c r="W238" s="2">
        <f>_xlfn.XLOOKUP(F238,Categories!$A$1:$A$6,Categories!$C$1:$C$6)</f>
        <v>2</v>
      </c>
    </row>
    <row r="239" spans="1:23" x14ac:dyDescent="0.35">
      <c r="A239" s="2" t="s">
        <v>279</v>
      </c>
      <c r="B239" s="3">
        <v>46095</v>
      </c>
      <c r="C239" s="2" t="s">
        <v>41</v>
      </c>
      <c r="D239" s="2" t="s">
        <v>64</v>
      </c>
      <c r="E239" s="2" t="s">
        <v>62</v>
      </c>
      <c r="F239" s="2" t="s">
        <v>71</v>
      </c>
      <c r="G239" s="2">
        <v>1772</v>
      </c>
      <c r="H239" s="2">
        <v>501</v>
      </c>
      <c r="I239" s="2">
        <v>5298.36</v>
      </c>
      <c r="J239" s="2">
        <v>0</v>
      </c>
      <c r="K239" s="2">
        <f t="shared" si="21"/>
        <v>5298.36</v>
      </c>
      <c r="L239" s="2">
        <v>3312.43</v>
      </c>
      <c r="M239" s="2">
        <f t="shared" si="22"/>
        <v>1985.9299999999998</v>
      </c>
      <c r="N239" s="4">
        <f t="shared" si="23"/>
        <v>0.37481975554699942</v>
      </c>
      <c r="O239" s="2">
        <f t="shared" si="24"/>
        <v>2.9900451467268621</v>
      </c>
      <c r="P239" s="2" t="str">
        <f t="shared" si="25"/>
        <v>MEDIUM</v>
      </c>
      <c r="Q239" s="2">
        <v>6</v>
      </c>
      <c r="R239" s="2" t="s">
        <v>93</v>
      </c>
      <c r="S239" s="2" t="str">
        <f t="shared" si="26"/>
        <v>Delayed</v>
      </c>
      <c r="T239" s="2" t="str">
        <f t="shared" si="27"/>
        <v>Risk</v>
      </c>
      <c r="U239" s="2" t="str">
        <f>_xlfn.XLOOKUP(C239,Customers!$A$1:$A$11,Customers!$B$1:$B$11)</f>
        <v>BigBasket Retail Pvt Ltd</v>
      </c>
      <c r="V239" s="2" t="str">
        <f>_xlfn.XLOOKUP(D239,Employees!$A$1:$A$6,Employees!$B$1:$B$6)</f>
        <v>Arjun Patel</v>
      </c>
      <c r="W239" s="2">
        <f>_xlfn.XLOOKUP(F239,Categories!$A$1:$A$6,Categories!$C$1:$C$6)</f>
        <v>2.5</v>
      </c>
    </row>
    <row r="240" spans="1:23" x14ac:dyDescent="0.35">
      <c r="A240" s="2" t="s">
        <v>280</v>
      </c>
      <c r="B240" s="3">
        <v>45669</v>
      </c>
      <c r="C240" s="2" t="s">
        <v>5</v>
      </c>
      <c r="D240" s="2" t="s">
        <v>47</v>
      </c>
      <c r="E240" s="2" t="s">
        <v>20</v>
      </c>
      <c r="F240" s="2" t="s">
        <v>73</v>
      </c>
      <c r="G240" s="2">
        <v>156</v>
      </c>
      <c r="H240" s="2">
        <v>53</v>
      </c>
      <c r="I240" s="2">
        <v>567.05999999999995</v>
      </c>
      <c r="J240" s="2">
        <v>150</v>
      </c>
      <c r="K240" s="2">
        <f t="shared" si="21"/>
        <v>417.05999999999995</v>
      </c>
      <c r="L240" s="2">
        <v>468.45</v>
      </c>
      <c r="M240" s="2">
        <f t="shared" si="22"/>
        <v>-51.390000000000043</v>
      </c>
      <c r="N240" s="4">
        <f t="shared" si="23"/>
        <v>-0.12321968062149342</v>
      </c>
      <c r="O240" s="2">
        <f t="shared" si="24"/>
        <v>2.6734615384615381</v>
      </c>
      <c r="P240" s="2" t="str">
        <f t="shared" si="25"/>
        <v>LOW</v>
      </c>
      <c r="Q240" s="2">
        <v>3</v>
      </c>
      <c r="R240" s="2" t="s">
        <v>88</v>
      </c>
      <c r="S240" s="2" t="str">
        <f t="shared" si="26"/>
        <v>Fast</v>
      </c>
      <c r="T240" s="2" t="str">
        <f t="shared" si="27"/>
        <v>Clear</v>
      </c>
      <c r="U240" s="2" t="str">
        <f>_xlfn.XLOOKUP(C240,Customers!$A$1:$A$11,Customers!$B$1:$B$11)</f>
        <v xml:space="preserve">  Apollo Hospitals  </v>
      </c>
      <c r="V240" s="2" t="str">
        <f>_xlfn.XLOOKUP(D240,Employees!$A$1:$A$6,Employees!$B$1:$B$6)</f>
        <v>Rahul Mehta</v>
      </c>
      <c r="W240" s="2">
        <f>_xlfn.XLOOKUP(F240,Categories!$A$1:$A$6,Categories!$C$1:$C$6)</f>
        <v>3</v>
      </c>
    </row>
    <row r="241" spans="1:23" x14ac:dyDescent="0.35">
      <c r="A241" s="2" t="s">
        <v>281</v>
      </c>
      <c r="B241" s="3">
        <v>45675</v>
      </c>
      <c r="C241" s="2" t="s">
        <v>29</v>
      </c>
      <c r="D241" s="2" t="s">
        <v>64</v>
      </c>
      <c r="E241" s="2" t="s">
        <v>40</v>
      </c>
      <c r="F241" s="2" t="s">
        <v>71</v>
      </c>
      <c r="G241" s="2">
        <v>1721</v>
      </c>
      <c r="H241" s="2">
        <v>605</v>
      </c>
      <c r="I241" s="2">
        <v>6099.5</v>
      </c>
      <c r="J241" s="2">
        <v>100</v>
      </c>
      <c r="K241" s="2">
        <f t="shared" si="21"/>
        <v>5999.5</v>
      </c>
      <c r="L241" s="2">
        <v>4592.51</v>
      </c>
      <c r="M241" s="2">
        <f t="shared" si="22"/>
        <v>1406.9899999999998</v>
      </c>
      <c r="N241" s="4">
        <f t="shared" si="23"/>
        <v>0.23451787648970743</v>
      </c>
      <c r="O241" s="2">
        <f t="shared" si="24"/>
        <v>3.4860546194073212</v>
      </c>
      <c r="P241" s="2" t="str">
        <f t="shared" si="25"/>
        <v>MEDIUM</v>
      </c>
      <c r="Q241" s="2">
        <v>6</v>
      </c>
      <c r="R241" s="2" t="s">
        <v>90</v>
      </c>
      <c r="S241" s="2" t="str">
        <f t="shared" si="26"/>
        <v>Delayed</v>
      </c>
      <c r="T241" s="2" t="str">
        <f t="shared" si="27"/>
        <v>Risk</v>
      </c>
      <c r="U241" s="2" t="str">
        <f>_xlfn.XLOOKUP(C241,Customers!$A$1:$A$11,Customers!$B$1:$B$11)</f>
        <v>ITC Limited Foods Division</v>
      </c>
      <c r="V241" s="2" t="str">
        <f>_xlfn.XLOOKUP(D241,Employees!$A$1:$A$6,Employees!$B$1:$B$6)</f>
        <v>Arjun Patel</v>
      </c>
      <c r="W241" s="2">
        <f>_xlfn.XLOOKUP(F241,Categories!$A$1:$A$6,Categories!$C$1:$C$6)</f>
        <v>2.5</v>
      </c>
    </row>
    <row r="242" spans="1:23" x14ac:dyDescent="0.35">
      <c r="A242" s="2" t="s">
        <v>372</v>
      </c>
      <c r="B242" s="3">
        <v>45775</v>
      </c>
      <c r="C242" s="2" t="s">
        <v>41</v>
      </c>
      <c r="D242" s="2" t="s">
        <v>59</v>
      </c>
      <c r="E242" s="2" t="s">
        <v>20</v>
      </c>
      <c r="F242" s="2" t="s">
        <v>71</v>
      </c>
      <c r="G242" s="2">
        <v>1063</v>
      </c>
      <c r="H242" s="2">
        <v>297</v>
      </c>
      <c r="I242" s="2">
        <v>2415.9499999999998</v>
      </c>
      <c r="J242" s="2">
        <v>0</v>
      </c>
      <c r="K242" s="2">
        <f t="shared" si="21"/>
        <v>2415.9499999999998</v>
      </c>
      <c r="L242" s="2">
        <v>1476.63</v>
      </c>
      <c r="M242" s="2">
        <f t="shared" si="22"/>
        <v>939.31999999999971</v>
      </c>
      <c r="N242" s="4">
        <f t="shared" si="23"/>
        <v>0.3887994370744427</v>
      </c>
      <c r="O242" s="2">
        <f t="shared" si="24"/>
        <v>2.2727657572906868</v>
      </c>
      <c r="P242" s="2" t="str">
        <f t="shared" si="25"/>
        <v>LOW</v>
      </c>
      <c r="Q242" s="2">
        <v>3</v>
      </c>
      <c r="R242" s="2" t="s">
        <v>90</v>
      </c>
      <c r="S242" s="2" t="str">
        <f t="shared" si="26"/>
        <v>Fast</v>
      </c>
      <c r="T242" s="2" t="str">
        <f t="shared" si="27"/>
        <v>Risk</v>
      </c>
      <c r="U242" s="2" t="str">
        <f>_xlfn.XLOOKUP(C242,Customers!$A$1:$A$11,Customers!$B$1:$B$11)</f>
        <v>BigBasket Retail Pvt Ltd</v>
      </c>
      <c r="V242" s="2" t="str">
        <f>_xlfn.XLOOKUP(D242,Employees!$A$1:$A$6,Employees!$B$1:$B$6)</f>
        <v>Neha Verma</v>
      </c>
      <c r="W242" s="2">
        <f>_xlfn.XLOOKUP(F242,Categories!$A$1:$A$6,Categories!$C$1:$C$6)</f>
        <v>2.5</v>
      </c>
    </row>
    <row r="243" spans="1:23" x14ac:dyDescent="0.35">
      <c r="A243" s="2" t="s">
        <v>282</v>
      </c>
      <c r="B243" s="3">
        <v>46095</v>
      </c>
      <c r="C243" s="2" t="s">
        <v>5</v>
      </c>
      <c r="D243" s="2" t="s">
        <v>55</v>
      </c>
      <c r="E243" s="2" t="s">
        <v>20</v>
      </c>
      <c r="F243" s="2" t="s">
        <v>75</v>
      </c>
      <c r="G243" s="2">
        <v>1964</v>
      </c>
      <c r="H243" s="2">
        <v>726</v>
      </c>
      <c r="I243" s="2">
        <v>7953.03</v>
      </c>
      <c r="J243" s="2">
        <v>150</v>
      </c>
      <c r="K243" s="2">
        <f t="shared" si="21"/>
        <v>7803.03</v>
      </c>
      <c r="L243" s="2">
        <v>5449.81</v>
      </c>
      <c r="M243" s="2">
        <f t="shared" si="22"/>
        <v>2353.2199999999993</v>
      </c>
      <c r="N243" s="4">
        <f t="shared" si="23"/>
        <v>0.30157772044962011</v>
      </c>
      <c r="O243" s="2">
        <f t="shared" si="24"/>
        <v>3.973029531568228</v>
      </c>
      <c r="P243" s="2" t="str">
        <f t="shared" si="25"/>
        <v>HIGH</v>
      </c>
      <c r="Q243" s="2">
        <v>5</v>
      </c>
      <c r="R243" s="2" t="s">
        <v>90</v>
      </c>
      <c r="S243" s="2" t="str">
        <f t="shared" si="26"/>
        <v>Normal</v>
      </c>
      <c r="T243" s="2" t="str">
        <f t="shared" si="27"/>
        <v>Risk</v>
      </c>
      <c r="U243" s="2" t="str">
        <f>_xlfn.XLOOKUP(C243,Customers!$A$1:$A$11,Customers!$B$1:$B$11)</f>
        <v xml:space="preserve">  Apollo Hospitals  </v>
      </c>
      <c r="V243" s="2" t="str">
        <f>_xlfn.XLOOKUP(D243,Employees!$A$1:$A$6,Employees!$B$1:$B$6)</f>
        <v>Amit Kulkarni</v>
      </c>
      <c r="W243" s="2">
        <f>_xlfn.XLOOKUP(F243,Categories!$A$1:$A$6,Categories!$C$1:$C$6)</f>
        <v>2</v>
      </c>
    </row>
    <row r="244" spans="1:23" x14ac:dyDescent="0.35">
      <c r="A244" s="2" t="s">
        <v>283</v>
      </c>
      <c r="B244" s="3">
        <v>45702</v>
      </c>
      <c r="C244" s="2" t="s">
        <v>33</v>
      </c>
      <c r="D244" s="2" t="s">
        <v>64</v>
      </c>
      <c r="E244" s="2" t="s">
        <v>40</v>
      </c>
      <c r="F244" s="2" t="s">
        <v>72</v>
      </c>
      <c r="G244" s="2">
        <v>1983</v>
      </c>
      <c r="H244" s="2">
        <v>101</v>
      </c>
      <c r="I244" s="2">
        <v>1842.92</v>
      </c>
      <c r="J244" s="2">
        <v>150</v>
      </c>
      <c r="K244" s="2">
        <f t="shared" si="21"/>
        <v>1692.92</v>
      </c>
      <c r="L244" s="2">
        <v>1477.22</v>
      </c>
      <c r="M244" s="2">
        <f t="shared" si="22"/>
        <v>215.70000000000005</v>
      </c>
      <c r="N244" s="4">
        <f t="shared" si="23"/>
        <v>0.12741299057250197</v>
      </c>
      <c r="O244" s="2">
        <f t="shared" si="24"/>
        <v>0.85371659102370145</v>
      </c>
      <c r="P244" s="2" t="str">
        <f t="shared" si="25"/>
        <v>LOW</v>
      </c>
      <c r="Q244" s="2">
        <v>6</v>
      </c>
      <c r="R244" s="2" t="s">
        <v>88</v>
      </c>
      <c r="S244" s="2" t="str">
        <f t="shared" si="26"/>
        <v>Delayed</v>
      </c>
      <c r="T244" s="2" t="str">
        <f t="shared" si="27"/>
        <v>Clear</v>
      </c>
      <c r="U244" s="2" t="str">
        <f>_xlfn.XLOOKUP(C244,Customers!$A$1:$A$11,Customers!$B$1:$B$11)</f>
        <v>Sun Pharmaceutical Industries</v>
      </c>
      <c r="V244" s="2" t="str">
        <f>_xlfn.XLOOKUP(D244,Employees!$A$1:$A$6,Employees!$B$1:$B$6)</f>
        <v>Arjun Patel</v>
      </c>
      <c r="W244" s="2">
        <f>_xlfn.XLOOKUP(F244,Categories!$A$1:$A$6,Categories!$C$1:$C$6)</f>
        <v>2</v>
      </c>
    </row>
    <row r="245" spans="1:23" x14ac:dyDescent="0.35">
      <c r="A245" s="2" t="s">
        <v>373</v>
      </c>
      <c r="B245" s="3">
        <v>45903</v>
      </c>
      <c r="C245" s="2" t="s">
        <v>9</v>
      </c>
      <c r="D245" s="2" t="s">
        <v>64</v>
      </c>
      <c r="E245" s="2" t="s">
        <v>28</v>
      </c>
      <c r="F245" s="2" t="s">
        <v>74</v>
      </c>
      <c r="G245" s="2">
        <v>1384</v>
      </c>
      <c r="H245" s="2">
        <v>461</v>
      </c>
      <c r="I245" s="2">
        <v>4197.57</v>
      </c>
      <c r="J245" s="2">
        <v>0</v>
      </c>
      <c r="K245" s="2">
        <f t="shared" si="21"/>
        <v>4197.57</v>
      </c>
      <c r="L245" s="2">
        <v>3115.63</v>
      </c>
      <c r="M245" s="2">
        <f t="shared" si="22"/>
        <v>1081.9399999999996</v>
      </c>
      <c r="N245" s="4">
        <f t="shared" si="23"/>
        <v>0.25775389094166379</v>
      </c>
      <c r="O245" s="2">
        <f t="shared" si="24"/>
        <v>3.0329263005780343</v>
      </c>
      <c r="P245" s="2" t="str">
        <f t="shared" si="25"/>
        <v>MEDIUM</v>
      </c>
      <c r="Q245" s="2">
        <v>7</v>
      </c>
      <c r="R245" s="2" t="s">
        <v>93</v>
      </c>
      <c r="S245" s="2" t="str">
        <f t="shared" si="26"/>
        <v>Delayed</v>
      </c>
      <c r="T245" s="2" t="str">
        <f t="shared" si="27"/>
        <v>Risk</v>
      </c>
      <c r="U245" s="2" t="str">
        <f>_xlfn.XLOOKUP(C245,Customers!$A$1:$A$11,Customers!$B$1:$B$11)</f>
        <v>Reliance Retail Ltd</v>
      </c>
      <c r="V245" s="2" t="str">
        <f>_xlfn.XLOOKUP(D245,Employees!$A$1:$A$6,Employees!$B$1:$B$6)</f>
        <v>Arjun Patel</v>
      </c>
      <c r="W245" s="2">
        <f>_xlfn.XLOOKUP(F245,Categories!$A$1:$A$6,Categories!$C$1:$C$6)</f>
        <v>1.5</v>
      </c>
    </row>
    <row r="246" spans="1:23" x14ac:dyDescent="0.35">
      <c r="A246" s="2" t="s">
        <v>374</v>
      </c>
      <c r="B246" s="3">
        <v>45667</v>
      </c>
      <c r="C246" s="2" t="s">
        <v>21</v>
      </c>
      <c r="D246" s="2" t="s">
        <v>64</v>
      </c>
      <c r="E246" s="2" t="s">
        <v>28</v>
      </c>
      <c r="F246" s="2" t="s">
        <v>71</v>
      </c>
      <c r="G246" s="2">
        <v>569</v>
      </c>
      <c r="H246" s="2">
        <v>719</v>
      </c>
      <c r="I246" s="2">
        <v>6303.07</v>
      </c>
      <c r="J246" s="2">
        <v>0</v>
      </c>
      <c r="K246" s="2">
        <f t="shared" si="21"/>
        <v>6303.07</v>
      </c>
      <c r="L246" s="2">
        <v>5356.07</v>
      </c>
      <c r="M246" s="2">
        <f t="shared" si="22"/>
        <v>947</v>
      </c>
      <c r="N246" s="4">
        <f t="shared" si="23"/>
        <v>0.1502442460578734</v>
      </c>
      <c r="O246" s="2">
        <f t="shared" si="24"/>
        <v>11.077451669595781</v>
      </c>
      <c r="P246" s="2" t="str">
        <f t="shared" si="25"/>
        <v>LOW</v>
      </c>
      <c r="Q246" s="2">
        <v>8</v>
      </c>
      <c r="R246" s="2" t="s">
        <v>90</v>
      </c>
      <c r="S246" s="2" t="str">
        <f t="shared" si="26"/>
        <v>Delayed</v>
      </c>
      <c r="T246" s="2" t="str">
        <f t="shared" si="27"/>
        <v>Risk</v>
      </c>
      <c r="U246" s="2" t="str">
        <f>_xlfn.XLOOKUP(C246,Customers!$A$1:$A$11,Customers!$B$1:$B$11)</f>
        <v>Flipkart Internet Pvt Ltd</v>
      </c>
      <c r="V246" s="2" t="str">
        <f>_xlfn.XLOOKUP(D246,Employees!$A$1:$A$6,Employees!$B$1:$B$6)</f>
        <v>Arjun Patel</v>
      </c>
      <c r="W246" s="2">
        <f>_xlfn.XLOOKUP(F246,Categories!$A$1:$A$6,Categories!$C$1:$C$6)</f>
        <v>2.5</v>
      </c>
    </row>
    <row r="247" spans="1:23" x14ac:dyDescent="0.35">
      <c r="A247" s="2" t="s">
        <v>375</v>
      </c>
      <c r="B247" s="3">
        <v>45681</v>
      </c>
      <c r="C247" s="2" t="s">
        <v>33</v>
      </c>
      <c r="D247" s="2" t="s">
        <v>47</v>
      </c>
      <c r="E247" s="2" t="s">
        <v>40</v>
      </c>
      <c r="F247" s="2" t="s">
        <v>71</v>
      </c>
      <c r="G247" s="2">
        <v>1234</v>
      </c>
      <c r="H247" s="2">
        <v>244</v>
      </c>
      <c r="I247" s="2">
        <v>2869.25</v>
      </c>
      <c r="J247" s="2">
        <v>150</v>
      </c>
      <c r="K247" s="2">
        <f t="shared" si="21"/>
        <v>2719.25</v>
      </c>
      <c r="L247" s="2">
        <v>1868.38</v>
      </c>
      <c r="M247" s="2">
        <f t="shared" si="22"/>
        <v>850.86999999999989</v>
      </c>
      <c r="N247" s="4">
        <f t="shared" si="23"/>
        <v>0.31290613220557134</v>
      </c>
      <c r="O247" s="2">
        <f t="shared" si="24"/>
        <v>2.2036061588330633</v>
      </c>
      <c r="P247" s="2" t="str">
        <f t="shared" si="25"/>
        <v>LOW</v>
      </c>
      <c r="Q247" s="2">
        <v>2</v>
      </c>
      <c r="R247" s="2" t="s">
        <v>88</v>
      </c>
      <c r="S247" s="2" t="str">
        <f t="shared" si="26"/>
        <v>Fast</v>
      </c>
      <c r="T247" s="2" t="str">
        <f t="shared" si="27"/>
        <v>Clear</v>
      </c>
      <c r="U247" s="2" t="str">
        <f>_xlfn.XLOOKUP(C247,Customers!$A$1:$A$11,Customers!$B$1:$B$11)</f>
        <v>Sun Pharmaceutical Industries</v>
      </c>
      <c r="V247" s="2" t="str">
        <f>_xlfn.XLOOKUP(D247,Employees!$A$1:$A$6,Employees!$B$1:$B$6)</f>
        <v>Rahul Mehta</v>
      </c>
      <c r="W247" s="2">
        <f>_xlfn.XLOOKUP(F247,Categories!$A$1:$A$6,Categories!$C$1:$C$6)</f>
        <v>2.5</v>
      </c>
    </row>
    <row r="248" spans="1:23" x14ac:dyDescent="0.35">
      <c r="A248" s="2" t="s">
        <v>376</v>
      </c>
      <c r="B248" s="3">
        <v>45718</v>
      </c>
      <c r="C248" s="2" t="s">
        <v>13</v>
      </c>
      <c r="D248" s="2" t="s">
        <v>47</v>
      </c>
      <c r="E248" s="2" t="s">
        <v>62</v>
      </c>
      <c r="F248" s="2" t="s">
        <v>72</v>
      </c>
      <c r="G248" s="2">
        <v>1016</v>
      </c>
      <c r="H248" s="2">
        <v>219</v>
      </c>
      <c r="I248" s="2">
        <v>2092.58</v>
      </c>
      <c r="J248" s="2">
        <v>100</v>
      </c>
      <c r="K248" s="2">
        <f t="shared" si="21"/>
        <v>1992.58</v>
      </c>
      <c r="L248" s="2">
        <v>1655.3</v>
      </c>
      <c r="M248" s="2">
        <f t="shared" si="22"/>
        <v>337.28</v>
      </c>
      <c r="N248" s="4">
        <f t="shared" si="23"/>
        <v>0.16926798422146161</v>
      </c>
      <c r="O248" s="2">
        <f t="shared" si="24"/>
        <v>1.9612007874015747</v>
      </c>
      <c r="P248" s="2" t="str">
        <f t="shared" si="25"/>
        <v>LOW</v>
      </c>
      <c r="Q248" s="2">
        <v>7</v>
      </c>
      <c r="R248" s="2" t="s">
        <v>90</v>
      </c>
      <c r="S248" s="2" t="str">
        <f t="shared" si="26"/>
        <v>Delayed</v>
      </c>
      <c r="T248" s="2" t="str">
        <f t="shared" si="27"/>
        <v>Risk</v>
      </c>
      <c r="U248" s="2" t="str">
        <f>_xlfn.XLOOKUP(C248,Customers!$A$1:$A$11,Customers!$B$1:$B$11)</f>
        <v xml:space="preserve">Tata Steel Limited </v>
      </c>
      <c r="V248" s="2" t="str">
        <f>_xlfn.XLOOKUP(D248,Employees!$A$1:$A$6,Employees!$B$1:$B$6)</f>
        <v>Rahul Mehta</v>
      </c>
      <c r="W248" s="2">
        <f>_xlfn.XLOOKUP(F248,Categories!$A$1:$A$6,Categories!$C$1:$C$6)</f>
        <v>2</v>
      </c>
    </row>
    <row r="249" spans="1:23" x14ac:dyDescent="0.35">
      <c r="A249" s="2" t="s">
        <v>377</v>
      </c>
      <c r="B249" s="3">
        <v>45810</v>
      </c>
      <c r="C249" s="2" t="s">
        <v>13</v>
      </c>
      <c r="D249" s="2" t="s">
        <v>51</v>
      </c>
      <c r="E249" s="2" t="s">
        <v>20</v>
      </c>
      <c r="F249" s="2" t="s">
        <v>71</v>
      </c>
      <c r="G249" s="2">
        <v>1722</v>
      </c>
      <c r="H249" s="2">
        <v>406</v>
      </c>
      <c r="I249" s="2">
        <v>4004.15</v>
      </c>
      <c r="J249" s="2">
        <v>50</v>
      </c>
      <c r="K249" s="2">
        <f t="shared" si="21"/>
        <v>3954.15</v>
      </c>
      <c r="L249" s="2">
        <v>3035.24</v>
      </c>
      <c r="M249" s="2">
        <f t="shared" si="22"/>
        <v>918.91000000000031</v>
      </c>
      <c r="N249" s="4">
        <f t="shared" si="23"/>
        <v>0.23239128510552212</v>
      </c>
      <c r="O249" s="2">
        <f t="shared" si="24"/>
        <v>2.2962543554006971</v>
      </c>
      <c r="P249" s="2" t="str">
        <f t="shared" si="25"/>
        <v>LOW</v>
      </c>
      <c r="Q249" s="2">
        <v>1</v>
      </c>
      <c r="R249" s="2" t="s">
        <v>88</v>
      </c>
      <c r="S249" s="2" t="str">
        <f t="shared" si="26"/>
        <v>Fast</v>
      </c>
      <c r="T249" s="2" t="str">
        <f t="shared" si="27"/>
        <v>Clear</v>
      </c>
      <c r="U249" s="2" t="str">
        <f>_xlfn.XLOOKUP(C249,Customers!$A$1:$A$11,Customers!$B$1:$B$11)</f>
        <v xml:space="preserve">Tata Steel Limited </v>
      </c>
      <c r="V249" s="2" t="str">
        <f>_xlfn.XLOOKUP(D249,Employees!$A$1:$A$6,Employees!$B$1:$B$6)</f>
        <v>Priya Sharma</v>
      </c>
      <c r="W249" s="2">
        <f>_xlfn.XLOOKUP(F249,Categories!$A$1:$A$6,Categories!$C$1:$C$6)</f>
        <v>2.5</v>
      </c>
    </row>
    <row r="250" spans="1:23" x14ac:dyDescent="0.35">
      <c r="A250" s="2" t="s">
        <v>284</v>
      </c>
      <c r="B250" s="3">
        <v>46095</v>
      </c>
      <c r="C250" s="2" t="s">
        <v>13</v>
      </c>
      <c r="D250" s="2" t="s">
        <v>51</v>
      </c>
      <c r="E250" s="2" t="s">
        <v>40</v>
      </c>
      <c r="F250" s="2" t="s">
        <v>72</v>
      </c>
      <c r="G250" s="2">
        <v>1067</v>
      </c>
      <c r="H250" s="2">
        <v>124</v>
      </c>
      <c r="I250" s="2">
        <v>1915.06</v>
      </c>
      <c r="J250" s="2">
        <v>0</v>
      </c>
      <c r="K250" s="2">
        <f t="shared" si="21"/>
        <v>1915.06</v>
      </c>
      <c r="L250" s="2">
        <v>1357.68</v>
      </c>
      <c r="M250" s="2">
        <f t="shared" si="22"/>
        <v>557.37999999999988</v>
      </c>
      <c r="N250" s="4">
        <f t="shared" si="23"/>
        <v>0.29105093313003244</v>
      </c>
      <c r="O250" s="2">
        <f t="shared" si="24"/>
        <v>1.7948078725398313</v>
      </c>
      <c r="P250" s="2" t="str">
        <f t="shared" si="25"/>
        <v>LOW</v>
      </c>
      <c r="Q250" s="2">
        <v>6</v>
      </c>
      <c r="R250" s="2" t="s">
        <v>88</v>
      </c>
      <c r="S250" s="2" t="str">
        <f t="shared" si="26"/>
        <v>Delayed</v>
      </c>
      <c r="T250" s="2" t="str">
        <f t="shared" si="27"/>
        <v>Clear</v>
      </c>
      <c r="U250" s="2" t="str">
        <f>_xlfn.XLOOKUP(C250,Customers!$A$1:$A$11,Customers!$B$1:$B$11)</f>
        <v xml:space="preserve">Tata Steel Limited </v>
      </c>
      <c r="V250" s="2" t="str">
        <f>_xlfn.XLOOKUP(D250,Employees!$A$1:$A$6,Employees!$B$1:$B$6)</f>
        <v>Priya Sharma</v>
      </c>
      <c r="W250" s="2">
        <f>_xlfn.XLOOKUP(F250,Categories!$A$1:$A$6,Categories!$C$1:$C$6)</f>
        <v>2</v>
      </c>
    </row>
    <row r="251" spans="1:23" x14ac:dyDescent="0.35">
      <c r="A251" s="2" t="s">
        <v>285</v>
      </c>
      <c r="B251" s="3">
        <v>45730</v>
      </c>
      <c r="C251" s="2" t="s">
        <v>17</v>
      </c>
      <c r="D251" s="2" t="s">
        <v>59</v>
      </c>
      <c r="E251" s="2" t="s">
        <v>20</v>
      </c>
      <c r="F251" s="2" t="s">
        <v>71</v>
      </c>
      <c r="G251" s="2">
        <v>1541</v>
      </c>
      <c r="H251" s="2">
        <v>668</v>
      </c>
      <c r="I251" s="2">
        <v>5698.62</v>
      </c>
      <c r="J251" s="2">
        <v>150</v>
      </c>
      <c r="K251" s="2">
        <f t="shared" si="21"/>
        <v>5548.62</v>
      </c>
      <c r="L251" s="2">
        <v>4665.21</v>
      </c>
      <c r="M251" s="2">
        <f t="shared" si="22"/>
        <v>883.40999999999985</v>
      </c>
      <c r="N251" s="4">
        <f t="shared" si="23"/>
        <v>0.15921256096110381</v>
      </c>
      <c r="O251" s="2">
        <f t="shared" si="24"/>
        <v>3.6006619078520439</v>
      </c>
      <c r="P251" s="2" t="str">
        <f t="shared" si="25"/>
        <v>LOW</v>
      </c>
      <c r="Q251" s="2">
        <v>5</v>
      </c>
      <c r="R251" s="2" t="s">
        <v>88</v>
      </c>
      <c r="S251" s="2" t="str">
        <f t="shared" si="26"/>
        <v>Normal</v>
      </c>
      <c r="T251" s="2" t="str">
        <f t="shared" si="27"/>
        <v>Clear</v>
      </c>
      <c r="U251" s="2" t="str">
        <f>_xlfn.XLOOKUP(C251,Customers!$A$1:$A$11,Customers!$B$1:$B$11)</f>
        <v xml:space="preserve"> Fortis Healthcare</v>
      </c>
      <c r="V251" s="2" t="str">
        <f>_xlfn.XLOOKUP(D251,Employees!$A$1:$A$6,Employees!$B$1:$B$6)</f>
        <v>Neha Verma</v>
      </c>
      <c r="W251" s="2">
        <f>_xlfn.XLOOKUP(F251,Categories!$A$1:$A$6,Categories!$C$1:$C$6)</f>
        <v>2.5</v>
      </c>
    </row>
    <row r="252" spans="1:23" x14ac:dyDescent="0.35">
      <c r="A252" s="2" t="s">
        <v>286</v>
      </c>
      <c r="B252" s="3">
        <v>45740</v>
      </c>
      <c r="C252" s="2" t="s">
        <v>13</v>
      </c>
      <c r="D252" s="2" t="s">
        <v>51</v>
      </c>
      <c r="E252" s="2" t="s">
        <v>40</v>
      </c>
      <c r="F252" s="2" t="s">
        <v>74</v>
      </c>
      <c r="G252" s="2">
        <v>964</v>
      </c>
      <c r="H252" s="2">
        <v>572</v>
      </c>
      <c r="I252" s="2">
        <v>4822.83</v>
      </c>
      <c r="J252" s="2">
        <v>50</v>
      </c>
      <c r="K252" s="2">
        <f t="shared" si="21"/>
        <v>4772.83</v>
      </c>
      <c r="L252" s="2">
        <v>3797.43</v>
      </c>
      <c r="M252" s="2">
        <f t="shared" si="22"/>
        <v>975.40000000000009</v>
      </c>
      <c r="N252" s="4">
        <f t="shared" si="23"/>
        <v>0.20436512509349802</v>
      </c>
      <c r="O252" s="2">
        <f t="shared" si="24"/>
        <v>4.9510684647302901</v>
      </c>
      <c r="P252" s="2" t="str">
        <f t="shared" si="25"/>
        <v>LOW</v>
      </c>
      <c r="Q252" s="2">
        <v>2</v>
      </c>
      <c r="R252" s="2" t="s">
        <v>93</v>
      </c>
      <c r="S252" s="2" t="str">
        <f t="shared" si="26"/>
        <v>Fast</v>
      </c>
      <c r="T252" s="2" t="str">
        <f t="shared" si="27"/>
        <v>Risk</v>
      </c>
      <c r="U252" s="2" t="str">
        <f>_xlfn.XLOOKUP(C252,Customers!$A$1:$A$11,Customers!$B$1:$B$11)</f>
        <v xml:space="preserve">Tata Steel Limited </v>
      </c>
      <c r="V252" s="2" t="str">
        <f>_xlfn.XLOOKUP(D252,Employees!$A$1:$A$6,Employees!$B$1:$B$6)</f>
        <v>Priya Sharma</v>
      </c>
      <c r="W252" s="2">
        <f>_xlfn.XLOOKUP(F252,Categories!$A$1:$A$6,Categories!$C$1:$C$6)</f>
        <v>1.5</v>
      </c>
    </row>
    <row r="253" spans="1:23" x14ac:dyDescent="0.35">
      <c r="A253" s="2" t="s">
        <v>378</v>
      </c>
      <c r="B253" s="3">
        <v>45752</v>
      </c>
      <c r="C253" s="2" t="s">
        <v>17</v>
      </c>
      <c r="D253" s="2" t="s">
        <v>59</v>
      </c>
      <c r="E253" s="2" t="s">
        <v>62</v>
      </c>
      <c r="F253" s="2" t="s">
        <v>73</v>
      </c>
      <c r="G253" s="2">
        <v>511</v>
      </c>
      <c r="H253" s="2">
        <v>343</v>
      </c>
      <c r="I253" s="2">
        <v>3350.28</v>
      </c>
      <c r="J253" s="2">
        <v>0</v>
      </c>
      <c r="K253" s="2">
        <f t="shared" si="21"/>
        <v>3350.28</v>
      </c>
      <c r="L253" s="2">
        <v>2824.85</v>
      </c>
      <c r="M253" s="2">
        <f t="shared" si="22"/>
        <v>525.43000000000029</v>
      </c>
      <c r="N253" s="4">
        <f t="shared" si="23"/>
        <v>0.1568316678009003</v>
      </c>
      <c r="O253" s="2">
        <f t="shared" si="24"/>
        <v>6.556320939334638</v>
      </c>
      <c r="P253" s="2" t="str">
        <f t="shared" si="25"/>
        <v>LOW</v>
      </c>
      <c r="Q253" s="2">
        <v>6</v>
      </c>
      <c r="R253" s="2" t="s">
        <v>93</v>
      </c>
      <c r="S253" s="2" t="str">
        <f t="shared" si="26"/>
        <v>Delayed</v>
      </c>
      <c r="T253" s="2" t="str">
        <f t="shared" si="27"/>
        <v>Risk</v>
      </c>
      <c r="U253" s="2" t="str">
        <f>_xlfn.XLOOKUP(C253,Customers!$A$1:$A$11,Customers!$B$1:$B$11)</f>
        <v xml:space="preserve"> Fortis Healthcare</v>
      </c>
      <c r="V253" s="2" t="str">
        <f>_xlfn.XLOOKUP(D253,Employees!$A$1:$A$6,Employees!$B$1:$B$6)</f>
        <v>Neha Verma</v>
      </c>
      <c r="W253" s="2">
        <f>_xlfn.XLOOKUP(F253,Categories!$A$1:$A$6,Categories!$C$1:$C$6)</f>
        <v>3</v>
      </c>
    </row>
    <row r="254" spans="1:23" x14ac:dyDescent="0.35">
      <c r="A254" s="2" t="s">
        <v>287</v>
      </c>
      <c r="B254" s="3">
        <v>45739</v>
      </c>
      <c r="C254" s="2" t="s">
        <v>13</v>
      </c>
      <c r="D254" s="2" t="s">
        <v>51</v>
      </c>
      <c r="E254" s="2" t="s">
        <v>28</v>
      </c>
      <c r="F254" s="2" t="s">
        <v>73</v>
      </c>
      <c r="G254" s="2">
        <v>259</v>
      </c>
      <c r="H254" s="2">
        <v>640</v>
      </c>
      <c r="I254" s="2">
        <v>5466.02</v>
      </c>
      <c r="J254" s="2">
        <v>50</v>
      </c>
      <c r="K254" s="2">
        <f t="shared" si="21"/>
        <v>5416.02</v>
      </c>
      <c r="L254" s="2">
        <v>3914.15</v>
      </c>
      <c r="M254" s="2">
        <f t="shared" si="22"/>
        <v>1501.8700000000003</v>
      </c>
      <c r="N254" s="4">
        <f t="shared" si="23"/>
        <v>0.27730141321487001</v>
      </c>
      <c r="O254" s="2">
        <f t="shared" si="24"/>
        <v>20.911274131274133</v>
      </c>
      <c r="P254" s="2" t="str">
        <f t="shared" si="25"/>
        <v>MEDIUM</v>
      </c>
      <c r="Q254" s="2">
        <v>3</v>
      </c>
      <c r="R254" s="2" t="s">
        <v>88</v>
      </c>
      <c r="S254" s="2" t="str">
        <f t="shared" si="26"/>
        <v>Fast</v>
      </c>
      <c r="T254" s="2" t="str">
        <f t="shared" si="27"/>
        <v>Clear</v>
      </c>
      <c r="U254" s="2" t="str">
        <f>_xlfn.XLOOKUP(C254,Customers!$A$1:$A$11,Customers!$B$1:$B$11)</f>
        <v xml:space="preserve">Tata Steel Limited </v>
      </c>
      <c r="V254" s="2" t="str">
        <f>_xlfn.XLOOKUP(D254,Employees!$A$1:$A$6,Employees!$B$1:$B$6)</f>
        <v>Priya Sharma</v>
      </c>
      <c r="W254" s="2">
        <f>_xlfn.XLOOKUP(F254,Categories!$A$1:$A$6,Categories!$C$1:$C$6)</f>
        <v>3</v>
      </c>
    </row>
    <row r="255" spans="1:23" x14ac:dyDescent="0.35">
      <c r="A255" s="2" t="s">
        <v>379</v>
      </c>
      <c r="B255" s="3">
        <v>45702</v>
      </c>
      <c r="C255" s="2" t="s">
        <v>13</v>
      </c>
      <c r="D255" s="2" t="s">
        <v>55</v>
      </c>
      <c r="E255" s="2" t="s">
        <v>28</v>
      </c>
      <c r="F255" s="2" t="s">
        <v>75</v>
      </c>
      <c r="G255" s="2">
        <v>918</v>
      </c>
      <c r="H255" s="2">
        <v>267</v>
      </c>
      <c r="I255" s="2">
        <v>2837.3</v>
      </c>
      <c r="J255" s="2">
        <v>50</v>
      </c>
      <c r="K255" s="2">
        <f t="shared" si="21"/>
        <v>2787.3</v>
      </c>
      <c r="L255" s="2">
        <v>2295.4499999999998</v>
      </c>
      <c r="M255" s="2">
        <f t="shared" si="22"/>
        <v>491.85000000000036</v>
      </c>
      <c r="N255" s="4">
        <f t="shared" si="23"/>
        <v>0.17646109137875376</v>
      </c>
      <c r="O255" s="2">
        <f t="shared" si="24"/>
        <v>3.0362745098039219</v>
      </c>
      <c r="P255" s="2" t="str">
        <f t="shared" si="25"/>
        <v>LOW</v>
      </c>
      <c r="Q255" s="2">
        <v>1</v>
      </c>
      <c r="R255" s="2" t="s">
        <v>93</v>
      </c>
      <c r="S255" s="2" t="str">
        <f t="shared" si="26"/>
        <v>Fast</v>
      </c>
      <c r="T255" s="2" t="str">
        <f t="shared" si="27"/>
        <v>Risk</v>
      </c>
      <c r="U255" s="2" t="str">
        <f>_xlfn.XLOOKUP(C255,Customers!$A$1:$A$11,Customers!$B$1:$B$11)</f>
        <v xml:space="preserve">Tata Steel Limited </v>
      </c>
      <c r="V255" s="2" t="str">
        <f>_xlfn.XLOOKUP(D255,Employees!$A$1:$A$6,Employees!$B$1:$B$6)</f>
        <v>Amit Kulkarni</v>
      </c>
      <c r="W255" s="2">
        <f>_xlfn.XLOOKUP(F255,Categories!$A$1:$A$6,Categories!$C$1:$C$6)</f>
        <v>2</v>
      </c>
    </row>
    <row r="256" spans="1:23" x14ac:dyDescent="0.35">
      <c r="A256" s="2" t="s">
        <v>288</v>
      </c>
      <c r="B256" s="3">
        <v>45665</v>
      </c>
      <c r="C256" s="2" t="s">
        <v>41</v>
      </c>
      <c r="D256" s="2" t="s">
        <v>59</v>
      </c>
      <c r="E256" s="2" t="s">
        <v>28</v>
      </c>
      <c r="F256" s="2" t="s">
        <v>73</v>
      </c>
      <c r="G256" s="2">
        <v>1913</v>
      </c>
      <c r="H256" s="2">
        <v>482</v>
      </c>
      <c r="I256" s="2">
        <v>5263.13</v>
      </c>
      <c r="J256" s="2">
        <v>150</v>
      </c>
      <c r="K256" s="2">
        <f t="shared" si="21"/>
        <v>5113.13</v>
      </c>
      <c r="L256" s="2">
        <v>4265.21</v>
      </c>
      <c r="M256" s="2">
        <f t="shared" si="22"/>
        <v>847.92000000000007</v>
      </c>
      <c r="N256" s="4">
        <f t="shared" si="23"/>
        <v>0.16583188770870289</v>
      </c>
      <c r="O256" s="2">
        <f t="shared" si="24"/>
        <v>2.6728332462101414</v>
      </c>
      <c r="P256" s="2" t="str">
        <f t="shared" si="25"/>
        <v>LOW</v>
      </c>
      <c r="Q256" s="2">
        <v>8</v>
      </c>
      <c r="R256" s="2" t="s">
        <v>90</v>
      </c>
      <c r="S256" s="2" t="str">
        <f t="shared" si="26"/>
        <v>Delayed</v>
      </c>
      <c r="T256" s="2" t="str">
        <f t="shared" si="27"/>
        <v>Risk</v>
      </c>
      <c r="U256" s="2" t="str">
        <f>_xlfn.XLOOKUP(C256,Customers!$A$1:$A$11,Customers!$B$1:$B$11)</f>
        <v>BigBasket Retail Pvt Ltd</v>
      </c>
      <c r="V256" s="2" t="str">
        <f>_xlfn.XLOOKUP(D256,Employees!$A$1:$A$6,Employees!$B$1:$B$6)</f>
        <v>Neha Verma</v>
      </c>
      <c r="W256" s="2">
        <f>_xlfn.XLOOKUP(F256,Categories!$A$1:$A$6,Categories!$C$1:$C$6)</f>
        <v>3</v>
      </c>
    </row>
    <row r="257" spans="1:23" x14ac:dyDescent="0.35">
      <c r="A257" s="2" t="s">
        <v>289</v>
      </c>
      <c r="B257" s="3">
        <v>45678</v>
      </c>
      <c r="C257" s="2" t="s">
        <v>21</v>
      </c>
      <c r="D257" s="2" t="s">
        <v>64</v>
      </c>
      <c r="E257" s="2" t="s">
        <v>20</v>
      </c>
      <c r="F257" s="2" t="s">
        <v>71</v>
      </c>
      <c r="G257" s="2">
        <v>1699</v>
      </c>
      <c r="H257" s="2">
        <v>771</v>
      </c>
      <c r="I257" s="2">
        <v>6064.06</v>
      </c>
      <c r="J257" s="2">
        <v>50</v>
      </c>
      <c r="K257" s="2">
        <f t="shared" si="21"/>
        <v>6014.06</v>
      </c>
      <c r="L257" s="2">
        <v>3669.7</v>
      </c>
      <c r="M257" s="2">
        <f t="shared" si="22"/>
        <v>2344.3600000000006</v>
      </c>
      <c r="N257" s="4">
        <f t="shared" si="23"/>
        <v>0.38981320439104372</v>
      </c>
      <c r="O257" s="2">
        <f t="shared" si="24"/>
        <v>3.5397645673925839</v>
      </c>
      <c r="P257" s="2" t="str">
        <f t="shared" si="25"/>
        <v>HIGH</v>
      </c>
      <c r="Q257" s="2">
        <v>7</v>
      </c>
      <c r="R257" s="2" t="s">
        <v>93</v>
      </c>
      <c r="S257" s="2" t="str">
        <f t="shared" si="26"/>
        <v>Delayed</v>
      </c>
      <c r="T257" s="2" t="str">
        <f t="shared" si="27"/>
        <v>Risk</v>
      </c>
      <c r="U257" s="2" t="str">
        <f>_xlfn.XLOOKUP(C257,Customers!$A$1:$A$11,Customers!$B$1:$B$11)</f>
        <v>Flipkart Internet Pvt Ltd</v>
      </c>
      <c r="V257" s="2" t="str">
        <f>_xlfn.XLOOKUP(D257,Employees!$A$1:$A$6,Employees!$B$1:$B$6)</f>
        <v>Arjun Patel</v>
      </c>
      <c r="W257" s="2">
        <f>_xlfn.XLOOKUP(F257,Categories!$A$1:$A$6,Categories!$C$1:$C$6)</f>
        <v>2.5</v>
      </c>
    </row>
    <row r="258" spans="1:23" x14ac:dyDescent="0.35">
      <c r="A258" s="2" t="s">
        <v>290</v>
      </c>
      <c r="B258" s="3">
        <v>45737</v>
      </c>
      <c r="C258" s="2" t="s">
        <v>33</v>
      </c>
      <c r="D258" s="2" t="s">
        <v>47</v>
      </c>
      <c r="E258" s="2" t="s">
        <v>62</v>
      </c>
      <c r="F258" s="2" t="s">
        <v>75</v>
      </c>
      <c r="G258" s="2">
        <v>1787</v>
      </c>
      <c r="H258" s="2">
        <v>315</v>
      </c>
      <c r="I258" s="2">
        <v>3400.03</v>
      </c>
      <c r="J258" s="2">
        <v>150</v>
      </c>
      <c r="K258" s="2">
        <f t="shared" si="21"/>
        <v>3250.03</v>
      </c>
      <c r="L258" s="2">
        <v>2709.84</v>
      </c>
      <c r="M258" s="2">
        <f t="shared" si="22"/>
        <v>540.19000000000005</v>
      </c>
      <c r="N258" s="4">
        <f t="shared" si="23"/>
        <v>0.16621077343901441</v>
      </c>
      <c r="O258" s="2">
        <f t="shared" si="24"/>
        <v>1.8187073307218804</v>
      </c>
      <c r="P258" s="2" t="str">
        <f t="shared" si="25"/>
        <v>LOW</v>
      </c>
      <c r="Q258" s="2">
        <v>3</v>
      </c>
      <c r="R258" s="2" t="s">
        <v>93</v>
      </c>
      <c r="S258" s="2" t="str">
        <f t="shared" si="26"/>
        <v>Fast</v>
      </c>
      <c r="T258" s="2" t="str">
        <f t="shared" si="27"/>
        <v>Risk</v>
      </c>
      <c r="U258" s="2" t="str">
        <f>_xlfn.XLOOKUP(C258,Customers!$A$1:$A$11,Customers!$B$1:$B$11)</f>
        <v>Sun Pharmaceutical Industries</v>
      </c>
      <c r="V258" s="2" t="str">
        <f>_xlfn.XLOOKUP(D258,Employees!$A$1:$A$6,Employees!$B$1:$B$6)</f>
        <v>Rahul Mehta</v>
      </c>
      <c r="W258" s="2">
        <f>_xlfn.XLOOKUP(F258,Categories!$A$1:$A$6,Categories!$C$1:$C$6)</f>
        <v>2</v>
      </c>
    </row>
    <row r="259" spans="1:23" x14ac:dyDescent="0.35">
      <c r="A259" s="2" t="s">
        <v>380</v>
      </c>
      <c r="B259" s="3">
        <v>45742</v>
      </c>
      <c r="C259" s="2" t="s">
        <v>5</v>
      </c>
      <c r="D259" s="2" t="s">
        <v>51</v>
      </c>
      <c r="E259" s="2" t="s">
        <v>28</v>
      </c>
      <c r="F259" s="2" t="s">
        <v>73</v>
      </c>
      <c r="G259" s="2">
        <v>1952</v>
      </c>
      <c r="H259" s="2">
        <v>441</v>
      </c>
      <c r="I259" s="2">
        <v>3907.27</v>
      </c>
      <c r="J259" s="2">
        <v>50</v>
      </c>
      <c r="K259" s="2">
        <f t="shared" ref="K259:K301" si="28">I259-J259</f>
        <v>3857.27</v>
      </c>
      <c r="L259" s="2">
        <v>3185.47</v>
      </c>
      <c r="M259" s="2">
        <f t="shared" ref="M259:M301" si="29">K259-L259</f>
        <v>671.80000000000018</v>
      </c>
      <c r="N259" s="4">
        <f t="shared" ref="N259:N301" si="30">M259/K259</f>
        <v>0.17416462938814245</v>
      </c>
      <c r="O259" s="2">
        <f t="shared" ref="O259:O301" si="31">K259/G259</f>
        <v>1.9760604508196722</v>
      </c>
      <c r="P259" s="2" t="str">
        <f t="shared" ref="P259:P301" si="32">IF(M259&gt;=2000,"HIGH",IF(M259&gt;=1000,"MEDIUM","LOW"))</f>
        <v>LOW</v>
      </c>
      <c r="Q259" s="2">
        <v>1</v>
      </c>
      <c r="R259" s="2" t="s">
        <v>93</v>
      </c>
      <c r="S259" s="2" t="str">
        <f t="shared" ref="S259:S301" si="33">IF(Q259&lt;=3,"Fast",
   IF(Q259&lt;=5,"Normal","Delayed"))</f>
        <v>Fast</v>
      </c>
      <c r="T259" s="2" t="str">
        <f t="shared" ref="T259:T301" si="34">IF(OR(R259="Pending",R259="Overdue"),"Risk","Clear")</f>
        <v>Risk</v>
      </c>
      <c r="U259" s="2" t="str">
        <f>_xlfn.XLOOKUP(C259,Customers!$A$1:$A$11,Customers!$B$1:$B$11)</f>
        <v xml:space="preserve">  Apollo Hospitals  </v>
      </c>
      <c r="V259" s="2" t="str">
        <f>_xlfn.XLOOKUP(D259,Employees!$A$1:$A$6,Employees!$B$1:$B$6)</f>
        <v>Priya Sharma</v>
      </c>
      <c r="W259" s="2">
        <f>_xlfn.XLOOKUP(F259,Categories!$A$1:$A$6,Categories!$C$1:$C$6)</f>
        <v>3</v>
      </c>
    </row>
    <row r="260" spans="1:23" x14ac:dyDescent="0.35">
      <c r="A260" s="2" t="s">
        <v>381</v>
      </c>
      <c r="B260" s="3">
        <v>45761</v>
      </c>
      <c r="C260" s="2" t="s">
        <v>21</v>
      </c>
      <c r="D260" s="2" t="s">
        <v>64</v>
      </c>
      <c r="E260" s="2" t="s">
        <v>62</v>
      </c>
      <c r="F260" s="2" t="s">
        <v>75</v>
      </c>
      <c r="G260" s="2">
        <v>513</v>
      </c>
      <c r="H260" s="2">
        <v>549</v>
      </c>
      <c r="I260" s="2">
        <v>4350.57</v>
      </c>
      <c r="J260" s="2">
        <v>150</v>
      </c>
      <c r="K260" s="2">
        <f t="shared" si="28"/>
        <v>4200.57</v>
      </c>
      <c r="L260" s="2">
        <v>3203.45</v>
      </c>
      <c r="M260" s="2">
        <f t="shared" si="29"/>
        <v>997.11999999999989</v>
      </c>
      <c r="N260" s="4">
        <f t="shared" si="30"/>
        <v>0.2373773083176807</v>
      </c>
      <c r="O260" s="2">
        <f t="shared" si="31"/>
        <v>8.1882456140350879</v>
      </c>
      <c r="P260" s="2" t="str">
        <f t="shared" si="32"/>
        <v>LOW</v>
      </c>
      <c r="Q260" s="2">
        <v>5</v>
      </c>
      <c r="R260" s="2" t="s">
        <v>90</v>
      </c>
      <c r="S260" s="2" t="str">
        <f t="shared" si="33"/>
        <v>Normal</v>
      </c>
      <c r="T260" s="2" t="str">
        <f t="shared" si="34"/>
        <v>Risk</v>
      </c>
      <c r="U260" s="2" t="str">
        <f>_xlfn.XLOOKUP(C260,Customers!$A$1:$A$11,Customers!$B$1:$B$11)</f>
        <v>Flipkart Internet Pvt Ltd</v>
      </c>
      <c r="V260" s="2" t="str">
        <f>_xlfn.XLOOKUP(D260,Employees!$A$1:$A$6,Employees!$B$1:$B$6)</f>
        <v>Arjun Patel</v>
      </c>
      <c r="W260" s="2">
        <f>_xlfn.XLOOKUP(F260,Categories!$A$1:$A$6,Categories!$C$1:$C$6)</f>
        <v>2</v>
      </c>
    </row>
    <row r="261" spans="1:23" x14ac:dyDescent="0.35">
      <c r="A261" s="2" t="s">
        <v>382</v>
      </c>
      <c r="B261" s="3">
        <v>46095</v>
      </c>
      <c r="C261" s="2" t="s">
        <v>37</v>
      </c>
      <c r="D261" s="2" t="s">
        <v>47</v>
      </c>
      <c r="E261" s="2" t="s">
        <v>40</v>
      </c>
      <c r="F261" s="2" t="s">
        <v>72</v>
      </c>
      <c r="G261" s="2">
        <v>1753</v>
      </c>
      <c r="H261" s="2">
        <v>334</v>
      </c>
      <c r="I261" s="2">
        <v>3693.18</v>
      </c>
      <c r="J261" s="2">
        <v>50</v>
      </c>
      <c r="K261" s="2">
        <f t="shared" si="28"/>
        <v>3643.18</v>
      </c>
      <c r="L261" s="2">
        <v>2506.54</v>
      </c>
      <c r="M261" s="2">
        <f t="shared" si="29"/>
        <v>1136.6399999999999</v>
      </c>
      <c r="N261" s="4">
        <f t="shared" si="30"/>
        <v>0.31199117254706049</v>
      </c>
      <c r="O261" s="2">
        <f t="shared" si="31"/>
        <v>2.0782544209925842</v>
      </c>
      <c r="P261" s="2" t="str">
        <f t="shared" si="32"/>
        <v>MEDIUM</v>
      </c>
      <c r="Q261" s="2">
        <v>6</v>
      </c>
      <c r="R261" s="2" t="s">
        <v>93</v>
      </c>
      <c r="S261" s="2" t="str">
        <f t="shared" si="33"/>
        <v>Delayed</v>
      </c>
      <c r="T261" s="2" t="str">
        <f t="shared" si="34"/>
        <v>Risk</v>
      </c>
      <c r="U261" s="2" t="str">
        <f>_xlfn.XLOOKUP(C261,Customers!$A$1:$A$11,Customers!$B$1:$B$11)</f>
        <v>Lupin Pharmaceuticals</v>
      </c>
      <c r="V261" s="2" t="str">
        <f>_xlfn.XLOOKUP(D261,Employees!$A$1:$A$6,Employees!$B$1:$B$6)</f>
        <v>Rahul Mehta</v>
      </c>
      <c r="W261" s="2">
        <f>_xlfn.XLOOKUP(F261,Categories!$A$1:$A$6,Categories!$C$1:$C$6)</f>
        <v>2</v>
      </c>
    </row>
    <row r="262" spans="1:23" x14ac:dyDescent="0.35">
      <c r="A262" s="2" t="s">
        <v>291</v>
      </c>
      <c r="B262" s="3">
        <v>46095</v>
      </c>
      <c r="C262" s="2" t="s">
        <v>9</v>
      </c>
      <c r="D262" s="2" t="s">
        <v>64</v>
      </c>
      <c r="E262" s="2" t="s">
        <v>28</v>
      </c>
      <c r="F262" s="2" t="s">
        <v>73</v>
      </c>
      <c r="G262" s="2">
        <v>937</v>
      </c>
      <c r="H262" s="2">
        <v>420</v>
      </c>
      <c r="I262" s="2">
        <v>3735.28</v>
      </c>
      <c r="J262" s="2">
        <v>100</v>
      </c>
      <c r="K262" s="2">
        <f t="shared" si="28"/>
        <v>3635.28</v>
      </c>
      <c r="L262" s="2">
        <v>2813.31</v>
      </c>
      <c r="M262" s="2">
        <f t="shared" si="29"/>
        <v>821.97000000000025</v>
      </c>
      <c r="N262" s="4">
        <f t="shared" si="30"/>
        <v>0.22610913052089529</v>
      </c>
      <c r="O262" s="2">
        <f t="shared" si="31"/>
        <v>3.8797011739594454</v>
      </c>
      <c r="P262" s="2" t="str">
        <f t="shared" si="32"/>
        <v>LOW</v>
      </c>
      <c r="Q262" s="2">
        <v>2</v>
      </c>
      <c r="R262" s="2" t="s">
        <v>90</v>
      </c>
      <c r="S262" s="2" t="str">
        <f t="shared" si="33"/>
        <v>Fast</v>
      </c>
      <c r="T262" s="2" t="str">
        <f t="shared" si="34"/>
        <v>Risk</v>
      </c>
      <c r="U262" s="2" t="str">
        <f>_xlfn.XLOOKUP(C262,Customers!$A$1:$A$11,Customers!$B$1:$B$11)</f>
        <v>Reliance Retail Ltd</v>
      </c>
      <c r="V262" s="2" t="str">
        <f>_xlfn.XLOOKUP(D262,Employees!$A$1:$A$6,Employees!$B$1:$B$6)</f>
        <v>Arjun Patel</v>
      </c>
      <c r="W262" s="2">
        <f>_xlfn.XLOOKUP(F262,Categories!$A$1:$A$6,Categories!$C$1:$C$6)</f>
        <v>3</v>
      </c>
    </row>
    <row r="263" spans="1:23" x14ac:dyDescent="0.35">
      <c r="A263" s="2" t="s">
        <v>383</v>
      </c>
      <c r="B263" s="3">
        <v>45696</v>
      </c>
      <c r="C263" s="2" t="s">
        <v>25</v>
      </c>
      <c r="D263" s="2" t="s">
        <v>55</v>
      </c>
      <c r="E263" s="2" t="s">
        <v>20</v>
      </c>
      <c r="F263" s="2" t="s">
        <v>75</v>
      </c>
      <c r="G263" s="2">
        <v>661</v>
      </c>
      <c r="H263" s="2">
        <v>529</v>
      </c>
      <c r="I263" s="2">
        <v>3840.69</v>
      </c>
      <c r="J263" s="2">
        <v>50</v>
      </c>
      <c r="K263" s="2">
        <f t="shared" si="28"/>
        <v>3790.69</v>
      </c>
      <c r="L263" s="2">
        <v>2399.5</v>
      </c>
      <c r="M263" s="2">
        <f t="shared" si="29"/>
        <v>1391.19</v>
      </c>
      <c r="N263" s="4">
        <f t="shared" si="30"/>
        <v>0.36700178595453598</v>
      </c>
      <c r="O263" s="2">
        <f t="shared" si="31"/>
        <v>5.7347806354009077</v>
      </c>
      <c r="P263" s="2" t="str">
        <f t="shared" si="32"/>
        <v>MEDIUM</v>
      </c>
      <c r="Q263" s="2">
        <v>1</v>
      </c>
      <c r="R263" s="2" t="s">
        <v>90</v>
      </c>
      <c r="S263" s="2" t="str">
        <f t="shared" si="33"/>
        <v>Fast</v>
      </c>
      <c r="T263" s="2" t="str">
        <f t="shared" si="34"/>
        <v>Risk</v>
      </c>
      <c r="U263" s="2" t="str">
        <f>_xlfn.XLOOKUP(C263,Customers!$A$1:$A$11,Customers!$B$1:$B$11)</f>
        <v xml:space="preserve"> Amazon Seller Services Pvt Ltd </v>
      </c>
      <c r="V263" s="2" t="str">
        <f>_xlfn.XLOOKUP(D263,Employees!$A$1:$A$6,Employees!$B$1:$B$6)</f>
        <v>Amit Kulkarni</v>
      </c>
      <c r="W263" s="2">
        <f>_xlfn.XLOOKUP(F263,Categories!$A$1:$A$6,Categories!$C$1:$C$6)</f>
        <v>2</v>
      </c>
    </row>
    <row r="264" spans="1:23" x14ac:dyDescent="0.35">
      <c r="A264" s="2" t="s">
        <v>292</v>
      </c>
      <c r="B264" s="3">
        <v>45755</v>
      </c>
      <c r="C264" s="2" t="s">
        <v>9</v>
      </c>
      <c r="D264" s="2" t="s">
        <v>55</v>
      </c>
      <c r="E264" s="2" t="s">
        <v>62</v>
      </c>
      <c r="F264" s="2" t="s">
        <v>72</v>
      </c>
      <c r="G264" s="2">
        <v>1382</v>
      </c>
      <c r="H264" s="2">
        <v>164</v>
      </c>
      <c r="I264" s="2">
        <v>1903.11</v>
      </c>
      <c r="J264" s="2">
        <v>50</v>
      </c>
      <c r="K264" s="2">
        <f t="shared" si="28"/>
        <v>1853.11</v>
      </c>
      <c r="L264" s="2">
        <v>1399.26</v>
      </c>
      <c r="M264" s="2">
        <f t="shared" si="29"/>
        <v>453.84999999999991</v>
      </c>
      <c r="N264" s="4">
        <f t="shared" si="30"/>
        <v>0.24491260637522863</v>
      </c>
      <c r="O264" s="2">
        <f t="shared" si="31"/>
        <v>1.3408900144717799</v>
      </c>
      <c r="P264" s="2" t="str">
        <f t="shared" si="32"/>
        <v>LOW</v>
      </c>
      <c r="Q264" s="2">
        <v>1</v>
      </c>
      <c r="R264" s="2" t="s">
        <v>90</v>
      </c>
      <c r="S264" s="2" t="str">
        <f t="shared" si="33"/>
        <v>Fast</v>
      </c>
      <c r="T264" s="2" t="str">
        <f t="shared" si="34"/>
        <v>Risk</v>
      </c>
      <c r="U264" s="2" t="str">
        <f>_xlfn.XLOOKUP(C264,Customers!$A$1:$A$11,Customers!$B$1:$B$11)</f>
        <v>Reliance Retail Ltd</v>
      </c>
      <c r="V264" s="2" t="str">
        <f>_xlfn.XLOOKUP(D264,Employees!$A$1:$A$6,Employees!$B$1:$B$6)</f>
        <v>Amit Kulkarni</v>
      </c>
      <c r="W264" s="2">
        <f>_xlfn.XLOOKUP(F264,Categories!$A$1:$A$6,Categories!$C$1:$C$6)</f>
        <v>2</v>
      </c>
    </row>
    <row r="265" spans="1:23" x14ac:dyDescent="0.35">
      <c r="A265" s="2" t="s">
        <v>384</v>
      </c>
      <c r="B265" s="3">
        <v>45680</v>
      </c>
      <c r="C265" s="2" t="s">
        <v>13</v>
      </c>
      <c r="D265" s="2" t="s">
        <v>51</v>
      </c>
      <c r="E265" s="2" t="s">
        <v>28</v>
      </c>
      <c r="F265" s="2" t="s">
        <v>74</v>
      </c>
      <c r="G265" s="2">
        <v>1831</v>
      </c>
      <c r="H265" s="2">
        <v>378</v>
      </c>
      <c r="I265" s="2">
        <v>3992.86</v>
      </c>
      <c r="J265" s="2">
        <v>100</v>
      </c>
      <c r="K265" s="2">
        <f t="shared" si="28"/>
        <v>3892.86</v>
      </c>
      <c r="L265" s="2">
        <v>3172.64</v>
      </c>
      <c r="M265" s="2">
        <f t="shared" si="29"/>
        <v>720.22000000000025</v>
      </c>
      <c r="N265" s="4">
        <f t="shared" si="30"/>
        <v>0.18501050641430727</v>
      </c>
      <c r="O265" s="2">
        <f t="shared" si="31"/>
        <v>2.1260841070453305</v>
      </c>
      <c r="P265" s="2" t="str">
        <f t="shared" si="32"/>
        <v>LOW</v>
      </c>
      <c r="Q265" s="2">
        <v>6</v>
      </c>
      <c r="R265" s="2" t="s">
        <v>88</v>
      </c>
      <c r="S265" s="2" t="str">
        <f t="shared" si="33"/>
        <v>Delayed</v>
      </c>
      <c r="T265" s="2" t="str">
        <f t="shared" si="34"/>
        <v>Clear</v>
      </c>
      <c r="U265" s="2" t="str">
        <f>_xlfn.XLOOKUP(C265,Customers!$A$1:$A$11,Customers!$B$1:$B$11)</f>
        <v xml:space="preserve">Tata Steel Limited </v>
      </c>
      <c r="V265" s="2" t="str">
        <f>_xlfn.XLOOKUP(D265,Employees!$A$1:$A$6,Employees!$B$1:$B$6)</f>
        <v>Priya Sharma</v>
      </c>
      <c r="W265" s="2">
        <f>_xlfn.XLOOKUP(F265,Categories!$A$1:$A$6,Categories!$C$1:$C$6)</f>
        <v>1.5</v>
      </c>
    </row>
    <row r="266" spans="1:23" x14ac:dyDescent="0.35">
      <c r="A266" s="2" t="s">
        <v>293</v>
      </c>
      <c r="B266" s="3">
        <v>45725</v>
      </c>
      <c r="C266" s="2" t="s">
        <v>29</v>
      </c>
      <c r="D266" s="2" t="s">
        <v>59</v>
      </c>
      <c r="E266" s="2" t="s">
        <v>40</v>
      </c>
      <c r="F266" s="2" t="s">
        <v>72</v>
      </c>
      <c r="G266" s="2">
        <v>269</v>
      </c>
      <c r="H266" s="2">
        <v>310</v>
      </c>
      <c r="I266" s="2">
        <v>2284.4899999999998</v>
      </c>
      <c r="J266" s="2">
        <v>0</v>
      </c>
      <c r="K266" s="2">
        <f t="shared" si="28"/>
        <v>2284.4899999999998</v>
      </c>
      <c r="L266" s="2">
        <v>1623.31</v>
      </c>
      <c r="M266" s="2">
        <f t="shared" si="29"/>
        <v>661.17999999999984</v>
      </c>
      <c r="N266" s="4">
        <f t="shared" si="30"/>
        <v>0.2894212712684231</v>
      </c>
      <c r="O266" s="2">
        <f t="shared" si="31"/>
        <v>8.4925278810408908</v>
      </c>
      <c r="P266" s="2" t="str">
        <f t="shared" si="32"/>
        <v>LOW</v>
      </c>
      <c r="Q266" s="2">
        <v>7</v>
      </c>
      <c r="R266" s="2" t="s">
        <v>90</v>
      </c>
      <c r="S266" s="2" t="str">
        <f t="shared" si="33"/>
        <v>Delayed</v>
      </c>
      <c r="T266" s="2" t="str">
        <f t="shared" si="34"/>
        <v>Risk</v>
      </c>
      <c r="U266" s="2" t="str">
        <f>_xlfn.XLOOKUP(C266,Customers!$A$1:$A$11,Customers!$B$1:$B$11)</f>
        <v>ITC Limited Foods Division</v>
      </c>
      <c r="V266" s="2" t="str">
        <f>_xlfn.XLOOKUP(D266,Employees!$A$1:$A$6,Employees!$B$1:$B$6)</f>
        <v>Neha Verma</v>
      </c>
      <c r="W266" s="2">
        <f>_xlfn.XLOOKUP(F266,Categories!$A$1:$A$6,Categories!$C$1:$C$6)</f>
        <v>2</v>
      </c>
    </row>
    <row r="267" spans="1:23" x14ac:dyDescent="0.35">
      <c r="A267" s="2" t="s">
        <v>294</v>
      </c>
      <c r="B267" s="3">
        <v>46095</v>
      </c>
      <c r="C267" s="2" t="s">
        <v>29</v>
      </c>
      <c r="D267" s="2" t="s">
        <v>59</v>
      </c>
      <c r="E267" s="2" t="s">
        <v>20</v>
      </c>
      <c r="F267" s="2" t="s">
        <v>72</v>
      </c>
      <c r="G267" s="2">
        <v>1883</v>
      </c>
      <c r="H267" s="2">
        <v>399</v>
      </c>
      <c r="I267" s="2">
        <v>3813.52</v>
      </c>
      <c r="J267" s="2">
        <v>0</v>
      </c>
      <c r="K267" s="2">
        <f t="shared" si="28"/>
        <v>3813.52</v>
      </c>
      <c r="L267" s="2">
        <v>2798.01</v>
      </c>
      <c r="M267" s="2">
        <f t="shared" si="29"/>
        <v>1015.5099999999998</v>
      </c>
      <c r="N267" s="4">
        <f t="shared" si="30"/>
        <v>0.26629203465564616</v>
      </c>
      <c r="O267" s="2">
        <f t="shared" si="31"/>
        <v>2.0252363250132768</v>
      </c>
      <c r="P267" s="2" t="str">
        <f t="shared" si="32"/>
        <v>MEDIUM</v>
      </c>
      <c r="Q267" s="2">
        <v>1</v>
      </c>
      <c r="R267" s="2" t="s">
        <v>93</v>
      </c>
      <c r="S267" s="2" t="str">
        <f t="shared" si="33"/>
        <v>Fast</v>
      </c>
      <c r="T267" s="2" t="str">
        <f t="shared" si="34"/>
        <v>Risk</v>
      </c>
      <c r="U267" s="2" t="str">
        <f>_xlfn.XLOOKUP(C267,Customers!$A$1:$A$11,Customers!$B$1:$B$11)</f>
        <v>ITC Limited Foods Division</v>
      </c>
      <c r="V267" s="2" t="str">
        <f>_xlfn.XLOOKUP(D267,Employees!$A$1:$A$6,Employees!$B$1:$B$6)</f>
        <v>Neha Verma</v>
      </c>
      <c r="W267" s="2">
        <f>_xlfn.XLOOKUP(F267,Categories!$A$1:$A$6,Categories!$C$1:$C$6)</f>
        <v>2</v>
      </c>
    </row>
    <row r="268" spans="1:23" x14ac:dyDescent="0.35">
      <c r="A268" s="2" t="s">
        <v>385</v>
      </c>
      <c r="B268" s="3">
        <v>45665</v>
      </c>
      <c r="C268" s="2" t="s">
        <v>17</v>
      </c>
      <c r="D268" s="2" t="s">
        <v>64</v>
      </c>
      <c r="E268" s="2" t="s">
        <v>40</v>
      </c>
      <c r="F268" s="2" t="s">
        <v>72</v>
      </c>
      <c r="G268" s="2">
        <v>1237</v>
      </c>
      <c r="H268" s="2">
        <v>57</v>
      </c>
      <c r="I268" s="2">
        <v>1089.99</v>
      </c>
      <c r="J268" s="2">
        <v>100</v>
      </c>
      <c r="K268" s="2">
        <f t="shared" si="28"/>
        <v>989.99</v>
      </c>
      <c r="L268" s="2">
        <v>662.52</v>
      </c>
      <c r="M268" s="2">
        <f t="shared" si="29"/>
        <v>327.47000000000003</v>
      </c>
      <c r="N268" s="4">
        <f t="shared" si="30"/>
        <v>0.33078111900120205</v>
      </c>
      <c r="O268" s="2">
        <f t="shared" si="31"/>
        <v>0.80031527890056586</v>
      </c>
      <c r="P268" s="2" t="str">
        <f t="shared" si="32"/>
        <v>LOW</v>
      </c>
      <c r="Q268" s="2">
        <v>4</v>
      </c>
      <c r="R268" s="2" t="s">
        <v>90</v>
      </c>
      <c r="S268" s="2" t="str">
        <f t="shared" si="33"/>
        <v>Normal</v>
      </c>
      <c r="T268" s="2" t="str">
        <f t="shared" si="34"/>
        <v>Risk</v>
      </c>
      <c r="U268" s="2" t="str">
        <f>_xlfn.XLOOKUP(C268,Customers!$A$1:$A$11,Customers!$B$1:$B$11)</f>
        <v xml:space="preserve"> Fortis Healthcare</v>
      </c>
      <c r="V268" s="2" t="str">
        <f>_xlfn.XLOOKUP(D268,Employees!$A$1:$A$6,Employees!$B$1:$B$6)</f>
        <v>Arjun Patel</v>
      </c>
      <c r="W268" s="2">
        <f>_xlfn.XLOOKUP(F268,Categories!$A$1:$A$6,Categories!$C$1:$C$6)</f>
        <v>2</v>
      </c>
    </row>
    <row r="269" spans="1:23" x14ac:dyDescent="0.35">
      <c r="A269" s="2" t="s">
        <v>386</v>
      </c>
      <c r="B269" s="3">
        <v>45751</v>
      </c>
      <c r="C269" s="2" t="s">
        <v>25</v>
      </c>
      <c r="D269" s="2" t="s">
        <v>51</v>
      </c>
      <c r="E269" s="2" t="s">
        <v>40</v>
      </c>
      <c r="F269" s="2" t="s">
        <v>75</v>
      </c>
      <c r="G269" s="2">
        <v>1996</v>
      </c>
      <c r="H269" s="2">
        <v>499</v>
      </c>
      <c r="I269" s="2">
        <v>4801.8599999999997</v>
      </c>
      <c r="J269" s="2">
        <v>50</v>
      </c>
      <c r="K269" s="2">
        <f t="shared" si="28"/>
        <v>4751.8599999999997</v>
      </c>
      <c r="L269" s="2">
        <v>3934.54</v>
      </c>
      <c r="M269" s="2">
        <f t="shared" si="29"/>
        <v>817.31999999999971</v>
      </c>
      <c r="N269" s="4">
        <f t="shared" si="30"/>
        <v>0.17200001683551278</v>
      </c>
      <c r="O269" s="2">
        <f t="shared" si="31"/>
        <v>2.3806913827655309</v>
      </c>
      <c r="P269" s="2" t="str">
        <f t="shared" si="32"/>
        <v>LOW</v>
      </c>
      <c r="Q269" s="2">
        <v>4</v>
      </c>
      <c r="R269" s="2" t="s">
        <v>93</v>
      </c>
      <c r="S269" s="2" t="str">
        <f t="shared" si="33"/>
        <v>Normal</v>
      </c>
      <c r="T269" s="2" t="str">
        <f t="shared" si="34"/>
        <v>Risk</v>
      </c>
      <c r="U269" s="2" t="str">
        <f>_xlfn.XLOOKUP(C269,Customers!$A$1:$A$11,Customers!$B$1:$B$11)</f>
        <v xml:space="preserve"> Amazon Seller Services Pvt Ltd </v>
      </c>
      <c r="V269" s="2" t="str">
        <f>_xlfn.XLOOKUP(D269,Employees!$A$1:$A$6,Employees!$B$1:$B$6)</f>
        <v>Priya Sharma</v>
      </c>
      <c r="W269" s="2">
        <f>_xlfn.XLOOKUP(F269,Categories!$A$1:$A$6,Categories!$C$1:$C$6)</f>
        <v>2</v>
      </c>
    </row>
    <row r="270" spans="1:23" x14ac:dyDescent="0.35">
      <c r="A270" s="2" t="s">
        <v>295</v>
      </c>
      <c r="B270" s="3">
        <v>45902</v>
      </c>
      <c r="C270" s="2" t="s">
        <v>9</v>
      </c>
      <c r="D270" s="2" t="s">
        <v>51</v>
      </c>
      <c r="E270" s="2" t="s">
        <v>20</v>
      </c>
      <c r="F270" s="2" t="s">
        <v>73</v>
      </c>
      <c r="G270" s="2">
        <v>1215</v>
      </c>
      <c r="H270" s="2">
        <v>181</v>
      </c>
      <c r="I270" s="2">
        <v>1845.87</v>
      </c>
      <c r="J270" s="2">
        <v>50</v>
      </c>
      <c r="K270" s="2">
        <f t="shared" si="28"/>
        <v>1795.87</v>
      </c>
      <c r="L270" s="2">
        <v>1212.45</v>
      </c>
      <c r="M270" s="2">
        <f t="shared" si="29"/>
        <v>583.41999999999985</v>
      </c>
      <c r="N270" s="4">
        <f t="shared" si="30"/>
        <v>0.32486761291184768</v>
      </c>
      <c r="O270" s="2">
        <f t="shared" si="31"/>
        <v>1.4780823045267488</v>
      </c>
      <c r="P270" s="2" t="str">
        <f t="shared" si="32"/>
        <v>LOW</v>
      </c>
      <c r="Q270" s="2">
        <v>7</v>
      </c>
      <c r="R270" s="2" t="s">
        <v>90</v>
      </c>
      <c r="S270" s="2" t="str">
        <f t="shared" si="33"/>
        <v>Delayed</v>
      </c>
      <c r="T270" s="2" t="str">
        <f t="shared" si="34"/>
        <v>Risk</v>
      </c>
      <c r="U270" s="2" t="str">
        <f>_xlfn.XLOOKUP(C270,Customers!$A$1:$A$11,Customers!$B$1:$B$11)</f>
        <v>Reliance Retail Ltd</v>
      </c>
      <c r="V270" s="2" t="str">
        <f>_xlfn.XLOOKUP(D270,Employees!$A$1:$A$6,Employees!$B$1:$B$6)</f>
        <v>Priya Sharma</v>
      </c>
      <c r="W270" s="2">
        <f>_xlfn.XLOOKUP(F270,Categories!$A$1:$A$6,Categories!$C$1:$C$6)</f>
        <v>3</v>
      </c>
    </row>
    <row r="271" spans="1:23" x14ac:dyDescent="0.35">
      <c r="A271" s="2" t="s">
        <v>296</v>
      </c>
      <c r="B271" s="3">
        <v>46095</v>
      </c>
      <c r="C271" s="2" t="s">
        <v>25</v>
      </c>
      <c r="D271" s="2" t="s">
        <v>55</v>
      </c>
      <c r="E271" s="2" t="s">
        <v>62</v>
      </c>
      <c r="F271" s="2" t="s">
        <v>72</v>
      </c>
      <c r="G271" s="2">
        <v>1609</v>
      </c>
      <c r="H271" s="2">
        <v>729</v>
      </c>
      <c r="I271" s="2">
        <v>6037.44</v>
      </c>
      <c r="J271" s="2">
        <v>150</v>
      </c>
      <c r="K271" s="2">
        <f t="shared" si="28"/>
        <v>5887.44</v>
      </c>
      <c r="L271" s="2">
        <v>4182.2299999999996</v>
      </c>
      <c r="M271" s="2">
        <f t="shared" si="29"/>
        <v>1705.21</v>
      </c>
      <c r="N271" s="4">
        <f t="shared" si="30"/>
        <v>0.28963522345875292</v>
      </c>
      <c r="O271" s="2">
        <f t="shared" si="31"/>
        <v>3.6590677439403354</v>
      </c>
      <c r="P271" s="2" t="str">
        <f t="shared" si="32"/>
        <v>MEDIUM</v>
      </c>
      <c r="Q271" s="2">
        <v>7</v>
      </c>
      <c r="R271" s="2" t="s">
        <v>88</v>
      </c>
      <c r="S271" s="2" t="str">
        <f t="shared" si="33"/>
        <v>Delayed</v>
      </c>
      <c r="T271" s="2" t="str">
        <f t="shared" si="34"/>
        <v>Clear</v>
      </c>
      <c r="U271" s="2" t="str">
        <f>_xlfn.XLOOKUP(C271,Customers!$A$1:$A$11,Customers!$B$1:$B$11)</f>
        <v xml:space="preserve"> Amazon Seller Services Pvt Ltd </v>
      </c>
      <c r="V271" s="2" t="str">
        <f>_xlfn.XLOOKUP(D271,Employees!$A$1:$A$6,Employees!$B$1:$B$6)</f>
        <v>Amit Kulkarni</v>
      </c>
      <c r="W271" s="2">
        <f>_xlfn.XLOOKUP(F271,Categories!$A$1:$A$6,Categories!$C$1:$C$6)</f>
        <v>2</v>
      </c>
    </row>
    <row r="272" spans="1:23" x14ac:dyDescent="0.35">
      <c r="A272" s="2" t="s">
        <v>297</v>
      </c>
      <c r="B272" s="3">
        <v>45773</v>
      </c>
      <c r="C272" s="2" t="s">
        <v>9</v>
      </c>
      <c r="D272" s="2" t="s">
        <v>55</v>
      </c>
      <c r="E272" s="2" t="s">
        <v>20</v>
      </c>
      <c r="F272" s="2" t="s">
        <v>74</v>
      </c>
      <c r="G272" s="2">
        <v>362</v>
      </c>
      <c r="H272" s="2">
        <v>355</v>
      </c>
      <c r="I272" s="2">
        <v>3317.11</v>
      </c>
      <c r="J272" s="2">
        <v>100</v>
      </c>
      <c r="K272" s="2">
        <f t="shared" si="28"/>
        <v>3217.11</v>
      </c>
      <c r="L272" s="2">
        <v>2398.1999999999998</v>
      </c>
      <c r="M272" s="2">
        <f t="shared" si="29"/>
        <v>818.91000000000031</v>
      </c>
      <c r="N272" s="4">
        <f t="shared" si="30"/>
        <v>0.25454833686134459</v>
      </c>
      <c r="O272" s="2">
        <f t="shared" si="31"/>
        <v>8.8870441988950279</v>
      </c>
      <c r="P272" s="2" t="str">
        <f t="shared" si="32"/>
        <v>LOW</v>
      </c>
      <c r="Q272" s="2">
        <v>5</v>
      </c>
      <c r="R272" s="2" t="s">
        <v>88</v>
      </c>
      <c r="S272" s="2" t="str">
        <f t="shared" si="33"/>
        <v>Normal</v>
      </c>
      <c r="T272" s="2" t="str">
        <f t="shared" si="34"/>
        <v>Clear</v>
      </c>
      <c r="U272" s="2" t="str">
        <f>_xlfn.XLOOKUP(C272,Customers!$A$1:$A$11,Customers!$B$1:$B$11)</f>
        <v>Reliance Retail Ltd</v>
      </c>
      <c r="V272" s="2" t="str">
        <f>_xlfn.XLOOKUP(D272,Employees!$A$1:$A$6,Employees!$B$1:$B$6)</f>
        <v>Amit Kulkarni</v>
      </c>
      <c r="W272" s="2">
        <f>_xlfn.XLOOKUP(F272,Categories!$A$1:$A$6,Categories!$C$1:$C$6)</f>
        <v>1.5</v>
      </c>
    </row>
    <row r="273" spans="1:23" x14ac:dyDescent="0.35">
      <c r="A273" s="2" t="s">
        <v>298</v>
      </c>
      <c r="B273" s="3">
        <v>45680</v>
      </c>
      <c r="C273" s="2" t="s">
        <v>33</v>
      </c>
      <c r="D273" s="2" t="s">
        <v>64</v>
      </c>
      <c r="E273" s="2" t="s">
        <v>62</v>
      </c>
      <c r="F273" s="2" t="s">
        <v>75</v>
      </c>
      <c r="G273" s="2">
        <v>800</v>
      </c>
      <c r="H273" s="2">
        <v>219</v>
      </c>
      <c r="I273" s="2">
        <v>2118.65</v>
      </c>
      <c r="J273" s="2">
        <v>150</v>
      </c>
      <c r="K273" s="2">
        <f t="shared" si="28"/>
        <v>1968.65</v>
      </c>
      <c r="L273" s="2">
        <v>1628.44</v>
      </c>
      <c r="M273" s="2">
        <f t="shared" si="29"/>
        <v>340.21000000000004</v>
      </c>
      <c r="N273" s="4">
        <f t="shared" si="30"/>
        <v>0.1728138572117949</v>
      </c>
      <c r="O273" s="2">
        <f t="shared" si="31"/>
        <v>2.4608125000000003</v>
      </c>
      <c r="P273" s="2" t="str">
        <f t="shared" si="32"/>
        <v>LOW</v>
      </c>
      <c r="Q273" s="2">
        <v>2</v>
      </c>
      <c r="R273" s="2" t="s">
        <v>90</v>
      </c>
      <c r="S273" s="2" t="str">
        <f t="shared" si="33"/>
        <v>Fast</v>
      </c>
      <c r="T273" s="2" t="str">
        <f t="shared" si="34"/>
        <v>Risk</v>
      </c>
      <c r="U273" s="2" t="str">
        <f>_xlfn.XLOOKUP(C273,Customers!$A$1:$A$11,Customers!$B$1:$B$11)</f>
        <v>Sun Pharmaceutical Industries</v>
      </c>
      <c r="V273" s="2" t="str">
        <f>_xlfn.XLOOKUP(D273,Employees!$A$1:$A$6,Employees!$B$1:$B$6)</f>
        <v>Arjun Patel</v>
      </c>
      <c r="W273" s="2">
        <f>_xlfn.XLOOKUP(F273,Categories!$A$1:$A$6,Categories!$C$1:$C$6)</f>
        <v>2</v>
      </c>
    </row>
    <row r="274" spans="1:23" x14ac:dyDescent="0.35">
      <c r="A274" s="2" t="s">
        <v>299</v>
      </c>
      <c r="B274" s="3">
        <v>45872</v>
      </c>
      <c r="C274" s="2" t="s">
        <v>37</v>
      </c>
      <c r="D274" s="2" t="s">
        <v>47</v>
      </c>
      <c r="E274" s="2" t="s">
        <v>28</v>
      </c>
      <c r="F274" s="2" t="s">
        <v>72</v>
      </c>
      <c r="G274" s="2">
        <v>1789</v>
      </c>
      <c r="H274" s="2">
        <v>314</v>
      </c>
      <c r="I274" s="2">
        <v>3156.99</v>
      </c>
      <c r="J274" s="2">
        <v>0</v>
      </c>
      <c r="K274" s="2">
        <f t="shared" si="28"/>
        <v>3156.99</v>
      </c>
      <c r="L274" s="2">
        <v>2336.42</v>
      </c>
      <c r="M274" s="2">
        <f t="shared" si="29"/>
        <v>820.56999999999971</v>
      </c>
      <c r="N274" s="4">
        <f t="shared" si="30"/>
        <v>0.25992163421486913</v>
      </c>
      <c r="O274" s="2">
        <f t="shared" si="31"/>
        <v>1.7646674119619898</v>
      </c>
      <c r="P274" s="2" t="str">
        <f t="shared" si="32"/>
        <v>LOW</v>
      </c>
      <c r="Q274" s="2">
        <v>1</v>
      </c>
      <c r="R274" s="2" t="s">
        <v>88</v>
      </c>
      <c r="S274" s="2" t="str">
        <f t="shared" si="33"/>
        <v>Fast</v>
      </c>
      <c r="T274" s="2" t="str">
        <f t="shared" si="34"/>
        <v>Clear</v>
      </c>
      <c r="U274" s="2" t="str">
        <f>_xlfn.XLOOKUP(C274,Customers!$A$1:$A$11,Customers!$B$1:$B$11)</f>
        <v>Lupin Pharmaceuticals</v>
      </c>
      <c r="V274" s="2" t="str">
        <f>_xlfn.XLOOKUP(D274,Employees!$A$1:$A$6,Employees!$B$1:$B$6)</f>
        <v>Rahul Mehta</v>
      </c>
      <c r="W274" s="2">
        <f>_xlfn.XLOOKUP(F274,Categories!$A$1:$A$6,Categories!$C$1:$C$6)</f>
        <v>2</v>
      </c>
    </row>
    <row r="275" spans="1:23" x14ac:dyDescent="0.35">
      <c r="A275" s="2" t="s">
        <v>387</v>
      </c>
      <c r="B275" s="3">
        <v>45776</v>
      </c>
      <c r="C275" s="2" t="s">
        <v>13</v>
      </c>
      <c r="D275" s="2" t="s">
        <v>59</v>
      </c>
      <c r="E275" s="2" t="s">
        <v>28</v>
      </c>
      <c r="F275" s="2" t="s">
        <v>75</v>
      </c>
      <c r="G275" s="2">
        <v>1276</v>
      </c>
      <c r="H275" s="2">
        <v>524</v>
      </c>
      <c r="I275" s="2">
        <v>4612.4799999999996</v>
      </c>
      <c r="J275" s="2">
        <v>100</v>
      </c>
      <c r="K275" s="2">
        <f t="shared" si="28"/>
        <v>4512.4799999999996</v>
      </c>
      <c r="L275" s="2">
        <v>3009.58</v>
      </c>
      <c r="M275" s="2">
        <f t="shared" si="29"/>
        <v>1502.8999999999996</v>
      </c>
      <c r="N275" s="4">
        <f t="shared" si="30"/>
        <v>0.33305410771903693</v>
      </c>
      <c r="O275" s="2">
        <f t="shared" si="31"/>
        <v>3.5364263322884009</v>
      </c>
      <c r="P275" s="2" t="str">
        <f t="shared" si="32"/>
        <v>MEDIUM</v>
      </c>
      <c r="Q275" s="2">
        <v>1</v>
      </c>
      <c r="R275" s="2" t="s">
        <v>90</v>
      </c>
      <c r="S275" s="2" t="str">
        <f t="shared" si="33"/>
        <v>Fast</v>
      </c>
      <c r="T275" s="2" t="str">
        <f t="shared" si="34"/>
        <v>Risk</v>
      </c>
      <c r="U275" s="2" t="str">
        <f>_xlfn.XLOOKUP(C275,Customers!$A$1:$A$11,Customers!$B$1:$B$11)</f>
        <v xml:space="preserve">Tata Steel Limited </v>
      </c>
      <c r="V275" s="2" t="str">
        <f>_xlfn.XLOOKUP(D275,Employees!$A$1:$A$6,Employees!$B$1:$B$6)</f>
        <v>Neha Verma</v>
      </c>
      <c r="W275" s="2">
        <f>_xlfn.XLOOKUP(F275,Categories!$A$1:$A$6,Categories!$C$1:$C$6)</f>
        <v>2</v>
      </c>
    </row>
    <row r="276" spans="1:23" x14ac:dyDescent="0.35">
      <c r="A276" s="2" t="s">
        <v>300</v>
      </c>
      <c r="B276" s="3">
        <v>45992</v>
      </c>
      <c r="C276" s="2" t="s">
        <v>29</v>
      </c>
      <c r="D276" s="2" t="s">
        <v>55</v>
      </c>
      <c r="E276" s="2" t="s">
        <v>28</v>
      </c>
      <c r="F276" s="2" t="s">
        <v>75</v>
      </c>
      <c r="G276" s="2">
        <v>1460</v>
      </c>
      <c r="H276" s="2">
        <v>461</v>
      </c>
      <c r="I276" s="2">
        <v>4051.85</v>
      </c>
      <c r="J276" s="2">
        <v>150</v>
      </c>
      <c r="K276" s="2">
        <f t="shared" si="28"/>
        <v>3901.85</v>
      </c>
      <c r="L276" s="2">
        <v>2551.85</v>
      </c>
      <c r="M276" s="2">
        <f t="shared" si="29"/>
        <v>1350</v>
      </c>
      <c r="N276" s="4">
        <f t="shared" si="30"/>
        <v>0.3459897228237887</v>
      </c>
      <c r="O276" s="2">
        <f t="shared" si="31"/>
        <v>2.6724999999999999</v>
      </c>
      <c r="P276" s="2" t="str">
        <f t="shared" si="32"/>
        <v>MEDIUM</v>
      </c>
      <c r="Q276" s="2">
        <v>4</v>
      </c>
      <c r="R276" s="2" t="s">
        <v>88</v>
      </c>
      <c r="S276" s="2" t="str">
        <f t="shared" si="33"/>
        <v>Normal</v>
      </c>
      <c r="T276" s="2" t="str">
        <f t="shared" si="34"/>
        <v>Clear</v>
      </c>
      <c r="U276" s="2" t="str">
        <f>_xlfn.XLOOKUP(C276,Customers!$A$1:$A$11,Customers!$B$1:$B$11)</f>
        <v>ITC Limited Foods Division</v>
      </c>
      <c r="V276" s="2" t="str">
        <f>_xlfn.XLOOKUP(D276,Employees!$A$1:$A$6,Employees!$B$1:$B$6)</f>
        <v>Amit Kulkarni</v>
      </c>
      <c r="W276" s="2">
        <f>_xlfn.XLOOKUP(F276,Categories!$A$1:$A$6,Categories!$C$1:$C$6)</f>
        <v>2</v>
      </c>
    </row>
    <row r="277" spans="1:23" x14ac:dyDescent="0.35">
      <c r="A277" s="2" t="s">
        <v>388</v>
      </c>
      <c r="B277" s="3">
        <v>45664</v>
      </c>
      <c r="C277" s="2" t="s">
        <v>9</v>
      </c>
      <c r="D277" s="2" t="s">
        <v>64</v>
      </c>
      <c r="E277" s="2" t="s">
        <v>28</v>
      </c>
      <c r="F277" s="2" t="s">
        <v>75</v>
      </c>
      <c r="G277" s="2">
        <v>1262</v>
      </c>
      <c r="H277" s="2">
        <v>128</v>
      </c>
      <c r="I277" s="2">
        <v>1700.96</v>
      </c>
      <c r="J277" s="2">
        <v>0</v>
      </c>
      <c r="K277" s="2">
        <f t="shared" si="28"/>
        <v>1700.96</v>
      </c>
      <c r="L277" s="2">
        <v>1191.96</v>
      </c>
      <c r="M277" s="2">
        <f t="shared" si="29"/>
        <v>509</v>
      </c>
      <c r="N277" s="4">
        <f t="shared" si="30"/>
        <v>0.29924278054745557</v>
      </c>
      <c r="O277" s="2">
        <f t="shared" si="31"/>
        <v>1.3478288431061807</v>
      </c>
      <c r="P277" s="2" t="str">
        <f t="shared" si="32"/>
        <v>LOW</v>
      </c>
      <c r="Q277" s="2">
        <v>5</v>
      </c>
      <c r="R277" s="2" t="s">
        <v>88</v>
      </c>
      <c r="S277" s="2" t="str">
        <f t="shared" si="33"/>
        <v>Normal</v>
      </c>
      <c r="T277" s="2" t="str">
        <f t="shared" si="34"/>
        <v>Clear</v>
      </c>
      <c r="U277" s="2" t="str">
        <f>_xlfn.XLOOKUP(C277,Customers!$A$1:$A$11,Customers!$B$1:$B$11)</f>
        <v>Reliance Retail Ltd</v>
      </c>
      <c r="V277" s="2" t="str">
        <f>_xlfn.XLOOKUP(D277,Employees!$A$1:$A$6,Employees!$B$1:$B$6)</f>
        <v>Arjun Patel</v>
      </c>
      <c r="W277" s="2">
        <f>_xlfn.XLOOKUP(F277,Categories!$A$1:$A$6,Categories!$C$1:$C$6)</f>
        <v>2</v>
      </c>
    </row>
    <row r="278" spans="1:23" x14ac:dyDescent="0.35">
      <c r="A278" s="2" t="s">
        <v>301</v>
      </c>
      <c r="B278" s="3">
        <v>46095</v>
      </c>
      <c r="C278" s="2" t="s">
        <v>29</v>
      </c>
      <c r="D278" s="2" t="s">
        <v>55</v>
      </c>
      <c r="E278" s="2" t="s">
        <v>28</v>
      </c>
      <c r="F278" s="2" t="s">
        <v>74</v>
      </c>
      <c r="G278" s="2">
        <v>900</v>
      </c>
      <c r="H278" s="2">
        <v>663</v>
      </c>
      <c r="I278" s="2">
        <v>5757.37</v>
      </c>
      <c r="J278" s="2">
        <v>50</v>
      </c>
      <c r="K278" s="2">
        <f t="shared" si="28"/>
        <v>5707.37</v>
      </c>
      <c r="L278" s="2">
        <v>4673.04</v>
      </c>
      <c r="M278" s="2">
        <f t="shared" si="29"/>
        <v>1034.33</v>
      </c>
      <c r="N278" s="4">
        <f t="shared" si="30"/>
        <v>0.18122708007365915</v>
      </c>
      <c r="O278" s="2">
        <f t="shared" si="31"/>
        <v>6.3415222222222223</v>
      </c>
      <c r="P278" s="2" t="str">
        <f t="shared" si="32"/>
        <v>MEDIUM</v>
      </c>
      <c r="Q278" s="2">
        <v>4</v>
      </c>
      <c r="R278" s="2" t="s">
        <v>88</v>
      </c>
      <c r="S278" s="2" t="str">
        <f t="shared" si="33"/>
        <v>Normal</v>
      </c>
      <c r="T278" s="2" t="str">
        <f t="shared" si="34"/>
        <v>Clear</v>
      </c>
      <c r="U278" s="2" t="str">
        <f>_xlfn.XLOOKUP(C278,Customers!$A$1:$A$11,Customers!$B$1:$B$11)</f>
        <v>ITC Limited Foods Division</v>
      </c>
      <c r="V278" s="2" t="str">
        <f>_xlfn.XLOOKUP(D278,Employees!$A$1:$A$6,Employees!$B$1:$B$6)</f>
        <v>Amit Kulkarni</v>
      </c>
      <c r="W278" s="2">
        <f>_xlfn.XLOOKUP(F278,Categories!$A$1:$A$6,Categories!$C$1:$C$6)</f>
        <v>1.5</v>
      </c>
    </row>
    <row r="279" spans="1:23" x14ac:dyDescent="0.35">
      <c r="A279" s="2" t="s">
        <v>302</v>
      </c>
      <c r="B279" s="3">
        <v>45689</v>
      </c>
      <c r="C279" s="2" t="s">
        <v>25</v>
      </c>
      <c r="D279" s="2" t="s">
        <v>47</v>
      </c>
      <c r="E279" s="2" t="s">
        <v>62</v>
      </c>
      <c r="F279" s="2" t="s">
        <v>71</v>
      </c>
      <c r="G279" s="2">
        <v>1947</v>
      </c>
      <c r="H279" s="2">
        <v>106</v>
      </c>
      <c r="I279" s="2">
        <v>1998.92</v>
      </c>
      <c r="J279" s="2">
        <v>150</v>
      </c>
      <c r="K279" s="2">
        <f t="shared" si="28"/>
        <v>1848.92</v>
      </c>
      <c r="L279" s="2">
        <v>1359.32</v>
      </c>
      <c r="M279" s="2">
        <f t="shared" si="29"/>
        <v>489.60000000000014</v>
      </c>
      <c r="N279" s="4">
        <f t="shared" si="30"/>
        <v>0.26480323648400156</v>
      </c>
      <c r="O279" s="2">
        <f t="shared" si="31"/>
        <v>0.94962506420133541</v>
      </c>
      <c r="P279" s="2" t="str">
        <f t="shared" si="32"/>
        <v>LOW</v>
      </c>
      <c r="Q279" s="2">
        <v>5</v>
      </c>
      <c r="R279" s="2" t="s">
        <v>93</v>
      </c>
      <c r="S279" s="2" t="str">
        <f t="shared" si="33"/>
        <v>Normal</v>
      </c>
      <c r="T279" s="2" t="str">
        <f t="shared" si="34"/>
        <v>Risk</v>
      </c>
      <c r="U279" s="2" t="str">
        <f>_xlfn.XLOOKUP(C279,Customers!$A$1:$A$11,Customers!$B$1:$B$11)</f>
        <v xml:space="preserve"> Amazon Seller Services Pvt Ltd </v>
      </c>
      <c r="V279" s="2" t="str">
        <f>_xlfn.XLOOKUP(D279,Employees!$A$1:$A$6,Employees!$B$1:$B$6)</f>
        <v>Rahul Mehta</v>
      </c>
      <c r="W279" s="2">
        <f>_xlfn.XLOOKUP(F279,Categories!$A$1:$A$6,Categories!$C$1:$C$6)</f>
        <v>2.5</v>
      </c>
    </row>
    <row r="280" spans="1:23" x14ac:dyDescent="0.35">
      <c r="A280" s="2" t="s">
        <v>303</v>
      </c>
      <c r="B280" s="3">
        <v>46095</v>
      </c>
      <c r="C280" s="2" t="s">
        <v>29</v>
      </c>
      <c r="D280" s="2" t="s">
        <v>55</v>
      </c>
      <c r="E280" s="2" t="s">
        <v>62</v>
      </c>
      <c r="F280" s="2" t="s">
        <v>74</v>
      </c>
      <c r="G280" s="2">
        <v>1359</v>
      </c>
      <c r="H280" s="2">
        <v>338</v>
      </c>
      <c r="I280" s="2">
        <v>3829.9</v>
      </c>
      <c r="J280" s="2">
        <v>100</v>
      </c>
      <c r="K280" s="2">
        <f t="shared" si="28"/>
        <v>3729.9</v>
      </c>
      <c r="L280" s="2">
        <v>2376.94</v>
      </c>
      <c r="M280" s="2">
        <f t="shared" si="29"/>
        <v>1352.96</v>
      </c>
      <c r="N280" s="4">
        <f t="shared" si="30"/>
        <v>0.36273358535081368</v>
      </c>
      <c r="O280" s="2">
        <f t="shared" si="31"/>
        <v>2.744591611479029</v>
      </c>
      <c r="P280" s="2" t="str">
        <f t="shared" si="32"/>
        <v>MEDIUM</v>
      </c>
      <c r="Q280" s="2">
        <v>6</v>
      </c>
      <c r="R280" s="2" t="s">
        <v>88</v>
      </c>
      <c r="S280" s="2" t="str">
        <f t="shared" si="33"/>
        <v>Delayed</v>
      </c>
      <c r="T280" s="2" t="str">
        <f t="shared" si="34"/>
        <v>Clear</v>
      </c>
      <c r="U280" s="2" t="str">
        <f>_xlfn.XLOOKUP(C280,Customers!$A$1:$A$11,Customers!$B$1:$B$11)</f>
        <v>ITC Limited Foods Division</v>
      </c>
      <c r="V280" s="2" t="str">
        <f>_xlfn.XLOOKUP(D280,Employees!$A$1:$A$6,Employees!$B$1:$B$6)</f>
        <v>Amit Kulkarni</v>
      </c>
      <c r="W280" s="2">
        <f>_xlfn.XLOOKUP(F280,Categories!$A$1:$A$6,Categories!$C$1:$C$6)</f>
        <v>1.5</v>
      </c>
    </row>
    <row r="281" spans="1:23" x14ac:dyDescent="0.35">
      <c r="A281" s="2" t="s">
        <v>304</v>
      </c>
      <c r="B281" s="3">
        <v>45809</v>
      </c>
      <c r="C281" s="2" t="s">
        <v>5</v>
      </c>
      <c r="D281" s="2" t="s">
        <v>51</v>
      </c>
      <c r="E281" s="2" t="s">
        <v>40</v>
      </c>
      <c r="F281" s="2" t="s">
        <v>74</v>
      </c>
      <c r="G281" s="2">
        <v>1690</v>
      </c>
      <c r="H281" s="2">
        <v>549</v>
      </c>
      <c r="I281" s="2">
        <v>4562.25</v>
      </c>
      <c r="J281" s="2">
        <v>0</v>
      </c>
      <c r="K281" s="2">
        <f t="shared" si="28"/>
        <v>4562.25</v>
      </c>
      <c r="L281" s="2">
        <v>3659.14</v>
      </c>
      <c r="M281" s="2">
        <f t="shared" si="29"/>
        <v>903.11000000000013</v>
      </c>
      <c r="N281" s="4">
        <f t="shared" si="30"/>
        <v>0.19795276453504304</v>
      </c>
      <c r="O281" s="2">
        <f t="shared" si="31"/>
        <v>2.6995562130177513</v>
      </c>
      <c r="P281" s="2" t="str">
        <f t="shared" si="32"/>
        <v>LOW</v>
      </c>
      <c r="Q281" s="2">
        <v>7</v>
      </c>
      <c r="R281" s="2" t="s">
        <v>90</v>
      </c>
      <c r="S281" s="2" t="str">
        <f t="shared" si="33"/>
        <v>Delayed</v>
      </c>
      <c r="T281" s="2" t="str">
        <f t="shared" si="34"/>
        <v>Risk</v>
      </c>
      <c r="U281" s="2" t="str">
        <f>_xlfn.XLOOKUP(C281,Customers!$A$1:$A$11,Customers!$B$1:$B$11)</f>
        <v xml:space="preserve">  Apollo Hospitals  </v>
      </c>
      <c r="V281" s="2" t="str">
        <f>_xlfn.XLOOKUP(D281,Employees!$A$1:$A$6,Employees!$B$1:$B$6)</f>
        <v>Priya Sharma</v>
      </c>
      <c r="W281" s="2">
        <f>_xlfn.XLOOKUP(F281,Categories!$A$1:$A$6,Categories!$C$1:$C$6)</f>
        <v>1.5</v>
      </c>
    </row>
    <row r="282" spans="1:23" x14ac:dyDescent="0.35">
      <c r="A282" s="2" t="s">
        <v>305</v>
      </c>
      <c r="B282" s="3">
        <v>46095</v>
      </c>
      <c r="C282" s="2" t="s">
        <v>17</v>
      </c>
      <c r="D282" s="2" t="s">
        <v>59</v>
      </c>
      <c r="E282" s="2" t="s">
        <v>62</v>
      </c>
      <c r="F282" s="2" t="s">
        <v>74</v>
      </c>
      <c r="G282" s="2">
        <v>161</v>
      </c>
      <c r="H282" s="2">
        <v>72</v>
      </c>
      <c r="I282" s="2">
        <v>646.51</v>
      </c>
      <c r="J282" s="2">
        <v>100</v>
      </c>
      <c r="K282" s="2">
        <f t="shared" si="28"/>
        <v>546.51</v>
      </c>
      <c r="L282" s="2">
        <v>462.42</v>
      </c>
      <c r="M282" s="2">
        <f t="shared" si="29"/>
        <v>84.089999999999975</v>
      </c>
      <c r="N282" s="4">
        <f t="shared" si="30"/>
        <v>0.15386726683866714</v>
      </c>
      <c r="O282" s="2">
        <f t="shared" si="31"/>
        <v>3.3944720496894409</v>
      </c>
      <c r="P282" s="2" t="str">
        <f t="shared" si="32"/>
        <v>LOW</v>
      </c>
      <c r="Q282" s="2">
        <v>3</v>
      </c>
      <c r="R282" s="2" t="s">
        <v>88</v>
      </c>
      <c r="S282" s="2" t="str">
        <f t="shared" si="33"/>
        <v>Fast</v>
      </c>
      <c r="T282" s="2" t="str">
        <f t="shared" si="34"/>
        <v>Clear</v>
      </c>
      <c r="U282" s="2" t="str">
        <f>_xlfn.XLOOKUP(C282,Customers!$A$1:$A$11,Customers!$B$1:$B$11)</f>
        <v xml:space="preserve"> Fortis Healthcare</v>
      </c>
      <c r="V282" s="2" t="str">
        <f>_xlfn.XLOOKUP(D282,Employees!$A$1:$A$6,Employees!$B$1:$B$6)</f>
        <v>Neha Verma</v>
      </c>
      <c r="W282" s="2">
        <f>_xlfn.XLOOKUP(F282,Categories!$A$1:$A$6,Categories!$C$1:$C$6)</f>
        <v>1.5</v>
      </c>
    </row>
    <row r="283" spans="1:23" x14ac:dyDescent="0.35">
      <c r="A283" s="2" t="s">
        <v>306</v>
      </c>
      <c r="B283" s="3">
        <v>45748</v>
      </c>
      <c r="C283" s="2" t="s">
        <v>37</v>
      </c>
      <c r="D283" s="2" t="s">
        <v>55</v>
      </c>
      <c r="E283" s="2" t="s">
        <v>40</v>
      </c>
      <c r="F283" s="2" t="s">
        <v>75</v>
      </c>
      <c r="G283" s="2">
        <v>393</v>
      </c>
      <c r="H283" s="2">
        <v>572</v>
      </c>
      <c r="I283" s="2">
        <v>4320</v>
      </c>
      <c r="J283" s="2">
        <v>50</v>
      </c>
      <c r="K283" s="2">
        <f t="shared" si="28"/>
        <v>4270</v>
      </c>
      <c r="L283" s="2">
        <v>3610.98</v>
      </c>
      <c r="M283" s="2">
        <f t="shared" si="29"/>
        <v>659.02</v>
      </c>
      <c r="N283" s="4">
        <f t="shared" si="30"/>
        <v>0.15433723653395784</v>
      </c>
      <c r="O283" s="2">
        <f t="shared" si="31"/>
        <v>10.865139949109414</v>
      </c>
      <c r="P283" s="2" t="str">
        <f t="shared" si="32"/>
        <v>LOW</v>
      </c>
      <c r="Q283" s="2">
        <v>2</v>
      </c>
      <c r="R283" s="2" t="s">
        <v>93</v>
      </c>
      <c r="S283" s="2" t="str">
        <f t="shared" si="33"/>
        <v>Fast</v>
      </c>
      <c r="T283" s="2" t="str">
        <f t="shared" si="34"/>
        <v>Risk</v>
      </c>
      <c r="U283" s="2" t="str">
        <f>_xlfn.XLOOKUP(C283,Customers!$A$1:$A$11,Customers!$B$1:$B$11)</f>
        <v>Lupin Pharmaceuticals</v>
      </c>
      <c r="V283" s="2" t="str">
        <f>_xlfn.XLOOKUP(D283,Employees!$A$1:$A$6,Employees!$B$1:$B$6)</f>
        <v>Amit Kulkarni</v>
      </c>
      <c r="W283" s="2">
        <f>_xlfn.XLOOKUP(F283,Categories!$A$1:$A$6,Categories!$C$1:$C$6)</f>
        <v>2</v>
      </c>
    </row>
    <row r="284" spans="1:23" x14ac:dyDescent="0.35">
      <c r="A284" s="2" t="s">
        <v>307</v>
      </c>
      <c r="B284" s="3">
        <v>45751</v>
      </c>
      <c r="C284" s="2" t="s">
        <v>5</v>
      </c>
      <c r="D284" s="2" t="s">
        <v>47</v>
      </c>
      <c r="E284" s="2" t="s">
        <v>40</v>
      </c>
      <c r="F284" s="2" t="s">
        <v>73</v>
      </c>
      <c r="G284" s="2">
        <v>995</v>
      </c>
      <c r="H284" s="2">
        <v>495</v>
      </c>
      <c r="I284" s="2">
        <v>3897.54</v>
      </c>
      <c r="J284" s="2">
        <v>50</v>
      </c>
      <c r="K284" s="2">
        <f t="shared" si="28"/>
        <v>3847.54</v>
      </c>
      <c r="L284" s="2">
        <v>3233.48</v>
      </c>
      <c r="M284" s="2">
        <f t="shared" si="29"/>
        <v>614.05999999999995</v>
      </c>
      <c r="N284" s="4">
        <f t="shared" si="30"/>
        <v>0.15959808085166105</v>
      </c>
      <c r="O284" s="2">
        <f t="shared" si="31"/>
        <v>3.8668743718592964</v>
      </c>
      <c r="P284" s="2" t="str">
        <f t="shared" si="32"/>
        <v>LOW</v>
      </c>
      <c r="Q284" s="2">
        <v>5</v>
      </c>
      <c r="R284" s="2" t="s">
        <v>90</v>
      </c>
      <c r="S284" s="2" t="str">
        <f t="shared" si="33"/>
        <v>Normal</v>
      </c>
      <c r="T284" s="2" t="str">
        <f t="shared" si="34"/>
        <v>Risk</v>
      </c>
      <c r="U284" s="2" t="str">
        <f>_xlfn.XLOOKUP(C284,Customers!$A$1:$A$11,Customers!$B$1:$B$11)</f>
        <v xml:space="preserve">  Apollo Hospitals  </v>
      </c>
      <c r="V284" s="2" t="str">
        <f>_xlfn.XLOOKUP(D284,Employees!$A$1:$A$6,Employees!$B$1:$B$6)</f>
        <v>Rahul Mehta</v>
      </c>
      <c r="W284" s="2">
        <f>_xlfn.XLOOKUP(F284,Categories!$A$1:$A$6,Categories!$C$1:$C$6)</f>
        <v>3</v>
      </c>
    </row>
    <row r="285" spans="1:23" x14ac:dyDescent="0.35">
      <c r="A285" s="2" t="s">
        <v>308</v>
      </c>
      <c r="B285" s="3">
        <v>45810</v>
      </c>
      <c r="C285" s="2" t="s">
        <v>29</v>
      </c>
      <c r="D285" s="2" t="s">
        <v>55</v>
      </c>
      <c r="E285" s="2" t="s">
        <v>40</v>
      </c>
      <c r="F285" s="2" t="s">
        <v>75</v>
      </c>
      <c r="G285" s="2">
        <v>1559</v>
      </c>
      <c r="H285" s="2">
        <v>569</v>
      </c>
      <c r="I285" s="2">
        <v>5498.94</v>
      </c>
      <c r="J285" s="2">
        <v>50</v>
      </c>
      <c r="K285" s="2">
        <f t="shared" si="28"/>
        <v>5448.94</v>
      </c>
      <c r="L285" s="2">
        <v>4349.88</v>
      </c>
      <c r="M285" s="2">
        <f t="shared" si="29"/>
        <v>1099.0599999999995</v>
      </c>
      <c r="N285" s="4">
        <f t="shared" si="30"/>
        <v>0.2017016153600516</v>
      </c>
      <c r="O285" s="2">
        <f t="shared" si="31"/>
        <v>3.4951507376523412</v>
      </c>
      <c r="P285" s="2" t="str">
        <f t="shared" si="32"/>
        <v>MEDIUM</v>
      </c>
      <c r="Q285" s="2">
        <v>4</v>
      </c>
      <c r="R285" s="2" t="s">
        <v>88</v>
      </c>
      <c r="S285" s="2" t="str">
        <f t="shared" si="33"/>
        <v>Normal</v>
      </c>
      <c r="T285" s="2" t="str">
        <f t="shared" si="34"/>
        <v>Clear</v>
      </c>
      <c r="U285" s="2" t="str">
        <f>_xlfn.XLOOKUP(C285,Customers!$A$1:$A$11,Customers!$B$1:$B$11)</f>
        <v>ITC Limited Foods Division</v>
      </c>
      <c r="V285" s="2" t="str">
        <f>_xlfn.XLOOKUP(D285,Employees!$A$1:$A$6,Employees!$B$1:$B$6)</f>
        <v>Amit Kulkarni</v>
      </c>
      <c r="W285" s="2">
        <f>_xlfn.XLOOKUP(F285,Categories!$A$1:$A$6,Categories!$C$1:$C$6)</f>
        <v>2</v>
      </c>
    </row>
    <row r="286" spans="1:23" x14ac:dyDescent="0.35">
      <c r="A286" s="2" t="s">
        <v>309</v>
      </c>
      <c r="B286" s="3">
        <v>45722</v>
      </c>
      <c r="C286" s="2" t="s">
        <v>5</v>
      </c>
      <c r="D286" s="2" t="s">
        <v>59</v>
      </c>
      <c r="E286" s="2" t="s">
        <v>40</v>
      </c>
      <c r="F286" s="2" t="s">
        <v>71</v>
      </c>
      <c r="G286" s="2">
        <v>434</v>
      </c>
      <c r="H286" s="2">
        <v>378</v>
      </c>
      <c r="I286" s="2">
        <v>3179.8</v>
      </c>
      <c r="J286" s="2">
        <v>100</v>
      </c>
      <c r="K286" s="2">
        <f t="shared" si="28"/>
        <v>3079.8</v>
      </c>
      <c r="L286" s="2">
        <v>2108.6</v>
      </c>
      <c r="M286" s="2">
        <f t="shared" si="29"/>
        <v>971.20000000000027</v>
      </c>
      <c r="N286" s="4">
        <f t="shared" si="30"/>
        <v>0.31534515228261584</v>
      </c>
      <c r="O286" s="2">
        <f t="shared" si="31"/>
        <v>7.0963133640553</v>
      </c>
      <c r="P286" s="2" t="str">
        <f t="shared" si="32"/>
        <v>LOW</v>
      </c>
      <c r="Q286" s="2">
        <v>7</v>
      </c>
      <c r="R286" s="2" t="s">
        <v>90</v>
      </c>
      <c r="S286" s="2" t="str">
        <f t="shared" si="33"/>
        <v>Delayed</v>
      </c>
      <c r="T286" s="2" t="str">
        <f t="shared" si="34"/>
        <v>Risk</v>
      </c>
      <c r="U286" s="2" t="str">
        <f>_xlfn.XLOOKUP(C286,Customers!$A$1:$A$11,Customers!$B$1:$B$11)</f>
        <v xml:space="preserve">  Apollo Hospitals  </v>
      </c>
      <c r="V286" s="2" t="str">
        <f>_xlfn.XLOOKUP(D286,Employees!$A$1:$A$6,Employees!$B$1:$B$6)</f>
        <v>Neha Verma</v>
      </c>
      <c r="W286" s="2">
        <f>_xlfn.XLOOKUP(F286,Categories!$A$1:$A$6,Categories!$C$1:$C$6)</f>
        <v>2.5</v>
      </c>
    </row>
    <row r="287" spans="1:23" x14ac:dyDescent="0.35">
      <c r="A287" s="2" t="s">
        <v>310</v>
      </c>
      <c r="B287" s="3">
        <v>45757</v>
      </c>
      <c r="C287" s="2" t="s">
        <v>25</v>
      </c>
      <c r="D287" s="2" t="s">
        <v>64</v>
      </c>
      <c r="E287" s="2" t="s">
        <v>62</v>
      </c>
      <c r="F287" s="2" t="s">
        <v>73</v>
      </c>
      <c r="G287" s="2">
        <v>559</v>
      </c>
      <c r="H287" s="2">
        <v>259</v>
      </c>
      <c r="I287" s="2">
        <v>2394.38</v>
      </c>
      <c r="J287" s="2">
        <v>150</v>
      </c>
      <c r="K287" s="2">
        <f t="shared" si="28"/>
        <v>2244.38</v>
      </c>
      <c r="L287" s="2">
        <v>1509.09</v>
      </c>
      <c r="M287" s="2">
        <f t="shared" si="29"/>
        <v>735.29000000000019</v>
      </c>
      <c r="N287" s="4">
        <f t="shared" si="30"/>
        <v>0.32761386218020128</v>
      </c>
      <c r="O287" s="2">
        <f t="shared" si="31"/>
        <v>4.0149910554561723</v>
      </c>
      <c r="P287" s="2" t="str">
        <f t="shared" si="32"/>
        <v>LOW</v>
      </c>
      <c r="Q287" s="2">
        <v>5</v>
      </c>
      <c r="R287" s="2" t="s">
        <v>93</v>
      </c>
      <c r="S287" s="2" t="str">
        <f t="shared" si="33"/>
        <v>Normal</v>
      </c>
      <c r="T287" s="2" t="str">
        <f t="shared" si="34"/>
        <v>Risk</v>
      </c>
      <c r="U287" s="2" t="str">
        <f>_xlfn.XLOOKUP(C287,Customers!$A$1:$A$11,Customers!$B$1:$B$11)</f>
        <v xml:space="preserve"> Amazon Seller Services Pvt Ltd </v>
      </c>
      <c r="V287" s="2" t="str">
        <f>_xlfn.XLOOKUP(D287,Employees!$A$1:$A$6,Employees!$B$1:$B$6)</f>
        <v>Arjun Patel</v>
      </c>
      <c r="W287" s="2">
        <f>_xlfn.XLOOKUP(F287,Categories!$A$1:$A$6,Categories!$C$1:$C$6)</f>
        <v>3</v>
      </c>
    </row>
    <row r="288" spans="1:23" x14ac:dyDescent="0.35">
      <c r="A288" s="2" t="s">
        <v>311</v>
      </c>
      <c r="B288" s="3">
        <v>45727</v>
      </c>
      <c r="C288" s="2" t="s">
        <v>9</v>
      </c>
      <c r="D288" s="2" t="s">
        <v>64</v>
      </c>
      <c r="E288" s="2" t="s">
        <v>28</v>
      </c>
      <c r="F288" s="2" t="s">
        <v>75</v>
      </c>
      <c r="G288" s="2">
        <v>1261</v>
      </c>
      <c r="H288" s="2">
        <v>305</v>
      </c>
      <c r="I288" s="2">
        <v>2781</v>
      </c>
      <c r="J288" s="2">
        <v>0</v>
      </c>
      <c r="K288" s="2">
        <f t="shared" si="28"/>
        <v>2781</v>
      </c>
      <c r="L288" s="2">
        <v>2154.86</v>
      </c>
      <c r="M288" s="2">
        <f t="shared" si="29"/>
        <v>626.13999999999987</v>
      </c>
      <c r="N288" s="4">
        <f t="shared" si="30"/>
        <v>0.22514922689679967</v>
      </c>
      <c r="O288" s="2">
        <f t="shared" si="31"/>
        <v>2.2053925455987313</v>
      </c>
      <c r="P288" s="2" t="str">
        <f t="shared" si="32"/>
        <v>LOW</v>
      </c>
      <c r="Q288" s="2">
        <v>2</v>
      </c>
      <c r="R288" s="2" t="s">
        <v>88</v>
      </c>
      <c r="S288" s="2" t="str">
        <f t="shared" si="33"/>
        <v>Fast</v>
      </c>
      <c r="T288" s="2" t="str">
        <f t="shared" si="34"/>
        <v>Clear</v>
      </c>
      <c r="U288" s="2" t="str">
        <f>_xlfn.XLOOKUP(C288,Customers!$A$1:$A$11,Customers!$B$1:$B$11)</f>
        <v>Reliance Retail Ltd</v>
      </c>
      <c r="V288" s="2" t="str">
        <f>_xlfn.XLOOKUP(D288,Employees!$A$1:$A$6,Employees!$B$1:$B$6)</f>
        <v>Arjun Patel</v>
      </c>
      <c r="W288" s="2">
        <f>_xlfn.XLOOKUP(F288,Categories!$A$1:$A$6,Categories!$C$1:$C$6)</f>
        <v>2</v>
      </c>
    </row>
    <row r="289" spans="1:23" x14ac:dyDescent="0.35">
      <c r="A289" s="2" t="s">
        <v>312</v>
      </c>
      <c r="B289" s="3">
        <v>45674</v>
      </c>
      <c r="C289" s="2" t="s">
        <v>41</v>
      </c>
      <c r="D289" s="2" t="s">
        <v>51</v>
      </c>
      <c r="E289" s="2" t="s">
        <v>28</v>
      </c>
      <c r="F289" s="2" t="s">
        <v>74</v>
      </c>
      <c r="G289" s="2">
        <v>1355</v>
      </c>
      <c r="H289" s="2">
        <v>166</v>
      </c>
      <c r="I289" s="2">
        <v>1934.86</v>
      </c>
      <c r="J289" s="2">
        <v>100</v>
      </c>
      <c r="K289" s="2">
        <f t="shared" si="28"/>
        <v>1834.86</v>
      </c>
      <c r="L289" s="2">
        <v>1307.06</v>
      </c>
      <c r="M289" s="2">
        <f t="shared" si="29"/>
        <v>527.79999999999995</v>
      </c>
      <c r="N289" s="4">
        <f t="shared" si="30"/>
        <v>0.28765137394678614</v>
      </c>
      <c r="O289" s="2">
        <f t="shared" si="31"/>
        <v>1.354140221402214</v>
      </c>
      <c r="P289" s="2" t="str">
        <f t="shared" si="32"/>
        <v>LOW</v>
      </c>
      <c r="Q289" s="2">
        <v>6</v>
      </c>
      <c r="R289" s="2" t="s">
        <v>88</v>
      </c>
      <c r="S289" s="2" t="str">
        <f t="shared" si="33"/>
        <v>Delayed</v>
      </c>
      <c r="T289" s="2" t="str">
        <f t="shared" si="34"/>
        <v>Clear</v>
      </c>
      <c r="U289" s="2" t="str">
        <f>_xlfn.XLOOKUP(C289,Customers!$A$1:$A$11,Customers!$B$1:$B$11)</f>
        <v>BigBasket Retail Pvt Ltd</v>
      </c>
      <c r="V289" s="2" t="str">
        <f>_xlfn.XLOOKUP(D289,Employees!$A$1:$A$6,Employees!$B$1:$B$6)</f>
        <v>Priya Sharma</v>
      </c>
      <c r="W289" s="2">
        <f>_xlfn.XLOOKUP(F289,Categories!$A$1:$A$6,Categories!$C$1:$C$6)</f>
        <v>1.5</v>
      </c>
    </row>
    <row r="290" spans="1:23" x14ac:dyDescent="0.35">
      <c r="A290" s="2" t="s">
        <v>313</v>
      </c>
      <c r="B290" s="3">
        <v>45841</v>
      </c>
      <c r="C290" s="2" t="s">
        <v>17</v>
      </c>
      <c r="D290" s="2" t="s">
        <v>55</v>
      </c>
      <c r="E290" s="2" t="s">
        <v>28</v>
      </c>
      <c r="F290" s="2" t="s">
        <v>73</v>
      </c>
      <c r="G290" s="2">
        <v>1203</v>
      </c>
      <c r="H290" s="2">
        <v>602</v>
      </c>
      <c r="I290" s="2">
        <v>6035.24</v>
      </c>
      <c r="J290" s="2">
        <v>150</v>
      </c>
      <c r="K290" s="2">
        <f t="shared" si="28"/>
        <v>5885.24</v>
      </c>
      <c r="L290" s="2">
        <v>4882.66</v>
      </c>
      <c r="M290" s="2">
        <f t="shared" si="29"/>
        <v>1002.5799999999999</v>
      </c>
      <c r="N290" s="4">
        <f t="shared" si="30"/>
        <v>0.17035498977102037</v>
      </c>
      <c r="O290" s="2">
        <f t="shared" si="31"/>
        <v>4.8921363258520367</v>
      </c>
      <c r="P290" s="2" t="str">
        <f t="shared" si="32"/>
        <v>MEDIUM</v>
      </c>
      <c r="Q290" s="2">
        <v>1</v>
      </c>
      <c r="R290" s="2" t="s">
        <v>93</v>
      </c>
      <c r="S290" s="2" t="str">
        <f t="shared" si="33"/>
        <v>Fast</v>
      </c>
      <c r="T290" s="2" t="str">
        <f t="shared" si="34"/>
        <v>Risk</v>
      </c>
      <c r="U290" s="2" t="str">
        <f>_xlfn.XLOOKUP(C290,Customers!$A$1:$A$11,Customers!$B$1:$B$11)</f>
        <v xml:space="preserve"> Fortis Healthcare</v>
      </c>
      <c r="V290" s="2" t="str">
        <f>_xlfn.XLOOKUP(D290,Employees!$A$1:$A$6,Employees!$B$1:$B$6)</f>
        <v>Amit Kulkarni</v>
      </c>
      <c r="W290" s="2">
        <f>_xlfn.XLOOKUP(F290,Categories!$A$1:$A$6,Categories!$C$1:$C$6)</f>
        <v>3</v>
      </c>
    </row>
    <row r="291" spans="1:23" x14ac:dyDescent="0.35">
      <c r="A291" s="2" t="s">
        <v>314</v>
      </c>
      <c r="B291" s="3">
        <v>45873</v>
      </c>
      <c r="C291" s="2" t="s">
        <v>17</v>
      </c>
      <c r="D291" s="2" t="s">
        <v>47</v>
      </c>
      <c r="E291" s="2" t="s">
        <v>40</v>
      </c>
      <c r="F291" s="2" t="s">
        <v>72</v>
      </c>
      <c r="G291" s="2">
        <v>1043</v>
      </c>
      <c r="H291" s="2">
        <v>113</v>
      </c>
      <c r="I291" s="2">
        <v>1569.37</v>
      </c>
      <c r="J291" s="2">
        <v>0</v>
      </c>
      <c r="K291" s="2">
        <f t="shared" si="28"/>
        <v>1569.37</v>
      </c>
      <c r="L291" s="2">
        <v>1219.67</v>
      </c>
      <c r="M291" s="2">
        <f t="shared" si="29"/>
        <v>349.69999999999982</v>
      </c>
      <c r="N291" s="4">
        <f t="shared" si="30"/>
        <v>0.22282826866831904</v>
      </c>
      <c r="O291" s="2">
        <f t="shared" si="31"/>
        <v>1.5046692233940555</v>
      </c>
      <c r="P291" s="2" t="str">
        <f t="shared" si="32"/>
        <v>LOW</v>
      </c>
      <c r="Q291" s="2">
        <v>2</v>
      </c>
      <c r="R291" s="2" t="s">
        <v>88</v>
      </c>
      <c r="S291" s="2" t="str">
        <f t="shared" si="33"/>
        <v>Fast</v>
      </c>
      <c r="T291" s="2" t="str">
        <f t="shared" si="34"/>
        <v>Clear</v>
      </c>
      <c r="U291" s="2" t="str">
        <f>_xlfn.XLOOKUP(C291,Customers!$A$1:$A$11,Customers!$B$1:$B$11)</f>
        <v xml:space="preserve"> Fortis Healthcare</v>
      </c>
      <c r="V291" s="2" t="str">
        <f>_xlfn.XLOOKUP(D291,Employees!$A$1:$A$6,Employees!$B$1:$B$6)</f>
        <v>Rahul Mehta</v>
      </c>
      <c r="W291" s="2">
        <f>_xlfn.XLOOKUP(F291,Categories!$A$1:$A$6,Categories!$C$1:$C$6)</f>
        <v>2</v>
      </c>
    </row>
    <row r="292" spans="1:23" x14ac:dyDescent="0.35">
      <c r="A292" s="2" t="s">
        <v>315</v>
      </c>
      <c r="B292" s="3">
        <v>45687</v>
      </c>
      <c r="C292" s="2" t="s">
        <v>25</v>
      </c>
      <c r="D292" s="2" t="s">
        <v>64</v>
      </c>
      <c r="E292" s="2" t="s">
        <v>62</v>
      </c>
      <c r="F292" s="2" t="s">
        <v>74</v>
      </c>
      <c r="G292" s="2">
        <v>1576</v>
      </c>
      <c r="H292" s="2">
        <v>424</v>
      </c>
      <c r="I292" s="2">
        <v>4313.7</v>
      </c>
      <c r="J292" s="2">
        <v>150</v>
      </c>
      <c r="K292" s="2">
        <f t="shared" si="28"/>
        <v>4163.7</v>
      </c>
      <c r="L292" s="2">
        <v>3061.96</v>
      </c>
      <c r="M292" s="2">
        <f t="shared" si="29"/>
        <v>1101.7399999999998</v>
      </c>
      <c r="N292" s="4">
        <f t="shared" si="30"/>
        <v>0.26460599947162378</v>
      </c>
      <c r="O292" s="2">
        <f t="shared" si="31"/>
        <v>2.6419416243654821</v>
      </c>
      <c r="P292" s="2" t="str">
        <f t="shared" si="32"/>
        <v>MEDIUM</v>
      </c>
      <c r="Q292" s="2">
        <v>4</v>
      </c>
      <c r="R292" s="2" t="s">
        <v>90</v>
      </c>
      <c r="S292" s="2" t="str">
        <f t="shared" si="33"/>
        <v>Normal</v>
      </c>
      <c r="T292" s="2" t="str">
        <f t="shared" si="34"/>
        <v>Risk</v>
      </c>
      <c r="U292" s="2" t="str">
        <f>_xlfn.XLOOKUP(C292,Customers!$A$1:$A$11,Customers!$B$1:$B$11)</f>
        <v xml:space="preserve"> Amazon Seller Services Pvt Ltd </v>
      </c>
      <c r="V292" s="2" t="str">
        <f>_xlfn.XLOOKUP(D292,Employees!$A$1:$A$6,Employees!$B$1:$B$6)</f>
        <v>Arjun Patel</v>
      </c>
      <c r="W292" s="2">
        <f>_xlfn.XLOOKUP(F292,Categories!$A$1:$A$6,Categories!$C$1:$C$6)</f>
        <v>1.5</v>
      </c>
    </row>
    <row r="293" spans="1:23" x14ac:dyDescent="0.35">
      <c r="A293" s="2" t="s">
        <v>316</v>
      </c>
      <c r="B293" s="3">
        <v>45757</v>
      </c>
      <c r="C293" s="2" t="s">
        <v>21</v>
      </c>
      <c r="D293" s="2" t="s">
        <v>64</v>
      </c>
      <c r="E293" s="2" t="s">
        <v>40</v>
      </c>
      <c r="F293" s="2" t="s">
        <v>75</v>
      </c>
      <c r="G293" s="2">
        <v>1819</v>
      </c>
      <c r="H293" s="2">
        <v>72</v>
      </c>
      <c r="I293" s="2">
        <v>1612.88</v>
      </c>
      <c r="J293" s="2">
        <v>0</v>
      </c>
      <c r="K293" s="2">
        <f t="shared" si="28"/>
        <v>1612.88</v>
      </c>
      <c r="L293" s="2">
        <v>1236.25</v>
      </c>
      <c r="M293" s="2">
        <f t="shared" si="29"/>
        <v>376.63000000000011</v>
      </c>
      <c r="N293" s="4">
        <f t="shared" si="30"/>
        <v>0.2335139626010615</v>
      </c>
      <c r="O293" s="2">
        <f t="shared" si="31"/>
        <v>0.88668499175371085</v>
      </c>
      <c r="P293" s="2" t="str">
        <f t="shared" si="32"/>
        <v>LOW</v>
      </c>
      <c r="Q293" s="2">
        <v>8</v>
      </c>
      <c r="R293" s="2" t="s">
        <v>90</v>
      </c>
      <c r="S293" s="2" t="str">
        <f t="shared" si="33"/>
        <v>Delayed</v>
      </c>
      <c r="T293" s="2" t="str">
        <f t="shared" si="34"/>
        <v>Risk</v>
      </c>
      <c r="U293" s="2" t="str">
        <f>_xlfn.XLOOKUP(C293,Customers!$A$1:$A$11,Customers!$B$1:$B$11)</f>
        <v>Flipkart Internet Pvt Ltd</v>
      </c>
      <c r="V293" s="2" t="str">
        <f>_xlfn.XLOOKUP(D293,Employees!$A$1:$A$6,Employees!$B$1:$B$6)</f>
        <v>Arjun Patel</v>
      </c>
      <c r="W293" s="2">
        <f>_xlfn.XLOOKUP(F293,Categories!$A$1:$A$6,Categories!$C$1:$C$6)</f>
        <v>2</v>
      </c>
    </row>
    <row r="294" spans="1:23" x14ac:dyDescent="0.35">
      <c r="A294" s="2" t="s">
        <v>317</v>
      </c>
      <c r="B294" s="3">
        <v>45755</v>
      </c>
      <c r="C294" s="2" t="s">
        <v>25</v>
      </c>
      <c r="D294" s="2" t="s">
        <v>59</v>
      </c>
      <c r="E294" s="2" t="s">
        <v>62</v>
      </c>
      <c r="F294" s="2" t="s">
        <v>72</v>
      </c>
      <c r="G294" s="2">
        <v>510</v>
      </c>
      <c r="H294" s="2">
        <v>537</v>
      </c>
      <c r="I294" s="2">
        <v>4520.5200000000004</v>
      </c>
      <c r="J294" s="2">
        <v>150</v>
      </c>
      <c r="K294" s="2">
        <f t="shared" si="28"/>
        <v>4370.5200000000004</v>
      </c>
      <c r="L294" s="2">
        <v>2842.5</v>
      </c>
      <c r="M294" s="2">
        <f t="shared" si="29"/>
        <v>1528.0200000000004</v>
      </c>
      <c r="N294" s="4">
        <f t="shared" si="30"/>
        <v>0.34961972488399556</v>
      </c>
      <c r="O294" s="2">
        <f t="shared" si="31"/>
        <v>8.5696470588235307</v>
      </c>
      <c r="P294" s="2" t="str">
        <f t="shared" si="32"/>
        <v>MEDIUM</v>
      </c>
      <c r="Q294" s="2">
        <v>7</v>
      </c>
      <c r="R294" s="2" t="s">
        <v>88</v>
      </c>
      <c r="S294" s="2" t="str">
        <f t="shared" si="33"/>
        <v>Delayed</v>
      </c>
      <c r="T294" s="2" t="str">
        <f t="shared" si="34"/>
        <v>Clear</v>
      </c>
      <c r="U294" s="2" t="str">
        <f>_xlfn.XLOOKUP(C294,Customers!$A$1:$A$11,Customers!$B$1:$B$11)</f>
        <v xml:space="preserve"> Amazon Seller Services Pvt Ltd </v>
      </c>
      <c r="V294" s="2" t="str">
        <f>_xlfn.XLOOKUP(D294,Employees!$A$1:$A$6,Employees!$B$1:$B$6)</f>
        <v>Neha Verma</v>
      </c>
      <c r="W294" s="2">
        <f>_xlfn.XLOOKUP(F294,Categories!$A$1:$A$6,Categories!$C$1:$C$6)</f>
        <v>2</v>
      </c>
    </row>
    <row r="295" spans="1:23" x14ac:dyDescent="0.35">
      <c r="A295" s="2" t="s">
        <v>318</v>
      </c>
      <c r="B295" s="3">
        <v>45673</v>
      </c>
      <c r="C295" s="2" t="s">
        <v>17</v>
      </c>
      <c r="D295" s="2" t="s">
        <v>47</v>
      </c>
      <c r="E295" s="2" t="s">
        <v>40</v>
      </c>
      <c r="F295" s="2" t="s">
        <v>74</v>
      </c>
      <c r="G295" s="2">
        <v>1741</v>
      </c>
      <c r="H295" s="2">
        <v>62</v>
      </c>
      <c r="I295" s="2">
        <v>1891.62</v>
      </c>
      <c r="J295" s="2">
        <v>0</v>
      </c>
      <c r="K295" s="2">
        <f t="shared" si="28"/>
        <v>1891.62</v>
      </c>
      <c r="L295" s="2">
        <v>1543.53</v>
      </c>
      <c r="M295" s="2">
        <f t="shared" si="29"/>
        <v>348.08999999999992</v>
      </c>
      <c r="N295" s="4">
        <f t="shared" si="30"/>
        <v>0.18401687442509593</v>
      </c>
      <c r="O295" s="2">
        <f t="shared" si="31"/>
        <v>1.0865134979896611</v>
      </c>
      <c r="P295" s="2" t="str">
        <f t="shared" si="32"/>
        <v>LOW</v>
      </c>
      <c r="Q295" s="2">
        <v>7</v>
      </c>
      <c r="R295" s="2" t="s">
        <v>88</v>
      </c>
      <c r="S295" s="2" t="str">
        <f t="shared" si="33"/>
        <v>Delayed</v>
      </c>
      <c r="T295" s="2" t="str">
        <f t="shared" si="34"/>
        <v>Clear</v>
      </c>
      <c r="U295" s="2" t="str">
        <f>_xlfn.XLOOKUP(C295,Customers!$A$1:$A$11,Customers!$B$1:$B$11)</f>
        <v xml:space="preserve"> Fortis Healthcare</v>
      </c>
      <c r="V295" s="2" t="str">
        <f>_xlfn.XLOOKUP(D295,Employees!$A$1:$A$6,Employees!$B$1:$B$6)</f>
        <v>Rahul Mehta</v>
      </c>
      <c r="W295" s="2">
        <f>_xlfn.XLOOKUP(F295,Categories!$A$1:$A$6,Categories!$C$1:$C$6)</f>
        <v>1.5</v>
      </c>
    </row>
    <row r="296" spans="1:23" x14ac:dyDescent="0.35">
      <c r="A296" s="2" t="s">
        <v>319</v>
      </c>
      <c r="B296" s="3">
        <v>45664</v>
      </c>
      <c r="C296" s="2" t="s">
        <v>17</v>
      </c>
      <c r="D296" s="2" t="s">
        <v>51</v>
      </c>
      <c r="E296" s="2" t="s">
        <v>20</v>
      </c>
      <c r="F296" s="2" t="s">
        <v>71</v>
      </c>
      <c r="G296" s="2">
        <v>138</v>
      </c>
      <c r="H296" s="2">
        <v>671</v>
      </c>
      <c r="I296" s="2">
        <v>5942.06</v>
      </c>
      <c r="J296" s="2">
        <v>100</v>
      </c>
      <c r="K296" s="2">
        <f t="shared" si="28"/>
        <v>5842.06</v>
      </c>
      <c r="L296" s="2">
        <v>4983.67</v>
      </c>
      <c r="M296" s="2">
        <f t="shared" si="29"/>
        <v>858.39000000000033</v>
      </c>
      <c r="N296" s="4">
        <f t="shared" si="30"/>
        <v>0.14693276001958219</v>
      </c>
      <c r="O296" s="2">
        <f t="shared" si="31"/>
        <v>42.333768115942028</v>
      </c>
      <c r="P296" s="2" t="str">
        <f t="shared" si="32"/>
        <v>LOW</v>
      </c>
      <c r="Q296" s="2">
        <v>6</v>
      </c>
      <c r="R296" s="2" t="s">
        <v>93</v>
      </c>
      <c r="S296" s="2" t="str">
        <f t="shared" si="33"/>
        <v>Delayed</v>
      </c>
      <c r="T296" s="2" t="str">
        <f t="shared" si="34"/>
        <v>Risk</v>
      </c>
      <c r="U296" s="2" t="str">
        <f>_xlfn.XLOOKUP(C296,Customers!$A$1:$A$11,Customers!$B$1:$B$11)</f>
        <v xml:space="preserve"> Fortis Healthcare</v>
      </c>
      <c r="V296" s="2" t="str">
        <f>_xlfn.XLOOKUP(D296,Employees!$A$1:$A$6,Employees!$B$1:$B$6)</f>
        <v>Priya Sharma</v>
      </c>
      <c r="W296" s="2">
        <f>_xlfn.XLOOKUP(F296,Categories!$A$1:$A$6,Categories!$C$1:$C$6)</f>
        <v>2.5</v>
      </c>
    </row>
    <row r="297" spans="1:23" x14ac:dyDescent="0.35">
      <c r="A297" s="2" t="s">
        <v>320</v>
      </c>
      <c r="B297" s="3">
        <v>45660</v>
      </c>
      <c r="C297" s="2" t="s">
        <v>13</v>
      </c>
      <c r="D297" s="2" t="s">
        <v>64</v>
      </c>
      <c r="E297" s="2" t="s">
        <v>20</v>
      </c>
      <c r="F297" s="2" t="s">
        <v>74</v>
      </c>
      <c r="G297" s="2">
        <v>1884</v>
      </c>
      <c r="H297" s="2">
        <v>407</v>
      </c>
      <c r="I297" s="2">
        <v>3548.22</v>
      </c>
      <c r="J297" s="2">
        <v>0</v>
      </c>
      <c r="K297" s="2">
        <f t="shared" si="28"/>
        <v>3548.22</v>
      </c>
      <c r="L297" s="2">
        <v>3001.93</v>
      </c>
      <c r="M297" s="2">
        <f t="shared" si="29"/>
        <v>546.29</v>
      </c>
      <c r="N297" s="4">
        <f t="shared" si="30"/>
        <v>0.15396170474209603</v>
      </c>
      <c r="O297" s="2">
        <f t="shared" si="31"/>
        <v>1.8833439490445858</v>
      </c>
      <c r="P297" s="2" t="str">
        <f t="shared" si="32"/>
        <v>LOW</v>
      </c>
      <c r="Q297" s="2">
        <v>3</v>
      </c>
      <c r="R297" s="2" t="s">
        <v>90</v>
      </c>
      <c r="S297" s="2" t="str">
        <f t="shared" si="33"/>
        <v>Fast</v>
      </c>
      <c r="T297" s="2" t="str">
        <f t="shared" si="34"/>
        <v>Risk</v>
      </c>
      <c r="U297" s="2" t="str">
        <f>_xlfn.XLOOKUP(C297,Customers!$A$1:$A$11,Customers!$B$1:$B$11)</f>
        <v xml:space="preserve">Tata Steel Limited </v>
      </c>
      <c r="V297" s="2" t="str">
        <f>_xlfn.XLOOKUP(D297,Employees!$A$1:$A$6,Employees!$B$1:$B$6)</f>
        <v>Arjun Patel</v>
      </c>
      <c r="W297" s="2">
        <f>_xlfn.XLOOKUP(F297,Categories!$A$1:$A$6,Categories!$C$1:$C$6)</f>
        <v>1.5</v>
      </c>
    </row>
    <row r="298" spans="1:23" x14ac:dyDescent="0.35">
      <c r="A298" s="2" t="s">
        <v>389</v>
      </c>
      <c r="B298" s="3">
        <v>45665</v>
      </c>
      <c r="C298" s="2" t="s">
        <v>9</v>
      </c>
      <c r="D298" s="2" t="s">
        <v>64</v>
      </c>
      <c r="E298" s="2" t="s">
        <v>62</v>
      </c>
      <c r="F298" s="2" t="s">
        <v>71</v>
      </c>
      <c r="G298" s="2">
        <v>1574</v>
      </c>
      <c r="H298" s="2">
        <v>671</v>
      </c>
      <c r="I298" s="2">
        <v>5421.75</v>
      </c>
      <c r="J298" s="2">
        <v>100</v>
      </c>
      <c r="K298" s="2">
        <f t="shared" si="28"/>
        <v>5321.75</v>
      </c>
      <c r="L298" s="2">
        <v>3512.54</v>
      </c>
      <c r="M298" s="2">
        <f t="shared" si="29"/>
        <v>1809.21</v>
      </c>
      <c r="N298" s="4">
        <f t="shared" si="30"/>
        <v>0.33996523699910747</v>
      </c>
      <c r="O298" s="2">
        <f t="shared" si="31"/>
        <v>3.381035578144854</v>
      </c>
      <c r="P298" s="2" t="str">
        <f t="shared" si="32"/>
        <v>MEDIUM</v>
      </c>
      <c r="Q298" s="2">
        <v>2</v>
      </c>
      <c r="R298" s="2" t="s">
        <v>90</v>
      </c>
      <c r="S298" s="2" t="str">
        <f t="shared" si="33"/>
        <v>Fast</v>
      </c>
      <c r="T298" s="2" t="str">
        <f t="shared" si="34"/>
        <v>Risk</v>
      </c>
      <c r="U298" s="2" t="str">
        <f>_xlfn.XLOOKUP(C298,Customers!$A$1:$A$11,Customers!$B$1:$B$11)</f>
        <v>Reliance Retail Ltd</v>
      </c>
      <c r="V298" s="2" t="str">
        <f>_xlfn.XLOOKUP(D298,Employees!$A$1:$A$6,Employees!$B$1:$B$6)</f>
        <v>Arjun Patel</v>
      </c>
      <c r="W298" s="2">
        <f>_xlfn.XLOOKUP(F298,Categories!$A$1:$A$6,Categories!$C$1:$C$6)</f>
        <v>2.5</v>
      </c>
    </row>
    <row r="299" spans="1:23" x14ac:dyDescent="0.35">
      <c r="A299" s="2" t="s">
        <v>321</v>
      </c>
      <c r="B299" s="3">
        <v>46095</v>
      </c>
      <c r="C299" s="2" t="s">
        <v>13</v>
      </c>
      <c r="D299" s="2" t="s">
        <v>64</v>
      </c>
      <c r="E299" s="2" t="s">
        <v>20</v>
      </c>
      <c r="F299" s="2" t="s">
        <v>71</v>
      </c>
      <c r="G299" s="2">
        <v>905</v>
      </c>
      <c r="H299" s="2">
        <v>338</v>
      </c>
      <c r="I299" s="2">
        <v>2681.26</v>
      </c>
      <c r="J299" s="2">
        <v>50</v>
      </c>
      <c r="K299" s="2">
        <f t="shared" si="28"/>
        <v>2631.26</v>
      </c>
      <c r="L299" s="2">
        <v>1753.26</v>
      </c>
      <c r="M299" s="2">
        <f t="shared" si="29"/>
        <v>878.00000000000023</v>
      </c>
      <c r="N299" s="4">
        <f t="shared" si="30"/>
        <v>0.33368044206957886</v>
      </c>
      <c r="O299" s="2">
        <f t="shared" si="31"/>
        <v>2.9074696132596687</v>
      </c>
      <c r="P299" s="2" t="str">
        <f t="shared" si="32"/>
        <v>LOW</v>
      </c>
      <c r="Q299" s="2">
        <v>4</v>
      </c>
      <c r="R299" s="2" t="s">
        <v>93</v>
      </c>
      <c r="S299" s="2" t="str">
        <f t="shared" si="33"/>
        <v>Normal</v>
      </c>
      <c r="T299" s="2" t="str">
        <f t="shared" si="34"/>
        <v>Risk</v>
      </c>
      <c r="U299" s="2" t="str">
        <f>_xlfn.XLOOKUP(C299,Customers!$A$1:$A$11,Customers!$B$1:$B$11)</f>
        <v xml:space="preserve">Tata Steel Limited </v>
      </c>
      <c r="V299" s="2" t="str">
        <f>_xlfn.XLOOKUP(D299,Employees!$A$1:$A$6,Employees!$B$1:$B$6)</f>
        <v>Arjun Patel</v>
      </c>
      <c r="W299" s="2">
        <f>_xlfn.XLOOKUP(F299,Categories!$A$1:$A$6,Categories!$C$1:$C$6)</f>
        <v>2.5</v>
      </c>
    </row>
    <row r="300" spans="1:23" x14ac:dyDescent="0.35">
      <c r="A300" s="2" t="s">
        <v>322</v>
      </c>
      <c r="B300" s="3">
        <v>45746</v>
      </c>
      <c r="C300" s="2" t="s">
        <v>21</v>
      </c>
      <c r="D300" s="2" t="s">
        <v>51</v>
      </c>
      <c r="E300" s="2" t="s">
        <v>28</v>
      </c>
      <c r="F300" s="2" t="s">
        <v>72</v>
      </c>
      <c r="G300" s="2">
        <v>1573</v>
      </c>
      <c r="H300" s="2">
        <v>781</v>
      </c>
      <c r="I300" s="2">
        <v>6908.55</v>
      </c>
      <c r="J300" s="2">
        <v>0</v>
      </c>
      <c r="K300" s="2">
        <f t="shared" si="28"/>
        <v>6908.55</v>
      </c>
      <c r="L300" s="2">
        <v>5369.65</v>
      </c>
      <c r="M300" s="2">
        <f t="shared" si="29"/>
        <v>1538.9000000000005</v>
      </c>
      <c r="N300" s="4">
        <f t="shared" si="30"/>
        <v>0.22275296552822235</v>
      </c>
      <c r="O300" s="2">
        <f t="shared" si="31"/>
        <v>4.3919580419580422</v>
      </c>
      <c r="P300" s="2" t="str">
        <f t="shared" si="32"/>
        <v>MEDIUM</v>
      </c>
      <c r="Q300" s="2">
        <v>1</v>
      </c>
      <c r="R300" s="2" t="s">
        <v>88</v>
      </c>
      <c r="S300" s="2" t="str">
        <f t="shared" si="33"/>
        <v>Fast</v>
      </c>
      <c r="T300" s="2" t="str">
        <f t="shared" si="34"/>
        <v>Clear</v>
      </c>
      <c r="U300" s="2" t="str">
        <f>_xlfn.XLOOKUP(C300,Customers!$A$1:$A$11,Customers!$B$1:$B$11)</f>
        <v>Flipkart Internet Pvt Ltd</v>
      </c>
      <c r="V300" s="2" t="str">
        <f>_xlfn.XLOOKUP(D300,Employees!$A$1:$A$6,Employees!$B$1:$B$6)</f>
        <v>Priya Sharma</v>
      </c>
      <c r="W300" s="2">
        <f>_xlfn.XLOOKUP(F300,Categories!$A$1:$A$6,Categories!$C$1:$C$6)</f>
        <v>2</v>
      </c>
    </row>
    <row r="301" spans="1:23" x14ac:dyDescent="0.35">
      <c r="A301" s="2" t="s">
        <v>323</v>
      </c>
      <c r="B301" s="3">
        <v>45676</v>
      </c>
      <c r="C301" s="2" t="s">
        <v>13</v>
      </c>
      <c r="D301" s="2" t="s">
        <v>59</v>
      </c>
      <c r="E301" s="2" t="s">
        <v>20</v>
      </c>
      <c r="F301" s="2" t="s">
        <v>73</v>
      </c>
      <c r="G301" s="2">
        <v>871</v>
      </c>
      <c r="H301" s="2">
        <v>713</v>
      </c>
      <c r="I301" s="2">
        <v>6139.95</v>
      </c>
      <c r="J301" s="2">
        <v>0</v>
      </c>
      <c r="K301" s="2">
        <f t="shared" si="28"/>
        <v>6139.95</v>
      </c>
      <c r="L301" s="2">
        <v>4284.75</v>
      </c>
      <c r="M301" s="2">
        <f t="shared" si="29"/>
        <v>1855.1999999999998</v>
      </c>
      <c r="N301" s="4">
        <f t="shared" si="30"/>
        <v>0.30215229765714702</v>
      </c>
      <c r="O301" s="2">
        <f t="shared" si="31"/>
        <v>7.0493111366245689</v>
      </c>
      <c r="P301" s="2" t="str">
        <f t="shared" si="32"/>
        <v>MEDIUM</v>
      </c>
      <c r="Q301" s="2">
        <v>1</v>
      </c>
      <c r="R301" s="2" t="s">
        <v>88</v>
      </c>
      <c r="S301" s="2" t="str">
        <f t="shared" si="33"/>
        <v>Fast</v>
      </c>
      <c r="T301" s="2" t="str">
        <f t="shared" si="34"/>
        <v>Clear</v>
      </c>
      <c r="U301" s="2" t="str">
        <f>_xlfn.XLOOKUP(C301,Customers!$A$1:$A$11,Customers!$B$1:$B$11)</f>
        <v xml:space="preserve">Tata Steel Limited </v>
      </c>
      <c r="V301" s="2" t="str">
        <f>_xlfn.XLOOKUP(D301,Employees!$A$1:$A$6,Employees!$B$1:$B$6)</f>
        <v>Neha Verma</v>
      </c>
      <c r="W301" s="2">
        <f>_xlfn.XLOOKUP(F301,Categories!$A$1:$A$6,Categories!$C$1:$C$6)</f>
        <v>3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AB4E-CCB0-4C5F-AA14-BE0A39EFA893}">
  <dimension ref="A2:AC28"/>
  <sheetViews>
    <sheetView zoomScale="99" workbookViewId="0">
      <selection activeCell="O32" sqref="O32"/>
    </sheetView>
  </sheetViews>
  <sheetFormatPr defaultRowHeight="14.4" x14ac:dyDescent="0.3"/>
  <cols>
    <col min="1" max="1" width="13.44140625" bestFit="1" customWidth="1"/>
    <col min="2" max="2" width="19.33203125" bestFit="1" customWidth="1"/>
    <col min="3" max="3" width="15.5546875" bestFit="1" customWidth="1"/>
    <col min="4" max="4" width="16.6640625" bestFit="1" customWidth="1"/>
    <col min="5" max="5" width="12.109375" bestFit="1" customWidth="1"/>
    <col min="6" max="6" width="15.5546875" bestFit="1" customWidth="1"/>
    <col min="7" max="7" width="9.5546875" customWidth="1"/>
    <col min="8" max="8" width="14.5546875" bestFit="1" customWidth="1"/>
    <col min="9" max="9" width="18.88671875" bestFit="1" customWidth="1"/>
    <col min="10" max="10" width="15.5546875" bestFit="1" customWidth="1"/>
    <col min="11" max="11" width="12.5546875" bestFit="1" customWidth="1"/>
    <col min="12" max="12" width="18.88671875" bestFit="1" customWidth="1"/>
    <col min="13" max="13" width="12.109375" bestFit="1" customWidth="1"/>
    <col min="14" max="14" width="18" bestFit="1" customWidth="1"/>
    <col min="15" max="15" width="18.88671875" bestFit="1" customWidth="1"/>
    <col min="16" max="16" width="12.109375" bestFit="1" customWidth="1"/>
    <col min="17" max="17" width="18" bestFit="1" customWidth="1"/>
    <col min="18" max="18" width="18.88671875" bestFit="1" customWidth="1"/>
    <col min="19" max="19" width="12.109375" bestFit="1" customWidth="1"/>
    <col min="20" max="20" width="18" bestFit="1" customWidth="1"/>
    <col min="21" max="21" width="18.88671875" bestFit="1" customWidth="1"/>
    <col min="22" max="22" width="12.109375" bestFit="1" customWidth="1"/>
    <col min="23" max="23" width="18" bestFit="1" customWidth="1"/>
    <col min="24" max="24" width="18.88671875" bestFit="1" customWidth="1"/>
    <col min="25" max="25" width="12.109375" bestFit="1" customWidth="1"/>
    <col min="26" max="26" width="18" bestFit="1" customWidth="1"/>
    <col min="27" max="27" width="23.6640625" bestFit="1" customWidth="1"/>
    <col min="28" max="28" width="16.88671875" bestFit="1" customWidth="1"/>
    <col min="29" max="29" width="22.77734375" bestFit="1" customWidth="1"/>
    <col min="30" max="300" width="15.5546875" bestFit="1" customWidth="1"/>
    <col min="301" max="302" width="10.77734375" bestFit="1" customWidth="1"/>
  </cols>
  <sheetData>
    <row r="2" spans="1:29" x14ac:dyDescent="0.3">
      <c r="A2" s="10" t="s">
        <v>865</v>
      </c>
      <c r="B2" t="s">
        <v>866</v>
      </c>
      <c r="D2" s="10" t="s">
        <v>865</v>
      </c>
      <c r="E2" t="s">
        <v>867</v>
      </c>
      <c r="H2" s="10" t="s">
        <v>865</v>
      </c>
      <c r="I2" t="s">
        <v>868</v>
      </c>
      <c r="L2" s="10" t="s">
        <v>863</v>
      </c>
    </row>
    <row r="3" spans="1:29" x14ac:dyDescent="0.3">
      <c r="A3" s="11" t="s">
        <v>40</v>
      </c>
      <c r="B3">
        <v>221311.06999999995</v>
      </c>
      <c r="D3" s="11" t="s">
        <v>71</v>
      </c>
      <c r="E3">
        <v>54664.149999999994</v>
      </c>
      <c r="H3" s="11" t="s">
        <v>872</v>
      </c>
      <c r="I3">
        <v>239</v>
      </c>
      <c r="L3" t="s">
        <v>71</v>
      </c>
      <c r="O3" t="s">
        <v>74</v>
      </c>
      <c r="R3" t="s">
        <v>73</v>
      </c>
      <c r="U3" t="s">
        <v>72</v>
      </c>
      <c r="X3" t="s">
        <v>75</v>
      </c>
      <c r="AA3" t="s">
        <v>869</v>
      </c>
      <c r="AB3" t="s">
        <v>871</v>
      </c>
      <c r="AC3" t="s">
        <v>870</v>
      </c>
    </row>
    <row r="4" spans="1:29" x14ac:dyDescent="0.3">
      <c r="A4" s="11" t="s">
        <v>28</v>
      </c>
      <c r="B4">
        <v>237896.86999999997</v>
      </c>
      <c r="D4" s="11" t="s">
        <v>74</v>
      </c>
      <c r="E4">
        <v>49692.180000000008</v>
      </c>
      <c r="H4" s="12" t="s">
        <v>874</v>
      </c>
      <c r="I4">
        <v>156</v>
      </c>
      <c r="K4" s="10" t="s">
        <v>865</v>
      </c>
      <c r="L4" t="s">
        <v>868</v>
      </c>
      <c r="M4" t="s">
        <v>867</v>
      </c>
      <c r="N4" t="s">
        <v>866</v>
      </c>
      <c r="O4" t="s">
        <v>868</v>
      </c>
      <c r="P4" t="s">
        <v>867</v>
      </c>
      <c r="Q4" t="s">
        <v>866</v>
      </c>
      <c r="R4" t="s">
        <v>868</v>
      </c>
      <c r="S4" t="s">
        <v>867</v>
      </c>
      <c r="T4" t="s">
        <v>866</v>
      </c>
      <c r="U4" t="s">
        <v>868</v>
      </c>
      <c r="V4" t="s">
        <v>867</v>
      </c>
      <c r="W4" t="s">
        <v>866</v>
      </c>
      <c r="X4" t="s">
        <v>868</v>
      </c>
      <c r="Y4" t="s">
        <v>867</v>
      </c>
      <c r="Z4" t="s">
        <v>866</v>
      </c>
    </row>
    <row r="5" spans="1:29" x14ac:dyDescent="0.3">
      <c r="A5" s="11" t="s">
        <v>20</v>
      </c>
      <c r="B5">
        <v>284709.84999999992</v>
      </c>
      <c r="D5" s="11" t="s">
        <v>73</v>
      </c>
      <c r="E5">
        <v>50774.19000000001</v>
      </c>
      <c r="H5" s="13" t="s">
        <v>878</v>
      </c>
      <c r="I5">
        <v>68</v>
      </c>
      <c r="K5" s="11" t="s">
        <v>62</v>
      </c>
      <c r="L5">
        <v>20</v>
      </c>
      <c r="M5">
        <v>19942.009999999995</v>
      </c>
      <c r="N5">
        <v>69216.849999999991</v>
      </c>
      <c r="O5">
        <v>18</v>
      </c>
      <c r="P5">
        <v>14014.849999999997</v>
      </c>
      <c r="Q5">
        <v>56815.37</v>
      </c>
      <c r="R5">
        <v>14</v>
      </c>
      <c r="S5">
        <v>16235.650000000001</v>
      </c>
      <c r="T5">
        <v>61216.75</v>
      </c>
      <c r="U5">
        <v>24</v>
      </c>
      <c r="V5">
        <v>20568.729999999996</v>
      </c>
      <c r="W5">
        <v>83898.290000000008</v>
      </c>
      <c r="X5">
        <v>14</v>
      </c>
      <c r="Y5">
        <v>12232.59</v>
      </c>
      <c r="Z5">
        <v>45186.69</v>
      </c>
      <c r="AA5">
        <v>90</v>
      </c>
      <c r="AB5">
        <v>82993.830000000016</v>
      </c>
      <c r="AC5">
        <v>316333.95</v>
      </c>
    </row>
    <row r="6" spans="1:29" x14ac:dyDescent="0.3">
      <c r="A6" s="11" t="s">
        <v>62</v>
      </c>
      <c r="B6">
        <v>316333.95000000019</v>
      </c>
      <c r="D6" s="11" t="s">
        <v>72</v>
      </c>
      <c r="E6">
        <v>58437.899999999987</v>
      </c>
      <c r="H6" s="13" t="s">
        <v>879</v>
      </c>
      <c r="I6">
        <v>48</v>
      </c>
      <c r="K6" s="11" t="s">
        <v>20</v>
      </c>
      <c r="L6">
        <v>13</v>
      </c>
      <c r="M6">
        <v>14806.11</v>
      </c>
      <c r="N6">
        <v>54660.51</v>
      </c>
      <c r="O6">
        <v>14</v>
      </c>
      <c r="P6">
        <v>11633.8</v>
      </c>
      <c r="Q6">
        <v>54381.39</v>
      </c>
      <c r="R6">
        <v>17</v>
      </c>
      <c r="S6">
        <v>13654.55</v>
      </c>
      <c r="T6">
        <v>51629.839999999989</v>
      </c>
      <c r="U6">
        <v>20</v>
      </c>
      <c r="V6">
        <v>17948.919999999995</v>
      </c>
      <c r="W6">
        <v>77453.070000000007</v>
      </c>
      <c r="X6">
        <v>11</v>
      </c>
      <c r="Y6">
        <v>11279.17</v>
      </c>
      <c r="Z6">
        <v>46585.039999999994</v>
      </c>
      <c r="AA6">
        <v>75</v>
      </c>
      <c r="AB6">
        <v>69322.549999999988</v>
      </c>
      <c r="AC6">
        <v>284709.85000000003</v>
      </c>
    </row>
    <row r="7" spans="1:29" x14ac:dyDescent="0.3">
      <c r="A7" s="11" t="s">
        <v>864</v>
      </c>
      <c r="B7">
        <v>1060251.74</v>
      </c>
      <c r="D7" s="11" t="s">
        <v>75</v>
      </c>
      <c r="E7">
        <v>50463.319999999992</v>
      </c>
      <c r="H7" s="13" t="s">
        <v>880</v>
      </c>
      <c r="I7">
        <v>40</v>
      </c>
      <c r="K7" s="11" t="s">
        <v>28</v>
      </c>
      <c r="L7">
        <v>12</v>
      </c>
      <c r="M7">
        <v>11493.800000000001</v>
      </c>
      <c r="N7">
        <v>49810.239999999991</v>
      </c>
      <c r="O7">
        <v>12</v>
      </c>
      <c r="P7">
        <v>8508.0399999999991</v>
      </c>
      <c r="Q7">
        <v>40042.19</v>
      </c>
      <c r="R7">
        <v>15</v>
      </c>
      <c r="S7">
        <v>11388.140000000001</v>
      </c>
      <c r="T7">
        <v>52825.369999999995</v>
      </c>
      <c r="U7">
        <v>12</v>
      </c>
      <c r="V7">
        <v>10877.45</v>
      </c>
      <c r="W7">
        <v>44400.26</v>
      </c>
      <c r="X7">
        <v>17</v>
      </c>
      <c r="Y7">
        <v>14442.080000000002</v>
      </c>
      <c r="Z7">
        <v>50818.81</v>
      </c>
      <c r="AA7">
        <v>68</v>
      </c>
      <c r="AB7">
        <v>56709.51</v>
      </c>
      <c r="AC7">
        <v>237896.86999999997</v>
      </c>
    </row>
    <row r="8" spans="1:29" x14ac:dyDescent="0.3">
      <c r="D8" s="11" t="s">
        <v>864</v>
      </c>
      <c r="E8">
        <v>264031.74</v>
      </c>
      <c r="H8" s="12" t="s">
        <v>875</v>
      </c>
      <c r="I8">
        <v>63</v>
      </c>
      <c r="K8" s="11" t="s">
        <v>40</v>
      </c>
      <c r="L8">
        <v>9</v>
      </c>
      <c r="M8">
        <v>8422.23</v>
      </c>
      <c r="N8">
        <v>33667.08</v>
      </c>
      <c r="O8">
        <v>17</v>
      </c>
      <c r="P8">
        <v>15535.49</v>
      </c>
      <c r="Q8">
        <v>60163.270000000004</v>
      </c>
      <c r="R8">
        <v>12</v>
      </c>
      <c r="S8">
        <v>9495.8499999999985</v>
      </c>
      <c r="T8">
        <v>37044.36</v>
      </c>
      <c r="U8">
        <v>13</v>
      </c>
      <c r="V8">
        <v>9042.7999999999993</v>
      </c>
      <c r="W8">
        <v>38327.78</v>
      </c>
      <c r="X8">
        <v>16</v>
      </c>
      <c r="Y8">
        <v>12509.48</v>
      </c>
      <c r="Z8">
        <v>52108.58</v>
      </c>
      <c r="AA8">
        <v>67</v>
      </c>
      <c r="AB8">
        <v>55005.849999999991</v>
      </c>
      <c r="AC8">
        <v>221311.07</v>
      </c>
    </row>
    <row r="9" spans="1:29" x14ac:dyDescent="0.3">
      <c r="H9" s="13" t="s">
        <v>881</v>
      </c>
      <c r="I9">
        <v>53</v>
      </c>
      <c r="K9" s="11" t="s">
        <v>864</v>
      </c>
      <c r="L9">
        <v>54</v>
      </c>
      <c r="M9">
        <v>54664.149999999994</v>
      </c>
      <c r="N9">
        <v>207354.67999999996</v>
      </c>
      <c r="O9">
        <v>61</v>
      </c>
      <c r="P9">
        <v>49692.179999999986</v>
      </c>
      <c r="Q9">
        <v>211402.22</v>
      </c>
      <c r="R9">
        <v>58</v>
      </c>
      <c r="S9">
        <v>50774.189999999995</v>
      </c>
      <c r="T9">
        <v>202716.31999999998</v>
      </c>
      <c r="U9">
        <v>69</v>
      </c>
      <c r="V9">
        <v>58437.899999999987</v>
      </c>
      <c r="W9">
        <v>244079.39999999988</v>
      </c>
      <c r="X9">
        <v>58</v>
      </c>
      <c r="Y9">
        <v>50463.319999999985</v>
      </c>
      <c r="Z9">
        <v>194699.12000000002</v>
      </c>
      <c r="AA9">
        <v>300</v>
      </c>
      <c r="AB9">
        <v>264031.74</v>
      </c>
      <c r="AC9">
        <v>1060251.74</v>
      </c>
    </row>
    <row r="10" spans="1:29" x14ac:dyDescent="0.3">
      <c r="H10" s="13" t="s">
        <v>882</v>
      </c>
      <c r="I10">
        <v>5</v>
      </c>
    </row>
    <row r="11" spans="1:29" x14ac:dyDescent="0.3">
      <c r="H11" s="13" t="s">
        <v>883</v>
      </c>
      <c r="I11">
        <v>5</v>
      </c>
    </row>
    <row r="12" spans="1:29" x14ac:dyDescent="0.3">
      <c r="A12" s="10" t="s">
        <v>865</v>
      </c>
      <c r="B12" t="s">
        <v>868</v>
      </c>
      <c r="H12" s="12" t="s">
        <v>876</v>
      </c>
      <c r="I12">
        <v>12</v>
      </c>
    </row>
    <row r="13" spans="1:29" x14ac:dyDescent="0.3">
      <c r="A13" s="11" t="s">
        <v>56</v>
      </c>
      <c r="B13">
        <v>59</v>
      </c>
      <c r="H13" s="13" t="s">
        <v>884</v>
      </c>
      <c r="I13">
        <v>2</v>
      </c>
    </row>
    <row r="14" spans="1:29" x14ac:dyDescent="0.3">
      <c r="A14" s="11" t="s">
        <v>65</v>
      </c>
      <c r="B14">
        <v>59</v>
      </c>
      <c r="H14" s="13" t="s">
        <v>885</v>
      </c>
      <c r="I14">
        <v>5</v>
      </c>
    </row>
    <row r="15" spans="1:29" x14ac:dyDescent="0.3">
      <c r="A15" s="11" t="s">
        <v>60</v>
      </c>
      <c r="B15">
        <v>63</v>
      </c>
      <c r="H15" s="13" t="s">
        <v>886</v>
      </c>
      <c r="I15">
        <v>5</v>
      </c>
    </row>
    <row r="16" spans="1:29" x14ac:dyDescent="0.3">
      <c r="A16" s="11" t="s">
        <v>52</v>
      </c>
      <c r="B16">
        <v>66</v>
      </c>
      <c r="H16" s="12" t="s">
        <v>877</v>
      </c>
      <c r="I16">
        <v>8</v>
      </c>
    </row>
    <row r="17" spans="1:14" x14ac:dyDescent="0.3">
      <c r="A17" s="11" t="s">
        <v>48</v>
      </c>
      <c r="B17">
        <v>53</v>
      </c>
      <c r="H17" s="13" t="s">
        <v>887</v>
      </c>
      <c r="I17">
        <v>2</v>
      </c>
    </row>
    <row r="18" spans="1:14" x14ac:dyDescent="0.3">
      <c r="A18" s="11" t="s">
        <v>864</v>
      </c>
      <c r="B18">
        <v>300</v>
      </c>
      <c r="H18" s="13" t="s">
        <v>888</v>
      </c>
      <c r="I18">
        <v>4</v>
      </c>
    </row>
    <row r="19" spans="1:14" x14ac:dyDescent="0.3">
      <c r="H19" s="13" t="s">
        <v>889</v>
      </c>
      <c r="I19">
        <v>2</v>
      </c>
    </row>
    <row r="20" spans="1:14" x14ac:dyDescent="0.3">
      <c r="H20" s="11" t="s">
        <v>873</v>
      </c>
      <c r="I20">
        <v>61</v>
      </c>
    </row>
    <row r="21" spans="1:14" x14ac:dyDescent="0.3">
      <c r="H21" s="12" t="s">
        <v>874</v>
      </c>
      <c r="I21">
        <v>61</v>
      </c>
    </row>
    <row r="22" spans="1:14" x14ac:dyDescent="0.3">
      <c r="H22" s="13" t="s">
        <v>880</v>
      </c>
      <c r="I22">
        <v>61</v>
      </c>
    </row>
    <row r="23" spans="1:14" x14ac:dyDescent="0.3">
      <c r="H23" s="11" t="s">
        <v>864</v>
      </c>
      <c r="I23">
        <v>300</v>
      </c>
    </row>
    <row r="28" spans="1:14" x14ac:dyDescent="0.3">
      <c r="N28" s="11"/>
    </row>
  </sheetData>
  <pageMargins left="0.7" right="0.7" top="0.75" bottom="0.75" header="0.3" footer="0.3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E113-0532-43F9-960D-F16A7039991C}">
  <dimension ref="A1"/>
  <sheetViews>
    <sheetView topLeftCell="B11" zoomScale="55" zoomScaleNormal="40" workbookViewId="0">
      <selection activeCell="AI17" sqref="AI17"/>
    </sheetView>
  </sheetViews>
  <sheetFormatPr defaultRowHeight="14.4" x14ac:dyDescent="0.3"/>
  <sheetData/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Employees</vt:lpstr>
      <vt:lpstr>Categories</vt:lpstr>
      <vt:lpstr>Targets</vt:lpstr>
      <vt:lpstr>Raw Data</vt:lpstr>
      <vt:lpstr> Cleaned Data Shipments</vt:lpstr>
      <vt:lpstr>Pivot and Charts</vt:lpstr>
      <vt:lpstr>Logistics Performance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marmikapimparkar@gmail.com</cp:lastModifiedBy>
  <dcterms:created xsi:type="dcterms:W3CDTF">2026-03-14T06:45:20Z</dcterms:created>
  <dcterms:modified xsi:type="dcterms:W3CDTF">2026-03-27T09:09:09Z</dcterms:modified>
</cp:coreProperties>
</file>