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is" sheetId="1" r:id="rId3"/>
    <sheet state="visible" name="Termi" sheetId="2" r:id="rId4"/>
    <sheet state="visible" name="Wheat" sheetId="3" r:id="rId5"/>
    <sheet state="visible" name="Campo" sheetId="4" r:id="rId6"/>
    <sheet state="visible" name="Sin" sheetId="5" r:id="rId7"/>
    <sheet state="visible" name="Calc" sheetId="6" r:id="rId8"/>
    <sheet state="visible" name="Página4" sheetId="7" r:id="rId9"/>
    <sheet state="visible" name="Resistor" sheetId="8" r:id="rId10"/>
    <sheet state="visible" name="Diodo" sheetId="9" r:id="rId11"/>
  </sheets>
  <definedNames>
    <definedName name="Mult">Calc!$G$22</definedName>
  </definedNames>
  <calcPr/>
</workbook>
</file>

<file path=xl/sharedStrings.xml><?xml version="1.0" encoding="utf-8"?>
<sst xmlns="http://schemas.openxmlformats.org/spreadsheetml/2006/main" count="32" uniqueCount="25">
  <si>
    <t>x</t>
  </si>
  <si>
    <t>y</t>
  </si>
  <si>
    <t>v</t>
  </si>
  <si>
    <t>t</t>
  </si>
  <si>
    <t>v1</t>
  </si>
  <si>
    <t>v2</t>
  </si>
  <si>
    <t>i2</t>
  </si>
  <si>
    <t>Circuito 1</t>
  </si>
  <si>
    <t>Resistor</t>
  </si>
  <si>
    <t>Diodo</t>
  </si>
  <si>
    <t>Fonte</t>
  </si>
  <si>
    <t>V</t>
  </si>
  <si>
    <t>A</t>
  </si>
  <si>
    <t xml:space="preserve">V </t>
  </si>
  <si>
    <t>I</t>
  </si>
  <si>
    <t>dV</t>
  </si>
  <si>
    <t>dI</t>
  </si>
  <si>
    <t>dA</t>
  </si>
  <si>
    <t>i</t>
  </si>
  <si>
    <t>Circuito 2</t>
  </si>
  <si>
    <t>R_mV</t>
  </si>
  <si>
    <t>R_V</t>
  </si>
  <si>
    <t>R_uA</t>
  </si>
  <si>
    <t>R_mA</t>
  </si>
  <si>
    <t>R_A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</si>
</sst>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#,##0.000"/>
    <numFmt numFmtId="165" formatCode="0.0"/>
    <numFmt numFmtId="166" formatCode="0.00000"/>
    <numFmt numFmtId="167" formatCode="0.0000"/>
    <numFmt numFmtId="168" formatCode="0.000"/>
    <numFmt numFmtId="169" formatCode="0.00000000"/>
    <numFmt numFmtId="170" formatCode="0.00 [$MOhm]"/>
    <numFmt numFmtId="171" formatCode="0E+00"/>
    <numFmt numFmtId="172" formatCode="0.000 [$KOhm]"/>
    <numFmt numFmtId="173" formatCode="0.0 [$Ohm]"/>
  </numFmts>
  <fonts count="4">
    <font>
      <sz val="10.0"/>
      <color rgb="FF000000"/>
      <name val="Arial"/>
    </font>
    <font/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3" numFmtId="1" xfId="0" applyAlignment="1" applyFont="1" applyNumberFormat="1">
      <alignment horizontal="right" vertical="bottom"/>
    </xf>
    <xf borderId="0" fillId="0" fontId="1" numFmtId="165" xfId="0" applyFont="1" applyNumberFormat="1"/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Alignment="1" applyFont="1" applyNumberFormat="1">
      <alignment readingOrder="0"/>
    </xf>
    <xf borderId="0" fillId="0" fontId="1" numFmtId="169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8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 readingOrder="0"/>
    </xf>
    <xf borderId="0" fillId="0" fontId="1" numFmtId="170" xfId="0" applyAlignment="1" applyFont="1" applyNumberFormat="1">
      <alignment horizontal="center" readingOrder="0"/>
    </xf>
    <xf borderId="0" fillId="0" fontId="1" numFmtId="171" xfId="0" applyAlignment="1" applyFont="1" applyNumberFormat="1">
      <alignment horizontal="center" readingOrder="0"/>
    </xf>
    <xf borderId="0" fillId="0" fontId="1" numFmtId="171" xfId="0" applyAlignment="1" applyFont="1" applyNumberFormat="1">
      <alignment horizontal="center"/>
    </xf>
    <xf borderId="0" fillId="0" fontId="1" numFmtId="172" xfId="0" applyAlignment="1" applyFont="1" applyNumberFormat="1">
      <alignment horizontal="center" readingOrder="0"/>
    </xf>
    <xf borderId="0" fillId="0" fontId="1" numFmtId="17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-3.365</v>
      </c>
      <c r="B1" s="5">
        <f>NORMINV(RAND(), A1, ABS(A1/10))</f>
        <v>-2.754149719</v>
      </c>
      <c r="C1" s="5">
        <f>ABS(NORMINV(RAND(), B1/10, ABS(A1/100)))</f>
        <v>0.257494507</v>
      </c>
      <c r="E1" s="6">
        <v>-33.22</v>
      </c>
      <c r="F1" s="8">
        <f>NORMINV(RAND(), E1, ABS(E1/10))</f>
        <v>-31.18753613</v>
      </c>
      <c r="G1" s="8">
        <f>ABS(NORMINV(RAND(), F1/10, ABS(E1/100)))</f>
        <v>3.16961981</v>
      </c>
    </row>
    <row r="2">
      <c r="A2" s="9"/>
      <c r="B2" s="5"/>
      <c r="C2" s="5"/>
      <c r="E2" s="6"/>
      <c r="F2" s="8"/>
      <c r="G2" s="8"/>
    </row>
    <row r="3">
      <c r="A3" s="9"/>
      <c r="B3" s="5"/>
      <c r="C3" s="5"/>
      <c r="E3" s="6"/>
      <c r="F3" s="8"/>
      <c r="G3" s="8"/>
    </row>
    <row r="4">
      <c r="A4" s="9"/>
      <c r="B4" s="5"/>
      <c r="C4" s="5"/>
      <c r="E4" s="6"/>
      <c r="F4" s="8"/>
      <c r="G4" s="8"/>
    </row>
    <row r="5">
      <c r="A5" s="9"/>
      <c r="B5" s="5"/>
      <c r="C5" s="5"/>
      <c r="E5" s="6"/>
      <c r="F5" s="8"/>
      <c r="G5" s="8"/>
    </row>
    <row r="6">
      <c r="A6" s="9"/>
      <c r="B6" s="5"/>
      <c r="C6" s="5"/>
      <c r="E6" s="6"/>
      <c r="F6" s="8"/>
      <c r="G6" s="8"/>
    </row>
    <row r="7">
      <c r="A7" s="9"/>
      <c r="B7" s="5"/>
      <c r="C7" s="5"/>
      <c r="E7" s="6"/>
      <c r="F7" s="8"/>
      <c r="G7" s="8"/>
    </row>
    <row r="8">
      <c r="A8" s="9"/>
      <c r="B8" s="5"/>
      <c r="C8" s="5"/>
      <c r="E8" s="6"/>
      <c r="F8" s="8"/>
      <c r="G8" s="8"/>
    </row>
    <row r="9">
      <c r="A9" s="9"/>
      <c r="B9" s="5"/>
      <c r="C9" s="5"/>
      <c r="E9" s="6"/>
      <c r="F9" s="8"/>
      <c r="G9" s="8"/>
    </row>
    <row r="10">
      <c r="A10" s="9"/>
      <c r="B10" s="5"/>
      <c r="C10" s="5"/>
      <c r="E10" s="6"/>
      <c r="F10" s="8"/>
      <c r="G10" s="8"/>
    </row>
    <row r="11">
      <c r="A11" s="9"/>
      <c r="B11" s="5"/>
      <c r="C11" s="5"/>
      <c r="E11" s="6"/>
      <c r="F11" s="8"/>
      <c r="G11" s="8"/>
    </row>
    <row r="14">
      <c r="A14" s="10">
        <v>-3.365</v>
      </c>
      <c r="B14" s="5">
        <v>-3.06565480202924</v>
      </c>
      <c r="C14" s="5">
        <v>0.2942745812158885</v>
      </c>
      <c r="E14" s="10">
        <v>-33.22</v>
      </c>
      <c r="F14" s="5">
        <v>-34.37735931461463</v>
      </c>
      <c r="G14" s="5">
        <v>3.155834403540676</v>
      </c>
    </row>
    <row r="15">
      <c r="A15" s="10">
        <v>-2.63</v>
      </c>
      <c r="B15" s="5">
        <v>-2.697820260991617</v>
      </c>
      <c r="C15" s="5">
        <v>0.267609567093087</v>
      </c>
      <c r="E15" s="10">
        <v>-26.6</v>
      </c>
      <c r="F15" s="5">
        <v>-27.956810814424713</v>
      </c>
      <c r="G15" s="5">
        <v>3.067109821358365</v>
      </c>
    </row>
    <row r="16">
      <c r="A16" s="10">
        <v>-1.882</v>
      </c>
      <c r="B16" s="5">
        <v>-1.6928123627128842</v>
      </c>
      <c r="C16" s="5">
        <v>0.1847744877495005</v>
      </c>
      <c r="E16" s="10">
        <v>-20.05</v>
      </c>
      <c r="F16" s="5">
        <v>-15.83306299549988</v>
      </c>
      <c r="G16" s="5">
        <v>1.6469590547482669</v>
      </c>
    </row>
    <row r="17">
      <c r="A17" s="10">
        <v>-1.342</v>
      </c>
      <c r="B17" s="5">
        <v>-1.4716803993339278</v>
      </c>
      <c r="C17" s="5">
        <v>0.16178491702423825</v>
      </c>
      <c r="E17" s="10">
        <v>-13.58</v>
      </c>
      <c r="F17" s="5">
        <v>-10.788396946464283</v>
      </c>
      <c r="G17" s="5">
        <v>0.9366120440032973</v>
      </c>
    </row>
    <row r="18">
      <c r="A18" s="10">
        <v>-0.689</v>
      </c>
      <c r="B18" s="5">
        <v>-0.6158522045134696</v>
      </c>
      <c r="C18" s="5">
        <v>0.06066663034884838</v>
      </c>
      <c r="E18" s="10">
        <v>-6.99</v>
      </c>
      <c r="F18" s="5">
        <v>-7.9364518813710845</v>
      </c>
      <c r="G18" s="5">
        <v>0.7163679516306565</v>
      </c>
    </row>
    <row r="19">
      <c r="A19" s="10">
        <v>-0.05</v>
      </c>
      <c r="B19" s="5">
        <v>-0.04376508722107383</v>
      </c>
      <c r="C19" s="6">
        <v>0.015123742698909</v>
      </c>
      <c r="E19" s="10">
        <v>-0.05</v>
      </c>
      <c r="F19" s="5">
        <v>-0.05002350086987138</v>
      </c>
      <c r="G19" s="6">
        <v>0.114909423455255</v>
      </c>
    </row>
    <row r="20">
      <c r="A20" s="10">
        <v>0.693</v>
      </c>
      <c r="B20" s="5">
        <v>0.7173121391736564</v>
      </c>
      <c r="C20" s="5">
        <v>0.0842738114027768</v>
      </c>
      <c r="E20" s="10">
        <v>7.0</v>
      </c>
      <c r="F20" s="5">
        <v>7.430798289484368</v>
      </c>
      <c r="G20" s="5">
        <v>0.7219827305030277</v>
      </c>
    </row>
    <row r="21">
      <c r="A21" s="10">
        <v>1.343</v>
      </c>
      <c r="B21" s="5">
        <v>1.2549865929952913</v>
      </c>
      <c r="C21" s="5">
        <v>0.1295459837949978</v>
      </c>
      <c r="E21" s="10">
        <v>13.56</v>
      </c>
      <c r="F21" s="5">
        <v>13.371898355889243</v>
      </c>
      <c r="G21" s="5">
        <v>1.3578376304804745</v>
      </c>
    </row>
    <row r="22">
      <c r="A22" s="10">
        <v>1.996</v>
      </c>
      <c r="B22" s="5">
        <v>2.3534060462678648</v>
      </c>
      <c r="C22" s="5">
        <v>0.19618434407144608</v>
      </c>
      <c r="E22" s="10">
        <v>20.16</v>
      </c>
      <c r="F22" s="5">
        <v>21.558016280543317</v>
      </c>
      <c r="G22" s="5">
        <v>2.1574317098819336</v>
      </c>
    </row>
    <row r="23">
      <c r="A23" s="10">
        <v>2.634</v>
      </c>
      <c r="B23" s="5">
        <v>2.4807653008448214</v>
      </c>
      <c r="C23" s="5">
        <v>0.2678004225647656</v>
      </c>
      <c r="E23" s="10">
        <v>26.61</v>
      </c>
      <c r="F23" s="5">
        <v>31.335690474601268</v>
      </c>
      <c r="G23" s="5">
        <v>2.89523342755551</v>
      </c>
    </row>
    <row r="24">
      <c r="A24" s="10">
        <v>3.284</v>
      </c>
      <c r="B24" s="5">
        <v>3.3804484243822737</v>
      </c>
      <c r="C24" s="5">
        <v>0.35752296083767016</v>
      </c>
      <c r="E24" s="10">
        <v>33.19</v>
      </c>
      <c r="F24" s="5">
        <v>33.32226416860534</v>
      </c>
      <c r="G24" s="5">
        <v>3.32887112659683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20.0</v>
      </c>
      <c r="B1">
        <f t="shared" ref="B1:B11" si="1">A1+273</f>
        <v>293</v>
      </c>
      <c r="C1" s="4">
        <f t="shared" ref="C1:C11" si="2">NORMINV(RAND(), B1, 1.5)</f>
        <v>292.864194</v>
      </c>
      <c r="D1" s="2">
        <f t="shared" ref="D1:D11" si="3">ABS(NORMINV(RAND(), 1.5, 0.5))</f>
        <v>0.8349628053</v>
      </c>
      <c r="F1" s="7">
        <f t="shared" ref="F1:F11" si="4">10^(2011/B1-3.06)</f>
        <v>6360.353132</v>
      </c>
      <c r="G1" s="7">
        <f t="shared" ref="G1:G11" si="5">NORMINV(RAND(), F1, ABS(F1/50))</f>
        <v>6403.946968</v>
      </c>
      <c r="H1" s="7">
        <f t="shared" ref="H1:H11" si="6">ABS(NORMINV(RAND(), G1/50, F1/200))</f>
        <v>120.0971716</v>
      </c>
      <c r="L1" s="4">
        <v>294.92588685246926</v>
      </c>
      <c r="M1" s="4">
        <v>0.7280439501667508</v>
      </c>
      <c r="N1" s="4">
        <v>6296.342462811163</v>
      </c>
      <c r="O1" s="4">
        <v>144.35496406869612</v>
      </c>
    </row>
    <row r="2">
      <c r="A2" s="1">
        <v>25.0</v>
      </c>
      <c r="B2">
        <f t="shared" si="1"/>
        <v>298</v>
      </c>
      <c r="C2" s="4">
        <f t="shared" si="2"/>
        <v>298.8506128</v>
      </c>
      <c r="D2" s="2">
        <f t="shared" si="3"/>
        <v>1.263404242</v>
      </c>
      <c r="F2" s="7">
        <f t="shared" si="4"/>
        <v>4878.902594</v>
      </c>
      <c r="G2" s="7">
        <f t="shared" si="5"/>
        <v>5010.848046</v>
      </c>
      <c r="H2" s="7">
        <f t="shared" si="6"/>
        <v>97.95616894</v>
      </c>
      <c r="L2" s="4">
        <v>296.4692486023859</v>
      </c>
      <c r="M2" s="4">
        <v>2.0984507946458493</v>
      </c>
      <c r="N2" s="4">
        <v>4878.4980024303795</v>
      </c>
      <c r="O2" s="4">
        <v>80.31976479074568</v>
      </c>
    </row>
    <row r="3">
      <c r="A3" s="1">
        <v>30.0</v>
      </c>
      <c r="B3">
        <f t="shared" si="1"/>
        <v>303</v>
      </c>
      <c r="C3" s="4">
        <f t="shared" si="2"/>
        <v>303.3988175</v>
      </c>
      <c r="D3" s="2">
        <f t="shared" si="3"/>
        <v>1.707317898</v>
      </c>
      <c r="F3" s="7">
        <f t="shared" si="4"/>
        <v>3775.406302</v>
      </c>
      <c r="G3" s="7">
        <f t="shared" si="5"/>
        <v>3745.365019</v>
      </c>
      <c r="H3" s="7">
        <f t="shared" si="6"/>
        <v>77.48873091</v>
      </c>
      <c r="L3" s="4">
        <v>302.9364542552796</v>
      </c>
      <c r="M3" s="4">
        <v>0.8280660516915301</v>
      </c>
      <c r="N3" s="4">
        <v>3763.6566876152974</v>
      </c>
      <c r="O3" s="4">
        <v>89.05608340534448</v>
      </c>
    </row>
    <row r="4">
      <c r="A4" s="1">
        <v>35.0</v>
      </c>
      <c r="B4">
        <f t="shared" si="1"/>
        <v>308</v>
      </c>
      <c r="C4" s="4">
        <f t="shared" si="2"/>
        <v>308.3012735</v>
      </c>
      <c r="D4" s="2">
        <f t="shared" si="3"/>
        <v>2.273860311</v>
      </c>
      <c r="F4" s="7">
        <f t="shared" si="4"/>
        <v>2945.918849</v>
      </c>
      <c r="G4" s="7">
        <f t="shared" si="5"/>
        <v>3037.894305</v>
      </c>
      <c r="H4" s="7">
        <f t="shared" si="6"/>
        <v>41.29760241</v>
      </c>
      <c r="L4" s="4">
        <v>306.9588734164041</v>
      </c>
      <c r="M4" s="4">
        <v>1.696816822386932</v>
      </c>
      <c r="N4" s="4">
        <v>2889.843752897905</v>
      </c>
      <c r="O4" s="4">
        <v>61.48926215528381</v>
      </c>
    </row>
    <row r="5">
      <c r="A5" s="1">
        <v>40.0</v>
      </c>
      <c r="B5">
        <f t="shared" si="1"/>
        <v>313</v>
      </c>
      <c r="C5" s="4">
        <f t="shared" si="2"/>
        <v>312.375061</v>
      </c>
      <c r="D5" s="2">
        <f t="shared" si="3"/>
        <v>1.438964039</v>
      </c>
      <c r="F5" s="7">
        <f t="shared" si="4"/>
        <v>2316.968491</v>
      </c>
      <c r="G5" s="7">
        <f t="shared" si="5"/>
        <v>2274.624264</v>
      </c>
      <c r="H5" s="7">
        <f t="shared" si="6"/>
        <v>56.26825556</v>
      </c>
      <c r="L5" s="4">
        <v>310.5027056631136</v>
      </c>
      <c r="M5" s="4">
        <v>1.4939302613068324</v>
      </c>
      <c r="N5" s="4">
        <v>2337.099187853674</v>
      </c>
      <c r="O5" s="4">
        <v>55.708481150770666</v>
      </c>
    </row>
    <row r="6">
      <c r="A6" s="1">
        <v>45.0</v>
      </c>
      <c r="B6">
        <f t="shared" si="1"/>
        <v>318</v>
      </c>
      <c r="C6" s="4">
        <f t="shared" si="2"/>
        <v>317.533477</v>
      </c>
      <c r="D6" s="2">
        <f t="shared" si="3"/>
        <v>1.848724853</v>
      </c>
      <c r="F6" s="7">
        <f t="shared" si="4"/>
        <v>1836.112854</v>
      </c>
      <c r="G6" s="7">
        <f t="shared" si="5"/>
        <v>1785.490638</v>
      </c>
      <c r="H6" s="7">
        <f t="shared" si="6"/>
        <v>39.41982268</v>
      </c>
      <c r="L6" s="4">
        <v>318.2661439343368</v>
      </c>
      <c r="M6" s="4">
        <v>1.9538220988881443</v>
      </c>
      <c r="N6" s="4">
        <v>1770.1493364439652</v>
      </c>
      <c r="O6" s="4">
        <v>45.51362338829897</v>
      </c>
    </row>
    <row r="7">
      <c r="A7" s="1">
        <v>50.0</v>
      </c>
      <c r="B7">
        <f t="shared" si="1"/>
        <v>323</v>
      </c>
      <c r="C7" s="4">
        <f t="shared" si="2"/>
        <v>322.1188674</v>
      </c>
      <c r="D7" s="2">
        <f t="shared" si="3"/>
        <v>2.08603983</v>
      </c>
      <c r="F7" s="7">
        <f t="shared" si="4"/>
        <v>1465.568736</v>
      </c>
      <c r="G7" s="7">
        <f t="shared" si="5"/>
        <v>1499.208017</v>
      </c>
      <c r="H7" s="7">
        <f t="shared" si="6"/>
        <v>24.82067302</v>
      </c>
      <c r="L7" s="4">
        <v>323.2693183282106</v>
      </c>
      <c r="M7" s="4">
        <v>1.4378389879848748</v>
      </c>
      <c r="N7" s="4">
        <v>1482.6765747549803</v>
      </c>
      <c r="O7" s="4">
        <v>41.70709409929825</v>
      </c>
    </row>
    <row r="8">
      <c r="A8" s="1">
        <v>60.0</v>
      </c>
      <c r="B8">
        <f t="shared" si="1"/>
        <v>333</v>
      </c>
      <c r="C8" s="4">
        <f t="shared" si="2"/>
        <v>333.2554331</v>
      </c>
      <c r="D8" s="2">
        <f t="shared" si="3"/>
        <v>1.644295394</v>
      </c>
      <c r="F8" s="7">
        <f t="shared" si="4"/>
        <v>952.8818154</v>
      </c>
      <c r="G8" s="7">
        <f t="shared" si="5"/>
        <v>934.6731748</v>
      </c>
      <c r="H8" s="7">
        <f t="shared" si="6"/>
        <v>17.85875478</v>
      </c>
      <c r="L8" s="4">
        <v>333.48146611499124</v>
      </c>
      <c r="M8" s="4">
        <v>1.2838234722132962</v>
      </c>
      <c r="N8" s="4">
        <v>960.1295484789606</v>
      </c>
      <c r="O8" s="4">
        <v>16.467923498424057</v>
      </c>
    </row>
    <row r="9">
      <c r="A9" s="1">
        <v>70.0</v>
      </c>
      <c r="B9">
        <f t="shared" si="1"/>
        <v>343</v>
      </c>
      <c r="C9" s="4">
        <f t="shared" si="2"/>
        <v>343.426831</v>
      </c>
      <c r="D9" s="2">
        <f t="shared" si="3"/>
        <v>1.772211104</v>
      </c>
      <c r="F9" s="7">
        <f t="shared" si="4"/>
        <v>635.2925478</v>
      </c>
      <c r="G9" s="7">
        <f t="shared" si="5"/>
        <v>626.5123604</v>
      </c>
      <c r="H9" s="7">
        <f t="shared" si="6"/>
        <v>12.03831352</v>
      </c>
      <c r="L9" s="4">
        <v>343.16933299955616</v>
      </c>
      <c r="M9" s="4">
        <v>1.1422583071969088</v>
      </c>
      <c r="N9" s="4">
        <v>632.1755316166402</v>
      </c>
      <c r="O9" s="4">
        <v>15.229917548037747</v>
      </c>
    </row>
    <row r="10">
      <c r="A10" s="1">
        <v>80.0</v>
      </c>
      <c r="B10">
        <f t="shared" si="1"/>
        <v>353</v>
      </c>
      <c r="C10" s="4">
        <f t="shared" si="2"/>
        <v>352.2852463</v>
      </c>
      <c r="D10" s="2">
        <f t="shared" si="3"/>
        <v>1.334232716</v>
      </c>
      <c r="F10" s="7">
        <f t="shared" si="4"/>
        <v>433.3949561</v>
      </c>
      <c r="G10" s="7">
        <f t="shared" si="5"/>
        <v>442.8347041</v>
      </c>
      <c r="H10" s="7">
        <f t="shared" si="6"/>
        <v>8.947804049</v>
      </c>
      <c r="L10" s="4">
        <v>350.46330434866735</v>
      </c>
      <c r="M10" s="4">
        <v>1.9849489150300579</v>
      </c>
      <c r="N10" s="4">
        <v>443.658911845397</v>
      </c>
      <c r="O10" s="4">
        <v>9.726877790391658</v>
      </c>
    </row>
    <row r="11">
      <c r="A11" s="1">
        <v>90.0</v>
      </c>
      <c r="B11">
        <f t="shared" si="1"/>
        <v>363</v>
      </c>
      <c r="C11" s="4">
        <f t="shared" si="2"/>
        <v>362.1210899</v>
      </c>
      <c r="D11" s="2">
        <f t="shared" si="3"/>
        <v>1.527647872</v>
      </c>
      <c r="F11" s="7">
        <f t="shared" si="4"/>
        <v>301.9568621</v>
      </c>
      <c r="G11" s="7">
        <f t="shared" si="5"/>
        <v>304.4320485</v>
      </c>
      <c r="H11" s="7">
        <f t="shared" si="6"/>
        <v>8.338477309</v>
      </c>
      <c r="L11" s="4">
        <v>361.9182063697404</v>
      </c>
      <c r="M11" s="4">
        <v>1.7904268713568672</v>
      </c>
      <c r="N11" s="4">
        <v>300.6728541383196</v>
      </c>
      <c r="O11" s="4">
        <v>6.015075357261664</v>
      </c>
    </row>
    <row r="13">
      <c r="B13" s="11">
        <f t="shared" ref="B13:C13" si="7">1/B1</f>
        <v>0.003412969283</v>
      </c>
      <c r="C13" s="11">
        <f t="shared" si="7"/>
        <v>0.003414551934</v>
      </c>
      <c r="D13" s="11">
        <f t="shared" ref="D13:D23" si="10">D1/C1^2</f>
        <v>0.000009734969042</v>
      </c>
      <c r="F13" s="5">
        <f t="shared" ref="F13:G13" si="8">LN(F1)</f>
        <v>8.757839179</v>
      </c>
      <c r="G13" s="5">
        <f t="shared" si="8"/>
        <v>8.764669793</v>
      </c>
      <c r="H13" s="5">
        <f t="shared" ref="H13:H23" si="12">H1/G1</f>
        <v>0.01875361745</v>
      </c>
      <c r="L13" s="11">
        <v>0.0033906823530218963</v>
      </c>
      <c r="M13" s="11">
        <v>8.370122407361295E-6</v>
      </c>
      <c r="N13" s="5">
        <v>8.74772418233002</v>
      </c>
      <c r="O13" s="5">
        <v>0.022926796774685784</v>
      </c>
    </row>
    <row r="14">
      <c r="B14" s="11">
        <f t="shared" ref="B14:C14" si="9">1/B2</f>
        <v>0.003355704698</v>
      </c>
      <c r="C14" s="11">
        <f t="shared" si="9"/>
        <v>0.00334615342</v>
      </c>
      <c r="D14" s="11">
        <f t="shared" si="10"/>
        <v>0.00001414601223</v>
      </c>
      <c r="F14" s="5">
        <f t="shared" ref="F14:G14" si="11">LN(F2)</f>
        <v>8.492675595</v>
      </c>
      <c r="G14" s="5">
        <f t="shared" si="11"/>
        <v>8.51936045</v>
      </c>
      <c r="H14" s="5">
        <f t="shared" si="12"/>
        <v>0.01954882049</v>
      </c>
      <c r="L14" s="11">
        <v>0.0033730311144045994</v>
      </c>
      <c r="M14" s="11">
        <v>2.3874785853019305E-5</v>
      </c>
      <c r="N14" s="5">
        <v>8.492592665084024</v>
      </c>
      <c r="O14" s="5">
        <v>0.01646403560086154</v>
      </c>
    </row>
    <row r="15">
      <c r="B15" s="11">
        <f t="shared" ref="B15:C15" si="13">1/B3</f>
        <v>0.003300330033</v>
      </c>
      <c r="C15" s="11">
        <f t="shared" si="13"/>
        <v>0.003295991752</v>
      </c>
      <c r="D15" s="11">
        <f t="shared" si="10"/>
        <v>0.00001854755321</v>
      </c>
      <c r="F15" s="5">
        <f t="shared" ref="F15:G15" si="14">LN(F3)</f>
        <v>8.236263285</v>
      </c>
      <c r="G15" s="5">
        <f t="shared" si="14"/>
        <v>8.22827436</v>
      </c>
      <c r="H15" s="5">
        <f t="shared" si="12"/>
        <v>0.02068923336</v>
      </c>
      <c r="L15" s="11">
        <v>0.003301022329776516</v>
      </c>
      <c r="M15" s="11">
        <v>9.0232274418191E-6</v>
      </c>
      <c r="N15" s="5">
        <v>8.233146287091476</v>
      </c>
      <c r="O15" s="5">
        <v>0.023662116605479122</v>
      </c>
    </row>
    <row r="16">
      <c r="B16" s="11">
        <f t="shared" ref="B16:C16" si="15">1/B4</f>
        <v>0.003246753247</v>
      </c>
      <c r="C16" s="11">
        <f t="shared" si="15"/>
        <v>0.003243580503</v>
      </c>
      <c r="D16" s="11">
        <f t="shared" si="10"/>
        <v>0.00002392286249</v>
      </c>
      <c r="F16" s="5">
        <f t="shared" ref="F16:G16" si="16">LN(F4)</f>
        <v>7.988176051</v>
      </c>
      <c r="G16" s="5">
        <f t="shared" si="16"/>
        <v>8.018919891</v>
      </c>
      <c r="H16" s="5">
        <f t="shared" si="12"/>
        <v>0.0135941538</v>
      </c>
      <c r="L16" s="11">
        <v>0.003257765409646435</v>
      </c>
      <c r="M16" s="11">
        <v>1.8008377112394346E-5</v>
      </c>
      <c r="N16" s="5">
        <v>7.968957714903718</v>
      </c>
      <c r="O16" s="5">
        <v>0.021277711673381314</v>
      </c>
    </row>
    <row r="17">
      <c r="B17" s="11">
        <f t="shared" ref="B17:C17" si="17">1/B5</f>
        <v>0.003194888179</v>
      </c>
      <c r="C17" s="11">
        <f t="shared" si="17"/>
        <v>0.003201279887</v>
      </c>
      <c r="D17" s="11">
        <f t="shared" si="10"/>
        <v>0.00001474678107</v>
      </c>
      <c r="F17" s="5">
        <f t="shared" ref="F17:G17" si="18">LN(F5)</f>
        <v>7.748014925</v>
      </c>
      <c r="G17" s="5">
        <f t="shared" si="18"/>
        <v>7.729570159</v>
      </c>
      <c r="H17" s="5">
        <f t="shared" si="12"/>
        <v>0.02473738474</v>
      </c>
      <c r="L17" s="11">
        <v>0.0032205838524478783</v>
      </c>
      <c r="M17" s="11">
        <v>1.5495284222959956E-5</v>
      </c>
      <c r="N17" s="5">
        <v>7.7566657760231745</v>
      </c>
      <c r="O17" s="5">
        <v>0.023836592576086498</v>
      </c>
    </row>
    <row r="18">
      <c r="B18" s="11">
        <f t="shared" ref="B18:C18" si="19">1/B6</f>
        <v>0.003144654088</v>
      </c>
      <c r="C18" s="11">
        <f t="shared" si="19"/>
        <v>0.003149274242</v>
      </c>
      <c r="D18" s="11">
        <f t="shared" si="10"/>
        <v>0.00001833552044</v>
      </c>
      <c r="F18" s="5">
        <f t="shared" ref="F18:G18" si="20">LN(F6)</f>
        <v>7.515406037</v>
      </c>
      <c r="G18" s="5">
        <f t="shared" si="20"/>
        <v>7.487448524</v>
      </c>
      <c r="H18" s="5">
        <f t="shared" si="12"/>
        <v>0.02207786579</v>
      </c>
      <c r="L18" s="11">
        <v>0.0031420244316225964</v>
      </c>
      <c r="M18" s="11">
        <v>1.92887521552316E-5</v>
      </c>
      <c r="N18" s="5">
        <v>7.47881919288115</v>
      </c>
      <c r="O18" s="5">
        <v>0.025711742196695572</v>
      </c>
    </row>
    <row r="19">
      <c r="B19" s="11">
        <f t="shared" ref="B19:C19" si="21">1/B7</f>
        <v>0.003095975232</v>
      </c>
      <c r="C19" s="11">
        <f t="shared" si="21"/>
        <v>0.003104444046</v>
      </c>
      <c r="D19" s="11">
        <f t="shared" si="10"/>
        <v>0.00002010436079</v>
      </c>
      <c r="F19" s="5">
        <f t="shared" ref="F19:G19" si="22">LN(F7)</f>
        <v>7.289998662</v>
      </c>
      <c r="G19" s="5">
        <f t="shared" si="22"/>
        <v>7.312692259</v>
      </c>
      <c r="H19" s="5">
        <f t="shared" si="12"/>
        <v>0.01655585664</v>
      </c>
      <c r="L19" s="11">
        <v>0.0030933959497656833</v>
      </c>
      <c r="M19" s="11">
        <v>1.3758822906081699E-5</v>
      </c>
      <c r="N19" s="5">
        <v>7.301604229853501</v>
      </c>
      <c r="O19" s="5">
        <v>0.02812959671005159</v>
      </c>
    </row>
    <row r="20">
      <c r="B20" s="11">
        <f t="shared" ref="B20:C20" si="23">1/B8</f>
        <v>0.003003003003</v>
      </c>
      <c r="C20" s="11">
        <f t="shared" si="23"/>
        <v>0.003000701266</v>
      </c>
      <c r="D20" s="11">
        <f t="shared" si="10"/>
        <v>0.00001480557788</v>
      </c>
      <c r="F20" s="5">
        <f t="shared" ref="F20:G20" si="24">LN(F8)</f>
        <v>6.859490883</v>
      </c>
      <c r="G20" s="5">
        <f t="shared" si="24"/>
        <v>6.840196922</v>
      </c>
      <c r="H20" s="5">
        <f t="shared" si="12"/>
        <v>0.01910695125</v>
      </c>
      <c r="L20" s="11">
        <v>0.0029986673971715704</v>
      </c>
      <c r="M20" s="11">
        <v>1.154414856903063E-5</v>
      </c>
      <c r="N20" s="5">
        <v>6.867068221689696</v>
      </c>
      <c r="O20" s="5">
        <v>0.0171517724087469</v>
      </c>
    </row>
    <row r="21">
      <c r="B21" s="11">
        <f t="shared" ref="B21:C21" si="25">1/B9</f>
        <v>0.002915451895</v>
      </c>
      <c r="C21" s="11">
        <f t="shared" si="25"/>
        <v>0.002911828401</v>
      </c>
      <c r="D21" s="11">
        <f t="shared" si="10"/>
        <v>0.00001502612539</v>
      </c>
      <c r="F21" s="5">
        <f t="shared" ref="F21:G21" si="26">LN(F9)</f>
        <v>6.454085598</v>
      </c>
      <c r="G21" s="5">
        <f t="shared" si="26"/>
        <v>6.440168503</v>
      </c>
      <c r="H21" s="5">
        <f t="shared" si="12"/>
        <v>0.0192148061</v>
      </c>
      <c r="L21" s="11">
        <v>0.0029140132985055905</v>
      </c>
      <c r="M21" s="11">
        <v>9.699456150135015E-6</v>
      </c>
      <c r="N21" s="5">
        <v>6.449167095484019</v>
      </c>
      <c r="O21" s="5">
        <v>0.024091279694250133</v>
      </c>
    </row>
    <row r="22">
      <c r="B22" s="11">
        <f t="shared" ref="B22:C22" si="27">1/B10</f>
        <v>0.00283286119</v>
      </c>
      <c r="C22" s="11">
        <f t="shared" si="27"/>
        <v>0.002838608799</v>
      </c>
      <c r="D22" s="11">
        <f t="shared" si="10"/>
        <v>0.00001075084684</v>
      </c>
      <c r="F22" s="5">
        <f t="shared" ref="F22:G22" si="28">LN(F10)</f>
        <v>6.071649451</v>
      </c>
      <c r="G22" s="5">
        <f t="shared" si="28"/>
        <v>6.093196572</v>
      </c>
      <c r="H22" s="5">
        <f t="shared" si="12"/>
        <v>0.02020574261</v>
      </c>
      <c r="L22" s="11">
        <v>0.002853365780644254</v>
      </c>
      <c r="M22" s="11">
        <v>1.6160851193821266E-5</v>
      </c>
      <c r="N22" s="5">
        <v>6.095056050638249</v>
      </c>
      <c r="O22" s="5">
        <v>0.021924224963571135</v>
      </c>
    </row>
    <row r="23">
      <c r="B23" s="11">
        <f t="shared" ref="B23:C23" si="29">1/B11</f>
        <v>0.002754820937</v>
      </c>
      <c r="C23" s="11">
        <f t="shared" si="29"/>
        <v>0.002761507208</v>
      </c>
      <c r="D23" s="11">
        <f t="shared" si="10"/>
        <v>0.00001164972361</v>
      </c>
      <c r="F23" s="5">
        <f t="shared" ref="F23:G23" si="30">LN(F11)</f>
        <v>5.710284166</v>
      </c>
      <c r="G23" s="5">
        <f t="shared" si="30"/>
        <v>5.718447905</v>
      </c>
      <c r="H23" s="5">
        <f t="shared" si="12"/>
        <v>0.02739027428</v>
      </c>
      <c r="L23" s="11">
        <v>0.0027630552495012833</v>
      </c>
      <c r="M23" s="11">
        <v>1.3668967956524355E-5</v>
      </c>
      <c r="N23" s="5">
        <v>5.706022810356778</v>
      </c>
      <c r="O23" s="5">
        <v>0.02000538217691753</v>
      </c>
    </row>
    <row r="29">
      <c r="E29">
        <f>10^-3.27</f>
        <v>0.0005370317964</v>
      </c>
      <c r="G29" s="13">
        <v>-7.09490938024688</v>
      </c>
      <c r="H29" s="13">
        <v>0.0926423111237698</v>
      </c>
      <c r="J29" s="14">
        <f>EXP(G29)</f>
        <v>0.0008293159279</v>
      </c>
      <c r="K29" s="14">
        <f>H29*J29</f>
        <v>0.00007682974421</v>
      </c>
    </row>
    <row r="30">
      <c r="G30" s="13">
        <v>4643.02927944067</v>
      </c>
      <c r="H30" s="13">
        <v>29.7160983205842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100.0</v>
      </c>
      <c r="B1" s="4">
        <f t="shared" ref="B1:B7" si="1">NORMINV(RAND(), A1, A1/15)</f>
        <v>98.376921</v>
      </c>
      <c r="C1" s="4">
        <f t="shared" ref="C1:C7" si="2">NORMINV(RAND(), B1/10, A1/300)</f>
        <v>9.590434733</v>
      </c>
      <c r="E1" s="4">
        <f t="shared" ref="E1:E7" si="3">220*100/A1</f>
        <v>220</v>
      </c>
      <c r="F1" s="4">
        <f>NORMINV(RAND(), E1, E1/15)</f>
        <v>218.6374411</v>
      </c>
      <c r="G1" s="4">
        <f>NORMINV(RAND(), F1/10, E1/300)</f>
        <v>23.40711219</v>
      </c>
    </row>
    <row r="2">
      <c r="A2" s="2">
        <v>200.0</v>
      </c>
      <c r="B2" s="4">
        <f t="shared" si="1"/>
        <v>187.6042772</v>
      </c>
      <c r="C2" s="4">
        <f t="shared" si="2"/>
        <v>18.57750163</v>
      </c>
      <c r="E2" s="4">
        <f t="shared" si="3"/>
        <v>110</v>
      </c>
      <c r="F2" s="4">
        <f t="shared" ref="F2:F7" si="4">NORMINV(RAND(), E2, E2/5)</f>
        <v>94.39476269</v>
      </c>
      <c r="G2" s="4">
        <f t="shared" ref="G2:G7" si="5">NORMINV(RAND(), F2/10, E2/100)</f>
        <v>9.626484903</v>
      </c>
    </row>
    <row r="3">
      <c r="A3" s="2">
        <v>300.0</v>
      </c>
      <c r="B3" s="4">
        <f t="shared" si="1"/>
        <v>329.3455476</v>
      </c>
      <c r="C3" s="4">
        <f t="shared" si="2"/>
        <v>31.93027898</v>
      </c>
      <c r="E3" s="4">
        <f t="shared" si="3"/>
        <v>73.33333333</v>
      </c>
      <c r="F3" s="4">
        <f t="shared" si="4"/>
        <v>84.7212197</v>
      </c>
      <c r="G3" s="4">
        <f t="shared" si="5"/>
        <v>9.293868523</v>
      </c>
    </row>
    <row r="4">
      <c r="A4" s="2">
        <v>500.0</v>
      </c>
      <c r="B4" s="4">
        <f t="shared" si="1"/>
        <v>545.1678615</v>
      </c>
      <c r="C4" s="4">
        <f t="shared" si="2"/>
        <v>52.49881377</v>
      </c>
      <c r="E4" s="4">
        <f t="shared" si="3"/>
        <v>44</v>
      </c>
      <c r="F4" s="4">
        <f t="shared" si="4"/>
        <v>48.62739639</v>
      </c>
      <c r="G4" s="4">
        <f t="shared" si="5"/>
        <v>4.326942114</v>
      </c>
    </row>
    <row r="5">
      <c r="A5" s="2">
        <v>700.0</v>
      </c>
      <c r="B5" s="4">
        <f t="shared" si="1"/>
        <v>667.5697703</v>
      </c>
      <c r="C5" s="4">
        <f t="shared" si="2"/>
        <v>64.01207023</v>
      </c>
      <c r="E5" s="4">
        <f t="shared" si="3"/>
        <v>31.42857143</v>
      </c>
      <c r="F5" s="4">
        <f t="shared" si="4"/>
        <v>38.88170553</v>
      </c>
      <c r="G5" s="4">
        <f t="shared" si="5"/>
        <v>4.069359772</v>
      </c>
    </row>
    <row r="6">
      <c r="A6" s="2">
        <v>800.0</v>
      </c>
      <c r="B6" s="4">
        <f t="shared" si="1"/>
        <v>857.1891897</v>
      </c>
      <c r="C6" s="4">
        <f t="shared" si="2"/>
        <v>85.18229276</v>
      </c>
      <c r="E6" s="4">
        <f t="shared" si="3"/>
        <v>27.5</v>
      </c>
      <c r="F6" s="4">
        <f t="shared" si="4"/>
        <v>28.52357588</v>
      </c>
      <c r="G6" s="4">
        <f t="shared" si="5"/>
        <v>2.519991267</v>
      </c>
    </row>
    <row r="7">
      <c r="A7" s="2">
        <v>1000.0</v>
      </c>
      <c r="B7" s="4">
        <f t="shared" si="1"/>
        <v>952.3907288</v>
      </c>
      <c r="C7" s="4">
        <f t="shared" si="2"/>
        <v>94.8868287</v>
      </c>
      <c r="E7" s="4">
        <f t="shared" si="3"/>
        <v>22</v>
      </c>
      <c r="F7" s="4">
        <f t="shared" si="4"/>
        <v>22.19125648</v>
      </c>
      <c r="G7" s="4">
        <f t="shared" si="5"/>
        <v>2.255783302</v>
      </c>
    </row>
    <row r="8">
      <c r="B8" s="4"/>
      <c r="C8" s="4"/>
      <c r="F8" s="4"/>
      <c r="G8" s="4"/>
    </row>
    <row r="9">
      <c r="B9" s="5">
        <f t="shared" ref="B9:B15" si="6">LOG10(B1)</f>
        <v>1.992893226</v>
      </c>
      <c r="C9" s="5">
        <f t="shared" ref="C9:C15" si="7">C1/B1/LN(10)</f>
        <v>0.04233790651</v>
      </c>
      <c r="F9" s="5">
        <f t="shared" ref="F9:F15" si="8">LOG10(F1)</f>
        <v>2.339724536</v>
      </c>
      <c r="G9" s="5">
        <f t="shared" ref="G9:G15" si="9">G1/F1/LN(10)</f>
        <v>0.04649514562</v>
      </c>
    </row>
    <row r="10">
      <c r="B10" s="5">
        <f t="shared" si="6"/>
        <v>2.273242736</v>
      </c>
      <c r="C10" s="5">
        <f t="shared" si="7"/>
        <v>0.04300598347</v>
      </c>
      <c r="F10" s="5">
        <f t="shared" si="8"/>
        <v>1.974947899</v>
      </c>
      <c r="G10" s="5">
        <f t="shared" si="9"/>
        <v>0.04428984357</v>
      </c>
    </row>
    <row r="11">
      <c r="B11" s="5">
        <f t="shared" si="6"/>
        <v>2.517651797</v>
      </c>
      <c r="C11" s="5">
        <f t="shared" si="7"/>
        <v>0.04210515086</v>
      </c>
      <c r="F11" s="5">
        <f t="shared" si="8"/>
        <v>1.9279922</v>
      </c>
      <c r="G11" s="5">
        <f t="shared" si="9"/>
        <v>0.04764185206</v>
      </c>
    </row>
    <row r="12">
      <c r="B12" s="5">
        <f t="shared" si="6"/>
        <v>2.736530246</v>
      </c>
      <c r="C12" s="5">
        <f t="shared" si="7"/>
        <v>0.04182188045</v>
      </c>
      <c r="F12" s="5">
        <f t="shared" si="8"/>
        <v>1.686881017</v>
      </c>
      <c r="G12" s="5">
        <f t="shared" si="9"/>
        <v>0.03864420519</v>
      </c>
    </row>
    <row r="13">
      <c r="B13" s="5">
        <f t="shared" si="6"/>
        <v>2.824496662</v>
      </c>
      <c r="C13" s="5">
        <f t="shared" si="7"/>
        <v>0.04164372042</v>
      </c>
      <c r="F13" s="5">
        <f t="shared" si="8"/>
        <v>1.589745307</v>
      </c>
      <c r="G13" s="5">
        <f t="shared" si="9"/>
        <v>0.04545326573</v>
      </c>
    </row>
    <row r="14">
      <c r="B14" s="5">
        <f t="shared" si="6"/>
        <v>2.933076685</v>
      </c>
      <c r="C14" s="5">
        <f t="shared" si="7"/>
        <v>0.04315756678</v>
      </c>
      <c r="F14" s="5">
        <f t="shared" si="8"/>
        <v>1.45520397</v>
      </c>
      <c r="G14" s="5">
        <f t="shared" si="9"/>
        <v>0.03836890249</v>
      </c>
    </row>
    <row r="15">
      <c r="B15" s="5">
        <f t="shared" si="6"/>
        <v>2.978815159</v>
      </c>
      <c r="C15" s="5">
        <f t="shared" si="7"/>
        <v>0.04326882325</v>
      </c>
      <c r="F15" s="5">
        <f t="shared" si="8"/>
        <v>1.346181893</v>
      </c>
      <c r="G15" s="5">
        <f t="shared" si="9"/>
        <v>0.04414685763</v>
      </c>
    </row>
    <row r="19">
      <c r="B19" s="4">
        <v>97.50738270982387</v>
      </c>
      <c r="C19" s="4">
        <v>9.901677411189025</v>
      </c>
      <c r="D19" s="4">
        <v>242.25994332939896</v>
      </c>
      <c r="E19" s="4">
        <v>23.802813841789384</v>
      </c>
    </row>
    <row r="20">
      <c r="B20" s="4">
        <v>176.17861847216292</v>
      </c>
      <c r="C20" s="4">
        <v>16.411749454100786</v>
      </c>
      <c r="D20" s="4">
        <v>128.25295710516923</v>
      </c>
      <c r="E20" s="4">
        <v>11.896228101698428</v>
      </c>
    </row>
    <row r="21">
      <c r="B21" s="4">
        <v>265.22324691723884</v>
      </c>
      <c r="C21" s="4">
        <v>25.592677537650335</v>
      </c>
      <c r="D21" s="4">
        <v>75.40964254332555</v>
      </c>
      <c r="E21" s="4">
        <v>7.453010403417552</v>
      </c>
    </row>
    <row r="22">
      <c r="B22" s="4">
        <v>472.7023667507822</v>
      </c>
      <c r="C22" s="4">
        <v>49.455438995991</v>
      </c>
      <c r="D22" s="4">
        <v>33.59356015812471</v>
      </c>
      <c r="E22" s="4">
        <v>3.283713407561123</v>
      </c>
    </row>
    <row r="23">
      <c r="B23" s="4">
        <v>722.5887516660372</v>
      </c>
      <c r="C23" s="4">
        <v>69.46933288067517</v>
      </c>
      <c r="D23" s="4">
        <v>24.337976296425342</v>
      </c>
      <c r="E23" s="4">
        <v>2.360336925180981</v>
      </c>
    </row>
    <row r="24">
      <c r="B24" s="4">
        <v>735.8394466962407</v>
      </c>
      <c r="C24" s="4">
        <v>75.02145933988992</v>
      </c>
      <c r="D24" s="4">
        <v>33.42920603845618</v>
      </c>
      <c r="E24" s="4">
        <v>3.405061185566259</v>
      </c>
    </row>
    <row r="25">
      <c r="B25" s="4">
        <v>934.017071900283</v>
      </c>
      <c r="C25" s="4">
        <v>98.76367877882112</v>
      </c>
      <c r="D25" s="4">
        <v>29.783596780357804</v>
      </c>
      <c r="E25" s="4">
        <v>3.318838926480822</v>
      </c>
    </row>
    <row r="26">
      <c r="B26" s="5"/>
      <c r="C26" s="5"/>
      <c r="D26" s="5"/>
      <c r="E26" s="5"/>
    </row>
    <row r="27">
      <c r="B27" s="5">
        <v>1.9890374992755069</v>
      </c>
      <c r="C27" s="5">
        <v>0.04410172585662295</v>
      </c>
      <c r="D27" s="5">
        <v>2.3842816112933605</v>
      </c>
      <c r="E27" s="5">
        <v>0.04267082111549802</v>
      </c>
    </row>
    <row r="28">
      <c r="B28" s="5">
        <v>2.245953200086179</v>
      </c>
      <c r="C28" s="5">
        <v>0.04045628401508246</v>
      </c>
      <c r="D28" s="5">
        <v>2.108067387348391</v>
      </c>
      <c r="E28" s="5">
        <v>0.04028340816963345</v>
      </c>
    </row>
    <row r="29">
      <c r="B29" s="5">
        <v>2.4236115874755924</v>
      </c>
      <c r="C29" s="5">
        <v>0.04190718106697158</v>
      </c>
      <c r="D29" s="5">
        <v>1.8774268821510474</v>
      </c>
      <c r="E29" s="5">
        <v>0.04292290989062987</v>
      </c>
    </row>
    <row r="30">
      <c r="B30" s="5">
        <v>2.674587776756545</v>
      </c>
      <c r="C30" s="5">
        <v>0.04543709904330884</v>
      </c>
      <c r="D30" s="5">
        <v>1.5262560316802032</v>
      </c>
      <c r="E30" s="5">
        <v>0.04245154744965644</v>
      </c>
    </row>
    <row r="31">
      <c r="B31" s="5">
        <v>2.858891196745714</v>
      </c>
      <c r="C31" s="5">
        <v>0.04175286130875347</v>
      </c>
      <c r="D31" s="5">
        <v>1.386284463794044</v>
      </c>
      <c r="E31" s="5">
        <v>0.04211859234118607</v>
      </c>
    </row>
    <row r="32">
      <c r="B32" s="5">
        <v>2.866783065668672</v>
      </c>
      <c r="C32" s="5">
        <v>0.04427787333490586</v>
      </c>
      <c r="D32" s="5">
        <v>1.524126061988559</v>
      </c>
      <c r="E32" s="5">
        <v>0.044236745609010114</v>
      </c>
    </row>
    <row r="33">
      <c r="B33" s="5">
        <v>2.9703548143075342</v>
      </c>
      <c r="C33" s="5">
        <v>0.045922630320708493</v>
      </c>
      <c r="D33" s="5">
        <v>1.473977143635699</v>
      </c>
      <c r="E33" s="5">
        <v>0.04839420311541759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0.255</v>
      </c>
      <c r="C1" s="1">
        <v>0.356</v>
      </c>
      <c r="D1" s="1">
        <v>0.405</v>
      </c>
      <c r="E1" s="1">
        <v>0.455</v>
      </c>
      <c r="F1" s="1">
        <v>0.502</v>
      </c>
      <c r="K1" s="1" t="s">
        <v>0</v>
      </c>
      <c r="L1" s="1" t="s">
        <v>1</v>
      </c>
      <c r="M1" s="1" t="s">
        <v>2</v>
      </c>
    </row>
    <row r="2">
      <c r="A2" s="1">
        <v>7.0</v>
      </c>
      <c r="B2" s="1">
        <v>4.6</v>
      </c>
      <c r="C2" s="1">
        <v>7.1</v>
      </c>
      <c r="D2" s="1">
        <v>8.0</v>
      </c>
      <c r="E2" s="1">
        <v>9.25</v>
      </c>
      <c r="F2" s="1">
        <v>9.75</v>
      </c>
      <c r="K2" s="1">
        <f t="shared" ref="K2:K6" si="1">A13</f>
        <v>7</v>
      </c>
      <c r="L2" s="1">
        <f>B12</f>
        <v>5</v>
      </c>
      <c r="M2" s="1">
        <f t="shared" ref="M2:M6" si="2">B13</f>
        <v>0.26</v>
      </c>
    </row>
    <row r="3">
      <c r="A3" s="1">
        <v>9.0</v>
      </c>
      <c r="B3" s="1">
        <v>4.9</v>
      </c>
      <c r="C3" s="1">
        <v>7.0</v>
      </c>
      <c r="D3" s="1">
        <v>8.0</v>
      </c>
      <c r="E3" s="1">
        <v>9.25</v>
      </c>
      <c r="F3" s="1">
        <v>10.0</v>
      </c>
      <c r="K3" s="1">
        <f t="shared" si="1"/>
        <v>10</v>
      </c>
      <c r="L3" s="1">
        <f t="shared" ref="L3:L6" si="3">L2</f>
        <v>5</v>
      </c>
      <c r="M3" s="1">
        <f t="shared" si="2"/>
        <v>0.24</v>
      </c>
    </row>
    <row r="4">
      <c r="A4" s="1">
        <v>11.0</v>
      </c>
      <c r="B4" s="1">
        <v>5.25</v>
      </c>
      <c r="C4" s="1">
        <v>7.0</v>
      </c>
      <c r="D4" s="1">
        <v>8.0</v>
      </c>
      <c r="E4" s="1">
        <v>9.0</v>
      </c>
      <c r="F4" s="1">
        <v>10.0</v>
      </c>
      <c r="K4" s="1">
        <f t="shared" si="1"/>
        <v>13</v>
      </c>
      <c r="L4" s="1">
        <f t="shared" si="3"/>
        <v>5</v>
      </c>
      <c r="M4" s="1">
        <f t="shared" si="2"/>
        <v>0.16</v>
      </c>
    </row>
    <row r="5">
      <c r="A5" s="1">
        <v>13.0</v>
      </c>
      <c r="B5" s="1">
        <v>5.75</v>
      </c>
      <c r="C5" s="1">
        <v>7.25</v>
      </c>
      <c r="D5" s="1">
        <v>8.1</v>
      </c>
      <c r="E5" s="1">
        <v>9.0</v>
      </c>
      <c r="F5" s="1">
        <v>10.0</v>
      </c>
      <c r="K5" s="1">
        <f t="shared" si="1"/>
        <v>16</v>
      </c>
      <c r="L5" s="1">
        <f t="shared" si="3"/>
        <v>5</v>
      </c>
      <c r="M5" s="1">
        <f t="shared" si="2"/>
        <v>0.22</v>
      </c>
    </row>
    <row r="6">
      <c r="A6" s="1">
        <v>15.0</v>
      </c>
      <c r="B6" s="1">
        <v>5.2</v>
      </c>
      <c r="C6" s="1">
        <v>7.0</v>
      </c>
      <c r="D6" s="1">
        <v>8.0</v>
      </c>
      <c r="E6" s="1">
        <v>9.0</v>
      </c>
      <c r="F6" s="1">
        <v>10.25</v>
      </c>
      <c r="K6" s="1">
        <f t="shared" si="1"/>
        <v>19</v>
      </c>
      <c r="L6" s="1">
        <f t="shared" si="3"/>
        <v>5</v>
      </c>
      <c r="M6" s="1">
        <f t="shared" si="2"/>
        <v>0.27</v>
      </c>
    </row>
    <row r="7">
      <c r="A7" s="1">
        <v>17.0</v>
      </c>
      <c r="B7" s="1">
        <v>4.75</v>
      </c>
      <c r="C7" s="1">
        <v>7.0</v>
      </c>
      <c r="D7" s="1">
        <v>8.0</v>
      </c>
      <c r="E7" s="1">
        <v>9.0</v>
      </c>
      <c r="F7" s="1">
        <v>10.0</v>
      </c>
      <c r="K7" s="1">
        <f t="shared" ref="K7:K11" si="4">A13</f>
        <v>7</v>
      </c>
      <c r="L7" s="1">
        <f>C12</f>
        <v>6</v>
      </c>
      <c r="M7" s="1">
        <f t="shared" ref="M7:M11" si="5">C13</f>
        <v>0.34</v>
      </c>
    </row>
    <row r="8">
      <c r="A8" s="1">
        <v>19.0</v>
      </c>
      <c r="B8" s="1">
        <v>4.5</v>
      </c>
      <c r="C8" s="1">
        <v>6.75</v>
      </c>
      <c r="D8" s="1">
        <v>7.75</v>
      </c>
      <c r="E8" s="1">
        <v>8.75</v>
      </c>
      <c r="F8" s="1">
        <v>9.75</v>
      </c>
      <c r="K8" s="1">
        <f t="shared" si="4"/>
        <v>10</v>
      </c>
      <c r="L8" s="1">
        <f t="shared" ref="L8:L11" si="6">L7</f>
        <v>6</v>
      </c>
      <c r="M8" s="1">
        <f t="shared" si="5"/>
        <v>0.33</v>
      </c>
    </row>
    <row r="9">
      <c r="K9" s="1">
        <f t="shared" si="4"/>
        <v>13</v>
      </c>
      <c r="L9" s="1">
        <f t="shared" si="6"/>
        <v>6</v>
      </c>
      <c r="M9" s="1">
        <f t="shared" si="5"/>
        <v>0.28</v>
      </c>
    </row>
    <row r="10">
      <c r="K10" s="1">
        <f t="shared" si="4"/>
        <v>16</v>
      </c>
      <c r="L10" s="1">
        <f t="shared" si="6"/>
        <v>6</v>
      </c>
      <c r="M10" s="1">
        <f t="shared" si="5"/>
        <v>0.32</v>
      </c>
    </row>
    <row r="11">
      <c r="K11" s="1">
        <f t="shared" si="4"/>
        <v>19</v>
      </c>
      <c r="L11" s="1">
        <f t="shared" si="6"/>
        <v>6</v>
      </c>
      <c r="M11" s="1">
        <f t="shared" si="5"/>
        <v>0.35</v>
      </c>
    </row>
    <row r="12">
      <c r="B12" s="1">
        <v>5.0</v>
      </c>
      <c r="C12" s="1">
        <v>6.0</v>
      </c>
      <c r="D12" s="1">
        <v>7.0</v>
      </c>
      <c r="E12" s="1">
        <v>8.0</v>
      </c>
      <c r="F12" s="1">
        <v>9.0</v>
      </c>
      <c r="G12" s="1">
        <v>10.0</v>
      </c>
      <c r="K12" s="1">
        <f t="shared" ref="K12:K16" si="7">A13</f>
        <v>7</v>
      </c>
      <c r="L12" s="1">
        <f>D12</f>
        <v>7</v>
      </c>
      <c r="M12" s="1">
        <f t="shared" ref="M12:M16" si="8">D13</f>
        <v>0.37</v>
      </c>
    </row>
    <row r="13">
      <c r="A13" s="1">
        <v>7.0</v>
      </c>
      <c r="B13" s="1">
        <v>0.26</v>
      </c>
      <c r="C13" s="1">
        <v>0.34</v>
      </c>
      <c r="D13" s="1">
        <v>0.37</v>
      </c>
      <c r="E13" s="1">
        <v>0.41</v>
      </c>
      <c r="F13" s="1">
        <v>0.5</v>
      </c>
      <c r="G13" s="1">
        <v>0.53</v>
      </c>
      <c r="K13" s="1">
        <f t="shared" si="7"/>
        <v>10</v>
      </c>
      <c r="L13" s="1">
        <f t="shared" ref="L13:L16" si="9">L12</f>
        <v>7</v>
      </c>
      <c r="M13" s="1">
        <f t="shared" si="8"/>
        <v>0.36</v>
      </c>
    </row>
    <row r="14">
      <c r="A14" s="1">
        <v>10.0</v>
      </c>
      <c r="B14" s="1">
        <v>0.24</v>
      </c>
      <c r="C14" s="1">
        <v>0.33</v>
      </c>
      <c r="D14" s="1">
        <v>0.36</v>
      </c>
      <c r="E14" s="1">
        <v>0.4</v>
      </c>
      <c r="F14" s="1">
        <v>0.46</v>
      </c>
      <c r="G14" s="1">
        <v>0.5</v>
      </c>
      <c r="K14" s="1">
        <f t="shared" si="7"/>
        <v>13</v>
      </c>
      <c r="L14" s="1">
        <f t="shared" si="9"/>
        <v>7</v>
      </c>
      <c r="M14" s="1">
        <f t="shared" si="8"/>
        <v>0.36</v>
      </c>
    </row>
    <row r="15">
      <c r="A15" s="1">
        <v>13.0</v>
      </c>
      <c r="B15" s="1">
        <v>0.16</v>
      </c>
      <c r="C15" s="1">
        <v>0.28</v>
      </c>
      <c r="D15" s="1">
        <v>0.36</v>
      </c>
      <c r="E15" s="1">
        <v>0.4</v>
      </c>
      <c r="F15" s="1">
        <v>0.46</v>
      </c>
      <c r="G15" s="1">
        <v>0.5</v>
      </c>
      <c r="K15" s="1">
        <f t="shared" si="7"/>
        <v>16</v>
      </c>
      <c r="L15" s="1">
        <f t="shared" si="9"/>
        <v>7</v>
      </c>
      <c r="M15" s="1">
        <f t="shared" si="8"/>
        <v>0.36</v>
      </c>
    </row>
    <row r="16">
      <c r="A16" s="1">
        <v>16.0</v>
      </c>
      <c r="B16" s="1">
        <v>0.22</v>
      </c>
      <c r="C16" s="1">
        <v>0.32</v>
      </c>
      <c r="D16" s="1">
        <v>0.36</v>
      </c>
      <c r="E16" s="1">
        <v>0.4</v>
      </c>
      <c r="F16" s="1">
        <v>0.46</v>
      </c>
      <c r="G16" s="1">
        <v>0.5</v>
      </c>
      <c r="K16" s="1">
        <f t="shared" si="7"/>
        <v>19</v>
      </c>
      <c r="L16" s="1">
        <f t="shared" si="9"/>
        <v>7</v>
      </c>
      <c r="M16" s="1">
        <f t="shared" si="8"/>
        <v>0.39</v>
      </c>
    </row>
    <row r="17">
      <c r="A17" s="1">
        <v>19.0</v>
      </c>
      <c r="B17" s="1">
        <v>0.27</v>
      </c>
      <c r="C17" s="1">
        <v>0.35</v>
      </c>
      <c r="D17" s="1">
        <v>0.39</v>
      </c>
      <c r="E17" s="1">
        <v>0.4</v>
      </c>
      <c r="F17" s="1">
        <v>0.49</v>
      </c>
      <c r="G17" s="1">
        <v>0.5</v>
      </c>
      <c r="K17" s="1">
        <f t="shared" ref="K17:K21" si="10">A13</f>
        <v>7</v>
      </c>
      <c r="L17" s="1">
        <f>E12</f>
        <v>8</v>
      </c>
      <c r="M17" s="1">
        <f t="shared" ref="M17:M21" si="11">E13</f>
        <v>0.41</v>
      </c>
    </row>
    <row r="18">
      <c r="K18" s="1">
        <f t="shared" si="10"/>
        <v>10</v>
      </c>
      <c r="L18" s="1">
        <f t="shared" ref="L18:L21" si="12">L17</f>
        <v>8</v>
      </c>
      <c r="M18" s="1">
        <f t="shared" si="11"/>
        <v>0.4</v>
      </c>
    </row>
    <row r="19">
      <c r="K19" s="1">
        <f t="shared" si="10"/>
        <v>13</v>
      </c>
      <c r="L19" s="1">
        <f t="shared" si="12"/>
        <v>8</v>
      </c>
      <c r="M19" s="1">
        <f t="shared" si="11"/>
        <v>0.4</v>
      </c>
    </row>
    <row r="20">
      <c r="K20" s="1">
        <f t="shared" si="10"/>
        <v>16</v>
      </c>
      <c r="L20" s="1">
        <f t="shared" si="12"/>
        <v>8</v>
      </c>
      <c r="M20" s="1">
        <f t="shared" si="11"/>
        <v>0.4</v>
      </c>
    </row>
    <row r="21">
      <c r="K21" s="1">
        <f t="shared" si="10"/>
        <v>19</v>
      </c>
      <c r="L21" s="1">
        <f t="shared" si="12"/>
        <v>8</v>
      </c>
      <c r="M21" s="1">
        <f t="shared" si="11"/>
        <v>0.4</v>
      </c>
    </row>
    <row r="22">
      <c r="K22" s="1">
        <f t="shared" ref="K22:K26" si="13">A13</f>
        <v>7</v>
      </c>
      <c r="L22" s="1">
        <f>F12</f>
        <v>9</v>
      </c>
      <c r="M22" s="1">
        <f t="shared" ref="M22:M26" si="14">F13</f>
        <v>0.5</v>
      </c>
    </row>
    <row r="23">
      <c r="K23" s="1">
        <f t="shared" si="13"/>
        <v>10</v>
      </c>
      <c r="L23" s="1">
        <f t="shared" ref="L23:L26" si="15">L22</f>
        <v>9</v>
      </c>
      <c r="M23" s="1">
        <f t="shared" si="14"/>
        <v>0.46</v>
      </c>
    </row>
    <row r="24">
      <c r="B24">
        <f t="array" ref="B24:F29">TRANSPOSE(B13:G17)</f>
        <v>0.26</v>
      </c>
      <c r="C24">
        <v>0.24</v>
      </c>
      <c r="D24">
        <v>0.16</v>
      </c>
      <c r="E24">
        <v>0.22</v>
      </c>
      <c r="F24">
        <v>0.27</v>
      </c>
      <c r="K24" s="1">
        <f t="shared" si="13"/>
        <v>13</v>
      </c>
      <c r="L24" s="1">
        <f t="shared" si="15"/>
        <v>9</v>
      </c>
      <c r="M24" s="1">
        <f t="shared" si="14"/>
        <v>0.46</v>
      </c>
    </row>
    <row r="25">
      <c r="B25">
        <v>0.34</v>
      </c>
      <c r="C25">
        <v>0.33</v>
      </c>
      <c r="D25">
        <v>0.28</v>
      </c>
      <c r="E25">
        <v>0.32</v>
      </c>
      <c r="F25">
        <v>0.35</v>
      </c>
      <c r="K25" s="1">
        <f t="shared" si="13"/>
        <v>16</v>
      </c>
      <c r="L25" s="1">
        <f t="shared" si="15"/>
        <v>9</v>
      </c>
      <c r="M25" s="1">
        <f t="shared" si="14"/>
        <v>0.46</v>
      </c>
    </row>
    <row r="26">
      <c r="B26">
        <v>0.37</v>
      </c>
      <c r="C26">
        <v>0.36</v>
      </c>
      <c r="D26">
        <v>0.36</v>
      </c>
      <c r="E26">
        <v>0.36</v>
      </c>
      <c r="F26">
        <v>0.39</v>
      </c>
      <c r="K26" s="1">
        <f t="shared" si="13"/>
        <v>19</v>
      </c>
      <c r="L26" s="1">
        <f t="shared" si="15"/>
        <v>9</v>
      </c>
      <c r="M26" s="1">
        <f t="shared" si="14"/>
        <v>0.49</v>
      </c>
    </row>
    <row r="27">
      <c r="B27">
        <v>0.41</v>
      </c>
      <c r="C27">
        <v>0.4</v>
      </c>
      <c r="D27">
        <v>0.4</v>
      </c>
      <c r="E27">
        <v>0.4</v>
      </c>
      <c r="F27">
        <v>0.4</v>
      </c>
      <c r="K27" s="1">
        <f t="shared" ref="K27:K31" si="16">A13</f>
        <v>7</v>
      </c>
      <c r="L27">
        <f>G12</f>
        <v>10</v>
      </c>
      <c r="M27">
        <f t="shared" ref="M27:M31" si="17">G13</f>
        <v>0.53</v>
      </c>
    </row>
    <row r="28">
      <c r="B28">
        <v>0.5</v>
      </c>
      <c r="C28">
        <v>0.46</v>
      </c>
      <c r="D28">
        <v>0.46</v>
      </c>
      <c r="E28">
        <v>0.46</v>
      </c>
      <c r="F28">
        <v>0.49</v>
      </c>
      <c r="K28" s="1">
        <f t="shared" si="16"/>
        <v>10</v>
      </c>
      <c r="L28">
        <f t="shared" ref="L28:L31" si="18">L27</f>
        <v>10</v>
      </c>
      <c r="M28">
        <f t="shared" si="17"/>
        <v>0.5</v>
      </c>
    </row>
    <row r="29">
      <c r="B29">
        <v>0.53</v>
      </c>
      <c r="C29">
        <v>0.5</v>
      </c>
      <c r="D29">
        <v>0.5</v>
      </c>
      <c r="E29">
        <v>0.5</v>
      </c>
      <c r="F29">
        <v>0.5</v>
      </c>
      <c r="K29" s="1">
        <f t="shared" si="16"/>
        <v>13</v>
      </c>
      <c r="L29">
        <f t="shared" si="18"/>
        <v>10</v>
      </c>
      <c r="M29">
        <f t="shared" si="17"/>
        <v>0.5</v>
      </c>
    </row>
    <row r="30">
      <c r="K30" s="1">
        <f t="shared" si="16"/>
        <v>16</v>
      </c>
      <c r="L30">
        <f t="shared" si="18"/>
        <v>10</v>
      </c>
      <c r="M30">
        <f t="shared" si="17"/>
        <v>0.5</v>
      </c>
    </row>
    <row r="31">
      <c r="K31" s="1">
        <f t="shared" si="16"/>
        <v>19</v>
      </c>
      <c r="L31">
        <f t="shared" si="18"/>
        <v>10</v>
      </c>
      <c r="M31">
        <f t="shared" si="17"/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5</v>
      </c>
      <c r="D1" s="1" t="s">
        <v>6</v>
      </c>
    </row>
    <row r="2">
      <c r="A2" s="1">
        <v>0.0</v>
      </c>
      <c r="B2" s="5">
        <f t="shared" ref="B2:B33" si="1">5*SIN(A2)</f>
        <v>0</v>
      </c>
      <c r="C2" s="5">
        <f t="shared" ref="C2:C33" si="2">2.3*SIN(A2+PI()/3)</f>
        <v>1.991858429</v>
      </c>
      <c r="D2" s="12">
        <f t="shared" ref="D2:D33" si="3">(B2-C2)*10</f>
        <v>-19.91858429</v>
      </c>
    </row>
    <row r="3">
      <c r="A3" s="1">
        <v>0.4</v>
      </c>
      <c r="B3" s="5">
        <f t="shared" si="1"/>
        <v>1.947091712</v>
      </c>
      <c r="C3" s="5">
        <f t="shared" si="2"/>
        <v>2.282454198</v>
      </c>
      <c r="D3" s="12">
        <f t="shared" si="3"/>
        <v>-3.353624864</v>
      </c>
    </row>
    <row r="4">
      <c r="A4" s="1">
        <v>0.8</v>
      </c>
      <c r="B4" s="5">
        <f t="shared" si="1"/>
        <v>3.586780454</v>
      </c>
      <c r="C4" s="5">
        <f t="shared" si="2"/>
        <v>2.212700636</v>
      </c>
      <c r="D4" s="12">
        <f t="shared" si="3"/>
        <v>13.74079819</v>
      </c>
    </row>
    <row r="5">
      <c r="A5" s="1">
        <v>1.2</v>
      </c>
      <c r="B5" s="5">
        <f t="shared" si="1"/>
        <v>4.66019543</v>
      </c>
      <c r="C5" s="5">
        <f t="shared" si="2"/>
        <v>1.793610296</v>
      </c>
      <c r="D5" s="12">
        <f t="shared" si="3"/>
        <v>28.66585134</v>
      </c>
    </row>
    <row r="6">
      <c r="A6" s="1">
        <v>1.6</v>
      </c>
      <c r="B6" s="5">
        <f t="shared" si="1"/>
        <v>4.997868015</v>
      </c>
      <c r="C6" s="5">
        <f t="shared" si="2"/>
        <v>1.091348329</v>
      </c>
      <c r="D6" s="12">
        <f t="shared" si="3"/>
        <v>39.06519686</v>
      </c>
    </row>
    <row r="7">
      <c r="A7" s="1">
        <v>2.0</v>
      </c>
      <c r="B7" s="5">
        <f t="shared" si="1"/>
        <v>4.546487134</v>
      </c>
      <c r="C7" s="5">
        <f t="shared" si="2"/>
        <v>0.2167864569</v>
      </c>
      <c r="D7" s="12">
        <f t="shared" si="3"/>
        <v>43.29700677</v>
      </c>
    </row>
    <row r="8">
      <c r="A8" s="1">
        <v>2.4</v>
      </c>
      <c r="B8" s="5">
        <f t="shared" si="1"/>
        <v>3.377315903</v>
      </c>
      <c r="C8" s="5">
        <f t="shared" si="2"/>
        <v>-0.6920012299</v>
      </c>
      <c r="D8" s="12">
        <f t="shared" si="3"/>
        <v>40.69317133</v>
      </c>
    </row>
    <row r="9">
      <c r="A9" s="1">
        <v>2.8</v>
      </c>
      <c r="B9" s="5">
        <f t="shared" si="1"/>
        <v>1.674940751</v>
      </c>
      <c r="C9" s="5">
        <f t="shared" si="2"/>
        <v>-1.491537138</v>
      </c>
      <c r="D9" s="12">
        <f t="shared" si="3"/>
        <v>31.66477889</v>
      </c>
    </row>
    <row r="10">
      <c r="A10" s="1">
        <v>3.2</v>
      </c>
      <c r="B10" s="5">
        <f t="shared" si="1"/>
        <v>-0.2918707171</v>
      </c>
      <c r="C10" s="5">
        <f t="shared" si="2"/>
        <v>-2.055592128</v>
      </c>
      <c r="D10" s="12">
        <f t="shared" si="3"/>
        <v>17.63721411</v>
      </c>
    </row>
    <row r="11">
      <c r="A11" s="1">
        <v>3.6</v>
      </c>
      <c r="B11" s="5">
        <f t="shared" si="1"/>
        <v>-2.212602216</v>
      </c>
      <c r="C11" s="5">
        <f t="shared" si="2"/>
        <v>-2.29511432</v>
      </c>
      <c r="D11" s="12">
        <f t="shared" si="3"/>
        <v>0.825121034</v>
      </c>
    </row>
    <row r="12">
      <c r="A12" s="1">
        <v>4.0</v>
      </c>
      <c r="B12" s="5">
        <f t="shared" si="1"/>
        <v>-3.784012477</v>
      </c>
      <c r="C12" s="5">
        <f t="shared" si="2"/>
        <v>-2.172288425</v>
      </c>
      <c r="D12" s="12">
        <f t="shared" si="3"/>
        <v>-16.11724051</v>
      </c>
    </row>
    <row r="13">
      <c r="A13" s="1">
        <v>4.4</v>
      </c>
      <c r="B13" s="5">
        <f t="shared" si="1"/>
        <v>-4.758010369</v>
      </c>
      <c r="C13" s="5">
        <f t="shared" si="2"/>
        <v>-1.706505952</v>
      </c>
      <c r="D13" s="12">
        <f t="shared" si="3"/>
        <v>-30.51504417</v>
      </c>
    </row>
    <row r="14">
      <c r="A14" s="1">
        <v>4.8</v>
      </c>
      <c r="B14" s="5">
        <f t="shared" si="1"/>
        <v>-4.980823044</v>
      </c>
      <c r="C14" s="5">
        <f t="shared" si="2"/>
        <v>-0.9713037125</v>
      </c>
      <c r="D14" s="12">
        <f t="shared" si="3"/>
        <v>-40.09519332</v>
      </c>
    </row>
    <row r="15">
      <c r="A15" s="1">
        <v>5.2</v>
      </c>
      <c r="B15" s="5">
        <f t="shared" si="1"/>
        <v>-4.417273279</v>
      </c>
      <c r="C15" s="5">
        <f t="shared" si="2"/>
        <v>-0.08275397336</v>
      </c>
      <c r="D15" s="12">
        <f t="shared" si="3"/>
        <v>-43.34519305</v>
      </c>
    </row>
    <row r="16">
      <c r="A16" s="1">
        <v>5.6</v>
      </c>
      <c r="B16" s="5">
        <f t="shared" si="1"/>
        <v>-3.156333189</v>
      </c>
      <c r="C16" s="5">
        <f t="shared" si="2"/>
        <v>0.8188607986</v>
      </c>
      <c r="D16" s="12">
        <f t="shared" si="3"/>
        <v>-39.75193988</v>
      </c>
    </row>
    <row r="17">
      <c r="A17" s="1">
        <v>6.0</v>
      </c>
      <c r="B17" s="5">
        <f t="shared" si="1"/>
        <v>-1.397077491</v>
      </c>
      <c r="C17" s="5">
        <f t="shared" si="2"/>
        <v>1.591195456</v>
      </c>
      <c r="D17" s="12">
        <f t="shared" si="3"/>
        <v>-29.88272947</v>
      </c>
    </row>
    <row r="18">
      <c r="A18" s="1">
        <v>6.4</v>
      </c>
      <c r="B18" s="5">
        <f t="shared" si="1"/>
        <v>0.5827460243</v>
      </c>
      <c r="C18" s="5">
        <f t="shared" si="2"/>
        <v>2.112315337</v>
      </c>
      <c r="D18" s="12">
        <f t="shared" si="3"/>
        <v>-15.29569313</v>
      </c>
    </row>
    <row r="19">
      <c r="A19" s="1">
        <v>6.8</v>
      </c>
      <c r="B19" s="5">
        <f t="shared" si="1"/>
        <v>2.470566756</v>
      </c>
      <c r="C19" s="5">
        <f t="shared" si="2"/>
        <v>2.299947073</v>
      </c>
      <c r="D19" s="12">
        <f t="shared" si="3"/>
        <v>1.706196828</v>
      </c>
    </row>
    <row r="20">
      <c r="A20" s="1">
        <v>7.2</v>
      </c>
      <c r="B20" s="5">
        <f t="shared" si="1"/>
        <v>3.968339319</v>
      </c>
      <c r="C20" s="5">
        <f t="shared" si="2"/>
        <v>2.124467737</v>
      </c>
      <c r="D20" s="12">
        <f t="shared" si="3"/>
        <v>18.43871582</v>
      </c>
    </row>
    <row r="21">
      <c r="A21" s="1">
        <v>7.6</v>
      </c>
      <c r="B21" s="5">
        <f t="shared" si="1"/>
        <v>4.83959836</v>
      </c>
      <c r="C21" s="5">
        <f t="shared" si="2"/>
        <v>1.613581658</v>
      </c>
      <c r="D21" s="12">
        <f t="shared" si="3"/>
        <v>32.26016702</v>
      </c>
    </row>
    <row r="22">
      <c r="A22" s="1">
        <v>8.0</v>
      </c>
      <c r="B22" s="5">
        <f t="shared" si="1"/>
        <v>4.946791233</v>
      </c>
      <c r="C22" s="5">
        <f t="shared" si="2"/>
        <v>0.8479465149</v>
      </c>
      <c r="D22" s="12">
        <f t="shared" si="3"/>
        <v>40.98844718</v>
      </c>
    </row>
    <row r="23">
      <c r="A23" s="1">
        <v>8.4</v>
      </c>
      <c r="B23" s="5">
        <f t="shared" si="1"/>
        <v>4.27299454</v>
      </c>
      <c r="C23" s="5">
        <f t="shared" si="2"/>
        <v>-0.05156073833</v>
      </c>
      <c r="D23" s="12">
        <f t="shared" si="3"/>
        <v>43.24555279</v>
      </c>
    </row>
    <row r="24">
      <c r="A24" s="1">
        <v>8.8</v>
      </c>
      <c r="B24" s="5">
        <f t="shared" si="1"/>
        <v>2.924585964</v>
      </c>
      <c r="C24" s="5">
        <f t="shared" si="2"/>
        <v>-0.9429276847</v>
      </c>
      <c r="D24" s="12">
        <f t="shared" si="3"/>
        <v>38.67513649</v>
      </c>
    </row>
    <row r="25">
      <c r="A25" s="1">
        <v>9.2</v>
      </c>
      <c r="B25" s="5">
        <f t="shared" si="1"/>
        <v>1.114449571</v>
      </c>
      <c r="C25" s="5">
        <f t="shared" si="2"/>
        <v>-1.685427083</v>
      </c>
      <c r="D25" s="12">
        <f t="shared" si="3"/>
        <v>27.99876653</v>
      </c>
    </row>
    <row r="26">
      <c r="A26" s="1">
        <v>9.6</v>
      </c>
      <c r="B26" s="5">
        <f t="shared" si="1"/>
        <v>-0.8716339061</v>
      </c>
      <c r="C26" s="5">
        <f t="shared" si="2"/>
        <v>-2.161834604</v>
      </c>
      <c r="D26" s="12">
        <f t="shared" si="3"/>
        <v>12.90200697</v>
      </c>
    </row>
    <row r="27">
      <c r="A27" s="1">
        <v>10.0</v>
      </c>
      <c r="B27" s="5">
        <f t="shared" si="1"/>
        <v>-2.720105554</v>
      </c>
      <c r="C27" s="5">
        <f t="shared" si="2"/>
        <v>-2.296935975</v>
      </c>
      <c r="D27" s="12">
        <f t="shared" si="3"/>
        <v>-4.231695794</v>
      </c>
    </row>
    <row r="28">
      <c r="A28" s="1">
        <v>10.4</v>
      </c>
      <c r="B28" s="5">
        <f t="shared" si="1"/>
        <v>-4.139132345</v>
      </c>
      <c r="C28" s="5">
        <f t="shared" si="2"/>
        <v>-2.069401661</v>
      </c>
      <c r="D28" s="12">
        <f t="shared" si="3"/>
        <v>-20.69730684</v>
      </c>
    </row>
    <row r="29">
      <c r="A29" s="1">
        <v>10.8</v>
      </c>
      <c r="B29" s="5">
        <f t="shared" si="1"/>
        <v>-4.90468115</v>
      </c>
      <c r="C29" s="5">
        <f t="shared" si="2"/>
        <v>-1.515154327</v>
      </c>
      <c r="D29" s="12">
        <f t="shared" si="3"/>
        <v>-33.89526824</v>
      </c>
    </row>
    <row r="30">
      <c r="A30" s="1">
        <v>11.2</v>
      </c>
      <c r="B30" s="5">
        <f t="shared" si="1"/>
        <v>-4.895888646</v>
      </c>
      <c r="C30" s="5">
        <f t="shared" si="2"/>
        <v>-0.7216974395</v>
      </c>
      <c r="D30" s="12">
        <f t="shared" si="3"/>
        <v>-41.74191206</v>
      </c>
    </row>
    <row r="31">
      <c r="A31" s="1">
        <v>11.6</v>
      </c>
      <c r="B31" s="5">
        <f t="shared" si="1"/>
        <v>-4.114142975</v>
      </c>
      <c r="C31" s="5">
        <f t="shared" si="2"/>
        <v>0.1856996048</v>
      </c>
      <c r="D31" s="12">
        <f t="shared" si="3"/>
        <v>-42.9984258</v>
      </c>
    </row>
    <row r="32">
      <c r="A32" s="1">
        <v>12.0</v>
      </c>
      <c r="B32" s="5">
        <f t="shared" si="1"/>
        <v>-2.68286459</v>
      </c>
      <c r="C32" s="5">
        <f t="shared" si="2"/>
        <v>1.063778765</v>
      </c>
      <c r="D32" s="12">
        <f t="shared" si="3"/>
        <v>-37.46643355</v>
      </c>
    </row>
    <row r="33">
      <c r="A33" s="1">
        <v>12.4</v>
      </c>
      <c r="B33" s="5">
        <f t="shared" si="1"/>
        <v>-0.8280208772</v>
      </c>
      <c r="C33" s="5">
        <f t="shared" si="2"/>
        <v>1.773910648</v>
      </c>
      <c r="D33" s="12">
        <f t="shared" si="3"/>
        <v>-26.01931525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5" t="s">
        <v>7</v>
      </c>
      <c r="D1" s="16"/>
      <c r="E1" s="16"/>
      <c r="F1" s="15" t="s">
        <v>8</v>
      </c>
      <c r="H1" s="16"/>
      <c r="I1" s="16"/>
      <c r="J1" s="16"/>
      <c r="K1" s="16"/>
      <c r="L1" s="16"/>
      <c r="M1" s="15" t="s">
        <v>9</v>
      </c>
      <c r="O1" s="16"/>
      <c r="P1" s="16"/>
    </row>
    <row r="2">
      <c r="A2" s="15" t="s">
        <v>10</v>
      </c>
      <c r="B2" s="15" t="s">
        <v>11</v>
      </c>
      <c r="C2" s="15" t="s">
        <v>12</v>
      </c>
      <c r="D2" s="16"/>
      <c r="E2" s="16"/>
      <c r="F2" s="15" t="s">
        <v>13</v>
      </c>
      <c r="G2" s="15" t="s">
        <v>14</v>
      </c>
      <c r="H2" s="15" t="s">
        <v>15</v>
      </c>
      <c r="I2" s="15" t="s">
        <v>16</v>
      </c>
      <c r="J2" s="16"/>
      <c r="K2" s="16"/>
      <c r="L2" s="16"/>
      <c r="M2" s="15" t="s">
        <v>11</v>
      </c>
      <c r="N2" s="15" t="s">
        <v>12</v>
      </c>
      <c r="O2" s="15" t="s">
        <v>15</v>
      </c>
      <c r="P2" s="15" t="s">
        <v>17</v>
      </c>
    </row>
    <row r="3">
      <c r="A3" s="17">
        <v>0.1</v>
      </c>
      <c r="B3" s="18">
        <v>0.028</v>
      </c>
      <c r="C3" s="17">
        <v>273.4</v>
      </c>
      <c r="D3" s="16"/>
      <c r="E3" s="16"/>
      <c r="F3" s="18">
        <v>1.916</v>
      </c>
      <c r="G3" s="19">
        <v>19.12</v>
      </c>
      <c r="H3" s="21">
        <f t="shared" ref="H3:H5" si="1">SQRT(((2*(0.3%*F3 + 2*0.001))/(2*SQRT(3)))^2 + (0.001/(2*SQRT(3)))^2)</f>
        <v>0.004482614713</v>
      </c>
      <c r="I3" s="22">
        <f t="shared" ref="I3:I5" si="2">SQRT(((2*(0.5%*G3 + 3*0.01))/(2*SQRT(3)))^2 + (0.01/(2*SQRT(3)))^2)</f>
        <v>0.07257263029</v>
      </c>
      <c r="J3" s="16"/>
      <c r="K3" s="16"/>
      <c r="L3" s="16"/>
      <c r="M3" s="18">
        <v>0.153</v>
      </c>
      <c r="N3" s="19">
        <v>0.0</v>
      </c>
      <c r="O3" s="21">
        <f t="shared" ref="O3:O23" si="3">SQRT(((2*(0.3%*M3 + 2*0.001))/(2*SQRT(3)))^2 + (0.001/(2*SQRT(3)))^2)</f>
        <v>0.001448755903</v>
      </c>
      <c r="P3" s="22">
        <f t="shared" ref="P3:P20" si="4">SQRT(((2*(0.5%*N3 + 3*0.01))/(2*SQRT(3)))^2 + (0.01/(2*SQRT(3)))^2)</f>
        <v>0.01755942292</v>
      </c>
    </row>
    <row r="4">
      <c r="A4" s="17">
        <v>0.2</v>
      </c>
      <c r="B4" s="18">
        <v>0.046</v>
      </c>
      <c r="C4" s="17">
        <v>460.1</v>
      </c>
      <c r="D4" s="16"/>
      <c r="E4" s="16"/>
      <c r="F4" s="18">
        <v>3.826</v>
      </c>
      <c r="G4" s="17">
        <v>38.17</v>
      </c>
      <c r="H4" s="21">
        <f t="shared" si="1"/>
        <v>0.007786879649</v>
      </c>
      <c r="I4" s="23">
        <f t="shared" si="2"/>
        <v>0.1275404805</v>
      </c>
      <c r="J4" s="16"/>
      <c r="K4" s="16"/>
      <c r="L4" s="16"/>
      <c r="M4" s="18">
        <v>0.28</v>
      </c>
      <c r="N4" s="19">
        <v>0.0</v>
      </c>
      <c r="O4" s="21">
        <f t="shared" si="3"/>
        <v>0.001664892389</v>
      </c>
      <c r="P4" s="22">
        <f t="shared" si="4"/>
        <v>0.01755942292</v>
      </c>
    </row>
    <row r="5">
      <c r="A5" s="17">
        <v>0.3</v>
      </c>
      <c r="B5" s="18">
        <v>0.057</v>
      </c>
      <c r="C5" s="17">
        <v>569.8</v>
      </c>
      <c r="D5" s="16"/>
      <c r="E5" s="16"/>
      <c r="F5" s="19">
        <v>5.692</v>
      </c>
      <c r="G5" s="17">
        <v>56.78</v>
      </c>
      <c r="H5" s="22">
        <f t="shared" si="1"/>
        <v>0.01101731631</v>
      </c>
      <c r="I5" s="23">
        <f t="shared" si="2"/>
        <v>0.1812532391</v>
      </c>
      <c r="J5" s="16"/>
      <c r="K5" s="16"/>
      <c r="L5" s="16"/>
      <c r="M5" s="18">
        <v>0.401</v>
      </c>
      <c r="N5" s="19">
        <v>0.01</v>
      </c>
      <c r="O5" s="21">
        <f t="shared" si="3"/>
        <v>0.001871648917</v>
      </c>
      <c r="P5" s="22">
        <f t="shared" si="4"/>
        <v>0.0175878983</v>
      </c>
    </row>
    <row r="6">
      <c r="A6" s="17">
        <v>0.4</v>
      </c>
      <c r="B6" s="18">
        <v>0.07</v>
      </c>
      <c r="C6" s="24">
        <v>699.0</v>
      </c>
      <c r="D6" s="16"/>
      <c r="E6" s="16"/>
      <c r="F6" s="19">
        <v>7.6</v>
      </c>
      <c r="G6" s="17">
        <v>76.0</v>
      </c>
      <c r="H6" s="22">
        <f t="shared" ref="H6:H12" si="5">SQRT(((2*(0.3%*F6 + 2*0.01))/(2*SQRT(3)))^2 + (0.01/(2*SQRT(3)))^2)</f>
        <v>0.02487863876</v>
      </c>
      <c r="I6" s="23">
        <f t="shared" ref="I6:I12" si="6">SQRT(((2*(0.8%*G6+3*0.1))/(2*SQRT(3)))^2 + (0.1/(2*SQRT(3)))^2)</f>
        <v>0.5250282532</v>
      </c>
      <c r="J6" s="16"/>
      <c r="K6" s="16"/>
      <c r="L6" s="16"/>
      <c r="M6" s="18">
        <v>0.503</v>
      </c>
      <c r="N6" s="19">
        <v>0.21</v>
      </c>
      <c r="O6" s="21">
        <f t="shared" si="3"/>
        <v>0.002046385513</v>
      </c>
      <c r="P6" s="22">
        <f t="shared" si="4"/>
        <v>0.01815766597</v>
      </c>
    </row>
    <row r="7">
      <c r="A7" s="17">
        <v>0.5</v>
      </c>
      <c r="B7" s="18">
        <v>0.089</v>
      </c>
      <c r="C7" s="24">
        <v>886.0</v>
      </c>
      <c r="D7" s="16"/>
      <c r="E7" s="16"/>
      <c r="F7" s="19">
        <v>9.41</v>
      </c>
      <c r="G7" s="17">
        <v>94.0</v>
      </c>
      <c r="H7" s="22">
        <f t="shared" si="5"/>
        <v>0.02799483821</v>
      </c>
      <c r="I7" s="23">
        <f t="shared" si="6"/>
        <v>0.6080581113</v>
      </c>
      <c r="J7" s="16"/>
      <c r="K7" s="16"/>
      <c r="L7" s="16"/>
      <c r="M7" s="18">
        <v>0.592</v>
      </c>
      <c r="N7" s="19">
        <v>1.4</v>
      </c>
      <c r="O7" s="21">
        <f t="shared" si="3"/>
        <v>0.00219910406</v>
      </c>
      <c r="P7" s="22">
        <f t="shared" si="4"/>
        <v>0.02155612829</v>
      </c>
    </row>
    <row r="8">
      <c r="A8" s="17">
        <v>0.6</v>
      </c>
      <c r="B8" s="18">
        <v>0.114</v>
      </c>
      <c r="C8" s="24">
        <v>1136.0</v>
      </c>
      <c r="D8" s="16"/>
      <c r="E8" s="16"/>
      <c r="F8" s="19">
        <v>10.39</v>
      </c>
      <c r="G8" s="17">
        <v>103.7</v>
      </c>
      <c r="H8" s="22">
        <f t="shared" si="5"/>
        <v>0.02968371551</v>
      </c>
      <c r="I8" s="23">
        <f t="shared" si="6"/>
        <v>0.6528134394</v>
      </c>
      <c r="J8" s="16"/>
      <c r="K8" s="16"/>
      <c r="L8" s="16"/>
      <c r="M8" s="18">
        <v>0.635</v>
      </c>
      <c r="N8" s="19">
        <v>2.92</v>
      </c>
      <c r="O8" s="21">
        <f t="shared" si="3"/>
        <v>0.002272958791</v>
      </c>
      <c r="P8" s="22">
        <f t="shared" si="4"/>
        <v>0.02591113017</v>
      </c>
    </row>
    <row r="9">
      <c r="A9" s="17">
        <v>0.7</v>
      </c>
      <c r="B9" s="18">
        <v>0.142</v>
      </c>
      <c r="C9" s="24">
        <v>1421.0</v>
      </c>
      <c r="D9" s="16"/>
      <c r="E9" s="16"/>
      <c r="F9" s="19">
        <v>10.88</v>
      </c>
      <c r="G9" s="17">
        <v>108.5</v>
      </c>
      <c r="H9" s="22">
        <f t="shared" si="5"/>
        <v>0.03052850908</v>
      </c>
      <c r="I9" s="23">
        <f t="shared" si="6"/>
        <v>0.674962715</v>
      </c>
      <c r="J9" s="16"/>
      <c r="K9" s="16"/>
      <c r="L9" s="16"/>
      <c r="M9" s="18">
        <v>0.616</v>
      </c>
      <c r="N9" s="19">
        <v>2.16</v>
      </c>
      <c r="O9" s="21">
        <f t="shared" si="3"/>
        <v>0.002240320215</v>
      </c>
      <c r="P9" s="22">
        <f t="shared" si="4"/>
        <v>0.02373211607</v>
      </c>
    </row>
    <row r="10">
      <c r="A10" s="17">
        <v>0.8</v>
      </c>
      <c r="B10" s="18">
        <v>0.195</v>
      </c>
      <c r="C10" s="24">
        <v>1948.0</v>
      </c>
      <c r="D10" s="16"/>
      <c r="E10" s="16"/>
      <c r="F10" s="19">
        <v>11.29</v>
      </c>
      <c r="G10" s="17">
        <v>112.5</v>
      </c>
      <c r="H10" s="22">
        <f t="shared" si="5"/>
        <v>0.03123554012</v>
      </c>
      <c r="I10" s="23">
        <f t="shared" si="6"/>
        <v>0.6934214688</v>
      </c>
      <c r="J10" s="16"/>
      <c r="K10" s="16"/>
      <c r="L10" s="16"/>
      <c r="M10" s="18">
        <v>0.649</v>
      </c>
      <c r="N10" s="19">
        <v>3.6</v>
      </c>
      <c r="O10" s="21">
        <f t="shared" si="3"/>
        <v>0.002297013206</v>
      </c>
      <c r="P10" s="22">
        <f t="shared" si="4"/>
        <v>0.0278627589</v>
      </c>
    </row>
    <row r="11">
      <c r="A11" s="15" t="s">
        <v>19</v>
      </c>
      <c r="D11" s="16"/>
      <c r="E11" s="16"/>
      <c r="F11" s="19">
        <v>11.82</v>
      </c>
      <c r="G11" s="17">
        <v>117.8</v>
      </c>
      <c r="H11" s="22">
        <f t="shared" si="5"/>
        <v>0.03214971021</v>
      </c>
      <c r="I11" s="23">
        <f t="shared" si="6"/>
        <v>0.7178806215</v>
      </c>
      <c r="J11" s="16"/>
      <c r="K11" s="16"/>
      <c r="L11" s="16"/>
      <c r="M11" s="18">
        <v>0.668</v>
      </c>
      <c r="N11" s="19">
        <v>4.72</v>
      </c>
      <c r="O11" s="21">
        <f t="shared" si="3"/>
        <v>0.002329664926</v>
      </c>
      <c r="P11" s="22">
        <f t="shared" si="4"/>
        <v>0.03108032604</v>
      </c>
    </row>
    <row r="12">
      <c r="A12" s="15" t="s">
        <v>10</v>
      </c>
      <c r="B12" s="15" t="s">
        <v>11</v>
      </c>
      <c r="C12" s="15" t="s">
        <v>12</v>
      </c>
      <c r="D12" s="16"/>
      <c r="E12" s="16"/>
      <c r="F12" s="19">
        <v>11.98</v>
      </c>
      <c r="G12" s="17">
        <v>119.3</v>
      </c>
      <c r="H12" s="22">
        <f t="shared" si="5"/>
        <v>0.03242572847</v>
      </c>
      <c r="I12" s="23">
        <f t="shared" si="6"/>
        <v>0.7248032745</v>
      </c>
      <c r="J12" s="16"/>
      <c r="K12" s="16"/>
      <c r="L12" s="16"/>
      <c r="M12" s="18">
        <v>0.687</v>
      </c>
      <c r="N12" s="19">
        <v>6.09</v>
      </c>
      <c r="O12" s="21">
        <f t="shared" si="3"/>
        <v>0.002362323785</v>
      </c>
      <c r="P12" s="22">
        <f t="shared" si="4"/>
        <v>0.03502000619</v>
      </c>
    </row>
    <row r="13">
      <c r="A13" s="17">
        <v>0.1</v>
      </c>
      <c r="B13" s="18">
        <v>0.152</v>
      </c>
      <c r="C13" s="17">
        <v>254.1</v>
      </c>
      <c r="D13" s="16"/>
      <c r="E13" s="16"/>
      <c r="F13" s="16"/>
      <c r="G13" s="16"/>
      <c r="H13" s="16"/>
      <c r="I13" s="16"/>
      <c r="J13" s="16"/>
      <c r="K13" s="16"/>
      <c r="L13" s="16"/>
      <c r="M13" s="18">
        <v>0.702</v>
      </c>
      <c r="N13" s="19">
        <v>7.25</v>
      </c>
      <c r="O13" s="21">
        <f t="shared" si="3"/>
        <v>0.002388111946</v>
      </c>
      <c r="P13" s="22">
        <f t="shared" si="4"/>
        <v>0.03835823467</v>
      </c>
    </row>
    <row r="14">
      <c r="A14" s="17">
        <v>0.4</v>
      </c>
      <c r="B14" s="18">
        <v>0.439</v>
      </c>
      <c r="C14" s="24">
        <v>735.0</v>
      </c>
      <c r="D14" s="16"/>
      <c r="E14" s="16"/>
      <c r="F14" s="16"/>
      <c r="G14" s="16"/>
      <c r="H14" s="16"/>
      <c r="I14" s="16"/>
      <c r="J14" s="16"/>
      <c r="K14" s="16"/>
      <c r="L14" s="16"/>
      <c r="M14" s="18">
        <v>0.719</v>
      </c>
      <c r="N14" s="19">
        <v>8.81</v>
      </c>
      <c r="O14" s="21">
        <f t="shared" si="3"/>
        <v>0.002417343514</v>
      </c>
      <c r="P14" s="22">
        <f t="shared" si="4"/>
        <v>0.04285013613</v>
      </c>
    </row>
    <row r="15">
      <c r="A15" s="17">
        <v>0.8</v>
      </c>
      <c r="B15" s="18">
        <v>0.817</v>
      </c>
      <c r="C15" s="24">
        <v>1666.0</v>
      </c>
      <c r="D15" s="16"/>
      <c r="E15" s="16"/>
      <c r="F15" s="16"/>
      <c r="G15" s="16"/>
      <c r="H15" s="16"/>
      <c r="I15" s="16"/>
      <c r="J15" s="16"/>
      <c r="K15" s="16"/>
      <c r="L15" s="16"/>
      <c r="M15" s="18">
        <v>0.735</v>
      </c>
      <c r="N15" s="19">
        <v>10.35</v>
      </c>
      <c r="O15" s="21">
        <f t="shared" si="3"/>
        <v>0.002444860255</v>
      </c>
      <c r="P15" s="22">
        <f t="shared" si="4"/>
        <v>0.04728658196</v>
      </c>
    </row>
    <row r="16">
      <c r="D16" s="16"/>
      <c r="E16" s="16"/>
      <c r="F16" s="16"/>
      <c r="G16" s="16"/>
      <c r="H16" s="16"/>
      <c r="I16" s="16"/>
      <c r="J16" s="16"/>
      <c r="K16" s="16"/>
      <c r="L16" s="16"/>
      <c r="M16" s="18">
        <v>0.759</v>
      </c>
      <c r="N16" s="19">
        <v>12.77</v>
      </c>
      <c r="O16" s="21">
        <f t="shared" si="3"/>
        <v>0.002486143533</v>
      </c>
      <c r="P16" s="22">
        <f t="shared" si="4"/>
        <v>0.05426116629</v>
      </c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8">
        <v>0.78</v>
      </c>
      <c r="N17" s="19">
        <v>15.23</v>
      </c>
      <c r="O17" s="21">
        <f t="shared" si="3"/>
        <v>0.002522274106</v>
      </c>
      <c r="P17" s="22">
        <f t="shared" si="4"/>
        <v>0.06135368095</v>
      </c>
    </row>
    <row r="18">
      <c r="A18" s="15" t="s">
        <v>20</v>
      </c>
      <c r="B18" s="25">
        <f>11.08</f>
        <v>11.08</v>
      </c>
      <c r="C18" s="25">
        <f t="shared" ref="C18:C19" si="7">SQRT(((2*(1.2%*B18+3*0.01))/(2*SQRT(3)))^2 + (0.01/(2*SQRT(3)))^2)</f>
        <v>0.09412927564</v>
      </c>
      <c r="D18" s="26">
        <f t="shared" ref="D18:D19" si="8">10^6</f>
        <v>1000000</v>
      </c>
      <c r="E18" s="16"/>
      <c r="F18" s="16"/>
      <c r="G18" s="16"/>
      <c r="H18" s="16"/>
      <c r="I18" s="16"/>
      <c r="J18" s="16"/>
      <c r="K18" s="16"/>
      <c r="L18" s="16"/>
      <c r="M18" s="18">
        <v>0.841</v>
      </c>
      <c r="N18" s="19">
        <v>22.91</v>
      </c>
      <c r="O18" s="21">
        <f t="shared" si="3"/>
        <v>0.002627262771</v>
      </c>
      <c r="P18" s="22">
        <f t="shared" si="4"/>
        <v>0.08350589301</v>
      </c>
    </row>
    <row r="19">
      <c r="A19" s="15" t="s">
        <v>21</v>
      </c>
      <c r="B19" s="25">
        <f>11.14</f>
        <v>11.14</v>
      </c>
      <c r="C19" s="25">
        <f t="shared" si="7"/>
        <v>0.09454477317</v>
      </c>
      <c r="D19" s="27">
        <f t="shared" si="8"/>
        <v>1000000</v>
      </c>
      <c r="E19" s="16"/>
      <c r="F19" s="16"/>
      <c r="G19" s="16"/>
      <c r="H19" s="16"/>
      <c r="I19" s="16"/>
      <c r="J19" s="16"/>
      <c r="K19" s="16"/>
      <c r="L19" s="16"/>
      <c r="M19" s="18">
        <v>0.913</v>
      </c>
      <c r="N19" s="17">
        <v>32.88</v>
      </c>
      <c r="O19" s="21">
        <f t="shared" si="3"/>
        <v>0.002751249474</v>
      </c>
      <c r="P19" s="23">
        <f t="shared" si="4"/>
        <v>0.1122740101</v>
      </c>
    </row>
    <row r="20">
      <c r="A20" s="15" t="s">
        <v>22</v>
      </c>
      <c r="B20" s="28">
        <f>0.498</f>
        <v>0.498</v>
      </c>
      <c r="C20" s="28">
        <f>SQRT(((2*(0.5%*B20+2*0.001))/(2*SQRT(3)))^2 + (0.001/(2*SQRT(3)))^2)</f>
        <v>0.002608326411</v>
      </c>
      <c r="D20" s="27">
        <f>10^3</f>
        <v>1000</v>
      </c>
      <c r="E20" s="16"/>
      <c r="F20" s="16"/>
      <c r="G20" s="16"/>
      <c r="H20" s="16"/>
      <c r="I20" s="16"/>
      <c r="J20" s="16"/>
      <c r="K20" s="16"/>
      <c r="L20" s="16"/>
      <c r="M20" s="18">
        <v>1.016</v>
      </c>
      <c r="N20" s="17">
        <v>48.22</v>
      </c>
      <c r="O20" s="21">
        <f t="shared" si="3"/>
        <v>0.002928725775</v>
      </c>
      <c r="P20" s="23">
        <f t="shared" si="4"/>
        <v>0.1565462764</v>
      </c>
    </row>
    <row r="21">
      <c r="A21" s="15" t="s">
        <v>23</v>
      </c>
      <c r="B21" s="29">
        <f>7.1</f>
        <v>7.1</v>
      </c>
      <c r="C21" s="29">
        <f t="shared" ref="C21:C22" si="9">SQRT(((2*(0.8%*B21+3*0.1))/(2*SQRT(3)))^2 + (0.1/(2*SQRT(3)))^2)</f>
        <v>0.2080114099</v>
      </c>
      <c r="D21" s="27">
        <f t="shared" ref="D21:D22" si="10">1</f>
        <v>1</v>
      </c>
      <c r="E21" s="16"/>
      <c r="F21" s="16"/>
      <c r="G21" s="16"/>
      <c r="H21" s="16"/>
      <c r="I21" s="16"/>
      <c r="J21" s="16"/>
      <c r="K21" s="16"/>
      <c r="L21" s="16"/>
      <c r="M21" s="18">
        <v>1.103</v>
      </c>
      <c r="N21" s="17">
        <v>61.9</v>
      </c>
      <c r="O21" s="21">
        <f t="shared" si="3"/>
        <v>0.003078716237</v>
      </c>
      <c r="P21" s="23">
        <f t="shared" ref="P21:P23" si="11">SQRT(((2*(0.8%*N21+3*0.1))/(2*SQRT(3)))^2 + (0.1/(2*SQRT(3)))^2)</f>
        <v>0.4600155939</v>
      </c>
    </row>
    <row r="22">
      <c r="A22" s="15" t="s">
        <v>24</v>
      </c>
      <c r="B22" s="29">
        <f>0.6</f>
        <v>0.6</v>
      </c>
      <c r="C22" s="29">
        <f t="shared" si="9"/>
        <v>0.1783283862</v>
      </c>
      <c r="D22" s="27">
        <f t="shared" si="10"/>
        <v>1</v>
      </c>
      <c r="E22" s="16"/>
      <c r="F22" s="16"/>
      <c r="G22" s="15">
        <v>10.0</v>
      </c>
      <c r="H22" s="16"/>
      <c r="I22" s="16"/>
      <c r="J22" s="16"/>
      <c r="K22" s="16"/>
      <c r="L22" s="16"/>
      <c r="M22" s="18">
        <v>1.267</v>
      </c>
      <c r="N22" s="17">
        <v>88.3</v>
      </c>
      <c r="O22" s="21">
        <f t="shared" si="3"/>
        <v>0.00336162664</v>
      </c>
      <c r="P22" s="23">
        <f t="shared" si="11"/>
        <v>0.5817619674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8">
        <v>1.368</v>
      </c>
      <c r="N23" s="17">
        <v>105.1</v>
      </c>
      <c r="O23" s="21">
        <f t="shared" si="3"/>
        <v>0.003535949472</v>
      </c>
      <c r="P23" s="23">
        <f t="shared" si="11"/>
        <v>0.6592734991</v>
      </c>
    </row>
  </sheetData>
  <mergeCells count="4">
    <mergeCell ref="A1:C1"/>
    <mergeCell ref="A11:C11"/>
    <mergeCell ref="F1:G1"/>
    <mergeCell ref="M1: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18</v>
      </c>
      <c r="D1" s="1">
        <v>0.3</v>
      </c>
      <c r="E1" s="8">
        <f>2*SQRT(3)</f>
        <v>3.464101615</v>
      </c>
      <c r="F1">
        <f>0.001</f>
        <v>0.001</v>
      </c>
      <c r="G1" s="1">
        <v>2.0</v>
      </c>
    </row>
    <row r="2">
      <c r="A2" s="20">
        <v>0.02</v>
      </c>
      <c r="B2" s="20">
        <v>0.0</v>
      </c>
      <c r="C2" s="20">
        <v>1.86994E-4</v>
      </c>
      <c r="D2" s="12">
        <f t="shared" ref="D2:D16" si="1">A2*($D$1/100)+$G$1*$F$1</f>
        <v>0.00206</v>
      </c>
      <c r="E2" s="12">
        <f t="shared" ref="E2:E16" si="2">(2*D2)/$E$1</f>
        <v>0.001189341555</v>
      </c>
      <c r="F2" s="12">
        <f t="shared" ref="F2:F16" si="3">$F$1/$E$1</f>
        <v>0.0002886751346</v>
      </c>
      <c r="G2" s="12">
        <f t="shared" ref="G2:G16" si="4">SQRT(E2^2+F2^2)</f>
        <v>0.001223873632</v>
      </c>
    </row>
    <row r="3">
      <c r="A3" s="20">
        <v>0.244</v>
      </c>
      <c r="B3" s="20">
        <v>0.0</v>
      </c>
      <c r="C3" s="20">
        <v>9.61144E-4</v>
      </c>
      <c r="D3" s="12">
        <f t="shared" si="1"/>
        <v>0.002732</v>
      </c>
      <c r="E3" s="12">
        <f t="shared" si="2"/>
        <v>0.001577320935</v>
      </c>
      <c r="F3" s="12">
        <f t="shared" si="3"/>
        <v>0.0002886751346</v>
      </c>
      <c r="G3" s="12">
        <f t="shared" si="4"/>
        <v>0.001603519463</v>
      </c>
    </row>
    <row r="4">
      <c r="A4" s="20">
        <v>0.48</v>
      </c>
      <c r="B4" s="20">
        <v>0.18</v>
      </c>
      <c r="C4" s="20">
        <v>0.001778473</v>
      </c>
      <c r="D4" s="12">
        <f t="shared" si="1"/>
        <v>0.00344</v>
      </c>
      <c r="E4" s="12">
        <f t="shared" si="2"/>
        <v>0.001986084926</v>
      </c>
      <c r="F4" s="12">
        <f t="shared" si="3"/>
        <v>0.0002886751346</v>
      </c>
      <c r="G4" s="12">
        <f t="shared" si="4"/>
        <v>0.002006954575</v>
      </c>
    </row>
    <row r="5">
      <c r="A5" s="20">
        <v>0.59</v>
      </c>
      <c r="B5" s="20">
        <v>2.08</v>
      </c>
      <c r="C5" s="20">
        <v>0.002159483</v>
      </c>
      <c r="D5" s="12">
        <f t="shared" si="1"/>
        <v>0.00377</v>
      </c>
      <c r="E5" s="12">
        <f t="shared" si="2"/>
        <v>0.002176610515</v>
      </c>
      <c r="F5" s="12">
        <f t="shared" si="3"/>
        <v>0.0002886751346</v>
      </c>
      <c r="G5" s="12">
        <f t="shared" si="4"/>
        <v>0.002195669981</v>
      </c>
    </row>
    <row r="6">
      <c r="A6" s="20">
        <v>0.63</v>
      </c>
      <c r="B6" s="20">
        <v>4.362</v>
      </c>
      <c r="C6" s="20">
        <v>0.002264369</v>
      </c>
      <c r="D6" s="12">
        <f t="shared" si="1"/>
        <v>0.00389</v>
      </c>
      <c r="E6" s="12">
        <f t="shared" si="2"/>
        <v>0.002245892547</v>
      </c>
      <c r="F6" s="12">
        <f t="shared" si="3"/>
        <v>0.0002886751346</v>
      </c>
      <c r="G6" s="12">
        <f t="shared" si="4"/>
        <v>0.002264368933</v>
      </c>
    </row>
    <row r="7">
      <c r="A7" s="20">
        <v>0.666</v>
      </c>
      <c r="B7" s="20">
        <v>10.34</v>
      </c>
      <c r="C7" s="20">
        <v>0.002326228</v>
      </c>
      <c r="D7" s="12">
        <f t="shared" si="1"/>
        <v>0.003998</v>
      </c>
      <c r="E7" s="12">
        <f t="shared" si="2"/>
        <v>0.002308246376</v>
      </c>
      <c r="F7" s="12">
        <f t="shared" si="3"/>
        <v>0.0002886751346</v>
      </c>
      <c r="G7" s="12">
        <f t="shared" si="4"/>
        <v>0.002326227561</v>
      </c>
    </row>
    <row r="8">
      <c r="A8" s="20">
        <v>0.706</v>
      </c>
      <c r="B8" s="20">
        <v>25.34</v>
      </c>
      <c r="C8" s="20">
        <v>0.002394989</v>
      </c>
      <c r="D8" s="12">
        <f t="shared" si="1"/>
        <v>0.004118</v>
      </c>
      <c r="E8" s="12">
        <f t="shared" si="2"/>
        <v>0.002377528409</v>
      </c>
      <c r="F8" s="12">
        <f t="shared" si="3"/>
        <v>0.0002886751346</v>
      </c>
      <c r="G8" s="12">
        <f t="shared" si="4"/>
        <v>0.002394989492</v>
      </c>
    </row>
    <row r="9">
      <c r="A9" s="20">
        <v>0.726</v>
      </c>
      <c r="B9" s="20">
        <v>41.0</v>
      </c>
      <c r="C9" s="20">
        <v>0.002429382</v>
      </c>
      <c r="D9" s="12">
        <f t="shared" si="1"/>
        <v>0.004178</v>
      </c>
      <c r="E9" s="12">
        <f t="shared" si="2"/>
        <v>0.002412169425</v>
      </c>
      <c r="F9" s="12">
        <f t="shared" si="3"/>
        <v>0.0002886751346</v>
      </c>
      <c r="G9" s="12">
        <f t="shared" si="4"/>
        <v>0.00242938154</v>
      </c>
    </row>
    <row r="10">
      <c r="A10" s="20">
        <v>0.735</v>
      </c>
      <c r="B10" s="20">
        <v>50.31</v>
      </c>
      <c r="C10" s="20">
        <v>0.00244486</v>
      </c>
      <c r="D10" s="12">
        <f t="shared" si="1"/>
        <v>0.004205</v>
      </c>
      <c r="E10" s="12">
        <f t="shared" si="2"/>
        <v>0.002427757882</v>
      </c>
      <c r="F10" s="12">
        <f t="shared" si="3"/>
        <v>0.0002886751346</v>
      </c>
      <c r="G10" s="12">
        <f t="shared" si="4"/>
        <v>0.002444860255</v>
      </c>
    </row>
    <row r="11">
      <c r="A11" s="20">
        <v>0.75</v>
      </c>
      <c r="B11" s="20">
        <v>72.3</v>
      </c>
      <c r="C11" s="20">
        <v>0.002470661</v>
      </c>
      <c r="D11" s="12">
        <f t="shared" si="1"/>
        <v>0.00425</v>
      </c>
      <c r="E11" s="12">
        <f t="shared" si="2"/>
        <v>0.002453738644</v>
      </c>
      <c r="F11" s="12">
        <f t="shared" si="3"/>
        <v>0.0002886751346</v>
      </c>
      <c r="G11" s="12">
        <f t="shared" si="4"/>
        <v>0.00247066118</v>
      </c>
    </row>
    <row r="12">
      <c r="A12" s="20">
        <v>0.76</v>
      </c>
      <c r="B12" s="20">
        <v>97.9</v>
      </c>
      <c r="C12" s="20">
        <v>0.002487864</v>
      </c>
      <c r="D12" s="11">
        <f t="shared" si="1"/>
        <v>0.00428</v>
      </c>
      <c r="E12" s="12">
        <f t="shared" si="2"/>
        <v>0.002471059152</v>
      </c>
      <c r="F12" s="12">
        <f t="shared" si="3"/>
        <v>0.0002886751346</v>
      </c>
      <c r="G12" s="12">
        <f t="shared" si="4"/>
        <v>0.002487863876</v>
      </c>
    </row>
    <row r="13">
      <c r="A13" s="20">
        <v>0.766</v>
      </c>
      <c r="B13" s="20">
        <v>109.0</v>
      </c>
      <c r="C13" s="20">
        <v>0.002498186</v>
      </c>
      <c r="D13" s="12">
        <f t="shared" si="1"/>
        <v>0.004298</v>
      </c>
      <c r="E13" s="12">
        <f t="shared" si="2"/>
        <v>0.002481451457</v>
      </c>
      <c r="F13" s="12">
        <f t="shared" si="3"/>
        <v>0.0002886751346</v>
      </c>
      <c r="G13" s="12">
        <f t="shared" si="4"/>
        <v>0.002498186275</v>
      </c>
    </row>
    <row r="14">
      <c r="A14" s="20">
        <v>0.77</v>
      </c>
      <c r="B14" s="20">
        <v>124.3</v>
      </c>
      <c r="C14" s="20">
        <v>0.002505068</v>
      </c>
      <c r="D14" s="12">
        <f t="shared" si="1"/>
        <v>0.00431</v>
      </c>
      <c r="E14" s="12">
        <f t="shared" si="2"/>
        <v>0.00248837966</v>
      </c>
      <c r="F14" s="12">
        <f t="shared" si="3"/>
        <v>0.0002886751346</v>
      </c>
      <c r="G14" s="12">
        <f t="shared" si="4"/>
        <v>0.002505068196</v>
      </c>
    </row>
    <row r="15">
      <c r="A15" s="20">
        <v>0.774</v>
      </c>
      <c r="B15" s="20">
        <v>137.1</v>
      </c>
      <c r="C15" s="20">
        <v>0.00251195</v>
      </c>
      <c r="D15" s="12">
        <f t="shared" si="1"/>
        <v>0.004322</v>
      </c>
      <c r="E15" s="12">
        <f t="shared" si="2"/>
        <v>0.002495307863</v>
      </c>
      <c r="F15" s="12">
        <f t="shared" si="3"/>
        <v>0.0002886751346</v>
      </c>
      <c r="G15" s="12">
        <f t="shared" si="4"/>
        <v>0.002511950371</v>
      </c>
    </row>
    <row r="16">
      <c r="A16" s="20">
        <v>0.778</v>
      </c>
      <c r="B16" s="20">
        <v>152.6</v>
      </c>
      <c r="C16" s="20">
        <v>0.002518833</v>
      </c>
      <c r="D16" s="12">
        <f t="shared" si="1"/>
        <v>0.004334</v>
      </c>
      <c r="E16" s="12">
        <f t="shared" si="2"/>
        <v>0.002502236067</v>
      </c>
      <c r="F16" s="12">
        <f t="shared" si="3"/>
        <v>0.0002886751346</v>
      </c>
      <c r="G16" s="12">
        <f t="shared" si="4"/>
        <v>0.002518832798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tr">
        <f>Calc!F2</f>
        <v>V </v>
      </c>
      <c r="B1" s="15" t="str">
        <f>Calc!H2</f>
        <v>dV</v>
      </c>
      <c r="C1" s="15" t="str">
        <f>Calc!G2</f>
        <v>I</v>
      </c>
      <c r="D1" s="15" t="str">
        <f>Calc!I2</f>
        <v>dI</v>
      </c>
      <c r="E1" s="15"/>
      <c r="F1" s="15"/>
      <c r="G1" s="15"/>
      <c r="H1" s="15"/>
    </row>
    <row r="2">
      <c r="A2" s="18">
        <f>Calc!F3</f>
        <v>1.916</v>
      </c>
      <c r="B2" s="18">
        <f>Calc!H3</f>
        <v>0.004482614713</v>
      </c>
      <c r="C2" s="19">
        <f>Calc!G3</f>
        <v>19.12</v>
      </c>
      <c r="D2" s="19">
        <f>Calc!I3</f>
        <v>0.07257263029</v>
      </c>
      <c r="E2" s="15"/>
      <c r="F2" s="15"/>
      <c r="G2" s="15"/>
      <c r="H2" s="15"/>
    </row>
    <row r="3">
      <c r="A3" s="18">
        <f>Calc!F4</f>
        <v>3.826</v>
      </c>
      <c r="B3" s="18">
        <f>Calc!H4</f>
        <v>0.007786879649</v>
      </c>
      <c r="C3" s="17">
        <f>Calc!G4</f>
        <v>38.17</v>
      </c>
      <c r="D3" s="17">
        <f>Calc!I4</f>
        <v>0.1275404805</v>
      </c>
      <c r="E3" s="15"/>
      <c r="F3" s="15"/>
      <c r="G3" s="15"/>
      <c r="H3" s="15"/>
    </row>
    <row r="4">
      <c r="A4" s="19">
        <f>Calc!F5</f>
        <v>5.692</v>
      </c>
      <c r="B4" s="19">
        <f>Calc!H5</f>
        <v>0.01101731631</v>
      </c>
      <c r="C4" s="17">
        <f>Calc!G5</f>
        <v>56.78</v>
      </c>
      <c r="D4" s="17">
        <f>Calc!I5</f>
        <v>0.1812532391</v>
      </c>
      <c r="E4" s="15"/>
      <c r="F4" s="15"/>
      <c r="G4" s="15"/>
      <c r="H4" s="15"/>
    </row>
    <row r="5">
      <c r="A5" s="19">
        <f>Calc!F6</f>
        <v>7.6</v>
      </c>
      <c r="B5" s="19">
        <f>Calc!H6</f>
        <v>0.02487863876</v>
      </c>
      <c r="C5" s="17">
        <f>Calc!G6</f>
        <v>76</v>
      </c>
      <c r="D5" s="17">
        <f>Calc!I6</f>
        <v>0.5250282532</v>
      </c>
      <c r="E5" s="15"/>
      <c r="F5" s="15"/>
      <c r="G5" s="15"/>
      <c r="H5" s="15"/>
    </row>
    <row r="6">
      <c r="A6" s="19">
        <f>Calc!F7</f>
        <v>9.41</v>
      </c>
      <c r="B6" s="19">
        <f>Calc!H7</f>
        <v>0.02799483821</v>
      </c>
      <c r="C6" s="17">
        <f>Calc!G7</f>
        <v>94</v>
      </c>
      <c r="D6" s="17">
        <f>Calc!I7</f>
        <v>0.6080581113</v>
      </c>
      <c r="E6" s="15"/>
      <c r="F6" s="15"/>
      <c r="G6" s="15"/>
      <c r="H6" s="15"/>
    </row>
    <row r="7">
      <c r="A7" s="19">
        <f>Calc!F8</f>
        <v>10.39</v>
      </c>
      <c r="B7" s="19">
        <f>Calc!H8</f>
        <v>0.02968371551</v>
      </c>
      <c r="C7" s="17">
        <f>Calc!G8</f>
        <v>103.7</v>
      </c>
      <c r="D7" s="17">
        <f>Calc!I8</f>
        <v>0.6528134394</v>
      </c>
      <c r="E7" s="15"/>
      <c r="F7" s="15"/>
      <c r="G7" s="15"/>
      <c r="H7" s="15"/>
    </row>
    <row r="8">
      <c r="A8" s="19">
        <f>Calc!F9</f>
        <v>10.88</v>
      </c>
      <c r="B8" s="19">
        <f>Calc!H9</f>
        <v>0.03052850908</v>
      </c>
      <c r="C8" s="17">
        <f>Calc!G9</f>
        <v>108.5</v>
      </c>
      <c r="D8" s="17">
        <f>Calc!I9</f>
        <v>0.674962715</v>
      </c>
      <c r="E8" s="15"/>
      <c r="F8" s="15"/>
      <c r="G8" s="15"/>
      <c r="H8" s="15"/>
    </row>
    <row r="9">
      <c r="A9" s="19">
        <f>Calc!F10</f>
        <v>11.29</v>
      </c>
      <c r="B9" s="19">
        <f>Calc!H10</f>
        <v>0.03123554012</v>
      </c>
      <c r="C9" s="17">
        <f>Calc!G10</f>
        <v>112.5</v>
      </c>
      <c r="D9" s="17">
        <f>Calc!I10</f>
        <v>0.6934214688</v>
      </c>
      <c r="E9" s="15"/>
      <c r="F9" s="15"/>
      <c r="G9" s="15"/>
      <c r="H9" s="15"/>
    </row>
    <row r="10">
      <c r="A10" s="19">
        <f>Calc!F11</f>
        <v>11.82</v>
      </c>
      <c r="B10" s="19">
        <f>Calc!H11</f>
        <v>0.03214971021</v>
      </c>
      <c r="C10" s="17">
        <f>Calc!G11</f>
        <v>117.8</v>
      </c>
      <c r="D10" s="17">
        <f>Calc!I11</f>
        <v>0.7178806215</v>
      </c>
      <c r="E10" s="15"/>
      <c r="F10" s="15"/>
      <c r="G10" s="15"/>
      <c r="H10" s="15"/>
    </row>
    <row r="11">
      <c r="A11" s="19">
        <f>Calc!F12</f>
        <v>11.98</v>
      </c>
      <c r="B11" s="19">
        <f>Calc!H12</f>
        <v>0.03242572847</v>
      </c>
      <c r="C11" s="17">
        <f>Calc!G12</f>
        <v>119.3</v>
      </c>
      <c r="D11" s="17">
        <f>Calc!I12</f>
        <v>0.7248032745</v>
      </c>
      <c r="E11" s="15"/>
      <c r="F11" s="15"/>
      <c r="G11" s="15"/>
      <c r="H11" s="15"/>
    </row>
    <row r="12">
      <c r="A12" s="15"/>
      <c r="B12" s="15"/>
      <c r="C12" s="15"/>
      <c r="D12" s="15"/>
      <c r="E12" s="15"/>
      <c r="F12" s="15"/>
      <c r="G12" s="15"/>
      <c r="H12" s="15"/>
    </row>
    <row r="13">
      <c r="A13" s="15"/>
      <c r="B13" s="15"/>
      <c r="C13" s="15"/>
      <c r="D13" s="15"/>
      <c r="E13" s="15"/>
      <c r="F13" s="15"/>
      <c r="G13" s="15"/>
      <c r="H13" s="15"/>
    </row>
    <row r="14">
      <c r="A14" s="15"/>
      <c r="B14" s="15"/>
      <c r="C14" s="15"/>
      <c r="D14" s="15"/>
      <c r="E14" s="15"/>
      <c r="F14" s="15"/>
      <c r="G14" s="15"/>
      <c r="H14" s="15"/>
    </row>
    <row r="15">
      <c r="A15" s="15"/>
      <c r="B15" s="15"/>
      <c r="C15" s="15"/>
      <c r="D15" s="15"/>
      <c r="E15" s="15"/>
      <c r="F15" s="15"/>
      <c r="G15" s="15"/>
      <c r="H15" s="15"/>
    </row>
    <row r="16">
      <c r="A16" s="15"/>
      <c r="B16" s="15"/>
      <c r="C16" s="15"/>
      <c r="D16" s="15"/>
      <c r="E16" s="15"/>
      <c r="F16" s="15"/>
      <c r="G16" s="15"/>
      <c r="H16" s="15"/>
    </row>
    <row r="17">
      <c r="A17" s="15"/>
      <c r="B17" s="15"/>
      <c r="C17" s="15"/>
      <c r="D17" s="15"/>
      <c r="E17" s="15"/>
      <c r="F17" s="15"/>
      <c r="G17" s="15"/>
      <c r="H17" s="15"/>
    </row>
    <row r="18">
      <c r="A18" s="15"/>
      <c r="B18" s="15"/>
      <c r="C18" s="15"/>
      <c r="D18" s="15"/>
      <c r="E18" s="15"/>
      <c r="F18" s="15"/>
      <c r="G18" s="15"/>
      <c r="H18" s="15"/>
    </row>
    <row r="19">
      <c r="A19" s="15"/>
      <c r="B19" s="15"/>
      <c r="C19" s="15"/>
      <c r="D19" s="15"/>
      <c r="E19" s="15"/>
      <c r="F19" s="15"/>
      <c r="G19" s="15"/>
      <c r="H19" s="15"/>
    </row>
    <row r="20">
      <c r="A20" s="15"/>
      <c r="B20" s="15"/>
      <c r="C20" s="15"/>
      <c r="D20" s="15"/>
      <c r="E20" s="15"/>
      <c r="F20" s="15"/>
      <c r="G20" s="15"/>
      <c r="H20" s="15"/>
    </row>
    <row r="21">
      <c r="A21" s="15"/>
      <c r="B21" s="15"/>
      <c r="C21" s="15"/>
      <c r="D21" s="15"/>
      <c r="E21" s="15"/>
      <c r="F21" s="15"/>
      <c r="G21" s="15"/>
      <c r="H21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tr">
        <f>Calc!M2</f>
        <v>V</v>
      </c>
      <c r="B1" s="16" t="str">
        <f>Calc!O2</f>
        <v>dV</v>
      </c>
      <c r="C1" s="16" t="str">
        <f>Calc!N2</f>
        <v>A</v>
      </c>
      <c r="D1" s="16" t="str">
        <f>Calc!P2</f>
        <v>dA</v>
      </c>
    </row>
    <row r="2">
      <c r="A2" s="21">
        <f>Calc!M3</f>
        <v>0.153</v>
      </c>
      <c r="B2" s="21">
        <f>Calc!O3*Mult</f>
        <v>0.01448755903</v>
      </c>
      <c r="C2" s="22">
        <f>Calc!N3</f>
        <v>0</v>
      </c>
      <c r="D2" s="22">
        <f>Calc!P3*Mult</f>
        <v>0.1755942292</v>
      </c>
    </row>
    <row r="3">
      <c r="A3" s="21">
        <f>Calc!M4</f>
        <v>0.28</v>
      </c>
      <c r="B3" s="21">
        <f>Calc!O4*Mult</f>
        <v>0.01664892389</v>
      </c>
      <c r="C3" s="22">
        <f>Calc!N4</f>
        <v>0</v>
      </c>
      <c r="D3" s="22">
        <f>Calc!P4*Mult</f>
        <v>0.1755942292</v>
      </c>
    </row>
    <row r="4">
      <c r="A4" s="21">
        <f>Calc!M5</f>
        <v>0.401</v>
      </c>
      <c r="B4" s="21">
        <f>Calc!O5*Mult</f>
        <v>0.01871648917</v>
      </c>
      <c r="C4" s="22">
        <f>Calc!N5</f>
        <v>0.01</v>
      </c>
      <c r="D4" s="22">
        <f>Calc!P5*Mult</f>
        <v>0.175878983</v>
      </c>
    </row>
    <row r="5">
      <c r="A5" s="21">
        <f>Calc!M6</f>
        <v>0.503</v>
      </c>
      <c r="B5" s="21">
        <f>Calc!O6*Mult</f>
        <v>0.02046385513</v>
      </c>
      <c r="C5" s="22">
        <f>Calc!N6</f>
        <v>0.21</v>
      </c>
      <c r="D5" s="22">
        <f>Calc!P6*Mult</f>
        <v>0.1815766597</v>
      </c>
    </row>
    <row r="6">
      <c r="A6" s="21">
        <f>Calc!M7</f>
        <v>0.592</v>
      </c>
      <c r="B6" s="21">
        <f>Calc!O7*Mult</f>
        <v>0.0219910406</v>
      </c>
      <c r="C6" s="22">
        <f>Calc!N7</f>
        <v>1.4</v>
      </c>
      <c r="D6" s="22">
        <f>Calc!P7*Mult</f>
        <v>0.2155612829</v>
      </c>
    </row>
    <row r="7">
      <c r="A7" s="21">
        <f>Calc!M8</f>
        <v>0.635</v>
      </c>
      <c r="B7" s="21">
        <f>Calc!O8*Mult</f>
        <v>0.02272958791</v>
      </c>
      <c r="C7" s="22">
        <f>Calc!N8</f>
        <v>2.92</v>
      </c>
      <c r="D7" s="22">
        <f>Calc!P8*Mult</f>
        <v>0.2591113017</v>
      </c>
    </row>
    <row r="8">
      <c r="A8" s="21">
        <f>Calc!M9</f>
        <v>0.616</v>
      </c>
      <c r="B8" s="21">
        <f>Calc!O9*Mult</f>
        <v>0.02240320215</v>
      </c>
      <c r="C8" s="22">
        <f>Calc!N9</f>
        <v>2.16</v>
      </c>
      <c r="D8" s="22">
        <f>Calc!P9*Mult</f>
        <v>0.2373211607</v>
      </c>
    </row>
    <row r="9">
      <c r="A9" s="21">
        <f>Calc!M10</f>
        <v>0.649</v>
      </c>
      <c r="B9" s="21">
        <f>Calc!O10*Mult</f>
        <v>0.02297013206</v>
      </c>
      <c r="C9" s="22">
        <f>Calc!N10</f>
        <v>3.6</v>
      </c>
      <c r="D9" s="22">
        <f>Calc!P10*Mult</f>
        <v>0.278627589</v>
      </c>
    </row>
    <row r="10">
      <c r="A10" s="21">
        <f>Calc!M11</f>
        <v>0.668</v>
      </c>
      <c r="B10" s="21">
        <f>Calc!O11*Mult</f>
        <v>0.02329664926</v>
      </c>
      <c r="C10" s="22">
        <f>Calc!N11</f>
        <v>4.72</v>
      </c>
      <c r="D10" s="22">
        <f>Calc!P11*Mult</f>
        <v>0.3108032604</v>
      </c>
    </row>
    <row r="11">
      <c r="A11" s="21">
        <f>Calc!M12</f>
        <v>0.687</v>
      </c>
      <c r="B11" s="21">
        <f>Calc!O12*Mult</f>
        <v>0.02362323785</v>
      </c>
      <c r="C11" s="22">
        <f>Calc!N12</f>
        <v>6.09</v>
      </c>
      <c r="D11" s="22">
        <f>Calc!P12*Mult</f>
        <v>0.3502000619</v>
      </c>
    </row>
    <row r="12">
      <c r="A12" s="21">
        <f>Calc!M13</f>
        <v>0.702</v>
      </c>
      <c r="B12" s="21">
        <f>Calc!O13*Mult</f>
        <v>0.02388111946</v>
      </c>
      <c r="C12" s="22">
        <f>Calc!N13</f>
        <v>7.25</v>
      </c>
      <c r="D12" s="22">
        <f>Calc!P13*Mult</f>
        <v>0.3835823467</v>
      </c>
    </row>
    <row r="13">
      <c r="A13" s="21">
        <f>Calc!M14</f>
        <v>0.719</v>
      </c>
      <c r="B13" s="21">
        <f>Calc!O14*Mult</f>
        <v>0.02417343514</v>
      </c>
      <c r="C13" s="22">
        <f>Calc!N14</f>
        <v>8.81</v>
      </c>
      <c r="D13" s="22">
        <f>Calc!P14*Mult</f>
        <v>0.4285013613</v>
      </c>
    </row>
    <row r="14">
      <c r="A14" s="21">
        <f>Calc!M15</f>
        <v>0.735</v>
      </c>
      <c r="B14" s="21">
        <f>Calc!O15*Mult</f>
        <v>0.02444860255</v>
      </c>
      <c r="C14" s="22">
        <f>Calc!N15</f>
        <v>10.35</v>
      </c>
      <c r="D14" s="22">
        <f>Calc!P15*Mult</f>
        <v>0.4728658196</v>
      </c>
    </row>
    <row r="15">
      <c r="A15" s="21">
        <f>Calc!M16</f>
        <v>0.759</v>
      </c>
      <c r="B15" s="21">
        <f>Calc!O16*Mult</f>
        <v>0.02486143533</v>
      </c>
      <c r="C15" s="22">
        <f>Calc!N16</f>
        <v>12.77</v>
      </c>
      <c r="D15" s="22">
        <f>Calc!P16*Mult</f>
        <v>0.5426116629</v>
      </c>
    </row>
    <row r="16">
      <c r="A16" s="21">
        <f>Calc!M17</f>
        <v>0.78</v>
      </c>
      <c r="B16" s="21">
        <f>Calc!O17*Mult</f>
        <v>0.02522274106</v>
      </c>
      <c r="C16" s="22">
        <f>Calc!N17</f>
        <v>15.23</v>
      </c>
      <c r="D16" s="22">
        <f>Calc!P17*Mult</f>
        <v>0.6135368095</v>
      </c>
    </row>
    <row r="17">
      <c r="A17" s="21">
        <f>Calc!M18</f>
        <v>0.841</v>
      </c>
      <c r="B17" s="21">
        <f>Calc!O18*Mult</f>
        <v>0.02627262771</v>
      </c>
      <c r="C17" s="22">
        <f>Calc!N18</f>
        <v>22.91</v>
      </c>
      <c r="D17" s="22">
        <f>Calc!P18*Mult</f>
        <v>0.8350589301</v>
      </c>
    </row>
    <row r="18">
      <c r="A18" s="21">
        <f>Calc!M19</f>
        <v>0.913</v>
      </c>
      <c r="B18" s="21">
        <f>Calc!O19*Mult</f>
        <v>0.02751249474</v>
      </c>
      <c r="C18" s="23">
        <f>Calc!N19</f>
        <v>32.88</v>
      </c>
      <c r="D18" s="22">
        <f>Calc!P19*Mult</f>
        <v>1.122740101</v>
      </c>
    </row>
    <row r="19">
      <c r="A19" s="21">
        <f>Calc!M20</f>
        <v>1.016</v>
      </c>
      <c r="B19" s="21">
        <f>Calc!O20*Mult</f>
        <v>0.02928725775</v>
      </c>
      <c r="C19" s="23">
        <f>Calc!N20</f>
        <v>48.22</v>
      </c>
      <c r="D19" s="22">
        <f>Calc!P20*Mult</f>
        <v>1.565462764</v>
      </c>
    </row>
    <row r="20">
      <c r="A20" s="21">
        <f>Calc!M21</f>
        <v>1.103</v>
      </c>
      <c r="B20" s="21">
        <f>Calc!O21*Mult</f>
        <v>0.03078716237</v>
      </c>
      <c r="C20" s="23">
        <f>Calc!N21</f>
        <v>61.9</v>
      </c>
      <c r="D20" s="22">
        <f>Calc!P21*Mult</f>
        <v>4.600155939</v>
      </c>
    </row>
    <row r="21">
      <c r="A21" s="21">
        <f>Calc!M22</f>
        <v>1.267</v>
      </c>
      <c r="B21" s="21">
        <f>Calc!O22*Mult</f>
        <v>0.0336162664</v>
      </c>
      <c r="C21" s="23">
        <f>Calc!N22</f>
        <v>88.3</v>
      </c>
      <c r="D21" s="22">
        <f>Calc!P22*Mult</f>
        <v>5.817619674</v>
      </c>
    </row>
    <row r="22">
      <c r="A22" s="21">
        <f>Calc!M23</f>
        <v>1.368</v>
      </c>
      <c r="B22" s="21">
        <f>Calc!O23*Mult</f>
        <v>0.03535949472</v>
      </c>
      <c r="C22" s="23">
        <f>Calc!N23</f>
        <v>105.1</v>
      </c>
      <c r="D22" s="22">
        <f>Calc!P23*Mult</f>
        <v>6.592734991</v>
      </c>
    </row>
  </sheetData>
  <drawing r:id="rId1"/>
</worksheet>
</file>