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lan\GITLAB_CSTB\trajectoire\trajectoire\config\data\calibration\dwelling_stock_per_epc\DOUBLE\"/>
    </mc:Choice>
  </mc:AlternateContent>
  <xr:revisionPtr revIDLastSave="0" documentId="13_ncr:1_{52E5EE6E-5FB1-4AA5-8FF2-E4778027BE33}" xr6:coauthVersionLast="47" xr6:coauthVersionMax="47" xr10:uidLastSave="{00000000-0000-0000-0000-000000000000}"/>
  <bookViews>
    <workbookView xWindow="-108" yWindow="-108" windowWidth="23256" windowHeight="14016" activeTab="5" xr2:uid="{00000000-000D-0000-FFFF-FFFF00000000}"/>
  </bookViews>
  <sheets>
    <sheet name="dwelling_stock_before_renovatio" sheetId="1" r:id="rId1"/>
    <sheet name="Feuil2" sheetId="3" r:id="rId2"/>
    <sheet name="hrs_col" sheetId="4" r:id="rId3"/>
    <sheet name="mrs_col" sheetId="5" r:id="rId4"/>
    <sheet name="hrs_ind" sheetId="6" r:id="rId5"/>
    <sheet name="mrs_ind" sheetId="7" r:id="rId6"/>
    <sheet name="matrice_passage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7" l="1"/>
  <c r="P6" i="7"/>
  <c r="O6" i="7"/>
  <c r="P7" i="7"/>
  <c r="O7" i="7"/>
  <c r="M4" i="7"/>
  <c r="M5" i="7"/>
  <c r="M6" i="7"/>
  <c r="M7" i="7"/>
  <c r="M8" i="7"/>
  <c r="M9" i="7"/>
  <c r="M3" i="7"/>
  <c r="L4" i="7"/>
  <c r="L5" i="7"/>
  <c r="L6" i="7"/>
  <c r="L7" i="7"/>
  <c r="L8" i="7"/>
  <c r="L9" i="7"/>
  <c r="L3" i="7"/>
  <c r="K4" i="7"/>
  <c r="K5" i="7"/>
  <c r="K6" i="7"/>
  <c r="K7" i="7"/>
  <c r="K8" i="7"/>
  <c r="K9" i="7"/>
  <c r="K3" i="7"/>
  <c r="O5" i="6"/>
  <c r="P6" i="6"/>
  <c r="O6" i="6"/>
  <c r="L4" i="6"/>
  <c r="L5" i="6"/>
  <c r="L6" i="6"/>
  <c r="L7" i="6"/>
  <c r="O7" i="6" s="1"/>
  <c r="P7" i="6" s="1"/>
  <c r="L8" i="6"/>
  <c r="L9" i="6"/>
  <c r="L3" i="6"/>
  <c r="K4" i="6"/>
  <c r="M4" i="6" s="1"/>
  <c r="K5" i="6"/>
  <c r="M5" i="6" s="1"/>
  <c r="K6" i="6"/>
  <c r="M6" i="6" s="1"/>
  <c r="K7" i="6"/>
  <c r="M7" i="6" s="1"/>
  <c r="K8" i="6"/>
  <c r="M8" i="6" s="1"/>
  <c r="K9" i="6"/>
  <c r="M9" i="6" s="1"/>
  <c r="K3" i="6"/>
  <c r="M3" i="6" s="1"/>
  <c r="R7" i="5"/>
  <c r="Q7" i="5"/>
  <c r="P5" i="5"/>
  <c r="O5" i="5"/>
  <c r="P6" i="5"/>
  <c r="O6" i="5"/>
  <c r="P7" i="5"/>
  <c r="O7" i="5"/>
  <c r="M4" i="5"/>
  <c r="M5" i="5"/>
  <c r="M6" i="5"/>
  <c r="M7" i="5"/>
  <c r="M8" i="5"/>
  <c r="M9" i="5"/>
  <c r="M3" i="5"/>
  <c r="L4" i="5"/>
  <c r="L5" i="5"/>
  <c r="L6" i="5"/>
  <c r="L7" i="5"/>
  <c r="L8" i="5"/>
  <c r="L9" i="5"/>
  <c r="L3" i="5"/>
  <c r="K4" i="5"/>
  <c r="K5" i="5"/>
  <c r="K6" i="5"/>
  <c r="K7" i="5"/>
  <c r="K8" i="5"/>
  <c r="K9" i="5"/>
  <c r="K3" i="5"/>
  <c r="P5" i="4"/>
  <c r="O5" i="4"/>
  <c r="P6" i="4"/>
  <c r="O6" i="4"/>
  <c r="Q7" i="4"/>
  <c r="P7" i="4"/>
  <c r="O7" i="4"/>
  <c r="M6" i="4"/>
  <c r="M5" i="4"/>
  <c r="M7" i="4"/>
  <c r="L4" i="4"/>
  <c r="L5" i="4"/>
  <c r="L6" i="4"/>
  <c r="L7" i="4"/>
  <c r="L8" i="4"/>
  <c r="L9" i="4"/>
  <c r="L3" i="4"/>
  <c r="K14" i="3"/>
  <c r="K4" i="4"/>
  <c r="K5" i="4"/>
  <c r="K6" i="4"/>
  <c r="K7" i="4"/>
  <c r="K8" i="4"/>
  <c r="K9" i="4"/>
  <c r="K3" i="4"/>
  <c r="S3" i="3"/>
  <c r="T3" i="3"/>
  <c r="S4" i="3"/>
  <c r="T4" i="3"/>
  <c r="S5" i="3"/>
  <c r="T5" i="3"/>
  <c r="S6" i="3"/>
  <c r="T6" i="3"/>
  <c r="S7" i="3"/>
  <c r="T7" i="3"/>
  <c r="S8" i="3"/>
  <c r="T8" i="3"/>
  <c r="S9" i="3"/>
  <c r="T9" i="3"/>
  <c r="S10" i="3"/>
  <c r="T10" i="3"/>
  <c r="S11" i="3"/>
  <c r="T11" i="3"/>
  <c r="S12" i="3"/>
  <c r="T12" i="3"/>
  <c r="S13" i="3"/>
  <c r="T13" i="3"/>
  <c r="S14" i="3"/>
  <c r="T14" i="3"/>
  <c r="S15" i="3"/>
  <c r="T15" i="3"/>
  <c r="T2" i="3"/>
  <c r="S2" i="3"/>
  <c r="P4" i="3"/>
  <c r="P5" i="3"/>
  <c r="P6" i="3"/>
  <c r="P7" i="3"/>
  <c r="P8" i="3"/>
  <c r="P11" i="3"/>
  <c r="P12" i="3"/>
  <c r="P13" i="3"/>
  <c r="P14" i="3"/>
  <c r="P15" i="3"/>
  <c r="O4" i="3"/>
  <c r="O5" i="3"/>
  <c r="O6" i="3"/>
  <c r="O7" i="3"/>
  <c r="O8" i="3"/>
  <c r="O11" i="3"/>
  <c r="O12" i="3"/>
  <c r="O13" i="3"/>
  <c r="O14" i="3"/>
  <c r="O15" i="3"/>
  <c r="L3" i="3"/>
  <c r="L4" i="3"/>
  <c r="L9" i="3"/>
  <c r="L10" i="3"/>
  <c r="L11" i="3"/>
  <c r="L2" i="3"/>
  <c r="K3" i="3"/>
  <c r="K4" i="3"/>
  <c r="K9" i="3"/>
  <c r="K10" i="3"/>
  <c r="K11" i="3"/>
  <c r="K2" i="3"/>
  <c r="H14" i="3"/>
  <c r="L14" i="3" s="1"/>
  <c r="G12" i="3"/>
  <c r="H12" i="3" s="1"/>
  <c r="L12" i="3" s="1"/>
  <c r="G13" i="3"/>
  <c r="K13" i="3" s="1"/>
  <c r="G14" i="3"/>
  <c r="G15" i="3"/>
  <c r="K15" i="3" s="1"/>
  <c r="H7" i="3"/>
  <c r="L7" i="3" s="1"/>
  <c r="G5" i="3"/>
  <c r="H5" i="3" s="1"/>
  <c r="L5" i="3" s="1"/>
  <c r="G6" i="3"/>
  <c r="H6" i="3" s="1"/>
  <c r="L6" i="3" s="1"/>
  <c r="G7" i="3"/>
  <c r="K7" i="3" s="1"/>
  <c r="G8" i="3"/>
  <c r="H8" i="3" s="1"/>
  <c r="L8" i="3" s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" i="3"/>
  <c r="Y3" i="1"/>
  <c r="Z3" i="1" s="1"/>
  <c r="Y4" i="1"/>
  <c r="Z4" i="1" s="1"/>
  <c r="Y5" i="1"/>
  <c r="AB5" i="1" s="1"/>
  <c r="AC5" i="1" s="1"/>
  <c r="Y6" i="1"/>
  <c r="AB6" i="1" s="1"/>
  <c r="AC6" i="1" s="1"/>
  <c r="Y7" i="1"/>
  <c r="Z7" i="1" s="1"/>
  <c r="Y8" i="1"/>
  <c r="Z8" i="1" s="1"/>
  <c r="Y9" i="1"/>
  <c r="Z9" i="1" s="1"/>
  <c r="Y10" i="1"/>
  <c r="Z10" i="1" s="1"/>
  <c r="Y11" i="1"/>
  <c r="Z11" i="1" s="1"/>
  <c r="Y12" i="1"/>
  <c r="Z12" i="1" s="1"/>
  <c r="Y13" i="1"/>
  <c r="Z13" i="1" s="1"/>
  <c r="Y14" i="1"/>
  <c r="Z14" i="1" s="1"/>
  <c r="Y15" i="1"/>
  <c r="Z15" i="1" s="1"/>
  <c r="Y2" i="1"/>
  <c r="Z2" i="1" s="1"/>
  <c r="W3" i="1"/>
  <c r="X3" i="1" s="1"/>
  <c r="W4" i="1"/>
  <c r="X4" i="1" s="1"/>
  <c r="W5" i="1"/>
  <c r="X5" i="1" s="1"/>
  <c r="W6" i="1"/>
  <c r="X6" i="1" s="1"/>
  <c r="W7" i="1"/>
  <c r="X7" i="1" s="1"/>
  <c r="W8" i="1"/>
  <c r="X8" i="1" s="1"/>
  <c r="W9" i="1"/>
  <c r="X9" i="1" s="1"/>
  <c r="W10" i="1"/>
  <c r="X10" i="1" s="1"/>
  <c r="W11" i="1"/>
  <c r="X11" i="1" s="1"/>
  <c r="W12" i="1"/>
  <c r="X12" i="1" s="1"/>
  <c r="W13" i="1"/>
  <c r="X13" i="1" s="1"/>
  <c r="W14" i="1"/>
  <c r="X14" i="1" s="1"/>
  <c r="W15" i="1"/>
  <c r="X15" i="1" s="1"/>
  <c r="W2" i="1"/>
  <c r="X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2" i="1"/>
  <c r="H15" i="3" l="1"/>
  <c r="L15" i="3" s="1"/>
  <c r="K5" i="3"/>
  <c r="K6" i="3"/>
  <c r="H13" i="3"/>
  <c r="L13" i="3" s="1"/>
  <c r="K12" i="3"/>
  <c r="K8" i="3"/>
  <c r="Z6" i="1"/>
  <c r="AB4" i="1"/>
  <c r="AC4" i="1" s="1"/>
  <c r="Z5" i="1"/>
  <c r="AB3" i="1"/>
  <c r="AC3" i="1" s="1"/>
  <c r="AB2" i="1"/>
  <c r="AC2" i="1" s="1"/>
  <c r="AB15" i="1"/>
  <c r="AC15" i="1" s="1"/>
  <c r="AB14" i="1"/>
  <c r="AC14" i="1" s="1"/>
  <c r="AB13" i="1"/>
  <c r="AC13" i="1" s="1"/>
  <c r="AB12" i="1"/>
  <c r="AC12" i="1" s="1"/>
  <c r="AB11" i="1"/>
  <c r="AC11" i="1" s="1"/>
  <c r="AB10" i="1"/>
  <c r="AC10" i="1" s="1"/>
  <c r="AB9" i="1"/>
  <c r="AC9" i="1" s="1"/>
  <c r="AB8" i="1"/>
  <c r="AC8" i="1" s="1"/>
  <c r="AB7" i="1"/>
  <c r="AC7" i="1" s="1"/>
</calcChain>
</file>

<file path=xl/sharedStrings.xml><?xml version="1.0" encoding="utf-8"?>
<sst xmlns="http://schemas.openxmlformats.org/spreadsheetml/2006/main" count="249" uniqueCount="50">
  <si>
    <t>ffo_bat_usage_niveau_1_txt</t>
  </si>
  <si>
    <t>simu_dpe_etiquette_dpe_initial_map</t>
  </si>
  <si>
    <t>sum_shab</t>
  </si>
  <si>
    <t>ef_kwh_elec</t>
  </si>
  <si>
    <t>ef_kwh_bois</t>
  </si>
  <si>
    <t>ef_kwh_fioul</t>
  </si>
  <si>
    <t>ef_kwh_gaz</t>
  </si>
  <si>
    <t>ef_kwh_rcu</t>
  </si>
  <si>
    <t>ef_kwh_charbon</t>
  </si>
  <si>
    <t>ef_kwh_gpl</t>
  </si>
  <si>
    <t>ef_kwh_calibrated</t>
  </si>
  <si>
    <t>ep_kwh_elec</t>
  </si>
  <si>
    <t>ep_kwh_bois</t>
  </si>
  <si>
    <t>ep_kwh_fioul</t>
  </si>
  <si>
    <t>ep_kwh_gaz</t>
  </si>
  <si>
    <t>ep_kwh_rcu</t>
  </si>
  <si>
    <t>ep_kwh_charbon</t>
  </si>
  <si>
    <t>ep_kwh_gpl</t>
  </si>
  <si>
    <t>ep_kwh_calibrated</t>
  </si>
  <si>
    <t>Collective_dwelling</t>
  </si>
  <si>
    <t>A</t>
  </si>
  <si>
    <t>B</t>
  </si>
  <si>
    <t>C</t>
  </si>
  <si>
    <t>D</t>
  </si>
  <si>
    <t>E</t>
  </si>
  <si>
    <t>F</t>
  </si>
  <si>
    <t>G</t>
  </si>
  <si>
    <t>Individual_dwelling</t>
  </si>
  <si>
    <t>EP/m2</t>
  </si>
  <si>
    <t>Somme_EF_fossil</t>
  </si>
  <si>
    <t>Somme_EP_fossil</t>
  </si>
  <si>
    <t>%EF_fossil</t>
  </si>
  <si>
    <t>%EP_fossil</t>
  </si>
  <si>
    <t xml:space="preserve">Surface qui enlève les fossil </t>
  </si>
  <si>
    <t>%</t>
  </si>
  <si>
    <t>Collective dwelling</t>
  </si>
  <si>
    <t>Individual dwelling</t>
  </si>
  <si>
    <t>dpe_double_renove</t>
  </si>
  <si>
    <t>dpe_double_initial</t>
  </si>
  <si>
    <t>Surface démolie MDS</t>
  </si>
  <si>
    <t>Surface démoli HDS</t>
  </si>
  <si>
    <t>Surface à rénover HRS</t>
  </si>
  <si>
    <t>Surface à rénover MRS</t>
  </si>
  <si>
    <t>Surface fossil MRS</t>
  </si>
  <si>
    <t>Surface fossil HRS</t>
  </si>
  <si>
    <t>Surface remaining MRS</t>
  </si>
  <si>
    <t>Surface remaining HRS</t>
  </si>
  <si>
    <t>Fossil</t>
  </si>
  <si>
    <t>Rem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</si>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</sst>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5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6" fillId="0" borderId="0" xfId="0" applyFont="1"/>
    <xf numFmtId="9" fontId="0" fillId="0" borderId="0" xfId="1" applyFont="1"/>
    <xf numFmtId="0" fontId="18" fillId="0" borderId="10" xfId="0" applyFont="1" applyBorder="1" applyAlignment="1">
      <alignment horizontal="center" vertical="top"/>
    </xf>
    <xf numFmtId="1" fontId="0" fillId="0" borderId="0" xfId="0" applyNumberFormat="1"/>
    <xf numFmtId="165" fontId="0" fillId="0" borderId="0" xfId="43" applyNumberFormat="1" applyFont="1"/>
    <xf numFmtId="165" fontId="0" fillId="0" borderId="0" xfId="0" applyNumberFormat="1"/>
    <xf numFmtId="0" fontId="18" fillId="0" borderId="10" xfId="0" applyFont="1" applyBorder="1" applyAlignment="1">
      <alignment horizontal="center" vertical="top"/>
    </xf>
  </cellXfs>
  <cellStyles count="44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Milliers" xfId="43" builtinId="3"/>
    <cellStyle name="Neutre" xfId="9" builtinId="28" customBuiltin="1"/>
    <cellStyle name="Normal" xfId="0" builtinId="0"/>
    <cellStyle name="Note" xfId="16" builtinId="10" customBuiltin="1"/>
    <cellStyle name="Pourcentage" xfId="1" builtinId="5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opLeftCell="W1" workbookViewId="0">
      <selection activeCell="AF1" sqref="AF1"/>
    </sheetView>
  </sheetViews>
  <sheetFormatPr baseColWidth="10" defaultRowHeight="14.4" x14ac:dyDescent="0.3"/>
  <cols>
    <col min="19" max="19" width="17.44140625" bestFit="1" customWidth="1"/>
    <col min="23" max="23" width="16.109375" bestFit="1" customWidth="1"/>
    <col min="24" max="24" width="16.109375" customWidth="1"/>
    <col min="25" max="25" width="16.21875" bestFit="1" customWidth="1"/>
    <col min="28" max="28" width="25.664062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s="2" t="s">
        <v>28</v>
      </c>
      <c r="W1" s="2" t="s">
        <v>29</v>
      </c>
      <c r="X1" s="2" t="s">
        <v>31</v>
      </c>
      <c r="Y1" s="2" t="s">
        <v>30</v>
      </c>
      <c r="Z1" s="2" t="s">
        <v>32</v>
      </c>
      <c r="AB1" s="2" t="s">
        <v>33</v>
      </c>
      <c r="AC1" s="2" t="s">
        <v>34</v>
      </c>
    </row>
    <row r="2" spans="1:29" x14ac:dyDescent="0.3">
      <c r="A2" t="s">
        <v>19</v>
      </c>
      <c r="B2" t="s">
        <v>20</v>
      </c>
      <c r="C2">
        <v>777643</v>
      </c>
      <c r="D2">
        <v>21683050</v>
      </c>
      <c r="E2">
        <v>124039</v>
      </c>
      <c r="F2">
        <v>93903</v>
      </c>
      <c r="G2">
        <v>557521</v>
      </c>
      <c r="H2">
        <v>5209872</v>
      </c>
      <c r="I2">
        <v>0</v>
      </c>
      <c r="J2">
        <v>0</v>
      </c>
      <c r="K2">
        <v>27668384</v>
      </c>
      <c r="L2">
        <v>49871015</v>
      </c>
      <c r="M2">
        <v>124039</v>
      </c>
      <c r="N2">
        <v>93903</v>
      </c>
      <c r="O2">
        <v>557521</v>
      </c>
      <c r="P2">
        <v>5209872</v>
      </c>
      <c r="Q2">
        <v>0</v>
      </c>
      <c r="R2">
        <v>0</v>
      </c>
      <c r="S2">
        <v>55856349</v>
      </c>
      <c r="U2" s="1">
        <f>S2/C2</f>
        <v>71.827752580554318</v>
      </c>
      <c r="W2">
        <f>F2+G2+I2+J2</f>
        <v>651424</v>
      </c>
      <c r="X2">
        <f>W2/K2</f>
        <v>2.35439843541278E-2</v>
      </c>
      <c r="Y2">
        <f>SUM(N2+O2+Q2+R2)</f>
        <v>651424</v>
      </c>
      <c r="Z2">
        <f>Y2/S2</f>
        <v>1.166248800114021E-2</v>
      </c>
      <c r="AB2">
        <f>Y2/U2</f>
        <v>9069.2521566706764</v>
      </c>
      <c r="AC2" s="3">
        <f>AB2/C2</f>
        <v>1.166248800114021E-2</v>
      </c>
    </row>
    <row r="3" spans="1:29" x14ac:dyDescent="0.3">
      <c r="A3" t="s">
        <v>19</v>
      </c>
      <c r="B3" t="s">
        <v>21</v>
      </c>
      <c r="C3">
        <v>10319324</v>
      </c>
      <c r="D3">
        <v>369076176</v>
      </c>
      <c r="E3">
        <v>35346650</v>
      </c>
      <c r="F3">
        <v>719732</v>
      </c>
      <c r="G3">
        <v>39968587</v>
      </c>
      <c r="H3">
        <v>148604007</v>
      </c>
      <c r="I3">
        <v>0</v>
      </c>
      <c r="J3">
        <v>163445</v>
      </c>
      <c r="K3">
        <v>593878598</v>
      </c>
      <c r="L3">
        <v>848875206</v>
      </c>
      <c r="M3">
        <v>35346650</v>
      </c>
      <c r="N3">
        <v>719732</v>
      </c>
      <c r="O3">
        <v>39968587</v>
      </c>
      <c r="P3">
        <v>148604007</v>
      </c>
      <c r="Q3">
        <v>0</v>
      </c>
      <c r="R3">
        <v>163445</v>
      </c>
      <c r="S3">
        <v>1073677628</v>
      </c>
      <c r="U3" s="1">
        <f t="shared" ref="U3:U15" si="0">S3/C3</f>
        <v>104.04534521834957</v>
      </c>
      <c r="W3">
        <f t="shared" ref="W3:W15" si="1">F3+G3+I3+J3</f>
        <v>40851764</v>
      </c>
      <c r="X3">
        <f t="shared" ref="X3:X15" si="2">W3/K3</f>
        <v>6.8788072406677295E-2</v>
      </c>
      <c r="Y3">
        <f t="shared" ref="Y3:Y15" si="3">SUM(N3+O3+Q3+R3)</f>
        <v>40851764</v>
      </c>
      <c r="Z3">
        <f t="shared" ref="Z3:Z15" si="4">Y3/S3</f>
        <v>3.8048444835436207E-2</v>
      </c>
      <c r="AB3">
        <f t="shared" ref="AB3:AB15" si="5">Y3/U3</f>
        <v>392634.22995299293</v>
      </c>
      <c r="AC3" s="3">
        <f t="shared" ref="AC3:AC15" si="6">AB3/C3</f>
        <v>3.8048444835436207E-2</v>
      </c>
    </row>
    <row r="4" spans="1:29" x14ac:dyDescent="0.3">
      <c r="A4" t="s">
        <v>19</v>
      </c>
      <c r="B4" t="s">
        <v>22</v>
      </c>
      <c r="C4">
        <v>216149494</v>
      </c>
      <c r="D4">
        <v>5525474866</v>
      </c>
      <c r="E4">
        <v>365664213</v>
      </c>
      <c r="F4">
        <v>83032996</v>
      </c>
      <c r="G4">
        <v>6628127235</v>
      </c>
      <c r="H4">
        <v>3349334225</v>
      </c>
      <c r="I4">
        <v>0</v>
      </c>
      <c r="J4">
        <v>167518231</v>
      </c>
      <c r="K4">
        <v>16119151766</v>
      </c>
      <c r="L4">
        <v>12708592191</v>
      </c>
      <c r="M4">
        <v>365664213</v>
      </c>
      <c r="N4">
        <v>83032996</v>
      </c>
      <c r="O4">
        <v>6628127235</v>
      </c>
      <c r="P4">
        <v>3349334225</v>
      </c>
      <c r="Q4">
        <v>0</v>
      </c>
      <c r="R4">
        <v>167518231</v>
      </c>
      <c r="S4">
        <v>23302269091</v>
      </c>
      <c r="U4" s="1">
        <f t="shared" si="0"/>
        <v>107.80626250737372</v>
      </c>
      <c r="W4">
        <f t="shared" si="1"/>
        <v>6878678462</v>
      </c>
      <c r="X4">
        <f t="shared" si="2"/>
        <v>0.42673948119957172</v>
      </c>
      <c r="Y4">
        <f t="shared" si="3"/>
        <v>6878678462</v>
      </c>
      <c r="Z4">
        <f t="shared" si="4"/>
        <v>0.29519350390888505</v>
      </c>
      <c r="AB4">
        <f t="shared" si="5"/>
        <v>63805926.501992524</v>
      </c>
      <c r="AC4" s="3">
        <f t="shared" si="6"/>
        <v>0.29519350390888505</v>
      </c>
    </row>
    <row r="5" spans="1:29" x14ac:dyDescent="0.3">
      <c r="A5" t="s">
        <v>19</v>
      </c>
      <c r="B5" t="s">
        <v>23</v>
      </c>
      <c r="C5">
        <v>352406859</v>
      </c>
      <c r="D5">
        <v>14313226212</v>
      </c>
      <c r="E5">
        <v>826991513</v>
      </c>
      <c r="F5">
        <v>552854171</v>
      </c>
      <c r="G5">
        <v>17317015983</v>
      </c>
      <c r="H5">
        <v>6306877680</v>
      </c>
      <c r="I5">
        <v>214910</v>
      </c>
      <c r="J5">
        <v>419742925</v>
      </c>
      <c r="K5">
        <v>39736923393</v>
      </c>
      <c r="L5">
        <v>32920420288</v>
      </c>
      <c r="M5">
        <v>826991513</v>
      </c>
      <c r="N5">
        <v>552854171</v>
      </c>
      <c r="O5">
        <v>17317015983</v>
      </c>
      <c r="P5">
        <v>6306877680</v>
      </c>
      <c r="Q5">
        <v>214910</v>
      </c>
      <c r="R5">
        <v>419742925</v>
      </c>
      <c r="S5">
        <v>58344117469</v>
      </c>
      <c r="U5" s="1">
        <f t="shared" si="0"/>
        <v>165.55897247448297</v>
      </c>
      <c r="W5">
        <f t="shared" si="1"/>
        <v>18289827989</v>
      </c>
      <c r="X5">
        <f t="shared" si="2"/>
        <v>0.46027287538375228</v>
      </c>
      <c r="Y5">
        <f t="shared" si="3"/>
        <v>18289827989</v>
      </c>
      <c r="Z5">
        <f t="shared" si="4"/>
        <v>0.313481954692655</v>
      </c>
      <c r="AB5">
        <f t="shared" si="5"/>
        <v>110473191.00641887</v>
      </c>
      <c r="AC5" s="3">
        <f t="shared" si="6"/>
        <v>0.31348195469265505</v>
      </c>
    </row>
    <row r="6" spans="1:29" x14ac:dyDescent="0.3">
      <c r="A6" t="s">
        <v>19</v>
      </c>
      <c r="B6" t="s">
        <v>24</v>
      </c>
      <c r="C6">
        <v>193963426</v>
      </c>
      <c r="D6">
        <v>10928560310</v>
      </c>
      <c r="E6">
        <v>654287699</v>
      </c>
      <c r="F6">
        <v>880461399</v>
      </c>
      <c r="G6">
        <v>13353003746</v>
      </c>
      <c r="H6">
        <v>3847468695</v>
      </c>
      <c r="I6">
        <v>283670</v>
      </c>
      <c r="J6">
        <v>336055498</v>
      </c>
      <c r="K6">
        <v>30000121016</v>
      </c>
      <c r="L6">
        <v>25135688713</v>
      </c>
      <c r="M6">
        <v>654287699</v>
      </c>
      <c r="N6">
        <v>880461399</v>
      </c>
      <c r="O6">
        <v>13353003746</v>
      </c>
      <c r="P6">
        <v>3847468695</v>
      </c>
      <c r="Q6">
        <v>283670</v>
      </c>
      <c r="R6">
        <v>336055498</v>
      </c>
      <c r="S6">
        <v>44207249419</v>
      </c>
      <c r="U6" s="1">
        <f t="shared" si="0"/>
        <v>227.91538761023946</v>
      </c>
      <c r="W6">
        <f t="shared" si="1"/>
        <v>14569804313</v>
      </c>
      <c r="X6">
        <f t="shared" si="2"/>
        <v>0.48565818468630406</v>
      </c>
      <c r="Y6">
        <f t="shared" si="3"/>
        <v>14569804313</v>
      </c>
      <c r="Z6">
        <f t="shared" si="4"/>
        <v>0.32957952608419894</v>
      </c>
      <c r="AB6">
        <f t="shared" si="5"/>
        <v>63926374.018747598</v>
      </c>
      <c r="AC6" s="3">
        <f t="shared" si="6"/>
        <v>0.32957952608419899</v>
      </c>
    </row>
    <row r="7" spans="1:29" x14ac:dyDescent="0.3">
      <c r="A7" t="s">
        <v>19</v>
      </c>
      <c r="B7" t="s">
        <v>25</v>
      </c>
      <c r="C7">
        <v>61432628</v>
      </c>
      <c r="D7">
        <v>5510777172</v>
      </c>
      <c r="E7">
        <v>334688451</v>
      </c>
      <c r="F7">
        <v>1156087642</v>
      </c>
      <c r="G7">
        <v>4348908325</v>
      </c>
      <c r="H7">
        <v>475952785</v>
      </c>
      <c r="I7">
        <v>1003212</v>
      </c>
      <c r="J7">
        <v>122322841</v>
      </c>
      <c r="K7">
        <v>11949740429</v>
      </c>
      <c r="L7">
        <v>12674787497</v>
      </c>
      <c r="M7">
        <v>334688451</v>
      </c>
      <c r="N7">
        <v>1156087642</v>
      </c>
      <c r="O7">
        <v>4348908325</v>
      </c>
      <c r="P7">
        <v>475952785</v>
      </c>
      <c r="Q7">
        <v>1003212</v>
      </c>
      <c r="R7">
        <v>122322841</v>
      </c>
      <c r="S7">
        <v>19113750753</v>
      </c>
      <c r="U7" s="1">
        <f t="shared" si="0"/>
        <v>311.13353563516768</v>
      </c>
      <c r="W7">
        <f t="shared" si="1"/>
        <v>5628322020</v>
      </c>
      <c r="X7">
        <f t="shared" si="2"/>
        <v>0.47099952115620969</v>
      </c>
      <c r="Y7">
        <f t="shared" si="3"/>
        <v>5628322020</v>
      </c>
      <c r="Z7">
        <f t="shared" si="4"/>
        <v>0.29446455029851254</v>
      </c>
      <c r="AB7">
        <f t="shared" si="5"/>
        <v>18089731.17767581</v>
      </c>
      <c r="AC7" s="3">
        <f t="shared" si="6"/>
        <v>0.29446455029851254</v>
      </c>
    </row>
    <row r="8" spans="1:29" x14ac:dyDescent="0.3">
      <c r="A8" t="s">
        <v>19</v>
      </c>
      <c r="B8" t="s">
        <v>26</v>
      </c>
      <c r="C8">
        <v>72478801</v>
      </c>
      <c r="D8">
        <v>12766936127</v>
      </c>
      <c r="E8">
        <v>882369281</v>
      </c>
      <c r="F8">
        <v>2090546099</v>
      </c>
      <c r="G8">
        <v>2703803772</v>
      </c>
      <c r="H8">
        <v>98043537</v>
      </c>
      <c r="I8">
        <v>4010288</v>
      </c>
      <c r="J8">
        <v>107597192</v>
      </c>
      <c r="K8">
        <v>18653306295</v>
      </c>
      <c r="L8">
        <v>29363953091</v>
      </c>
      <c r="M8">
        <v>882369281</v>
      </c>
      <c r="N8">
        <v>2090546099</v>
      </c>
      <c r="O8">
        <v>2703803772</v>
      </c>
      <c r="P8">
        <v>98043537</v>
      </c>
      <c r="Q8">
        <v>4010288</v>
      </c>
      <c r="R8">
        <v>107597192</v>
      </c>
      <c r="S8">
        <v>35250323260</v>
      </c>
      <c r="U8" s="1">
        <f t="shared" si="0"/>
        <v>486.35356509277796</v>
      </c>
      <c r="W8">
        <f t="shared" si="1"/>
        <v>4905957351</v>
      </c>
      <c r="X8">
        <f t="shared" si="2"/>
        <v>0.26300738718449268</v>
      </c>
      <c r="Y8">
        <f t="shared" si="3"/>
        <v>4905957351</v>
      </c>
      <c r="Z8">
        <f t="shared" si="4"/>
        <v>0.13917481876164786</v>
      </c>
      <c r="AB8">
        <f t="shared" si="5"/>
        <v>10087223.993236542</v>
      </c>
      <c r="AC8" s="3">
        <f t="shared" si="6"/>
        <v>0.13917481876164786</v>
      </c>
    </row>
    <row r="9" spans="1:29" x14ac:dyDescent="0.3">
      <c r="A9" t="s">
        <v>27</v>
      </c>
      <c r="B9" t="s">
        <v>20</v>
      </c>
      <c r="C9">
        <v>3867535</v>
      </c>
      <c r="D9">
        <v>126158926</v>
      </c>
      <c r="E9">
        <v>2526287</v>
      </c>
      <c r="F9">
        <v>92196</v>
      </c>
      <c r="G9">
        <v>638247</v>
      </c>
      <c r="H9">
        <v>110933</v>
      </c>
      <c r="I9">
        <v>0</v>
      </c>
      <c r="J9">
        <v>71686</v>
      </c>
      <c r="K9">
        <v>129598276</v>
      </c>
      <c r="L9">
        <v>290165531</v>
      </c>
      <c r="M9">
        <v>2526287</v>
      </c>
      <c r="N9">
        <v>92196</v>
      </c>
      <c r="O9">
        <v>638247</v>
      </c>
      <c r="P9">
        <v>110933</v>
      </c>
      <c r="Q9">
        <v>0</v>
      </c>
      <c r="R9">
        <v>71686</v>
      </c>
      <c r="S9">
        <v>293604880</v>
      </c>
      <c r="U9" s="1">
        <f t="shared" si="0"/>
        <v>75.915248342936778</v>
      </c>
      <c r="W9">
        <f t="shared" si="1"/>
        <v>802129</v>
      </c>
      <c r="X9">
        <f t="shared" si="2"/>
        <v>6.1893493089367948E-3</v>
      </c>
      <c r="Y9">
        <f t="shared" si="3"/>
        <v>802129</v>
      </c>
      <c r="Z9">
        <f t="shared" si="4"/>
        <v>2.7320015934340055E-3</v>
      </c>
      <c r="AB9">
        <f t="shared" si="5"/>
        <v>10566.111782661786</v>
      </c>
      <c r="AC9" s="3">
        <f t="shared" si="6"/>
        <v>2.7320015934340055E-3</v>
      </c>
    </row>
    <row r="10" spans="1:29" x14ac:dyDescent="0.3">
      <c r="A10" t="s">
        <v>27</v>
      </c>
      <c r="B10" t="s">
        <v>21</v>
      </c>
      <c r="C10">
        <v>18362340</v>
      </c>
      <c r="D10">
        <v>897273033</v>
      </c>
      <c r="E10">
        <v>75104375</v>
      </c>
      <c r="F10">
        <v>2148136</v>
      </c>
      <c r="G10">
        <v>8875395</v>
      </c>
      <c r="H10">
        <v>4857169</v>
      </c>
      <c r="I10">
        <v>230670</v>
      </c>
      <c r="J10">
        <v>852574</v>
      </c>
      <c r="K10">
        <v>989341352</v>
      </c>
      <c r="L10">
        <v>2063727977</v>
      </c>
      <c r="M10">
        <v>75104375</v>
      </c>
      <c r="N10">
        <v>2148136</v>
      </c>
      <c r="O10">
        <v>8875395</v>
      </c>
      <c r="P10">
        <v>4857169</v>
      </c>
      <c r="Q10">
        <v>230670</v>
      </c>
      <c r="R10">
        <v>852574</v>
      </c>
      <c r="S10">
        <v>2155796296</v>
      </c>
      <c r="U10" s="1">
        <f t="shared" si="0"/>
        <v>117.40313576592091</v>
      </c>
      <c r="W10">
        <f t="shared" si="1"/>
        <v>12106775</v>
      </c>
      <c r="X10">
        <f t="shared" si="2"/>
        <v>1.2237207082798659E-2</v>
      </c>
      <c r="Y10">
        <f t="shared" si="3"/>
        <v>12106775</v>
      </c>
      <c r="Z10">
        <f t="shared" si="4"/>
        <v>5.615917896539516E-3</v>
      </c>
      <c r="AB10">
        <f t="shared" si="5"/>
        <v>103121.39382834341</v>
      </c>
      <c r="AC10" s="3">
        <f t="shared" si="6"/>
        <v>5.615917896539516E-3</v>
      </c>
    </row>
    <row r="11" spans="1:29" x14ac:dyDescent="0.3">
      <c r="A11" t="s">
        <v>27</v>
      </c>
      <c r="B11" t="s">
        <v>22</v>
      </c>
      <c r="C11">
        <v>311439856</v>
      </c>
      <c r="D11">
        <v>11953795864</v>
      </c>
      <c r="E11">
        <v>5432149395</v>
      </c>
      <c r="F11">
        <v>275770281</v>
      </c>
      <c r="G11">
        <v>8028741359</v>
      </c>
      <c r="H11">
        <v>57326342</v>
      </c>
      <c r="I11">
        <v>644186</v>
      </c>
      <c r="J11">
        <v>684024517</v>
      </c>
      <c r="K11">
        <v>26432451944</v>
      </c>
      <c r="L11">
        <v>27493730487</v>
      </c>
      <c r="M11">
        <v>5432149395</v>
      </c>
      <c r="N11">
        <v>275770281</v>
      </c>
      <c r="O11">
        <v>8028741359</v>
      </c>
      <c r="P11">
        <v>57326342</v>
      </c>
      <c r="Q11">
        <v>644186</v>
      </c>
      <c r="R11">
        <v>684024517</v>
      </c>
      <c r="S11">
        <v>41972386567</v>
      </c>
      <c r="U11" s="1">
        <f t="shared" si="0"/>
        <v>134.76883500421346</v>
      </c>
      <c r="W11">
        <f t="shared" si="1"/>
        <v>8989180343</v>
      </c>
      <c r="X11">
        <f t="shared" si="2"/>
        <v>0.34008121388225915</v>
      </c>
      <c r="Y11">
        <f t="shared" si="3"/>
        <v>8989180343</v>
      </c>
      <c r="Z11">
        <f t="shared" si="4"/>
        <v>0.21416891147351563</v>
      </c>
      <c r="AB11">
        <f t="shared" si="5"/>
        <v>66700734.94898846</v>
      </c>
      <c r="AC11" s="3">
        <f t="shared" si="6"/>
        <v>0.21416891147351563</v>
      </c>
    </row>
    <row r="12" spans="1:29" x14ac:dyDescent="0.3">
      <c r="A12" t="s">
        <v>27</v>
      </c>
      <c r="B12" t="s">
        <v>23</v>
      </c>
      <c r="C12">
        <v>925892815</v>
      </c>
      <c r="D12">
        <v>47957103443</v>
      </c>
      <c r="E12">
        <v>27603435195</v>
      </c>
      <c r="F12">
        <v>7694161935</v>
      </c>
      <c r="G12">
        <v>38674629315</v>
      </c>
      <c r="H12">
        <v>121643654</v>
      </c>
      <c r="I12">
        <v>24989503</v>
      </c>
      <c r="J12">
        <v>3481783761</v>
      </c>
      <c r="K12">
        <v>125557746806</v>
      </c>
      <c r="L12">
        <v>110301337919</v>
      </c>
      <c r="M12">
        <v>27603435195</v>
      </c>
      <c r="N12">
        <v>7694161935</v>
      </c>
      <c r="O12">
        <v>38674629315</v>
      </c>
      <c r="P12">
        <v>121643654</v>
      </c>
      <c r="Q12">
        <v>24989503</v>
      </c>
      <c r="R12">
        <v>3481783761</v>
      </c>
      <c r="S12">
        <v>187901981281</v>
      </c>
      <c r="U12" s="1">
        <f t="shared" si="0"/>
        <v>202.94139692724585</v>
      </c>
      <c r="W12">
        <f t="shared" si="1"/>
        <v>49875564514</v>
      </c>
      <c r="X12">
        <f t="shared" si="2"/>
        <v>0.3972320767356794</v>
      </c>
      <c r="Y12">
        <f t="shared" si="3"/>
        <v>49875564514</v>
      </c>
      <c r="Z12">
        <f t="shared" si="4"/>
        <v>0.26543394685877775</v>
      </c>
      <c r="AB12">
        <f t="shared" si="5"/>
        <v>245763384.2536341</v>
      </c>
      <c r="AC12" s="3">
        <f t="shared" si="6"/>
        <v>0.26543394685877769</v>
      </c>
    </row>
    <row r="13" spans="1:29" x14ac:dyDescent="0.3">
      <c r="A13" t="s">
        <v>27</v>
      </c>
      <c r="B13" t="s">
        <v>24</v>
      </c>
      <c r="C13">
        <v>492767615</v>
      </c>
      <c r="D13">
        <v>30619206131</v>
      </c>
      <c r="E13">
        <v>17373822271</v>
      </c>
      <c r="F13">
        <v>10245463477</v>
      </c>
      <c r="G13">
        <v>24655297546</v>
      </c>
      <c r="H13">
        <v>65859565</v>
      </c>
      <c r="I13">
        <v>48750615</v>
      </c>
      <c r="J13">
        <v>2435616356</v>
      </c>
      <c r="K13">
        <v>85444015960</v>
      </c>
      <c r="L13">
        <v>70424174100</v>
      </c>
      <c r="M13">
        <v>17373822271</v>
      </c>
      <c r="N13">
        <v>10245463477</v>
      </c>
      <c r="O13">
        <v>24655297546</v>
      </c>
      <c r="P13">
        <v>65859565</v>
      </c>
      <c r="Q13">
        <v>48750615</v>
      </c>
      <c r="R13">
        <v>2435616356</v>
      </c>
      <c r="S13">
        <v>125248983930</v>
      </c>
      <c r="U13" s="1">
        <f t="shared" si="0"/>
        <v>254.17454418143936</v>
      </c>
      <c r="W13">
        <f t="shared" si="1"/>
        <v>37385127994</v>
      </c>
      <c r="X13">
        <f t="shared" si="2"/>
        <v>0.43753945286819829</v>
      </c>
      <c r="Y13">
        <f t="shared" si="3"/>
        <v>37385127994</v>
      </c>
      <c r="Z13">
        <f t="shared" si="4"/>
        <v>0.29848647726271421</v>
      </c>
      <c r="AB13">
        <f t="shared" si="5"/>
        <v>147084469.51049939</v>
      </c>
      <c r="AC13" s="3">
        <f t="shared" si="6"/>
        <v>0.29848647726271416</v>
      </c>
    </row>
    <row r="14" spans="1:29" x14ac:dyDescent="0.3">
      <c r="A14" t="s">
        <v>27</v>
      </c>
      <c r="B14" t="s">
        <v>25</v>
      </c>
      <c r="C14">
        <v>107460666</v>
      </c>
      <c r="D14">
        <v>4967545403</v>
      </c>
      <c r="E14">
        <v>5444853475</v>
      </c>
      <c r="F14">
        <v>7107529827</v>
      </c>
      <c r="G14">
        <v>5939130133</v>
      </c>
      <c r="H14">
        <v>6595851</v>
      </c>
      <c r="I14">
        <v>43591416</v>
      </c>
      <c r="J14">
        <v>762303848</v>
      </c>
      <c r="K14">
        <v>24271549953</v>
      </c>
      <c r="L14">
        <v>11425354428</v>
      </c>
      <c r="M14">
        <v>5444853475</v>
      </c>
      <c r="N14">
        <v>7107529827</v>
      </c>
      <c r="O14">
        <v>5939130133</v>
      </c>
      <c r="P14">
        <v>6595851</v>
      </c>
      <c r="Q14">
        <v>43591416</v>
      </c>
      <c r="R14">
        <v>762303848</v>
      </c>
      <c r="S14">
        <v>30729358977</v>
      </c>
      <c r="U14" s="1">
        <f t="shared" si="0"/>
        <v>285.95913389369838</v>
      </c>
      <c r="W14">
        <f t="shared" si="1"/>
        <v>13852555224</v>
      </c>
      <c r="X14">
        <f t="shared" si="2"/>
        <v>0.57073220502293487</v>
      </c>
      <c r="Y14">
        <f t="shared" si="3"/>
        <v>13852555224</v>
      </c>
      <c r="Z14">
        <f t="shared" si="4"/>
        <v>0.45079219629567346</v>
      </c>
      <c r="AB14">
        <f t="shared" si="5"/>
        <v>48442429.641535804</v>
      </c>
      <c r="AC14" s="3">
        <f t="shared" si="6"/>
        <v>0.45079219629567346</v>
      </c>
    </row>
    <row r="15" spans="1:29" x14ac:dyDescent="0.3">
      <c r="A15" t="s">
        <v>27</v>
      </c>
      <c r="B15" t="s">
        <v>26</v>
      </c>
      <c r="C15">
        <v>122893591</v>
      </c>
      <c r="D15">
        <v>15541715286</v>
      </c>
      <c r="E15">
        <v>9505634378</v>
      </c>
      <c r="F15">
        <v>9289964189</v>
      </c>
      <c r="G15">
        <v>3361115087</v>
      </c>
      <c r="H15">
        <v>3889666</v>
      </c>
      <c r="I15">
        <v>117031077</v>
      </c>
      <c r="J15">
        <v>567007741</v>
      </c>
      <c r="K15">
        <v>38386357424</v>
      </c>
      <c r="L15">
        <v>35745945157</v>
      </c>
      <c r="M15">
        <v>9505634378</v>
      </c>
      <c r="N15">
        <v>9289964189</v>
      </c>
      <c r="O15">
        <v>3361115087</v>
      </c>
      <c r="P15">
        <v>3889666</v>
      </c>
      <c r="Q15">
        <v>117031077</v>
      </c>
      <c r="R15">
        <v>567007741</v>
      </c>
      <c r="S15">
        <v>58590587295</v>
      </c>
      <c r="U15" s="1">
        <f t="shared" si="0"/>
        <v>476.75868870167528</v>
      </c>
      <c r="W15">
        <f t="shared" si="1"/>
        <v>13335118094</v>
      </c>
      <c r="X15">
        <f t="shared" si="2"/>
        <v>0.34739212024485006</v>
      </c>
      <c r="Y15">
        <f t="shared" si="3"/>
        <v>13335118094</v>
      </c>
      <c r="Z15">
        <f t="shared" si="4"/>
        <v>0.22759830050616325</v>
      </c>
      <c r="AB15">
        <f t="shared" si="5"/>
        <v>27970372.454699516</v>
      </c>
      <c r="AC15" s="3">
        <f t="shared" si="6"/>
        <v>0.22759830050616323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1B57-F453-4259-B88C-0FBCEAB3F3F1}">
  <dimension ref="A1:T15"/>
  <sheetViews>
    <sheetView topLeftCell="G1" workbookViewId="0">
      <selection activeCell="P8" sqref="P8"/>
    </sheetView>
  </sheetViews>
  <sheetFormatPr baseColWidth="10" defaultRowHeight="14.4" x14ac:dyDescent="0.3"/>
  <cols>
    <col min="1" max="1" width="25.6640625" bestFit="1" customWidth="1"/>
    <col min="4" max="4" width="25.6640625" bestFit="1" customWidth="1"/>
    <col min="5" max="5" width="6.77734375" customWidth="1"/>
    <col min="6" max="6" width="6.109375" customWidth="1"/>
    <col min="7" max="7" width="17.88671875" bestFit="1" customWidth="1"/>
    <col min="8" max="8" width="19.5546875" bestFit="1" customWidth="1"/>
    <col min="9" max="9" width="7.5546875" customWidth="1"/>
    <col min="10" max="10" width="7.109375" customWidth="1"/>
    <col min="11" max="11" width="20.44140625" bestFit="1" customWidth="1"/>
    <col min="12" max="12" width="19.88671875" bestFit="1" customWidth="1"/>
    <col min="13" max="13" width="7.6640625" customWidth="1"/>
    <col min="14" max="14" width="6.44140625" customWidth="1"/>
    <col min="15" max="15" width="16.6640625" bestFit="1" customWidth="1"/>
    <col min="16" max="16" width="16.21875" bestFit="1" customWidth="1"/>
    <col min="17" max="17" width="6.77734375" customWidth="1"/>
    <col min="18" max="18" width="6.109375" customWidth="1"/>
    <col min="19" max="19" width="21" bestFit="1" customWidth="1"/>
    <col min="20" max="20" width="20.44140625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tr">
        <f>dwelling_stock_before_renovatio!AB1</f>
        <v xml:space="preserve">Surface qui enlève les fossil </v>
      </c>
      <c r="E1" s="2"/>
      <c r="F1" s="2"/>
      <c r="G1" s="2" t="s">
        <v>40</v>
      </c>
      <c r="H1" s="2" t="s">
        <v>39</v>
      </c>
      <c r="I1" s="2"/>
      <c r="K1" s="2" t="s">
        <v>42</v>
      </c>
      <c r="L1" s="2" t="s">
        <v>41</v>
      </c>
      <c r="M1" s="2"/>
      <c r="O1" s="2" t="s">
        <v>43</v>
      </c>
      <c r="P1" s="2" t="s">
        <v>44</v>
      </c>
      <c r="Q1" s="2"/>
      <c r="S1" s="2" t="s">
        <v>45</v>
      </c>
      <c r="T1" s="2" t="s">
        <v>46</v>
      </c>
    </row>
    <row r="2" spans="1:20" x14ac:dyDescent="0.3">
      <c r="A2" t="s">
        <v>19</v>
      </c>
      <c r="B2" t="s">
        <v>20</v>
      </c>
      <c r="C2">
        <v>777643</v>
      </c>
      <c r="D2" s="5">
        <f>dwelling_stock_before_renovatio!AB2</f>
        <v>9069.2521566706764</v>
      </c>
      <c r="E2" s="5"/>
      <c r="F2" s="5"/>
      <c r="G2">
        <v>0</v>
      </c>
      <c r="H2">
        <v>0</v>
      </c>
      <c r="K2" s="6">
        <f>C2-G2</f>
        <v>777643</v>
      </c>
      <c r="L2" s="6">
        <f>C2-H2</f>
        <v>777643</v>
      </c>
      <c r="M2" s="6"/>
      <c r="N2" s="6"/>
      <c r="O2" s="6">
        <v>0</v>
      </c>
      <c r="P2" s="6">
        <v>0</v>
      </c>
      <c r="S2" s="7">
        <f>K2-O2</f>
        <v>777643</v>
      </c>
      <c r="T2" s="7">
        <f>L2-P2</f>
        <v>777643</v>
      </c>
    </row>
    <row r="3" spans="1:20" x14ac:dyDescent="0.3">
      <c r="A3" t="s">
        <v>19</v>
      </c>
      <c r="B3" t="s">
        <v>21</v>
      </c>
      <c r="C3">
        <v>10319324</v>
      </c>
      <c r="D3" s="5">
        <f>dwelling_stock_before_renovatio!AB3</f>
        <v>392634.22995299293</v>
      </c>
      <c r="E3" s="5"/>
      <c r="F3" s="5"/>
      <c r="G3">
        <v>0</v>
      </c>
      <c r="H3">
        <v>0</v>
      </c>
      <c r="K3" s="6">
        <f t="shared" ref="K3:K15" si="0">C3-G3</f>
        <v>10319324</v>
      </c>
      <c r="L3" s="6">
        <f t="shared" ref="L3:L15" si="1">C3-H3</f>
        <v>10319324</v>
      </c>
      <c r="M3" s="6"/>
      <c r="N3" s="6"/>
      <c r="O3" s="6">
        <v>0</v>
      </c>
      <c r="P3" s="6">
        <v>0</v>
      </c>
      <c r="S3" s="7">
        <f t="shared" ref="S3:S15" si="2">K3-O3</f>
        <v>10319324</v>
      </c>
      <c r="T3" s="7">
        <f t="shared" ref="T3:T15" si="3">L3-P3</f>
        <v>10319324</v>
      </c>
    </row>
    <row r="4" spans="1:20" x14ac:dyDescent="0.3">
      <c r="A4" t="s">
        <v>19</v>
      </c>
      <c r="B4" t="s">
        <v>22</v>
      </c>
      <c r="C4">
        <v>216149494</v>
      </c>
      <c r="D4" s="5">
        <f>dwelling_stock_before_renovatio!AB4</f>
        <v>63805926.501992524</v>
      </c>
      <c r="E4" s="5"/>
      <c r="F4" s="5"/>
      <c r="G4">
        <v>0</v>
      </c>
      <c r="H4">
        <v>0</v>
      </c>
      <c r="K4" s="6">
        <f t="shared" si="0"/>
        <v>216149494</v>
      </c>
      <c r="L4" s="6">
        <f t="shared" si="1"/>
        <v>216149494</v>
      </c>
      <c r="M4" s="6"/>
      <c r="N4" s="6"/>
      <c r="O4" s="6">
        <f t="shared" ref="O4:O5" si="4">D4</f>
        <v>63805926.501992524</v>
      </c>
      <c r="P4" s="6">
        <f t="shared" ref="P4:P5" si="5">D4</f>
        <v>63805926.501992524</v>
      </c>
      <c r="S4" s="7">
        <f t="shared" si="2"/>
        <v>152343567.49800748</v>
      </c>
      <c r="T4" s="7">
        <f t="shared" si="3"/>
        <v>152343567.49800748</v>
      </c>
    </row>
    <row r="5" spans="1:20" x14ac:dyDescent="0.3">
      <c r="A5" t="s">
        <v>19</v>
      </c>
      <c r="B5" t="s">
        <v>23</v>
      </c>
      <c r="C5">
        <v>352406859</v>
      </c>
      <c r="D5" s="5">
        <f>dwelling_stock_before_renovatio!AB5</f>
        <v>110473191.00641887</v>
      </c>
      <c r="E5" s="5"/>
      <c r="F5" s="5"/>
      <c r="G5">
        <f>SUM(matrice_passage!F7:I7)</f>
        <v>787094</v>
      </c>
      <c r="H5">
        <f>G5</f>
        <v>787094</v>
      </c>
      <c r="K5" s="6">
        <f t="shared" si="0"/>
        <v>351619765</v>
      </c>
      <c r="L5" s="6">
        <f t="shared" si="1"/>
        <v>351619765</v>
      </c>
      <c r="M5" s="6"/>
      <c r="N5" s="6"/>
      <c r="O5" s="6">
        <f t="shared" si="4"/>
        <v>110473191.00641887</v>
      </c>
      <c r="P5" s="6">
        <f t="shared" si="5"/>
        <v>110473191.00641887</v>
      </c>
      <c r="S5" s="7">
        <f t="shared" si="2"/>
        <v>241146573.99358112</v>
      </c>
      <c r="T5" s="7">
        <f t="shared" si="3"/>
        <v>241146573.99358112</v>
      </c>
    </row>
    <row r="6" spans="1:20" x14ac:dyDescent="0.3">
      <c r="A6" t="s">
        <v>19</v>
      </c>
      <c r="B6" t="s">
        <v>24</v>
      </c>
      <c r="C6">
        <v>193963426</v>
      </c>
      <c r="D6" s="5">
        <f>dwelling_stock_before_renovatio!AB6</f>
        <v>63926374.018747598</v>
      </c>
      <c r="E6" s="5"/>
      <c r="F6" s="5"/>
      <c r="G6">
        <f>SUM(matrice_passage!F8:I8)</f>
        <v>1715434</v>
      </c>
      <c r="H6">
        <f>G6</f>
        <v>1715434</v>
      </c>
      <c r="K6" s="6">
        <f t="shared" si="0"/>
        <v>192247992</v>
      </c>
      <c r="L6" s="6">
        <f t="shared" si="1"/>
        <v>192247992</v>
      </c>
      <c r="M6" s="6"/>
      <c r="N6" s="6"/>
      <c r="O6" s="6">
        <f>D6</f>
        <v>63926374.018747598</v>
      </c>
      <c r="P6" s="6">
        <f>D6</f>
        <v>63926374.018747598</v>
      </c>
      <c r="S6" s="7">
        <f t="shared" si="2"/>
        <v>128321617.9812524</v>
      </c>
      <c r="T6" s="7">
        <f t="shared" si="3"/>
        <v>128321617.9812524</v>
      </c>
    </row>
    <row r="7" spans="1:20" x14ac:dyDescent="0.3">
      <c r="A7" t="s">
        <v>19</v>
      </c>
      <c r="B7" t="s">
        <v>25</v>
      </c>
      <c r="C7">
        <v>61432628</v>
      </c>
      <c r="D7" s="5">
        <f>dwelling_stock_before_renovatio!AB7</f>
        <v>18089731.17767581</v>
      </c>
      <c r="E7" s="5"/>
      <c r="F7" s="5"/>
      <c r="G7">
        <f>SUM(matrice_passage!E9:I9)</f>
        <v>44396788</v>
      </c>
      <c r="H7">
        <f>SUM(matrice_passage!F9:I9)</f>
        <v>1197249</v>
      </c>
      <c r="K7" s="6">
        <f t="shared" si="0"/>
        <v>17035840</v>
      </c>
      <c r="L7" s="6">
        <f t="shared" si="1"/>
        <v>60235379</v>
      </c>
      <c r="M7" s="6"/>
      <c r="N7" s="6"/>
      <c r="O7" s="6">
        <f>K7</f>
        <v>17035840</v>
      </c>
      <c r="P7" s="6">
        <f>L7</f>
        <v>60235379</v>
      </c>
      <c r="S7" s="7">
        <f t="shared" si="2"/>
        <v>0</v>
      </c>
      <c r="T7" s="7">
        <f t="shared" si="3"/>
        <v>0</v>
      </c>
    </row>
    <row r="8" spans="1:20" x14ac:dyDescent="0.3">
      <c r="A8" t="s">
        <v>19</v>
      </c>
      <c r="B8" t="s">
        <v>26</v>
      </c>
      <c r="C8">
        <v>72478801</v>
      </c>
      <c r="D8" s="5">
        <f>dwelling_stock_before_renovatio!AB8</f>
        <v>10087223.993236542</v>
      </c>
      <c r="E8" s="5"/>
      <c r="F8" s="5"/>
      <c r="G8">
        <f>SUM(matrice_passage!E10:I10)</f>
        <v>58674644</v>
      </c>
      <c r="H8">
        <f>G8</f>
        <v>58674644</v>
      </c>
      <c r="K8" s="6">
        <f t="shared" si="0"/>
        <v>13804157</v>
      </c>
      <c r="L8" s="6">
        <f t="shared" si="1"/>
        <v>13804157</v>
      </c>
      <c r="M8" s="6"/>
      <c r="N8" s="6"/>
      <c r="O8" s="6">
        <f>K8</f>
        <v>13804157</v>
      </c>
      <c r="P8" s="6">
        <f>L8</f>
        <v>13804157</v>
      </c>
      <c r="S8" s="7">
        <f t="shared" si="2"/>
        <v>0</v>
      </c>
      <c r="T8" s="7">
        <f t="shared" si="3"/>
        <v>0</v>
      </c>
    </row>
    <row r="9" spans="1:20" x14ac:dyDescent="0.3">
      <c r="A9" t="s">
        <v>27</v>
      </c>
      <c r="B9" t="s">
        <v>20</v>
      </c>
      <c r="C9">
        <v>3867535</v>
      </c>
      <c r="D9" s="5">
        <f>dwelling_stock_before_renovatio!AB9</f>
        <v>10566.111782661786</v>
      </c>
      <c r="E9" s="5"/>
      <c r="F9" s="5"/>
      <c r="G9">
        <v>0</v>
      </c>
      <c r="H9">
        <v>0</v>
      </c>
      <c r="K9" s="6">
        <f t="shared" si="0"/>
        <v>3867535</v>
      </c>
      <c r="L9" s="6">
        <f t="shared" si="1"/>
        <v>3867535</v>
      </c>
      <c r="M9" s="6"/>
      <c r="N9" s="6"/>
      <c r="O9" s="6">
        <v>0</v>
      </c>
      <c r="P9" s="6">
        <v>0</v>
      </c>
      <c r="S9" s="7">
        <f t="shared" si="2"/>
        <v>3867535</v>
      </c>
      <c r="T9" s="7">
        <f t="shared" si="3"/>
        <v>3867535</v>
      </c>
    </row>
    <row r="10" spans="1:20" x14ac:dyDescent="0.3">
      <c r="A10" t="s">
        <v>27</v>
      </c>
      <c r="B10" t="s">
        <v>21</v>
      </c>
      <c r="C10">
        <v>18362340</v>
      </c>
      <c r="D10" s="5">
        <f>dwelling_stock_before_renovatio!AB10</f>
        <v>103121.39382834341</v>
      </c>
      <c r="E10" s="5"/>
      <c r="F10" s="5"/>
      <c r="G10">
        <v>0</v>
      </c>
      <c r="H10">
        <v>0</v>
      </c>
      <c r="K10" s="6">
        <f t="shared" si="0"/>
        <v>18362340</v>
      </c>
      <c r="L10" s="6">
        <f t="shared" si="1"/>
        <v>18362340</v>
      </c>
      <c r="M10" s="6"/>
      <c r="N10" s="6"/>
      <c r="O10" s="6">
        <v>0</v>
      </c>
      <c r="P10" s="6">
        <v>0</v>
      </c>
      <c r="S10" s="7">
        <f t="shared" si="2"/>
        <v>18362340</v>
      </c>
      <c r="T10" s="7">
        <f t="shared" si="3"/>
        <v>18362340</v>
      </c>
    </row>
    <row r="11" spans="1:20" x14ac:dyDescent="0.3">
      <c r="A11" t="s">
        <v>27</v>
      </c>
      <c r="B11" t="s">
        <v>22</v>
      </c>
      <c r="C11">
        <v>311439856</v>
      </c>
      <c r="D11" s="5">
        <f>dwelling_stock_before_renovatio!AB11</f>
        <v>66700734.94898846</v>
      </c>
      <c r="E11" s="5"/>
      <c r="F11" s="5"/>
      <c r="G11">
        <v>0</v>
      </c>
      <c r="H11">
        <v>0</v>
      </c>
      <c r="K11" s="6">
        <f t="shared" si="0"/>
        <v>311439856</v>
      </c>
      <c r="L11" s="6">
        <f t="shared" si="1"/>
        <v>311439856</v>
      </c>
      <c r="M11" s="6"/>
      <c r="N11" s="6"/>
      <c r="O11" s="6">
        <f t="shared" ref="O11:O12" si="6">D11</f>
        <v>66700734.94898846</v>
      </c>
      <c r="P11" s="6">
        <f t="shared" ref="P11:P12" si="7">D11</f>
        <v>66700734.94898846</v>
      </c>
      <c r="S11" s="7">
        <f t="shared" si="2"/>
        <v>244739121.05101153</v>
      </c>
      <c r="T11" s="7">
        <f t="shared" si="3"/>
        <v>244739121.05101153</v>
      </c>
    </row>
    <row r="12" spans="1:20" x14ac:dyDescent="0.3">
      <c r="A12" t="s">
        <v>27</v>
      </c>
      <c r="B12" t="s">
        <v>23</v>
      </c>
      <c r="C12">
        <v>925892815</v>
      </c>
      <c r="D12" s="5">
        <f>dwelling_stock_before_renovatio!AB12</f>
        <v>245763384.2536341</v>
      </c>
      <c r="E12" s="5"/>
      <c r="F12" s="5"/>
      <c r="G12">
        <f>SUM(matrice_passage!M14:P14)</f>
        <v>2484073</v>
      </c>
      <c r="H12">
        <f>G12</f>
        <v>2484073</v>
      </c>
      <c r="K12" s="6">
        <f t="shared" si="0"/>
        <v>923408742</v>
      </c>
      <c r="L12" s="6">
        <f t="shared" si="1"/>
        <v>923408742</v>
      </c>
      <c r="M12" s="6"/>
      <c r="N12" s="6"/>
      <c r="O12" s="6">
        <f t="shared" si="6"/>
        <v>245763384.2536341</v>
      </c>
      <c r="P12" s="6">
        <f t="shared" si="7"/>
        <v>245763384.2536341</v>
      </c>
      <c r="S12" s="7">
        <f t="shared" si="2"/>
        <v>677645357.7463659</v>
      </c>
      <c r="T12" s="7">
        <f t="shared" si="3"/>
        <v>677645357.7463659</v>
      </c>
    </row>
    <row r="13" spans="1:20" x14ac:dyDescent="0.3">
      <c r="A13" t="s">
        <v>27</v>
      </c>
      <c r="B13" t="s">
        <v>24</v>
      </c>
      <c r="C13">
        <v>492767615</v>
      </c>
      <c r="D13" s="5">
        <f>dwelling_stock_before_renovatio!AB13</f>
        <v>147084469.51049939</v>
      </c>
      <c r="E13" s="5"/>
      <c r="F13" s="5"/>
      <c r="G13">
        <f>SUM(matrice_passage!L15:P15)</f>
        <v>325112304</v>
      </c>
      <c r="H13">
        <f t="shared" ref="H13:H15" si="8">G13</f>
        <v>325112304</v>
      </c>
      <c r="K13" s="6">
        <f t="shared" si="0"/>
        <v>167655311</v>
      </c>
      <c r="L13" s="6">
        <f t="shared" si="1"/>
        <v>167655311</v>
      </c>
      <c r="M13" s="6"/>
      <c r="N13" s="6"/>
      <c r="O13" s="6">
        <f>D13</f>
        <v>147084469.51049939</v>
      </c>
      <c r="P13" s="6">
        <f>D13</f>
        <v>147084469.51049939</v>
      </c>
      <c r="S13" s="7">
        <f t="shared" si="2"/>
        <v>20570841.489500612</v>
      </c>
      <c r="T13" s="7">
        <f t="shared" si="3"/>
        <v>20570841.489500612</v>
      </c>
    </row>
    <row r="14" spans="1:20" x14ac:dyDescent="0.3">
      <c r="A14" t="s">
        <v>27</v>
      </c>
      <c r="B14" t="s">
        <v>25</v>
      </c>
      <c r="C14">
        <v>107460666</v>
      </c>
      <c r="D14" s="5">
        <f>dwelling_stock_before_renovatio!AB14</f>
        <v>48442429.641535804</v>
      </c>
      <c r="E14" s="5"/>
      <c r="F14" s="5"/>
      <c r="G14">
        <f>SUM(matrice_passage!L16:P16)</f>
        <v>91828280</v>
      </c>
      <c r="H14">
        <f>SUM(matrice_passage!M16:P16)</f>
        <v>2259057</v>
      </c>
      <c r="K14" s="6">
        <f>C14-G14</f>
        <v>15632386</v>
      </c>
      <c r="L14" s="6">
        <f t="shared" si="1"/>
        <v>105201609</v>
      </c>
      <c r="M14" s="6"/>
      <c r="N14" s="6"/>
      <c r="O14" s="6">
        <f>K14</f>
        <v>15632386</v>
      </c>
      <c r="P14" s="6">
        <f>L14</f>
        <v>105201609</v>
      </c>
      <c r="S14" s="7">
        <f t="shared" si="2"/>
        <v>0</v>
      </c>
      <c r="T14" s="7">
        <f t="shared" si="3"/>
        <v>0</v>
      </c>
    </row>
    <row r="15" spans="1:20" x14ac:dyDescent="0.3">
      <c r="A15" t="s">
        <v>27</v>
      </c>
      <c r="B15" t="s">
        <v>26</v>
      </c>
      <c r="C15">
        <v>122893591</v>
      </c>
      <c r="D15" s="5">
        <f>dwelling_stock_before_renovatio!AB15</f>
        <v>27970372.454699516</v>
      </c>
      <c r="E15" s="5"/>
      <c r="F15" s="5"/>
      <c r="G15">
        <f>SUM(matrice_passage!L17:P17)</f>
        <v>105895843</v>
      </c>
      <c r="H15">
        <f t="shared" si="8"/>
        <v>105895843</v>
      </c>
      <c r="K15" s="6">
        <f t="shared" si="0"/>
        <v>16997748</v>
      </c>
      <c r="L15" s="6">
        <f t="shared" si="1"/>
        <v>16997748</v>
      </c>
      <c r="M15" s="6"/>
      <c r="N15" s="6"/>
      <c r="O15" s="6">
        <f>K15</f>
        <v>16997748</v>
      </c>
      <c r="P15" s="6">
        <f>L15</f>
        <v>16997748</v>
      </c>
      <c r="S15" s="7">
        <f t="shared" si="2"/>
        <v>0</v>
      </c>
      <c r="T15" s="7">
        <f t="shared" si="3"/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C0D4-969D-4E50-B4A7-BBC72D998620}">
  <dimension ref="A1:Q9"/>
  <sheetViews>
    <sheetView workbookViewId="0">
      <selection activeCell="I20" sqref="I20"/>
    </sheetView>
  </sheetViews>
  <sheetFormatPr baseColWidth="10" defaultRowHeight="14.4" x14ac:dyDescent="0.3"/>
  <cols>
    <col min="3" max="3" width="13.6640625" bestFit="1" customWidth="1"/>
    <col min="4" max="5" width="14.6640625" bestFit="1" customWidth="1"/>
    <col min="6" max="9" width="11.6640625" bestFit="1" customWidth="1"/>
    <col min="11" max="11" width="14.77734375" bestFit="1" customWidth="1"/>
    <col min="12" max="13" width="14.6640625" bestFit="1" customWidth="1"/>
    <col min="15" max="15" width="13.6640625" bestFit="1" customWidth="1"/>
    <col min="16" max="17" width="12.21875" bestFit="1" customWidth="1"/>
  </cols>
  <sheetData>
    <row r="1" spans="1:17" x14ac:dyDescent="0.3">
      <c r="C1" t="s">
        <v>19</v>
      </c>
      <c r="D1" t="s">
        <v>19</v>
      </c>
      <c r="E1" t="s">
        <v>19</v>
      </c>
      <c r="F1" t="s">
        <v>19</v>
      </c>
      <c r="G1" t="s">
        <v>19</v>
      </c>
      <c r="H1" t="s">
        <v>19</v>
      </c>
      <c r="I1" t="s">
        <v>19</v>
      </c>
    </row>
    <row r="2" spans="1:17" x14ac:dyDescent="0.3"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L2" t="s">
        <v>47</v>
      </c>
      <c r="M2" t="s">
        <v>48</v>
      </c>
    </row>
    <row r="3" spans="1:17" x14ac:dyDescent="0.3">
      <c r="A3" t="s">
        <v>19</v>
      </c>
      <c r="B3" t="s">
        <v>20</v>
      </c>
      <c r="C3" s="6">
        <v>777643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K3" s="6">
        <f>SUM(C3:I3)</f>
        <v>777643</v>
      </c>
      <c r="L3" s="6">
        <f>Feuil2!P2</f>
        <v>0</v>
      </c>
      <c r="M3" s="6"/>
    </row>
    <row r="4" spans="1:17" x14ac:dyDescent="0.3">
      <c r="A4" t="s">
        <v>19</v>
      </c>
      <c r="B4" t="s">
        <v>21</v>
      </c>
      <c r="C4" s="6">
        <v>6636490</v>
      </c>
      <c r="D4" s="6">
        <v>3682834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K4" s="6">
        <f t="shared" ref="K4:K9" si="0">SUM(C4:I4)</f>
        <v>10319324</v>
      </c>
      <c r="L4" s="6">
        <f>Feuil2!P3</f>
        <v>0</v>
      </c>
      <c r="M4" s="6"/>
    </row>
    <row r="5" spans="1:17" x14ac:dyDescent="0.3">
      <c r="A5" t="s">
        <v>19</v>
      </c>
      <c r="B5" t="s">
        <v>22</v>
      </c>
      <c r="C5" s="6">
        <v>54149418</v>
      </c>
      <c r="D5" s="6">
        <v>110783368</v>
      </c>
      <c r="E5" s="6">
        <v>51216708</v>
      </c>
      <c r="F5" s="6">
        <v>0</v>
      </c>
      <c r="G5" s="6">
        <v>0</v>
      </c>
      <c r="H5" s="6">
        <v>0</v>
      </c>
      <c r="I5" s="6">
        <v>0</v>
      </c>
      <c r="K5" s="6">
        <f t="shared" si="0"/>
        <v>216149494</v>
      </c>
      <c r="L5" s="6">
        <f>Feuil2!P4</f>
        <v>63805926.501992524</v>
      </c>
      <c r="M5" s="6">
        <f>K5-L5</f>
        <v>152343567.49800748</v>
      </c>
      <c r="O5" s="7">
        <f>L5-C5</f>
        <v>9656508.5019925237</v>
      </c>
      <c r="P5" s="7">
        <f>O5-D5</f>
        <v>-101126859.49800748</v>
      </c>
    </row>
    <row r="6" spans="1:17" x14ac:dyDescent="0.3">
      <c r="A6" t="s">
        <v>19</v>
      </c>
      <c r="B6" t="s">
        <v>23</v>
      </c>
      <c r="C6" s="6">
        <v>15769963</v>
      </c>
      <c r="D6" s="6">
        <v>181127304</v>
      </c>
      <c r="E6" s="6">
        <v>154722498</v>
      </c>
      <c r="F6" s="6">
        <v>0</v>
      </c>
      <c r="G6" s="6">
        <v>0</v>
      </c>
      <c r="H6" s="6">
        <v>0</v>
      </c>
      <c r="I6" s="6">
        <v>0</v>
      </c>
      <c r="K6" s="6">
        <f t="shared" si="0"/>
        <v>351619765</v>
      </c>
      <c r="L6" s="6">
        <f>Feuil2!P5</f>
        <v>110473191.00641887</v>
      </c>
      <c r="M6" s="6">
        <f>K6-L6</f>
        <v>241146573.99358112</v>
      </c>
      <c r="O6" s="7">
        <f>L6-C6</f>
        <v>94703228.006418869</v>
      </c>
      <c r="P6" s="7">
        <f>D6-O6</f>
        <v>86424075.993581131</v>
      </c>
    </row>
    <row r="7" spans="1:17" x14ac:dyDescent="0.3">
      <c r="A7" t="s">
        <v>19</v>
      </c>
      <c r="B7" t="s">
        <v>24</v>
      </c>
      <c r="C7" s="6">
        <v>4940133</v>
      </c>
      <c r="D7" s="6">
        <v>56934500</v>
      </c>
      <c r="E7" s="6">
        <v>130373359</v>
      </c>
      <c r="F7" s="6">
        <v>0</v>
      </c>
      <c r="G7" s="6">
        <v>0</v>
      </c>
      <c r="H7" s="6">
        <v>0</v>
      </c>
      <c r="I7" s="6">
        <v>0</v>
      </c>
      <c r="K7" s="6">
        <f t="shared" si="0"/>
        <v>192247992</v>
      </c>
      <c r="L7" s="6">
        <f>Feuil2!P6</f>
        <v>63926374.018747598</v>
      </c>
      <c r="M7" s="6">
        <f>K7-L7</f>
        <v>128321617.9812524</v>
      </c>
      <c r="O7" s="6">
        <f>L7-C7</f>
        <v>58986241.018747598</v>
      </c>
      <c r="P7" s="7">
        <f>O7-D7</f>
        <v>2051741.0187475979</v>
      </c>
      <c r="Q7" s="7">
        <f>E7-P7</f>
        <v>128321617.9812524</v>
      </c>
    </row>
    <row r="8" spans="1:17" x14ac:dyDescent="0.3">
      <c r="A8" t="s">
        <v>19</v>
      </c>
      <c r="B8" t="s">
        <v>25</v>
      </c>
      <c r="C8" s="6">
        <v>1294325</v>
      </c>
      <c r="D8" s="6">
        <v>15741515</v>
      </c>
      <c r="E8" s="6">
        <v>43199539</v>
      </c>
      <c r="F8" s="6">
        <v>0</v>
      </c>
      <c r="G8" s="6">
        <v>0</v>
      </c>
      <c r="H8" s="6">
        <v>0</v>
      </c>
      <c r="I8" s="6">
        <v>0</v>
      </c>
      <c r="K8" s="6">
        <f t="shared" si="0"/>
        <v>60235379</v>
      </c>
      <c r="L8" s="6">
        <f>Feuil2!P7</f>
        <v>60235379</v>
      </c>
      <c r="M8" s="6"/>
    </row>
    <row r="9" spans="1:17" x14ac:dyDescent="0.3">
      <c r="A9" t="s">
        <v>19</v>
      </c>
      <c r="B9" t="s">
        <v>26</v>
      </c>
      <c r="C9" s="6">
        <v>142115</v>
      </c>
      <c r="D9" s="6">
        <v>13662042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K9" s="6">
        <f t="shared" si="0"/>
        <v>13804157</v>
      </c>
      <c r="L9" s="6">
        <f>Feuil2!P8</f>
        <v>13804157</v>
      </c>
      <c r="M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405F-ADBB-49EF-9BAE-69DF58698029}">
  <dimension ref="A1:R9"/>
  <sheetViews>
    <sheetView topLeftCell="C1" workbookViewId="0">
      <selection activeCell="R7" sqref="R7"/>
    </sheetView>
  </sheetViews>
  <sheetFormatPr baseColWidth="10" defaultRowHeight="14.4" x14ac:dyDescent="0.3"/>
  <cols>
    <col min="3" max="3" width="13.6640625" bestFit="1" customWidth="1"/>
    <col min="4" max="5" width="14.6640625" bestFit="1" customWidth="1"/>
    <col min="6" max="9" width="11.6640625" bestFit="1" customWidth="1"/>
    <col min="11" max="13" width="14.6640625" bestFit="1" customWidth="1"/>
    <col min="16" max="16" width="12.21875" bestFit="1" customWidth="1"/>
    <col min="18" max="18" width="12.21875" bestFit="1" customWidth="1"/>
  </cols>
  <sheetData>
    <row r="1" spans="1:18" x14ac:dyDescent="0.3">
      <c r="C1" t="s">
        <v>19</v>
      </c>
      <c r="D1" t="s">
        <v>19</v>
      </c>
      <c r="E1" t="s">
        <v>19</v>
      </c>
      <c r="F1" t="s">
        <v>19</v>
      </c>
      <c r="G1" t="s">
        <v>19</v>
      </c>
      <c r="H1" t="s">
        <v>19</v>
      </c>
      <c r="I1" t="s">
        <v>19</v>
      </c>
    </row>
    <row r="2" spans="1:18" x14ac:dyDescent="0.3"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L2" t="s">
        <v>47</v>
      </c>
      <c r="M2" t="s">
        <v>49</v>
      </c>
    </row>
    <row r="3" spans="1:18" x14ac:dyDescent="0.3">
      <c r="A3" t="s">
        <v>19</v>
      </c>
      <c r="B3" t="s">
        <v>20</v>
      </c>
      <c r="C3" s="6">
        <v>777643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K3" s="6">
        <f>SUM(C3:I3)</f>
        <v>777643</v>
      </c>
      <c r="L3" s="6">
        <f>Feuil2!O2</f>
        <v>0</v>
      </c>
      <c r="M3" s="6">
        <f>K3-L3</f>
        <v>777643</v>
      </c>
    </row>
    <row r="4" spans="1:18" x14ac:dyDescent="0.3">
      <c r="A4" t="s">
        <v>19</v>
      </c>
      <c r="B4" t="s">
        <v>21</v>
      </c>
      <c r="C4" s="6">
        <v>6636490</v>
      </c>
      <c r="D4" s="6">
        <v>3682834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K4" s="6">
        <f t="shared" ref="K4:K9" si="0">SUM(C4:I4)</f>
        <v>10319324</v>
      </c>
      <c r="L4" s="6">
        <f>Feuil2!O3</f>
        <v>0</v>
      </c>
      <c r="M4" s="6">
        <f t="shared" ref="M4:M9" si="1">K4-L4</f>
        <v>10319324</v>
      </c>
    </row>
    <row r="5" spans="1:18" x14ac:dyDescent="0.3">
      <c r="A5" t="s">
        <v>19</v>
      </c>
      <c r="B5" t="s">
        <v>22</v>
      </c>
      <c r="C5" s="6">
        <v>54149418</v>
      </c>
      <c r="D5" s="6">
        <v>110783368</v>
      </c>
      <c r="E5" s="6">
        <v>51216708</v>
      </c>
      <c r="F5" s="6">
        <v>0</v>
      </c>
      <c r="G5" s="6">
        <v>0</v>
      </c>
      <c r="H5" s="6">
        <v>0</v>
      </c>
      <c r="I5" s="6">
        <v>0</v>
      </c>
      <c r="K5" s="6">
        <f t="shared" si="0"/>
        <v>216149494</v>
      </c>
      <c r="L5" s="6">
        <f>Feuil2!O4</f>
        <v>63805926.501992524</v>
      </c>
      <c r="M5" s="6">
        <f t="shared" si="1"/>
        <v>152343567.49800748</v>
      </c>
      <c r="O5" s="7">
        <f>L5-C5</f>
        <v>9656508.5019925237</v>
      </c>
      <c r="P5" s="7">
        <f>O5-D5</f>
        <v>-101126859.49800748</v>
      </c>
    </row>
    <row r="6" spans="1:18" x14ac:dyDescent="0.3">
      <c r="A6" t="s">
        <v>19</v>
      </c>
      <c r="B6" t="s">
        <v>23</v>
      </c>
      <c r="C6" s="6">
        <v>15769963</v>
      </c>
      <c r="D6" s="6">
        <v>181127304</v>
      </c>
      <c r="E6" s="6">
        <v>154722498</v>
      </c>
      <c r="F6" s="6">
        <v>0</v>
      </c>
      <c r="G6" s="6">
        <v>0</v>
      </c>
      <c r="H6" s="6">
        <v>0</v>
      </c>
      <c r="I6" s="6">
        <v>0</v>
      </c>
      <c r="K6" s="6">
        <f t="shared" si="0"/>
        <v>351619765</v>
      </c>
      <c r="L6" s="6">
        <f>Feuil2!O5</f>
        <v>110473191.00641887</v>
      </c>
      <c r="M6" s="6">
        <f t="shared" si="1"/>
        <v>241146573.99358112</v>
      </c>
      <c r="O6" s="7">
        <f>L6-C6</f>
        <v>94703228.006418869</v>
      </c>
      <c r="P6" s="7">
        <f>O6-D6</f>
        <v>-86424075.993581131</v>
      </c>
    </row>
    <row r="7" spans="1:18" x14ac:dyDescent="0.3">
      <c r="A7" t="s">
        <v>19</v>
      </c>
      <c r="B7" t="s">
        <v>24</v>
      </c>
      <c r="C7" s="6">
        <v>4940133</v>
      </c>
      <c r="D7" s="6">
        <v>56934500</v>
      </c>
      <c r="E7" s="6">
        <v>130373359</v>
      </c>
      <c r="F7" s="6">
        <v>0</v>
      </c>
      <c r="G7" s="6">
        <v>0</v>
      </c>
      <c r="H7" s="6">
        <v>0</v>
      </c>
      <c r="I7" s="6">
        <v>0</v>
      </c>
      <c r="K7" s="6">
        <f t="shared" si="0"/>
        <v>192247992</v>
      </c>
      <c r="L7" s="6">
        <f>Feuil2!O6</f>
        <v>63926374.018747598</v>
      </c>
      <c r="M7" s="6">
        <f t="shared" si="1"/>
        <v>128321617.9812524</v>
      </c>
      <c r="O7" s="7">
        <f>L7-(C7+D7)</f>
        <v>2051741.0187475979</v>
      </c>
      <c r="P7" s="7">
        <f>M7-O7</f>
        <v>126269876.9625048</v>
      </c>
      <c r="Q7" s="7">
        <f>C7+D7+O7</f>
        <v>63926374.018747598</v>
      </c>
      <c r="R7" s="7">
        <f>K7-Q7</f>
        <v>128321617.9812524</v>
      </c>
    </row>
    <row r="8" spans="1:18" x14ac:dyDescent="0.3">
      <c r="A8" t="s">
        <v>19</v>
      </c>
      <c r="B8" t="s">
        <v>25</v>
      </c>
      <c r="C8" s="6">
        <v>1294325</v>
      </c>
      <c r="D8" s="6">
        <v>15741515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K8" s="6">
        <f t="shared" si="0"/>
        <v>17035840</v>
      </c>
      <c r="L8" s="6">
        <f>Feuil2!O7</f>
        <v>17035840</v>
      </c>
      <c r="M8" s="6">
        <f t="shared" si="1"/>
        <v>0</v>
      </c>
    </row>
    <row r="9" spans="1:18" x14ac:dyDescent="0.3">
      <c r="A9" t="s">
        <v>19</v>
      </c>
      <c r="B9" t="s">
        <v>26</v>
      </c>
      <c r="C9" s="6">
        <v>142115</v>
      </c>
      <c r="D9" s="6">
        <v>13662042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K9" s="6">
        <f t="shared" si="0"/>
        <v>13804157</v>
      </c>
      <c r="L9" s="6">
        <f>Feuil2!O8</f>
        <v>13804157</v>
      </c>
      <c r="M9" s="6">
        <f t="shared" si="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C44C-26EB-42BD-B54C-569AAB98D4C9}">
  <dimension ref="A1:P9"/>
  <sheetViews>
    <sheetView workbookViewId="0">
      <selection activeCell="P5" sqref="P5"/>
    </sheetView>
  </sheetViews>
  <sheetFormatPr baseColWidth="10" defaultRowHeight="14.4" x14ac:dyDescent="0.3"/>
  <cols>
    <col min="1" max="1" width="16.5546875" bestFit="1" customWidth="1"/>
    <col min="2" max="2" width="2.21875" bestFit="1" customWidth="1"/>
    <col min="3" max="9" width="16.5546875" bestFit="1" customWidth="1"/>
    <col min="11" max="11" width="14.77734375" bestFit="1" customWidth="1"/>
    <col min="12" max="13" width="14.6640625" bestFit="1" customWidth="1"/>
    <col min="15" max="16" width="12.21875" bestFit="1" customWidth="1"/>
  </cols>
  <sheetData>
    <row r="1" spans="1:16" x14ac:dyDescent="0.3">
      <c r="C1" t="s">
        <v>27</v>
      </c>
      <c r="D1" t="s">
        <v>27</v>
      </c>
      <c r="E1" t="s">
        <v>27</v>
      </c>
      <c r="F1" t="s">
        <v>27</v>
      </c>
      <c r="G1" t="s">
        <v>27</v>
      </c>
      <c r="H1" t="s">
        <v>27</v>
      </c>
      <c r="I1" t="s">
        <v>27</v>
      </c>
    </row>
    <row r="2" spans="1:16" x14ac:dyDescent="0.3"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L2" t="s">
        <v>47</v>
      </c>
      <c r="M2" t="s">
        <v>48</v>
      </c>
    </row>
    <row r="3" spans="1:16" x14ac:dyDescent="0.3">
      <c r="A3" t="s">
        <v>27</v>
      </c>
      <c r="B3" t="s">
        <v>20</v>
      </c>
      <c r="C3" s="6">
        <v>3867535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K3" s="6">
        <f>SUM(C3:I3)</f>
        <v>3867535</v>
      </c>
      <c r="L3" s="6">
        <f>Feuil2!P9</f>
        <v>0</v>
      </c>
      <c r="M3" s="6">
        <f>K3-L3</f>
        <v>3867535</v>
      </c>
    </row>
    <row r="4" spans="1:16" x14ac:dyDescent="0.3">
      <c r="A4" t="s">
        <v>27</v>
      </c>
      <c r="B4" t="s">
        <v>21</v>
      </c>
      <c r="C4" s="6">
        <v>9881423</v>
      </c>
      <c r="D4" s="6">
        <v>8480917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K4" s="6">
        <f>SUM(C4:I4)</f>
        <v>18362340</v>
      </c>
      <c r="L4" s="6">
        <f>Feuil2!P10</f>
        <v>0</v>
      </c>
      <c r="M4" s="6">
        <f t="shared" ref="M4:M9" si="0">K4-L4</f>
        <v>18362340</v>
      </c>
    </row>
    <row r="5" spans="1:16" x14ac:dyDescent="0.3">
      <c r="A5" t="s">
        <v>27</v>
      </c>
      <c r="B5" t="s">
        <v>22</v>
      </c>
      <c r="C5" s="6">
        <v>101358003</v>
      </c>
      <c r="D5" s="6">
        <v>174824830</v>
      </c>
      <c r="E5" s="6">
        <v>35257023</v>
      </c>
      <c r="F5" s="6">
        <v>0</v>
      </c>
      <c r="G5" s="6">
        <v>0</v>
      </c>
      <c r="H5" s="6">
        <v>0</v>
      </c>
      <c r="I5" s="6">
        <v>0</v>
      </c>
      <c r="K5" s="6">
        <f>SUM(C5:I5)</f>
        <v>311439856</v>
      </c>
      <c r="L5" s="6">
        <f>Feuil2!P11</f>
        <v>66700734.94898846</v>
      </c>
      <c r="M5" s="6">
        <f t="shared" si="0"/>
        <v>244739121.05101153</v>
      </c>
      <c r="O5" s="7">
        <f>L5-C5</f>
        <v>-34657268.05101154</v>
      </c>
    </row>
    <row r="6" spans="1:16" x14ac:dyDescent="0.3">
      <c r="A6" t="s">
        <v>27</v>
      </c>
      <c r="B6" t="s">
        <v>23</v>
      </c>
      <c r="C6" s="6">
        <v>25264569</v>
      </c>
      <c r="D6" s="6">
        <v>497888853</v>
      </c>
      <c r="E6" s="6">
        <v>400255320</v>
      </c>
      <c r="F6" s="6">
        <v>0</v>
      </c>
      <c r="G6" s="6">
        <v>0</v>
      </c>
      <c r="H6" s="6">
        <v>0</v>
      </c>
      <c r="I6" s="6">
        <v>0</v>
      </c>
      <c r="K6" s="6">
        <f>SUM(C6:I6)</f>
        <v>923408742</v>
      </c>
      <c r="L6" s="6">
        <f>Feuil2!P12</f>
        <v>245763384.2536341</v>
      </c>
      <c r="M6" s="6">
        <f t="shared" si="0"/>
        <v>677645357.7463659</v>
      </c>
      <c r="O6" s="7">
        <f>L6-C6</f>
        <v>220498815.2536341</v>
      </c>
      <c r="P6" s="7">
        <f>O6-D6</f>
        <v>-277390037.7463659</v>
      </c>
    </row>
    <row r="7" spans="1:16" x14ac:dyDescent="0.3">
      <c r="A7" t="s">
        <v>27</v>
      </c>
      <c r="B7" t="s">
        <v>24</v>
      </c>
      <c r="C7" s="6">
        <v>1813048</v>
      </c>
      <c r="D7" s="6">
        <v>165842263</v>
      </c>
      <c r="E7" s="6">
        <v>319058224</v>
      </c>
      <c r="F7" s="6">
        <v>0</v>
      </c>
      <c r="G7" s="6">
        <v>0</v>
      </c>
      <c r="H7" s="6">
        <v>0</v>
      </c>
      <c r="I7" s="6">
        <v>0</v>
      </c>
      <c r="K7" s="6">
        <f>SUM(C7:I7)</f>
        <v>486713535</v>
      </c>
      <c r="L7" s="6">
        <f>Feuil2!P13</f>
        <v>147084469.51049939</v>
      </c>
      <c r="M7" s="6">
        <f t="shared" si="0"/>
        <v>339629065.48950064</v>
      </c>
      <c r="O7" s="7">
        <f>L7-C7</f>
        <v>145271421.51049939</v>
      </c>
      <c r="P7" s="7">
        <f>D7-O7</f>
        <v>20570841.489500612</v>
      </c>
    </row>
    <row r="8" spans="1:16" x14ac:dyDescent="0.3">
      <c r="A8" t="s">
        <v>27</v>
      </c>
      <c r="B8" t="s">
        <v>25</v>
      </c>
      <c r="C8" s="6">
        <v>638614</v>
      </c>
      <c r="D8" s="6">
        <v>14993772</v>
      </c>
      <c r="E8" s="6">
        <v>89569223</v>
      </c>
      <c r="F8" s="6">
        <v>0</v>
      </c>
      <c r="G8" s="6">
        <v>0</v>
      </c>
      <c r="H8" s="6">
        <v>0</v>
      </c>
      <c r="I8" s="6">
        <v>0</v>
      </c>
      <c r="K8" s="6">
        <f>SUM(C8:I8)</f>
        <v>105201609</v>
      </c>
      <c r="L8" s="6">
        <f>Feuil2!P14</f>
        <v>105201609</v>
      </c>
      <c r="M8" s="6">
        <f t="shared" si="0"/>
        <v>0</v>
      </c>
    </row>
    <row r="9" spans="1:16" x14ac:dyDescent="0.3">
      <c r="A9" t="s">
        <v>27</v>
      </c>
      <c r="B9" t="s">
        <v>26</v>
      </c>
      <c r="C9" s="6">
        <v>89729</v>
      </c>
      <c r="D9" s="6">
        <v>16908019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K9" s="6">
        <f>SUM(C9:I9)</f>
        <v>16997748</v>
      </c>
      <c r="L9" s="6">
        <f>Feuil2!P15</f>
        <v>16997748</v>
      </c>
      <c r="M9" s="6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68C0-F6EF-47B3-9B02-DC6ACBFC00E4}">
  <dimension ref="A1:P9"/>
  <sheetViews>
    <sheetView tabSelected="1" workbookViewId="0">
      <selection activeCell="K16" sqref="K16"/>
    </sheetView>
  </sheetViews>
  <sheetFormatPr baseColWidth="10" defaultRowHeight="14.4" x14ac:dyDescent="0.3"/>
  <cols>
    <col min="3" max="5" width="14.6640625" bestFit="1" customWidth="1"/>
    <col min="6" max="9" width="11.6640625" bestFit="1" customWidth="1"/>
    <col min="11" max="12" width="14.6640625" bestFit="1" customWidth="1"/>
    <col min="13" max="13" width="13.6640625" bestFit="1" customWidth="1"/>
    <col min="14" max="14" width="14.6640625" bestFit="1" customWidth="1"/>
    <col min="15" max="16" width="12.21875" bestFit="1" customWidth="1"/>
  </cols>
  <sheetData>
    <row r="1" spans="1:16" x14ac:dyDescent="0.3">
      <c r="C1" t="s">
        <v>27</v>
      </c>
      <c r="D1" t="s">
        <v>27</v>
      </c>
      <c r="E1" t="s">
        <v>27</v>
      </c>
      <c r="F1" t="s">
        <v>27</v>
      </c>
      <c r="G1" t="s">
        <v>27</v>
      </c>
      <c r="H1" t="s">
        <v>27</v>
      </c>
      <c r="I1" t="s">
        <v>27</v>
      </c>
    </row>
    <row r="2" spans="1:16" x14ac:dyDescent="0.3"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L2" t="s">
        <v>47</v>
      </c>
      <c r="M2" t="s">
        <v>48</v>
      </c>
    </row>
    <row r="3" spans="1:16" x14ac:dyDescent="0.3">
      <c r="A3" t="s">
        <v>27</v>
      </c>
      <c r="B3" t="s">
        <v>20</v>
      </c>
      <c r="C3" s="6">
        <v>3867535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K3" s="6">
        <f>SUM(C3:I3)</f>
        <v>3867535</v>
      </c>
      <c r="L3" s="6">
        <f>Feuil2!O9</f>
        <v>0</v>
      </c>
      <c r="M3" s="7">
        <f>K3-L3</f>
        <v>3867535</v>
      </c>
      <c r="N3" s="6"/>
    </row>
    <row r="4" spans="1:16" x14ac:dyDescent="0.3">
      <c r="A4" t="s">
        <v>27</v>
      </c>
      <c r="B4" t="s">
        <v>21</v>
      </c>
      <c r="C4" s="6">
        <v>9881423</v>
      </c>
      <c r="D4" s="6">
        <v>8480917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K4" s="6">
        <f t="shared" ref="K4:K9" si="0">SUM(C4:I4)</f>
        <v>18362340</v>
      </c>
      <c r="L4" s="6">
        <f>Feuil2!O10</f>
        <v>0</v>
      </c>
      <c r="M4" s="7">
        <f t="shared" ref="M4:M9" si="1">K4-L4</f>
        <v>18362340</v>
      </c>
      <c r="N4" s="6"/>
    </row>
    <row r="5" spans="1:16" x14ac:dyDescent="0.3">
      <c r="A5" t="s">
        <v>27</v>
      </c>
      <c r="B5" t="s">
        <v>22</v>
      </c>
      <c r="C5" s="6">
        <v>101358003</v>
      </c>
      <c r="D5" s="6">
        <v>174824830</v>
      </c>
      <c r="E5" s="6">
        <v>35257023</v>
      </c>
      <c r="F5" s="6">
        <v>0</v>
      </c>
      <c r="G5" s="6">
        <v>0</v>
      </c>
      <c r="H5" s="6">
        <v>0</v>
      </c>
      <c r="I5" s="6">
        <v>0</v>
      </c>
      <c r="K5" s="6">
        <f t="shared" si="0"/>
        <v>311439856</v>
      </c>
      <c r="L5" s="6">
        <f>Feuil2!O11</f>
        <v>66700734.94898846</v>
      </c>
      <c r="M5" s="7">
        <f t="shared" si="1"/>
        <v>244739121.05101153</v>
      </c>
      <c r="N5" s="6"/>
      <c r="O5" s="7">
        <f>C5-L5</f>
        <v>34657268.05101154</v>
      </c>
    </row>
    <row r="6" spans="1:16" x14ac:dyDescent="0.3">
      <c r="A6" t="s">
        <v>27</v>
      </c>
      <c r="B6" t="s">
        <v>23</v>
      </c>
      <c r="C6" s="6">
        <v>25264569</v>
      </c>
      <c r="D6" s="6">
        <v>497888853</v>
      </c>
      <c r="E6" s="6">
        <v>400255320</v>
      </c>
      <c r="F6" s="6">
        <v>0</v>
      </c>
      <c r="G6" s="6">
        <v>0</v>
      </c>
      <c r="H6" s="6">
        <v>0</v>
      </c>
      <c r="I6" s="6">
        <v>0</v>
      </c>
      <c r="K6" s="6">
        <f t="shared" si="0"/>
        <v>923408742</v>
      </c>
      <c r="L6" s="6">
        <f>Feuil2!O12</f>
        <v>245763384.2536341</v>
      </c>
      <c r="M6" s="7">
        <f t="shared" si="1"/>
        <v>677645357.7463659</v>
      </c>
      <c r="N6" s="6"/>
      <c r="O6" s="7">
        <f>L6-C6</f>
        <v>220498815.2536341</v>
      </c>
      <c r="P6" s="7">
        <f>D6-O6</f>
        <v>277390037.7463659</v>
      </c>
    </row>
    <row r="7" spans="1:16" x14ac:dyDescent="0.3">
      <c r="A7" t="s">
        <v>27</v>
      </c>
      <c r="B7" t="s">
        <v>24</v>
      </c>
      <c r="C7" s="6">
        <v>1813048</v>
      </c>
      <c r="D7" s="6">
        <v>165842263</v>
      </c>
      <c r="E7" s="6">
        <v>319058224</v>
      </c>
      <c r="F7" s="6">
        <v>0</v>
      </c>
      <c r="G7" s="6">
        <v>0</v>
      </c>
      <c r="H7" s="6">
        <v>0</v>
      </c>
      <c r="I7" s="6">
        <v>0</v>
      </c>
      <c r="K7" s="6">
        <f t="shared" si="0"/>
        <v>486713535</v>
      </c>
      <c r="L7" s="6">
        <f>Feuil2!O13</f>
        <v>147084469.51049939</v>
      </c>
      <c r="M7" s="7">
        <f t="shared" si="1"/>
        <v>339629065.48950064</v>
      </c>
      <c r="N7" s="6"/>
      <c r="O7" s="7">
        <f>L7-C7</f>
        <v>145271421.51049939</v>
      </c>
      <c r="P7" s="7">
        <f>D7-O7</f>
        <v>20570841.489500612</v>
      </c>
    </row>
    <row r="8" spans="1:16" x14ac:dyDescent="0.3">
      <c r="A8" t="s">
        <v>27</v>
      </c>
      <c r="B8" t="s">
        <v>25</v>
      </c>
      <c r="C8" s="6">
        <v>638614</v>
      </c>
      <c r="D8" s="6">
        <v>14993772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K8" s="6">
        <f t="shared" si="0"/>
        <v>15632386</v>
      </c>
      <c r="L8" s="6">
        <f>Feuil2!O14</f>
        <v>15632386</v>
      </c>
      <c r="M8" s="7">
        <f t="shared" si="1"/>
        <v>0</v>
      </c>
      <c r="N8" s="6"/>
    </row>
    <row r="9" spans="1:16" x14ac:dyDescent="0.3">
      <c r="A9" t="s">
        <v>27</v>
      </c>
      <c r="B9" t="s">
        <v>26</v>
      </c>
      <c r="C9" s="6">
        <v>89729</v>
      </c>
      <c r="D9" s="6">
        <v>16908019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K9" s="6">
        <f t="shared" si="0"/>
        <v>16997748</v>
      </c>
      <c r="L9" s="6">
        <f>Feuil2!O15</f>
        <v>16997748</v>
      </c>
      <c r="M9" s="7">
        <f t="shared" si="1"/>
        <v>0</v>
      </c>
      <c r="N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A489-2955-4D15-9C5A-4E57BECA0156}">
  <dimension ref="A1:P17"/>
  <sheetViews>
    <sheetView workbookViewId="0">
      <selection activeCell="J11" sqref="J11:P17"/>
    </sheetView>
  </sheetViews>
  <sheetFormatPr baseColWidth="10" defaultColWidth="8.88671875" defaultRowHeight="14.4" x14ac:dyDescent="0.3"/>
  <cols>
    <col min="1" max="2" width="25.6640625" bestFit="1" customWidth="1"/>
    <col min="3" max="3" width="9" bestFit="1" customWidth="1"/>
    <col min="4" max="5" width="10" bestFit="1" customWidth="1"/>
    <col min="6" max="6" width="8" bestFit="1" customWidth="1"/>
    <col min="7" max="7" width="7" bestFit="1" customWidth="1"/>
    <col min="8" max="9" width="6" bestFit="1" customWidth="1"/>
    <col min="10" max="12" width="10" bestFit="1" customWidth="1"/>
    <col min="13" max="14" width="8" bestFit="1" customWidth="1"/>
    <col min="15" max="16" width="7" bestFit="1" customWidth="1"/>
  </cols>
  <sheetData>
    <row r="1" spans="1:16" x14ac:dyDescent="0.3">
      <c r="B1" s="4" t="s">
        <v>0</v>
      </c>
      <c r="C1" s="8" t="s">
        <v>35</v>
      </c>
      <c r="D1" s="8"/>
      <c r="E1" s="8"/>
      <c r="F1" s="8"/>
      <c r="G1" s="8"/>
      <c r="H1" s="8"/>
      <c r="I1" s="8"/>
      <c r="J1" s="8" t="s">
        <v>36</v>
      </c>
      <c r="K1" s="8"/>
      <c r="L1" s="8"/>
      <c r="M1" s="8"/>
      <c r="N1" s="8"/>
      <c r="O1" s="8"/>
      <c r="P1" s="8"/>
    </row>
    <row r="2" spans="1:16" x14ac:dyDescent="0.3">
      <c r="B2" s="4" t="s">
        <v>37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</row>
    <row r="3" spans="1:16" x14ac:dyDescent="0.3">
      <c r="A3" s="4" t="s">
        <v>0</v>
      </c>
      <c r="B3" s="4" t="s">
        <v>38</v>
      </c>
    </row>
    <row r="4" spans="1:16" x14ac:dyDescent="0.3">
      <c r="A4" s="8" t="s">
        <v>35</v>
      </c>
      <c r="B4" s="4" t="s">
        <v>20</v>
      </c>
      <c r="C4">
        <v>777643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8"/>
      <c r="B5" s="4" t="s">
        <v>21</v>
      </c>
      <c r="C5">
        <v>6636490</v>
      </c>
      <c r="D5">
        <v>3682834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8"/>
      <c r="B6" s="4" t="s">
        <v>22</v>
      </c>
      <c r="C6">
        <v>54149418</v>
      </c>
      <c r="D6">
        <v>110783368</v>
      </c>
      <c r="E6">
        <v>51216708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8"/>
      <c r="B7" s="4" t="s">
        <v>23</v>
      </c>
      <c r="C7">
        <v>15769963</v>
      </c>
      <c r="D7">
        <v>181127304</v>
      </c>
      <c r="E7">
        <v>154722498</v>
      </c>
      <c r="F7">
        <v>787094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8"/>
      <c r="B8" s="4" t="s">
        <v>24</v>
      </c>
      <c r="C8">
        <v>4940133</v>
      </c>
      <c r="D8">
        <v>56934500</v>
      </c>
      <c r="E8">
        <v>130373359</v>
      </c>
      <c r="F8">
        <v>1676056</v>
      </c>
      <c r="G8">
        <v>39378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8"/>
      <c r="B9" s="4" t="s">
        <v>25</v>
      </c>
      <c r="C9">
        <v>1294325</v>
      </c>
      <c r="D9">
        <v>15741515</v>
      </c>
      <c r="E9">
        <v>43199539</v>
      </c>
      <c r="F9">
        <v>1133248</v>
      </c>
      <c r="G9">
        <v>63307</v>
      </c>
      <c r="H9">
        <v>694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8"/>
      <c r="B10" s="4" t="s">
        <v>26</v>
      </c>
      <c r="C10">
        <v>142115</v>
      </c>
      <c r="D10">
        <v>13662042</v>
      </c>
      <c r="E10">
        <v>54174654</v>
      </c>
      <c r="F10">
        <v>4010435</v>
      </c>
      <c r="G10">
        <v>395954</v>
      </c>
      <c r="H10">
        <v>57751</v>
      </c>
      <c r="I10">
        <v>35850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8" t="s">
        <v>36</v>
      </c>
      <c r="B11" s="4" t="s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3867535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8"/>
      <c r="B12" s="4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9881423</v>
      </c>
      <c r="K12">
        <v>8480917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8"/>
      <c r="B13" s="4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101358003</v>
      </c>
      <c r="K13">
        <v>174824830</v>
      </c>
      <c r="L13">
        <v>35257023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8"/>
      <c r="B14" s="4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25264569</v>
      </c>
      <c r="K14">
        <v>497888853</v>
      </c>
      <c r="L14">
        <v>400255320</v>
      </c>
      <c r="M14">
        <v>2484073</v>
      </c>
      <c r="N14">
        <v>0</v>
      </c>
      <c r="O14">
        <v>0</v>
      </c>
      <c r="P14">
        <v>0</v>
      </c>
    </row>
    <row r="15" spans="1:16" x14ac:dyDescent="0.3">
      <c r="A15" s="8"/>
      <c r="B15" s="4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1813048</v>
      </c>
      <c r="K15">
        <v>165842263</v>
      </c>
      <c r="L15">
        <v>319058224</v>
      </c>
      <c r="M15">
        <v>5913520</v>
      </c>
      <c r="N15">
        <v>140560</v>
      </c>
      <c r="O15">
        <v>0</v>
      </c>
      <c r="P15">
        <v>0</v>
      </c>
    </row>
    <row r="16" spans="1:16" x14ac:dyDescent="0.3">
      <c r="A16" s="8"/>
      <c r="B16" s="4" t="s">
        <v>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638614</v>
      </c>
      <c r="K16">
        <v>14993772</v>
      </c>
      <c r="L16">
        <v>89569223</v>
      </c>
      <c r="M16">
        <v>2089506</v>
      </c>
      <c r="N16">
        <v>163036</v>
      </c>
      <c r="O16">
        <v>6515</v>
      </c>
      <c r="P16">
        <v>0</v>
      </c>
    </row>
    <row r="17" spans="1:16" x14ac:dyDescent="0.3">
      <c r="A17" s="8"/>
      <c r="B17" s="4" t="s">
        <v>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89729</v>
      </c>
      <c r="K17">
        <v>16908019</v>
      </c>
      <c r="L17">
        <v>96563898</v>
      </c>
      <c r="M17">
        <v>7741413</v>
      </c>
      <c r="N17">
        <v>1183672</v>
      </c>
      <c r="O17">
        <v>225251</v>
      </c>
      <c r="P17">
        <v>181609</v>
      </c>
    </row>
  </sheetData>
  <mergeCells count="4">
    <mergeCell ref="C1:I1"/>
    <mergeCell ref="J1:P1"/>
    <mergeCell ref="A4:A10"/>
    <mergeCell ref="A11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dwelling_stock_before_renovatio</vt:lpstr>
      <vt:lpstr>Feuil2</vt:lpstr>
      <vt:lpstr>hrs_col</vt:lpstr>
      <vt:lpstr>mrs_col</vt:lpstr>
      <vt:lpstr>hrs_ind</vt:lpstr>
      <vt:lpstr>mrs_ind</vt:lpstr>
      <vt:lpstr>matrice_passage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PELLAN Marin</cp:lastModifiedBy>
  <dcterms:created xsi:type="dcterms:W3CDTF">2023-12-12T10:10:29Z</dcterms:created>
  <dcterms:modified xsi:type="dcterms:W3CDTF">2023-12-18T14:09:43Z</dcterms:modified>
</cp:coreProperties>
</file>